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060909\Documents\Template\Score\"/>
    </mc:Choice>
  </mc:AlternateContent>
  <xr:revisionPtr revIDLastSave="0" documentId="8_{7D75D5E8-8C81-4AC4-A0E4-98164650E61C}" xr6:coauthVersionLast="47" xr6:coauthVersionMax="47" xr10:uidLastSave="{00000000-0000-0000-0000-000000000000}"/>
  <bookViews>
    <workbookView xWindow="-110" yWindow="-110" windowWidth="19420" windowHeight="10420" xr2:uid="{0DA07D07-3C19-4E88-9222-CF105F7492F7}"/>
  </bookViews>
  <sheets>
    <sheet name="GINI KS ETC TOko" sheetId="1" r:id="rId1"/>
    <sheet name="Decile" sheetId="4" state="hidden" r:id="rId2"/>
    <sheet name="A7 Dev" sheetId="6" r:id="rId3"/>
    <sheet name="PSI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6" l="1"/>
  <c r="I74" i="6"/>
  <c r="G75" i="6"/>
  <c r="R73" i="6" s="1"/>
  <c r="I73" i="6"/>
  <c r="F73" i="6"/>
  <c r="I72" i="6"/>
  <c r="F72" i="6"/>
  <c r="R71" i="6"/>
  <c r="K71" i="6"/>
  <c r="I71" i="6"/>
  <c r="F71" i="6"/>
  <c r="I70" i="6"/>
  <c r="F70" i="6"/>
  <c r="R69" i="6"/>
  <c r="K69" i="6"/>
  <c r="I69" i="6"/>
  <c r="F69" i="6"/>
  <c r="I68" i="6"/>
  <c r="F68" i="6"/>
  <c r="R67" i="6"/>
  <c r="K67" i="6"/>
  <c r="I67" i="6"/>
  <c r="F67" i="6"/>
  <c r="I66" i="6"/>
  <c r="F66" i="6"/>
  <c r="R65" i="6"/>
  <c r="K65" i="6"/>
  <c r="I65" i="6"/>
  <c r="F65" i="6"/>
  <c r="I64" i="6"/>
  <c r="F64" i="6"/>
  <c r="G55" i="6"/>
  <c r="K53" i="6" s="1"/>
  <c r="F55" i="6"/>
  <c r="L53" i="6" s="1"/>
  <c r="L54" i="6"/>
  <c r="E54" i="6"/>
  <c r="E53" i="6"/>
  <c r="I53" i="6" s="1"/>
  <c r="K52" i="6"/>
  <c r="E52" i="6"/>
  <c r="I52" i="6" s="1"/>
  <c r="K51" i="6"/>
  <c r="E51" i="6"/>
  <c r="K50" i="6"/>
  <c r="E50" i="6"/>
  <c r="I50" i="6" s="1"/>
  <c r="K49" i="6"/>
  <c r="E49" i="6"/>
  <c r="I49" i="6" s="1"/>
  <c r="K48" i="6"/>
  <c r="E48" i="6"/>
  <c r="I48" i="6" s="1"/>
  <c r="L47" i="6"/>
  <c r="E47" i="6"/>
  <c r="I47" i="6" s="1"/>
  <c r="I46" i="6"/>
  <c r="E46" i="6"/>
  <c r="L45" i="6"/>
  <c r="E45" i="6"/>
  <c r="I45" i="6" s="1"/>
  <c r="G37" i="6"/>
  <c r="K36" i="6" s="1"/>
  <c r="F37" i="6"/>
  <c r="I30" i="6" s="1"/>
  <c r="E36" i="6"/>
  <c r="H36" i="6" s="1"/>
  <c r="E35" i="6"/>
  <c r="H35" i="6" s="1"/>
  <c r="E34" i="6"/>
  <c r="H34" i="6" s="1"/>
  <c r="K33" i="6"/>
  <c r="E33" i="6"/>
  <c r="H33" i="6" s="1"/>
  <c r="E32" i="6"/>
  <c r="H32" i="6" s="1"/>
  <c r="E31" i="6"/>
  <c r="H31" i="6" s="1"/>
  <c r="E30" i="6"/>
  <c r="H30" i="6" s="1"/>
  <c r="K29" i="6"/>
  <c r="E29" i="6"/>
  <c r="H29" i="6" s="1"/>
  <c r="H28" i="6"/>
  <c r="E28" i="6"/>
  <c r="I27" i="6"/>
  <c r="E27" i="6"/>
  <c r="H27" i="6" s="1"/>
  <c r="Y14" i="6"/>
  <c r="Z14" i="6" s="1"/>
  <c r="X14" i="6"/>
  <c r="W14" i="6"/>
  <c r="AC13" i="6" s="1"/>
  <c r="G14" i="6"/>
  <c r="F14" i="6"/>
  <c r="AA13" i="6"/>
  <c r="I13" i="6"/>
  <c r="H13" i="6"/>
  <c r="G13" i="6"/>
  <c r="F13" i="6"/>
  <c r="AB12" i="6"/>
  <c r="AA12" i="6"/>
  <c r="I12" i="6"/>
  <c r="K13" i="6" s="1"/>
  <c r="H12" i="6"/>
  <c r="L13" i="6" s="1"/>
  <c r="G12" i="6"/>
  <c r="F12" i="6"/>
  <c r="AA11" i="6"/>
  <c r="Z11" i="6"/>
  <c r="I11" i="6"/>
  <c r="K12" i="6" s="1"/>
  <c r="H11" i="6"/>
  <c r="L12" i="6" s="1"/>
  <c r="G11" i="6"/>
  <c r="F11" i="6"/>
  <c r="AB10" i="6"/>
  <c r="AA10" i="6"/>
  <c r="Z10" i="6"/>
  <c r="I10" i="6"/>
  <c r="K11" i="6" s="1"/>
  <c r="H10" i="6"/>
  <c r="L11" i="6" s="1"/>
  <c r="G10" i="6"/>
  <c r="F10" i="6"/>
  <c r="AA9" i="6"/>
  <c r="I9" i="6"/>
  <c r="K10" i="6" s="1"/>
  <c r="H9" i="6"/>
  <c r="L10" i="6" s="1"/>
  <c r="G9" i="6"/>
  <c r="F9" i="6"/>
  <c r="AB8" i="6"/>
  <c r="AA8" i="6"/>
  <c r="I8" i="6"/>
  <c r="K9" i="6" s="1"/>
  <c r="H8" i="6"/>
  <c r="L9" i="6" s="1"/>
  <c r="G8" i="6"/>
  <c r="F8" i="6"/>
  <c r="AC7" i="6"/>
  <c r="AA7" i="6"/>
  <c r="I7" i="6"/>
  <c r="K8" i="6" s="1"/>
  <c r="H7" i="6"/>
  <c r="L8" i="6" s="1"/>
  <c r="G7" i="6"/>
  <c r="F7" i="6"/>
  <c r="AB6" i="6"/>
  <c r="AA6" i="6"/>
  <c r="I6" i="6"/>
  <c r="K7" i="6" s="1"/>
  <c r="H6" i="6"/>
  <c r="L7" i="6" s="1"/>
  <c r="G6" i="6"/>
  <c r="F6" i="6"/>
  <c r="AA5" i="6"/>
  <c r="I5" i="6"/>
  <c r="K6" i="6" s="1"/>
  <c r="H5" i="6"/>
  <c r="L6" i="6" s="1"/>
  <c r="G5" i="6"/>
  <c r="F5" i="6"/>
  <c r="AB4" i="6"/>
  <c r="AA4" i="6"/>
  <c r="I4" i="6"/>
  <c r="K5" i="6" s="1"/>
  <c r="H4" i="6"/>
  <c r="L5" i="6" s="1"/>
  <c r="M4" i="6" s="1"/>
  <c r="G4" i="6"/>
  <c r="F4" i="6"/>
  <c r="R74" i="6" l="1"/>
  <c r="K74" i="6"/>
  <c r="H54" i="6"/>
  <c r="Z6" i="6"/>
  <c r="Z7" i="6"/>
  <c r="Z8" i="6"/>
  <c r="Z9" i="6"/>
  <c r="L46" i="6"/>
  <c r="H51" i="6"/>
  <c r="R64" i="6"/>
  <c r="R66" i="6"/>
  <c r="R68" i="6"/>
  <c r="R70" i="6"/>
  <c r="Z4" i="6"/>
  <c r="Z5" i="6"/>
  <c r="L49" i="6"/>
  <c r="L51" i="6"/>
  <c r="N51" i="6" s="1"/>
  <c r="E55" i="6"/>
  <c r="H50" i="6" s="1"/>
  <c r="K30" i="6"/>
  <c r="L30" i="6" s="1"/>
  <c r="K34" i="6"/>
  <c r="K45" i="6"/>
  <c r="N45" i="6" s="1"/>
  <c r="K47" i="6"/>
  <c r="M11" i="6"/>
  <c r="K27" i="6"/>
  <c r="M47" i="6"/>
  <c r="Z12" i="6"/>
  <c r="K31" i="6"/>
  <c r="K35" i="6"/>
  <c r="H46" i="6"/>
  <c r="L52" i="6"/>
  <c r="K28" i="6"/>
  <c r="K32" i="6"/>
  <c r="K46" i="6"/>
  <c r="N46" i="6" s="1"/>
  <c r="L48" i="6"/>
  <c r="N47" i="6" s="1"/>
  <c r="L50" i="6"/>
  <c r="K64" i="6"/>
  <c r="K66" i="6"/>
  <c r="K68" i="6"/>
  <c r="K70" i="6"/>
  <c r="R72" i="6"/>
  <c r="M13" i="6"/>
  <c r="AC5" i="6"/>
  <c r="M12" i="6"/>
  <c r="AC6" i="6"/>
  <c r="K54" i="6"/>
  <c r="N54" i="6" s="1"/>
  <c r="K72" i="6"/>
  <c r="AC8" i="6"/>
  <c r="AA14" i="6"/>
  <c r="M6" i="6"/>
  <c r="M8" i="6"/>
  <c r="AC9" i="6"/>
  <c r="I32" i="6"/>
  <c r="I35" i="6"/>
  <c r="L35" i="6" s="1"/>
  <c r="H47" i="6"/>
  <c r="N52" i="6"/>
  <c r="AC10" i="6"/>
  <c r="K73" i="6"/>
  <c r="M10" i="6"/>
  <c r="AC11" i="6"/>
  <c r="I51" i="6"/>
  <c r="I55" i="6"/>
  <c r="AC4" i="6"/>
  <c r="AC12" i="6"/>
  <c r="L27" i="6"/>
  <c r="F75" i="6"/>
  <c r="L74" i="6" s="1"/>
  <c r="M9" i="6"/>
  <c r="M7" i="6"/>
  <c r="E37" i="6"/>
  <c r="M49" i="6"/>
  <c r="H53" i="6"/>
  <c r="M5" i="6"/>
  <c r="I29" i="6"/>
  <c r="L29" i="6" s="1"/>
  <c r="M45" i="6"/>
  <c r="M48" i="6"/>
  <c r="H52" i="6"/>
  <c r="Z13" i="6"/>
  <c r="I34" i="6"/>
  <c r="L34" i="6" s="1"/>
  <c r="H37" i="6"/>
  <c r="N48" i="6"/>
  <c r="I31" i="6"/>
  <c r="AB5" i="6"/>
  <c r="AD5" i="6" s="1"/>
  <c r="AB7" i="6"/>
  <c r="AD7" i="6" s="1"/>
  <c r="AB9" i="6"/>
  <c r="AB11" i="6"/>
  <c r="AB13" i="6"/>
  <c r="AD13" i="6" s="1"/>
  <c r="I28" i="6"/>
  <c r="I36" i="6"/>
  <c r="L36" i="6" s="1"/>
  <c r="H49" i="6"/>
  <c r="M53" i="6"/>
  <c r="I33" i="6"/>
  <c r="L33" i="6" s="1"/>
  <c r="H45" i="6"/>
  <c r="H48" i="6"/>
  <c r="M52" i="6"/>
  <c r="N50" i="6" l="1"/>
  <c r="M50" i="6"/>
  <c r="M46" i="6"/>
  <c r="M74" i="6"/>
  <c r="N74" i="6"/>
  <c r="L31" i="6"/>
  <c r="M51" i="6"/>
  <c r="L32" i="6"/>
  <c r="L28" i="6"/>
  <c r="L37" i="6" s="1"/>
  <c r="V21" i="6" s="1"/>
  <c r="AD12" i="6"/>
  <c r="N49" i="6"/>
  <c r="L67" i="6"/>
  <c r="M67" i="6" s="1"/>
  <c r="E75" i="6"/>
  <c r="H64" i="6" s="1"/>
  <c r="AD4" i="6"/>
  <c r="L73" i="6"/>
  <c r="N73" i="6" s="1"/>
  <c r="L66" i="6"/>
  <c r="M66" i="6" s="1"/>
  <c r="M14" i="6"/>
  <c r="C21" i="6" s="1"/>
  <c r="D21" i="6" s="1"/>
  <c r="AD6" i="6"/>
  <c r="L68" i="6"/>
  <c r="M68" i="6" s="1"/>
  <c r="L70" i="6"/>
  <c r="M70" i="6" s="1"/>
  <c r="L69" i="6"/>
  <c r="M69" i="6" s="1"/>
  <c r="L72" i="6"/>
  <c r="M54" i="6"/>
  <c r="AD11" i="6"/>
  <c r="L71" i="6"/>
  <c r="L65" i="6"/>
  <c r="L64" i="6"/>
  <c r="N64" i="6" s="1"/>
  <c r="AD9" i="6"/>
  <c r="N53" i="6"/>
  <c r="N55" i="6" s="1"/>
  <c r="V45" i="6" s="1"/>
  <c r="W45" i="6" s="1"/>
  <c r="J65" i="6"/>
  <c r="J64" i="6"/>
  <c r="Q66" i="6"/>
  <c r="AD8" i="6"/>
  <c r="AD10" i="6"/>
  <c r="AD14" i="6" s="1"/>
  <c r="W21" i="6" s="1"/>
  <c r="X21" i="6" s="1"/>
  <c r="H68" i="6" l="1"/>
  <c r="Q68" i="6"/>
  <c r="H72" i="6"/>
  <c r="J71" i="6"/>
  <c r="J68" i="6"/>
  <c r="I75" i="6"/>
  <c r="J70" i="6"/>
  <c r="O77" i="6"/>
  <c r="O78" i="6" s="1"/>
  <c r="H65" i="6"/>
  <c r="Q70" i="6"/>
  <c r="N72" i="6"/>
  <c r="Q67" i="6"/>
  <c r="S67" i="6" s="1"/>
  <c r="Q72" i="6"/>
  <c r="Q69" i="6"/>
  <c r="H66" i="6"/>
  <c r="H73" i="6"/>
  <c r="M72" i="6"/>
  <c r="J66" i="6"/>
  <c r="O65" i="6" s="1"/>
  <c r="H71" i="6"/>
  <c r="M73" i="6"/>
  <c r="M55" i="6"/>
  <c r="U45" i="6" s="1"/>
  <c r="Q74" i="6"/>
  <c r="J74" i="6"/>
  <c r="O74" i="6" s="1"/>
  <c r="H74" i="6"/>
  <c r="H67" i="6"/>
  <c r="Q64" i="6"/>
  <c r="S64" i="6" s="1"/>
  <c r="N71" i="6"/>
  <c r="H70" i="6"/>
  <c r="H69" i="6"/>
  <c r="J67" i="6"/>
  <c r="O67" i="6" s="1"/>
  <c r="J73" i="6"/>
  <c r="O73" i="6" s="1"/>
  <c r="N66" i="6"/>
  <c r="O64" i="6"/>
  <c r="N65" i="6"/>
  <c r="M64" i="6"/>
  <c r="N68" i="6"/>
  <c r="N69" i="6"/>
  <c r="M65" i="6"/>
  <c r="S70" i="6"/>
  <c r="O70" i="6"/>
  <c r="M71" i="6"/>
  <c r="N70" i="6"/>
  <c r="J72" i="6"/>
  <c r="Q71" i="6"/>
  <c r="S71" i="6" s="1"/>
  <c r="J69" i="6"/>
  <c r="N67" i="6"/>
  <c r="S68" i="6"/>
  <c r="Q65" i="6"/>
  <c r="S65" i="6" s="1"/>
  <c r="Q73" i="6"/>
  <c r="S69" i="6"/>
  <c r="O69" i="6" l="1"/>
  <c r="S74" i="6"/>
  <c r="O66" i="6"/>
  <c r="S73" i="6"/>
  <c r="M75" i="6"/>
  <c r="U64" i="6" s="1"/>
  <c r="O72" i="6"/>
  <c r="S72" i="6"/>
  <c r="O68" i="6"/>
  <c r="O71" i="6"/>
  <c r="N75" i="6"/>
  <c r="V64" i="6" s="1"/>
  <c r="W64" i="6" s="1"/>
  <c r="S66" i="6"/>
  <c r="O75" i="6" l="1"/>
  <c r="O76" i="6" s="1"/>
  <c r="O79" i="6" s="1"/>
  <c r="X64" i="6" s="1"/>
  <c r="S75" i="6"/>
  <c r="Y64" i="6" s="1"/>
  <c r="N75" i="4" l="1"/>
  <c r="O75" i="4"/>
  <c r="O74" i="4"/>
  <c r="O73" i="4"/>
  <c r="N74" i="4"/>
  <c r="N73" i="4"/>
  <c r="M75" i="4"/>
  <c r="M74" i="4"/>
  <c r="L65" i="4"/>
  <c r="L66" i="4"/>
  <c r="L67" i="4"/>
  <c r="L68" i="4"/>
  <c r="L69" i="4"/>
  <c r="L70" i="4"/>
  <c r="L71" i="4"/>
  <c r="L72" i="4"/>
  <c r="L73" i="4"/>
  <c r="L74" i="4"/>
  <c r="L64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I74" i="4"/>
  <c r="I64" i="4"/>
  <c r="H74" i="4"/>
  <c r="E74" i="4"/>
  <c r="G75" i="4"/>
  <c r="F75" i="4"/>
  <c r="E64" i="4"/>
  <c r="E65" i="4"/>
  <c r="E66" i="4"/>
  <c r="E67" i="4"/>
  <c r="E68" i="4"/>
  <c r="I68" i="4" s="1"/>
  <c r="E69" i="4"/>
  <c r="E70" i="4"/>
  <c r="E71" i="4"/>
  <c r="E72" i="4"/>
  <c r="E73" i="4"/>
  <c r="I73" i="4"/>
  <c r="I72" i="4"/>
  <c r="I70" i="4"/>
  <c r="I67" i="4"/>
  <c r="I66" i="4"/>
  <c r="I65" i="4"/>
  <c r="G55" i="4"/>
  <c r="F55" i="4"/>
  <c r="L48" i="4" s="1"/>
  <c r="E55" i="4"/>
  <c r="H53" i="4" s="1"/>
  <c r="L54" i="4"/>
  <c r="N54" i="4" s="1"/>
  <c r="K54" i="4"/>
  <c r="E54" i="4"/>
  <c r="K53" i="4"/>
  <c r="I53" i="4"/>
  <c r="E53" i="4"/>
  <c r="L52" i="4"/>
  <c r="K52" i="4"/>
  <c r="I52" i="4"/>
  <c r="E52" i="4"/>
  <c r="H52" i="4" s="1"/>
  <c r="L51" i="4"/>
  <c r="K51" i="4"/>
  <c r="E51" i="4"/>
  <c r="I51" i="4" s="1"/>
  <c r="K50" i="4"/>
  <c r="E50" i="4"/>
  <c r="H50" i="4" s="1"/>
  <c r="K49" i="4"/>
  <c r="E49" i="4"/>
  <c r="I49" i="4" s="1"/>
  <c r="K48" i="4"/>
  <c r="E48" i="4"/>
  <c r="L47" i="4"/>
  <c r="K47" i="4"/>
  <c r="E47" i="4"/>
  <c r="I47" i="4" s="1"/>
  <c r="L46" i="4"/>
  <c r="M46" i="4" s="1"/>
  <c r="K46" i="4"/>
  <c r="I46" i="4"/>
  <c r="E46" i="4"/>
  <c r="K45" i="4"/>
  <c r="E45" i="4"/>
  <c r="H45" i="4" s="1"/>
  <c r="G37" i="4"/>
  <c r="K35" i="4" s="1"/>
  <c r="F37" i="4"/>
  <c r="I35" i="4" s="1"/>
  <c r="I36" i="4"/>
  <c r="E36" i="4"/>
  <c r="H36" i="4" s="1"/>
  <c r="E35" i="4"/>
  <c r="H35" i="4" s="1"/>
  <c r="E34" i="4"/>
  <c r="H34" i="4" s="1"/>
  <c r="I33" i="4"/>
  <c r="E33" i="4"/>
  <c r="H33" i="4" s="1"/>
  <c r="I32" i="4"/>
  <c r="E32" i="4"/>
  <c r="H32" i="4" s="1"/>
  <c r="I31" i="4"/>
  <c r="E31" i="4"/>
  <c r="H31" i="4" s="1"/>
  <c r="I30" i="4"/>
  <c r="E30" i="4"/>
  <c r="H30" i="4" s="1"/>
  <c r="I29" i="4"/>
  <c r="H29" i="4"/>
  <c r="E29" i="4"/>
  <c r="I28" i="4"/>
  <c r="E28" i="4"/>
  <c r="H28" i="4" s="1"/>
  <c r="I27" i="4"/>
  <c r="E27" i="4"/>
  <c r="V14" i="4"/>
  <c r="W14" i="4" s="1"/>
  <c r="U14" i="4"/>
  <c r="Y13" i="4" s="1"/>
  <c r="T14" i="4"/>
  <c r="Z13" i="4" s="1"/>
  <c r="G14" i="4"/>
  <c r="F14" i="4"/>
  <c r="X13" i="4"/>
  <c r="I13" i="4"/>
  <c r="H13" i="4"/>
  <c r="G13" i="4"/>
  <c r="F13" i="4"/>
  <c r="Y12" i="4"/>
  <c r="X12" i="4"/>
  <c r="I12" i="4"/>
  <c r="K13" i="4" s="1"/>
  <c r="H12" i="4"/>
  <c r="L13" i="4" s="1"/>
  <c r="M13" i="4" s="1"/>
  <c r="G12" i="4"/>
  <c r="F12" i="4"/>
  <c r="Y11" i="4"/>
  <c r="X11" i="4"/>
  <c r="I11" i="4"/>
  <c r="K12" i="4" s="1"/>
  <c r="H11" i="4"/>
  <c r="L12" i="4" s="1"/>
  <c r="M12" i="4" s="1"/>
  <c r="G11" i="4"/>
  <c r="F11" i="4"/>
  <c r="Z10" i="4"/>
  <c r="Y10" i="4"/>
  <c r="X10" i="4"/>
  <c r="I10" i="4"/>
  <c r="K11" i="4" s="1"/>
  <c r="H10" i="4"/>
  <c r="L11" i="4" s="1"/>
  <c r="G10" i="4"/>
  <c r="F10" i="4"/>
  <c r="Y9" i="4"/>
  <c r="X9" i="4"/>
  <c r="I9" i="4"/>
  <c r="K10" i="4" s="1"/>
  <c r="H9" i="4"/>
  <c r="L10" i="4" s="1"/>
  <c r="G9" i="4"/>
  <c r="F9" i="4"/>
  <c r="Z8" i="4"/>
  <c r="Y8" i="4"/>
  <c r="X8" i="4"/>
  <c r="I8" i="4"/>
  <c r="K9" i="4" s="1"/>
  <c r="H8" i="4"/>
  <c r="L9" i="4" s="1"/>
  <c r="G8" i="4"/>
  <c r="F8" i="4"/>
  <c r="Y7" i="4"/>
  <c r="X7" i="4"/>
  <c r="I7" i="4"/>
  <c r="K8" i="4" s="1"/>
  <c r="H7" i="4"/>
  <c r="L8" i="4" s="1"/>
  <c r="G7" i="4"/>
  <c r="F7" i="4"/>
  <c r="Z6" i="4"/>
  <c r="Y6" i="4"/>
  <c r="X6" i="4"/>
  <c r="I6" i="4"/>
  <c r="K7" i="4" s="1"/>
  <c r="H6" i="4"/>
  <c r="L7" i="4" s="1"/>
  <c r="G6" i="4"/>
  <c r="F6" i="4"/>
  <c r="Y5" i="4"/>
  <c r="X5" i="4"/>
  <c r="I5" i="4"/>
  <c r="K6" i="4" s="1"/>
  <c r="H5" i="4"/>
  <c r="L6" i="4" s="1"/>
  <c r="M6" i="4" s="1"/>
  <c r="G5" i="4"/>
  <c r="F5" i="4"/>
  <c r="Z4" i="4"/>
  <c r="Y4" i="4"/>
  <c r="X4" i="4"/>
  <c r="I4" i="4"/>
  <c r="K5" i="4" s="1"/>
  <c r="H4" i="4"/>
  <c r="L5" i="4" s="1"/>
  <c r="G4" i="4"/>
  <c r="F4" i="4"/>
  <c r="N74" i="1"/>
  <c r="N73" i="1"/>
  <c r="E7" i="2"/>
  <c r="D7" i="2"/>
  <c r="F7" i="2" s="1"/>
  <c r="E6" i="2"/>
  <c r="D6" i="2"/>
  <c r="F6" i="2" s="1"/>
  <c r="E5" i="2"/>
  <c r="F5" i="2" s="1"/>
  <c r="D5" i="2"/>
  <c r="F4" i="2"/>
  <c r="E4" i="2"/>
  <c r="D4" i="2"/>
  <c r="E3" i="2"/>
  <c r="D3" i="2"/>
  <c r="F3" i="2" s="1"/>
  <c r="M71" i="4" l="1"/>
  <c r="E75" i="4"/>
  <c r="H73" i="4" s="1"/>
  <c r="E37" i="4"/>
  <c r="H37" i="4" s="1"/>
  <c r="N46" i="4"/>
  <c r="I50" i="4"/>
  <c r="M11" i="4"/>
  <c r="H48" i="4"/>
  <c r="M52" i="4"/>
  <c r="M72" i="4"/>
  <c r="I69" i="4"/>
  <c r="I34" i="4"/>
  <c r="H46" i="4"/>
  <c r="I55" i="4"/>
  <c r="Z12" i="4"/>
  <c r="H49" i="4"/>
  <c r="N51" i="4"/>
  <c r="AA13" i="4"/>
  <c r="H54" i="4"/>
  <c r="M9" i="4"/>
  <c r="X14" i="4"/>
  <c r="L35" i="4"/>
  <c r="L29" i="4"/>
  <c r="M4" i="4"/>
  <c r="M5" i="4"/>
  <c r="AA8" i="4"/>
  <c r="M48" i="4"/>
  <c r="M10" i="4"/>
  <c r="AA12" i="4"/>
  <c r="M7" i="4"/>
  <c r="M8" i="4"/>
  <c r="W5" i="4"/>
  <c r="W7" i="4"/>
  <c r="W9" i="4"/>
  <c r="W11" i="4"/>
  <c r="W13" i="4"/>
  <c r="K29" i="4"/>
  <c r="M47" i="4"/>
  <c r="H51" i="4"/>
  <c r="M54" i="4"/>
  <c r="K34" i="4"/>
  <c r="N47" i="4"/>
  <c r="L53" i="4"/>
  <c r="Z5" i="4"/>
  <c r="AA5" i="4" s="1"/>
  <c r="Z7" i="4"/>
  <c r="AA7" i="4" s="1"/>
  <c r="K28" i="4"/>
  <c r="L28" i="4" s="1"/>
  <c r="W4" i="4"/>
  <c r="W6" i="4"/>
  <c r="W8" i="4"/>
  <c r="W10" i="4"/>
  <c r="W12" i="4"/>
  <c r="H27" i="4"/>
  <c r="K33" i="4"/>
  <c r="L33" i="4" s="1"/>
  <c r="I45" i="4"/>
  <c r="H47" i="4"/>
  <c r="I48" i="4"/>
  <c r="L50" i="4"/>
  <c r="M51" i="4"/>
  <c r="N52" i="4"/>
  <c r="I71" i="4"/>
  <c r="K32" i="4"/>
  <c r="L32" i="4" s="1"/>
  <c r="K31" i="4"/>
  <c r="L31" i="4" s="1"/>
  <c r="K36" i="4"/>
  <c r="L36" i="4" s="1"/>
  <c r="K30" i="4"/>
  <c r="L30" i="4" s="1"/>
  <c r="L49" i="4"/>
  <c r="N48" i="4" s="1"/>
  <c r="M67" i="4"/>
  <c r="Z9" i="4"/>
  <c r="AA9" i="4" s="1"/>
  <c r="Z11" i="4"/>
  <c r="AA11" i="4" s="1"/>
  <c r="K27" i="4"/>
  <c r="L27" i="4" s="1"/>
  <c r="L45" i="4"/>
  <c r="Y64" i="1"/>
  <c r="S75" i="1"/>
  <c r="S66" i="1"/>
  <c r="S67" i="1"/>
  <c r="S68" i="1"/>
  <c r="S69" i="1"/>
  <c r="S70" i="1"/>
  <c r="S71" i="1"/>
  <c r="S72" i="1"/>
  <c r="S73" i="1"/>
  <c r="S74" i="1"/>
  <c r="S65" i="1"/>
  <c r="S64" i="1"/>
  <c r="R70" i="1"/>
  <c r="R69" i="1"/>
  <c r="R67" i="1"/>
  <c r="I74" i="1"/>
  <c r="I73" i="1"/>
  <c r="I72" i="1"/>
  <c r="I71" i="1"/>
  <c r="I70" i="1"/>
  <c r="I69" i="1"/>
  <c r="I68" i="1"/>
  <c r="I67" i="1"/>
  <c r="I66" i="1"/>
  <c r="I65" i="1"/>
  <c r="I64" i="1"/>
  <c r="G75" i="1"/>
  <c r="K74" i="1" s="1"/>
  <c r="F74" i="1"/>
  <c r="F73" i="1"/>
  <c r="F72" i="1"/>
  <c r="F71" i="1"/>
  <c r="F70" i="1"/>
  <c r="F69" i="1"/>
  <c r="F68" i="1"/>
  <c r="F67" i="1"/>
  <c r="F66" i="1"/>
  <c r="F65" i="1"/>
  <c r="F64" i="1"/>
  <c r="G55" i="1"/>
  <c r="K54" i="1" s="1"/>
  <c r="F55" i="1"/>
  <c r="L54" i="1" s="1"/>
  <c r="E54" i="1"/>
  <c r="E53" i="1"/>
  <c r="I53" i="1" s="1"/>
  <c r="E52" i="1"/>
  <c r="I52" i="1" s="1"/>
  <c r="E51" i="1"/>
  <c r="I51" i="1" s="1"/>
  <c r="E50" i="1"/>
  <c r="K49" i="1"/>
  <c r="E49" i="1"/>
  <c r="I49" i="1" s="1"/>
  <c r="E48" i="1"/>
  <c r="I48" i="1" s="1"/>
  <c r="I47" i="1"/>
  <c r="E47" i="1"/>
  <c r="L46" i="1"/>
  <c r="E46" i="1"/>
  <c r="I46" i="1" s="1"/>
  <c r="E45" i="1"/>
  <c r="I45" i="1" s="1"/>
  <c r="G37" i="1"/>
  <c r="K29" i="1" s="1"/>
  <c r="F37" i="1"/>
  <c r="I33" i="1" s="1"/>
  <c r="E36" i="1"/>
  <c r="H36" i="1" s="1"/>
  <c r="E35" i="1"/>
  <c r="H35" i="1" s="1"/>
  <c r="E34" i="1"/>
  <c r="H34" i="1" s="1"/>
  <c r="E33" i="1"/>
  <c r="H33" i="1" s="1"/>
  <c r="I32" i="1"/>
  <c r="E32" i="1"/>
  <c r="H32" i="1" s="1"/>
  <c r="I31" i="1"/>
  <c r="E31" i="1"/>
  <c r="H31" i="1" s="1"/>
  <c r="E30" i="1"/>
  <c r="H30" i="1" s="1"/>
  <c r="E29" i="1"/>
  <c r="H29" i="1" s="1"/>
  <c r="E28" i="1"/>
  <c r="E27" i="1"/>
  <c r="H27" i="1" s="1"/>
  <c r="Y14" i="1"/>
  <c r="Z14" i="1" s="1"/>
  <c r="X14" i="1"/>
  <c r="AB12" i="1" s="1"/>
  <c r="W14" i="1"/>
  <c r="AC12" i="1" s="1"/>
  <c r="G14" i="1"/>
  <c r="F14" i="1"/>
  <c r="AA13" i="1"/>
  <c r="I13" i="1"/>
  <c r="H13" i="1"/>
  <c r="G13" i="1"/>
  <c r="F13" i="1"/>
  <c r="AA12" i="1"/>
  <c r="I12" i="1"/>
  <c r="K13" i="1" s="1"/>
  <c r="H12" i="1"/>
  <c r="L13" i="1" s="1"/>
  <c r="G12" i="1"/>
  <c r="F12" i="1"/>
  <c r="AA11" i="1"/>
  <c r="I11" i="1"/>
  <c r="K12" i="1" s="1"/>
  <c r="H11" i="1"/>
  <c r="L12" i="1" s="1"/>
  <c r="G11" i="1"/>
  <c r="F11" i="1"/>
  <c r="AA10" i="1"/>
  <c r="I10" i="1"/>
  <c r="K11" i="1" s="1"/>
  <c r="H10" i="1"/>
  <c r="L11" i="1" s="1"/>
  <c r="G10" i="1"/>
  <c r="F10" i="1"/>
  <c r="AA9" i="1"/>
  <c r="I9" i="1"/>
  <c r="K10" i="1" s="1"/>
  <c r="H9" i="1"/>
  <c r="L10" i="1" s="1"/>
  <c r="G9" i="1"/>
  <c r="F9" i="1"/>
  <c r="AA8" i="1"/>
  <c r="I8" i="1"/>
  <c r="K9" i="1" s="1"/>
  <c r="H8" i="1"/>
  <c r="L9" i="1" s="1"/>
  <c r="G8" i="1"/>
  <c r="F8" i="1"/>
  <c r="AA7" i="1"/>
  <c r="I7" i="1"/>
  <c r="K8" i="1" s="1"/>
  <c r="H7" i="1"/>
  <c r="L8" i="1" s="1"/>
  <c r="G7" i="1"/>
  <c r="F7" i="1"/>
  <c r="AA6" i="1"/>
  <c r="Z6" i="1"/>
  <c r="I6" i="1"/>
  <c r="K7" i="1" s="1"/>
  <c r="H6" i="1"/>
  <c r="L7" i="1" s="1"/>
  <c r="G6" i="1"/>
  <c r="F6" i="1"/>
  <c r="AA5" i="1"/>
  <c r="Z5" i="1"/>
  <c r="I5" i="1"/>
  <c r="K6" i="1" s="1"/>
  <c r="H5" i="1"/>
  <c r="L6" i="1" s="1"/>
  <c r="G5" i="1"/>
  <c r="F5" i="1"/>
  <c r="AA4" i="1"/>
  <c r="I4" i="1"/>
  <c r="K5" i="1" s="1"/>
  <c r="H4" i="1"/>
  <c r="L5" i="1" s="1"/>
  <c r="M4" i="1" s="1"/>
  <c r="G4" i="1"/>
  <c r="F4" i="1"/>
  <c r="M70" i="4" l="1"/>
  <c r="M65" i="4"/>
  <c r="H65" i="4"/>
  <c r="N64" i="4"/>
  <c r="N66" i="4"/>
  <c r="O77" i="4"/>
  <c r="O78" i="4" s="1"/>
  <c r="H72" i="4"/>
  <c r="I75" i="4"/>
  <c r="H70" i="4"/>
  <c r="H66" i="4"/>
  <c r="H68" i="4"/>
  <c r="N67" i="4"/>
  <c r="H67" i="4"/>
  <c r="H69" i="4"/>
  <c r="H64" i="4"/>
  <c r="H71" i="4"/>
  <c r="N71" i="4"/>
  <c r="N72" i="4"/>
  <c r="L34" i="4"/>
  <c r="L37" i="4" s="1"/>
  <c r="S21" i="4" s="1"/>
  <c r="N65" i="4"/>
  <c r="AA10" i="4"/>
  <c r="M64" i="4"/>
  <c r="M66" i="4"/>
  <c r="N70" i="4"/>
  <c r="N68" i="4"/>
  <c r="M68" i="4"/>
  <c r="M49" i="4"/>
  <c r="N49" i="4"/>
  <c r="N53" i="4"/>
  <c r="M53" i="4"/>
  <c r="AA4" i="4"/>
  <c r="M69" i="4"/>
  <c r="N69" i="4"/>
  <c r="M73" i="4"/>
  <c r="M45" i="4"/>
  <c r="N45" i="4"/>
  <c r="N50" i="4"/>
  <c r="M50" i="4"/>
  <c r="AA6" i="4"/>
  <c r="M14" i="4"/>
  <c r="C21" i="4" s="1"/>
  <c r="D21" i="4" s="1"/>
  <c r="I27" i="1"/>
  <c r="R68" i="1"/>
  <c r="M9" i="1"/>
  <c r="I29" i="1"/>
  <c r="K46" i="1"/>
  <c r="M46" i="1" s="1"/>
  <c r="R71" i="1"/>
  <c r="I34" i="1"/>
  <c r="R64" i="1"/>
  <c r="R72" i="1"/>
  <c r="I30" i="1"/>
  <c r="K52" i="1"/>
  <c r="R65" i="1"/>
  <c r="R73" i="1"/>
  <c r="R66" i="1"/>
  <c r="R74" i="1"/>
  <c r="L68" i="1"/>
  <c r="Z10" i="1"/>
  <c r="Z9" i="1"/>
  <c r="Z4" i="1"/>
  <c r="M13" i="1"/>
  <c r="Z13" i="1"/>
  <c r="I35" i="1"/>
  <c r="M7" i="1"/>
  <c r="M12" i="1"/>
  <c r="Z12" i="1"/>
  <c r="Z7" i="1"/>
  <c r="Z8" i="1"/>
  <c r="M6" i="1"/>
  <c r="Z11" i="1"/>
  <c r="K67" i="1"/>
  <c r="K70" i="1"/>
  <c r="K71" i="1"/>
  <c r="K64" i="1"/>
  <c r="K72" i="1"/>
  <c r="K69" i="1"/>
  <c r="F75" i="1"/>
  <c r="L64" i="1" s="1"/>
  <c r="K65" i="1"/>
  <c r="K73" i="1"/>
  <c r="K68" i="1"/>
  <c r="K66" i="1"/>
  <c r="M11" i="1"/>
  <c r="M8" i="1"/>
  <c r="M5" i="1"/>
  <c r="L49" i="1"/>
  <c r="M49" i="1" s="1"/>
  <c r="L52" i="1"/>
  <c r="M52" i="1" s="1"/>
  <c r="AC4" i="1"/>
  <c r="L47" i="1"/>
  <c r="L50" i="1"/>
  <c r="AC6" i="1"/>
  <c r="K53" i="1"/>
  <c r="M10" i="1"/>
  <c r="L45" i="1"/>
  <c r="L51" i="1"/>
  <c r="L53" i="1"/>
  <c r="N53" i="1" s="1"/>
  <c r="L48" i="1"/>
  <c r="AC8" i="1"/>
  <c r="AC10" i="1"/>
  <c r="L29" i="1"/>
  <c r="E75" i="1"/>
  <c r="K32" i="1"/>
  <c r="L32" i="1" s="1"/>
  <c r="E37" i="1"/>
  <c r="H37" i="1" s="1"/>
  <c r="H28" i="1"/>
  <c r="N54" i="1"/>
  <c r="I50" i="1"/>
  <c r="M54" i="1"/>
  <c r="AC13" i="1"/>
  <c r="AC11" i="1"/>
  <c r="AC9" i="1"/>
  <c r="AC7" i="1"/>
  <c r="AC5" i="1"/>
  <c r="K35" i="1"/>
  <c r="K27" i="1"/>
  <c r="K30" i="1"/>
  <c r="L30" i="1" s="1"/>
  <c r="K33" i="1"/>
  <c r="L33" i="1" s="1"/>
  <c r="K36" i="1"/>
  <c r="K28" i="1"/>
  <c r="K31" i="1"/>
  <c r="L31" i="1" s="1"/>
  <c r="K34" i="1"/>
  <c r="L34" i="1" s="1"/>
  <c r="AB5" i="1"/>
  <c r="AB7" i="1"/>
  <c r="AB9" i="1"/>
  <c r="AB11" i="1"/>
  <c r="AB13" i="1"/>
  <c r="I28" i="1"/>
  <c r="I36" i="1"/>
  <c r="K51" i="1"/>
  <c r="M53" i="1"/>
  <c r="E55" i="1"/>
  <c r="I55" i="1" s="1"/>
  <c r="K50" i="1"/>
  <c r="AA14" i="1"/>
  <c r="K45" i="1"/>
  <c r="M45" i="1" s="1"/>
  <c r="K48" i="1"/>
  <c r="AB4" i="1"/>
  <c r="AB6" i="1"/>
  <c r="AB8" i="1"/>
  <c r="AB10" i="1"/>
  <c r="K47" i="1"/>
  <c r="O66" i="4" l="1"/>
  <c r="O65" i="4"/>
  <c r="O67" i="4"/>
  <c r="O69" i="4"/>
  <c r="O72" i="4"/>
  <c r="O64" i="4"/>
  <c r="O70" i="4"/>
  <c r="O68" i="4"/>
  <c r="O71" i="4"/>
  <c r="R64" i="4"/>
  <c r="N55" i="4"/>
  <c r="S45" i="4" s="1"/>
  <c r="T45" i="4" s="1"/>
  <c r="S64" i="4"/>
  <c r="T64" i="4" s="1"/>
  <c r="AA14" i="4"/>
  <c r="T21" i="4" s="1"/>
  <c r="U21" i="4" s="1"/>
  <c r="M55" i="4"/>
  <c r="R45" i="4" s="1"/>
  <c r="L27" i="1"/>
  <c r="L35" i="1"/>
  <c r="Q69" i="1"/>
  <c r="Q68" i="1"/>
  <c r="Q72" i="1"/>
  <c r="Q67" i="1"/>
  <c r="Q65" i="1"/>
  <c r="Q64" i="1"/>
  <c r="Q74" i="1"/>
  <c r="Q66" i="1"/>
  <c r="Q73" i="1"/>
  <c r="Q71" i="1"/>
  <c r="Q70" i="1"/>
  <c r="N49" i="1"/>
  <c r="L72" i="1"/>
  <c r="M14" i="1"/>
  <c r="C21" i="1" s="1"/>
  <c r="D21" i="1" s="1"/>
  <c r="H51" i="1"/>
  <c r="L71" i="1"/>
  <c r="L70" i="1"/>
  <c r="M70" i="1" s="1"/>
  <c r="L73" i="1"/>
  <c r="L74" i="1"/>
  <c r="L36" i="1"/>
  <c r="L67" i="1"/>
  <c r="L65" i="1"/>
  <c r="L66" i="1"/>
  <c r="N65" i="1" s="1"/>
  <c r="H46" i="1"/>
  <c r="L69" i="1"/>
  <c r="M69" i="1" s="1"/>
  <c r="M71" i="1"/>
  <c r="O77" i="1"/>
  <c r="O78" i="1" s="1"/>
  <c r="J69" i="1"/>
  <c r="J68" i="1"/>
  <c r="H74" i="1"/>
  <c r="J71" i="1"/>
  <c r="J70" i="1"/>
  <c r="J67" i="1"/>
  <c r="J74" i="1"/>
  <c r="O74" i="1" s="1"/>
  <c r="J66" i="1"/>
  <c r="J73" i="1"/>
  <c r="O73" i="1" s="1"/>
  <c r="J65" i="1"/>
  <c r="J72" i="1"/>
  <c r="J64" i="1"/>
  <c r="N52" i="1"/>
  <c r="AD4" i="1"/>
  <c r="N47" i="1"/>
  <c r="AD6" i="1"/>
  <c r="AD9" i="1"/>
  <c r="M64" i="1"/>
  <c r="L28" i="1"/>
  <c r="L37" i="1" s="1"/>
  <c r="V21" i="1" s="1"/>
  <c r="H53" i="1"/>
  <c r="AD11" i="1"/>
  <c r="H48" i="1"/>
  <c r="H45" i="1"/>
  <c r="AD13" i="1"/>
  <c r="M72" i="1"/>
  <c r="H66" i="1"/>
  <c r="H73" i="1"/>
  <c r="H65" i="1"/>
  <c r="H72" i="1"/>
  <c r="H68" i="1"/>
  <c r="H71" i="1"/>
  <c r="H70" i="1"/>
  <c r="H69" i="1"/>
  <c r="H64" i="1"/>
  <c r="H67" i="1"/>
  <c r="AD8" i="1"/>
  <c r="N46" i="1"/>
  <c r="H54" i="1"/>
  <c r="M65" i="1"/>
  <c r="M47" i="1"/>
  <c r="H50" i="1"/>
  <c r="M66" i="1"/>
  <c r="AD10" i="1"/>
  <c r="N51" i="1"/>
  <c r="M51" i="1"/>
  <c r="AD5" i="1"/>
  <c r="M67" i="1"/>
  <c r="N71" i="1"/>
  <c r="AD12" i="1"/>
  <c r="H47" i="1"/>
  <c r="H52" i="1"/>
  <c r="N50" i="1"/>
  <c r="M50" i="1"/>
  <c r="M48" i="1"/>
  <c r="N48" i="1"/>
  <c r="H49" i="1"/>
  <c r="I75" i="1"/>
  <c r="AD7" i="1"/>
  <c r="N45" i="1"/>
  <c r="O76" i="4" l="1"/>
  <c r="O79" i="4" s="1"/>
  <c r="U64" i="4" s="1"/>
  <c r="N66" i="1"/>
  <c r="M74" i="1"/>
  <c r="N68" i="1"/>
  <c r="O71" i="1"/>
  <c r="N72" i="1"/>
  <c r="M73" i="1"/>
  <c r="O65" i="1"/>
  <c r="N70" i="1"/>
  <c r="N69" i="1"/>
  <c r="N64" i="1"/>
  <c r="O69" i="1"/>
  <c r="M55" i="1"/>
  <c r="U45" i="1" s="1"/>
  <c r="N67" i="1"/>
  <c r="M68" i="1"/>
  <c r="O66" i="1"/>
  <c r="AD14" i="1"/>
  <c r="W21" i="1" s="1"/>
  <c r="X21" i="1" s="1"/>
  <c r="O67" i="1"/>
  <c r="O72" i="1"/>
  <c r="N55" i="1"/>
  <c r="V45" i="1" s="1"/>
  <c r="W45" i="1" s="1"/>
  <c r="O70" i="1"/>
  <c r="O64" i="1"/>
  <c r="O68" i="1"/>
  <c r="N75" i="1" l="1"/>
  <c r="V64" i="1" s="1"/>
  <c r="W64" i="1" s="1"/>
  <c r="O75" i="1"/>
  <c r="M75" i="1"/>
  <c r="U64" i="1" s="1"/>
  <c r="O76" i="1"/>
  <c r="O79" i="1" s="1"/>
  <c r="X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tc={878C136B-53F0-48FC-85E1-29DE714FAA71}</author>
  </authors>
  <commentList>
    <comment ref="O75" authorId="0" shapeId="0" xr:uid="{878C136B-53F0-48FC-85E1-29DE714FAA71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Below Model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tc={7C66C7DA-6D4F-48E5-B9FB-F6EE8B376283}</author>
  </authors>
  <commentList>
    <comment ref="O75" authorId="0" shapeId="0" xr:uid="{7C66C7DA-6D4F-48E5-B9FB-F6EE8B376283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Below Model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tc={5528FFFB-FBD6-473A-AAF2-DB9D0E5332FD}</author>
  </authors>
  <commentList>
    <comment ref="O75" authorId="0" shapeId="0" xr:uid="{5528FFFB-FBD6-473A-AAF2-DB9D0E5332FD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Below Model</t>
      </text>
    </comment>
  </commentList>
</comments>
</file>

<file path=xl/sharedStrings.xml><?xml version="1.0" encoding="utf-8"?>
<sst xmlns="http://schemas.openxmlformats.org/spreadsheetml/2006/main" count="468" uniqueCount="75">
  <si>
    <t>New</t>
  </si>
  <si>
    <t>Std</t>
  </si>
  <si>
    <t>Row Labels</t>
  </si>
  <si>
    <t>Grand Total</t>
  </si>
  <si>
    <t>Dist</t>
  </si>
  <si>
    <t>%BR</t>
  </si>
  <si>
    <t>Cum Good</t>
  </si>
  <si>
    <t>Cum Bad</t>
  </si>
  <si>
    <t>TPR</t>
  </si>
  <si>
    <t>FPR</t>
  </si>
  <si>
    <t>AUC</t>
  </si>
  <si>
    <t>844-850</t>
  </si>
  <si>
    <t>803-843</t>
  </si>
  <si>
    <t>769-802</t>
  </si>
  <si>
    <t>738-768</t>
  </si>
  <si>
    <t>703-737</t>
  </si>
  <si>
    <t>668-702</t>
  </si>
  <si>
    <t>629-667</t>
  </si>
  <si>
    <t>586-628</t>
  </si>
  <si>
    <t>529-585</t>
  </si>
  <si>
    <t>300-528</t>
  </si>
  <si>
    <t>KS</t>
  </si>
  <si>
    <t>GINI</t>
  </si>
  <si>
    <t>Decile</t>
  </si>
  <si>
    <t>Min Score</t>
  </si>
  <si>
    <t>Max Score</t>
  </si>
  <si>
    <t>Total</t>
  </si>
  <si>
    <t>Good</t>
  </si>
  <si>
    <t>Bad</t>
  </si>
  <si>
    <t>Bad Rate</t>
  </si>
  <si>
    <t>Cum Good(%)</t>
  </si>
  <si>
    <t>Cum Bad(%)</t>
  </si>
  <si>
    <t>844</t>
  </si>
  <si>
    <t>850</t>
  </si>
  <si>
    <t>803</t>
  </si>
  <si>
    <t>843</t>
  </si>
  <si>
    <t>769</t>
  </si>
  <si>
    <t>802</t>
  </si>
  <si>
    <t>738</t>
  </si>
  <si>
    <t>768</t>
  </si>
  <si>
    <t>703</t>
  </si>
  <si>
    <t>737</t>
  </si>
  <si>
    <t>668</t>
  </si>
  <si>
    <t>702</t>
  </si>
  <si>
    <t>629</t>
  </si>
  <si>
    <t>667</t>
  </si>
  <si>
    <t>586</t>
  </si>
  <si>
    <t>628</t>
  </si>
  <si>
    <t>529</t>
  </si>
  <si>
    <t>585</t>
  </si>
  <si>
    <t>300</t>
  </si>
  <si>
    <t>528</t>
  </si>
  <si>
    <t>Non Recont - non fraud</t>
  </si>
  <si>
    <t>Is Recont - non fraud</t>
  </si>
  <si>
    <t/>
  </si>
  <si>
    <t>Cum Cust(%)</t>
  </si>
  <si>
    <t>AR</t>
  </si>
  <si>
    <t>B</t>
  </si>
  <si>
    <t>P(Bad)</t>
  </si>
  <si>
    <t>A+B = 0.5*(1-P(Bad))</t>
  </si>
  <si>
    <t>https://www.listendata.com/2019/09/gini-cumulative-accuracy-profile-auc.html</t>
  </si>
  <si>
    <t>Accuracy Ratio</t>
  </si>
  <si>
    <t>dec</t>
  </si>
  <si>
    <t>GINI RAPP</t>
  </si>
  <si>
    <t>GINI Risk</t>
  </si>
  <si>
    <t>%Cum Dis Riks</t>
  </si>
  <si>
    <t>% Cum Bad Risk</t>
  </si>
  <si>
    <t>Trapezoida</t>
  </si>
  <si>
    <t>Train</t>
  </si>
  <si>
    <t>Test</t>
  </si>
  <si>
    <t>A-B</t>
  </si>
  <si>
    <t>ln(A/B)</t>
  </si>
  <si>
    <t>PSI</t>
  </si>
  <si>
    <t>risk cummulative dari score bgs - score buruk</t>
  </si>
  <si>
    <t>RAPP cummulative dari score buruk ke score 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</si>
</sst>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(* #,##0.00_);_(* \(#,##0.00\);_(* &quot;-&quot;??_);_(@_)"/>
    <numFmt numFmtId="167" formatCode="_-* #,##0.00_-;\-* #,##0.00_-;_-* &quot;-&quot;_-;_-@_-"/>
    <numFmt numFmtId="169" formatCode="_(* #,##0.000_);_(* \(#,##0.0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9" fontId="0" fillId="0" borderId="0" xfId="3" applyFont="1"/>
    <xf numFmtId="164" fontId="0" fillId="0" borderId="0" xfId="3" applyNumberFormat="1" applyFont="1"/>
    <xf numFmtId="9" fontId="0" fillId="0" borderId="0" xfId="0" applyNumberFormat="1"/>
    <xf numFmtId="10" fontId="0" fillId="0" borderId="0" xfId="3" applyNumberFormat="1" applyFont="1"/>
    <xf numFmtId="165" fontId="4" fillId="0" borderId="0" xfId="5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0" fontId="0" fillId="0" borderId="0" xfId="0" applyNumberFormat="1"/>
    <xf numFmtId="43" fontId="5" fillId="3" borderId="0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0" borderId="3" xfId="3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5" borderId="0" xfId="0" applyFont="1" applyFill="1"/>
    <xf numFmtId="0" fontId="2" fillId="6" borderId="1" xfId="0" applyFont="1" applyFill="1" applyBorder="1"/>
    <xf numFmtId="0" fontId="2" fillId="5" borderId="0" xfId="0" applyFont="1" applyFill="1" applyAlignment="1">
      <alignment horizontal="left"/>
    </xf>
    <xf numFmtId="164" fontId="2" fillId="6" borderId="4" xfId="3" applyNumberFormat="1" applyFont="1" applyFill="1" applyBorder="1"/>
    <xf numFmtId="9" fontId="2" fillId="6" borderId="4" xfId="3" applyFont="1" applyFill="1" applyBorder="1"/>
    <xf numFmtId="0" fontId="0" fillId="7" borderId="0" xfId="0" applyFill="1"/>
    <xf numFmtId="0" fontId="2" fillId="0" borderId="0" xfId="0" applyFont="1"/>
    <xf numFmtId="0" fontId="2" fillId="6" borderId="0" xfId="0" applyFont="1" applyFill="1"/>
    <xf numFmtId="164" fontId="2" fillId="5" borderId="0" xfId="3" applyNumberFormat="1" applyFont="1" applyFill="1"/>
    <xf numFmtId="164" fontId="2" fillId="6" borderId="0" xfId="3" applyNumberFormat="1" applyFont="1" applyFill="1" applyBorder="1"/>
    <xf numFmtId="0" fontId="0" fillId="0" borderId="0" xfId="0" quotePrefix="1"/>
    <xf numFmtId="0" fontId="2" fillId="4" borderId="0" xfId="0" applyFont="1" applyFill="1" applyAlignment="1">
      <alignment horizontal="center"/>
    </xf>
    <xf numFmtId="10" fontId="0" fillId="0" borderId="3" xfId="0" applyNumberFormat="1" applyBorder="1" applyAlignment="1">
      <alignment horizontal="center"/>
    </xf>
    <xf numFmtId="0" fontId="3" fillId="0" borderId="0" xfId="4"/>
    <xf numFmtId="10" fontId="2" fillId="5" borderId="0" xfId="3" applyNumberFormat="1" applyFont="1" applyFill="1"/>
    <xf numFmtId="0" fontId="7" fillId="0" borderId="0" xfId="0" applyFont="1"/>
    <xf numFmtId="165" fontId="2" fillId="6" borderId="0" xfId="3" applyNumberFormat="1" applyFont="1" applyFill="1" applyBorder="1"/>
    <xf numFmtId="10" fontId="4" fillId="0" borderId="0" xfId="3" applyNumberFormat="1" applyFont="1" applyFill="1" applyBorder="1" applyAlignment="1">
      <alignment horizontal="center"/>
    </xf>
    <xf numFmtId="0" fontId="8" fillId="8" borderId="5" xfId="0" applyFont="1" applyFill="1" applyBorder="1" applyAlignment="1">
      <alignment horizontal="right" vertical="center" wrapText="1"/>
    </xf>
    <xf numFmtId="0" fontId="8" fillId="8" borderId="6" xfId="0" applyFont="1" applyFill="1" applyBorder="1" applyAlignment="1">
      <alignment horizontal="right" vertical="center" wrapText="1"/>
    </xf>
    <xf numFmtId="164" fontId="9" fillId="9" borderId="7" xfId="3" applyNumberFormat="1" applyFont="1" applyFill="1" applyBorder="1" applyAlignment="1">
      <alignment horizontal="right" vertical="center" wrapText="1"/>
    </xf>
    <xf numFmtId="10" fontId="9" fillId="9" borderId="7" xfId="3" applyNumberFormat="1" applyFont="1" applyFill="1" applyBorder="1" applyAlignment="1">
      <alignment horizontal="right" vertical="center" wrapText="1"/>
    </xf>
    <xf numFmtId="164" fontId="9" fillId="8" borderId="7" xfId="3" applyNumberFormat="1" applyFont="1" applyFill="1" applyBorder="1" applyAlignment="1">
      <alignment horizontal="right" vertical="center" wrapText="1"/>
    </xf>
    <xf numFmtId="10" fontId="9" fillId="8" borderId="7" xfId="3" applyNumberFormat="1" applyFont="1" applyFill="1" applyBorder="1" applyAlignment="1">
      <alignment horizontal="right" vertical="center" wrapText="1"/>
    </xf>
    <xf numFmtId="164" fontId="9" fillId="9" borderId="5" xfId="3" applyNumberFormat="1" applyFont="1" applyFill="1" applyBorder="1" applyAlignment="1">
      <alignment horizontal="right" vertical="center" wrapText="1"/>
    </xf>
    <xf numFmtId="10" fontId="9" fillId="9" borderId="5" xfId="3" applyNumberFormat="1" applyFont="1" applyFill="1" applyBorder="1" applyAlignment="1">
      <alignment horizontal="right" vertical="center" wrapText="1"/>
    </xf>
    <xf numFmtId="0" fontId="0" fillId="10" borderId="0" xfId="0" applyFill="1"/>
    <xf numFmtId="167" fontId="4" fillId="0" borderId="0" xfId="2" applyNumberFormat="1" applyFont="1" applyFill="1" applyBorder="1" applyAlignment="1">
      <alignment horizontal="center"/>
    </xf>
    <xf numFmtId="169" fontId="4" fillId="0" borderId="0" xfId="5" applyNumberFormat="1" applyFont="1" applyFill="1" applyBorder="1" applyAlignment="1">
      <alignment horizontal="center"/>
    </xf>
  </cellXfs>
  <cellStyles count="6">
    <cellStyle name="Comma" xfId="1" builtinId="3"/>
    <cellStyle name="Comma [0]" xfId="2" builtinId="6"/>
    <cellStyle name="Comma 2" xfId="5" xr:uid="{E751DFD1-C1AA-4025-8DE9-CACA773D4DF8}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'[1]Predictive Power Tsel'!$E$6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'[1]Predictive Power Tsel'!$E$7:$E$16</c:f>
              <c:numCache>
                <c:formatCode>General</c:formatCode>
                <c:ptCount val="10"/>
                <c:pt idx="0">
                  <c:v>7.4162679425837319E-2</c:v>
                </c:pt>
                <c:pt idx="1">
                  <c:v>7.1770334928229665E-2</c:v>
                </c:pt>
                <c:pt idx="2">
                  <c:v>5.0239234449760764E-2</c:v>
                </c:pt>
                <c:pt idx="3">
                  <c:v>7.1770334928229665E-2</c:v>
                </c:pt>
                <c:pt idx="4">
                  <c:v>0.10526315789473684</c:v>
                </c:pt>
                <c:pt idx="5">
                  <c:v>0.12918660287081341</c:v>
                </c:pt>
                <c:pt idx="6">
                  <c:v>0.10526315789473684</c:v>
                </c:pt>
                <c:pt idx="7">
                  <c:v>0.14114832535885166</c:v>
                </c:pt>
                <c:pt idx="8">
                  <c:v>9.569377990430622E-2</c:v>
                </c:pt>
                <c:pt idx="9">
                  <c:v>0.15550239234449761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8A5-834D-69FE3D7A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539487"/>
        <c:axId val="448162719"/>
      </c:barChart>
      <c:lineChart>
        <c:grouping val="standard"/>
        <c:varyColors val="0"/>
        <c:ser>
          <c:idx val="1"/>
          <c:order val="1"/>
          <c:tx>
            <c:strRef>
              <c:f>'[1]Predictive Power Tsel'!$F$6</c:f>
              <c:strCache>
                <c:ptCount val="1"/>
                <c:pt idx="0">
                  <c:v>%BR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'[1]Predictive Power Tsel'!$F$7:$F$16</c:f>
              <c:numCache>
                <c:formatCode>General</c:formatCode>
                <c:ptCount val="10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0.11363636363636363</c:v>
                </c:pt>
                <c:pt idx="5">
                  <c:v>0.12962962962962962</c:v>
                </c:pt>
                <c:pt idx="6">
                  <c:v>0.13636363636363635</c:v>
                </c:pt>
                <c:pt idx="7">
                  <c:v>0.16949152542372881</c:v>
                </c:pt>
                <c:pt idx="8">
                  <c:v>0.3</c:v>
                </c:pt>
                <c:pt idx="9">
                  <c:v>0.18461538461538463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6-48A5-834D-69FE3D7A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14896"/>
        <c:axId val="873556207"/>
      </c:lineChart>
      <c:catAx>
        <c:axId val="15165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2719"/>
        <c:crosses val="autoZero"/>
        <c:auto val="1"/>
        <c:lblAlgn val="ctr"/>
        <c:lblOffset val="100"/>
        <c:noMultiLvlLbl val="0"/>
      </c:catAx>
      <c:valAx>
        <c:axId val="4481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9487"/>
        <c:crosses val="autoZero"/>
        <c:crossBetween val="between"/>
      </c:valAx>
      <c:valAx>
        <c:axId val="873556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4896"/>
        <c:crosses val="max"/>
        <c:crossBetween val="between"/>
      </c:valAx>
      <c:catAx>
        <c:axId val="132611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355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[2]Decile!$H$44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[2]Decile!$H$45:$H$53</c:f>
              <c:numCache>
                <c:formatCode>General</c:formatCode>
                <c:ptCount val="9"/>
                <c:pt idx="0">
                  <c:v>0.109375</c:v>
                </c:pt>
                <c:pt idx="1">
                  <c:v>9.375E-2</c:v>
                </c:pt>
                <c:pt idx="2">
                  <c:v>6.25E-2</c:v>
                </c:pt>
                <c:pt idx="3">
                  <c:v>0.140625</c:v>
                </c:pt>
                <c:pt idx="4">
                  <c:v>0.125</c:v>
                </c:pt>
                <c:pt idx="5">
                  <c:v>0.265625</c:v>
                </c:pt>
                <c:pt idx="6">
                  <c:v>6.25E-2</c:v>
                </c:pt>
                <c:pt idx="7">
                  <c:v>9.375E-2</c:v>
                </c:pt>
                <c:pt idx="8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E49-B336-DFDC8849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16735"/>
        <c:axId val="300707615"/>
      </c:barChart>
      <c:lineChart>
        <c:grouping val="standard"/>
        <c:varyColors val="0"/>
        <c:ser>
          <c:idx val="1"/>
          <c:order val="1"/>
          <c:tx>
            <c:strRef>
              <c:f>[2]Decile!$I$44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[2]Decile!$I$45:$I$53</c:f>
              <c:numCache>
                <c:formatCode>General</c:formatCode>
                <c:ptCount val="9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0.125</c:v>
                </c:pt>
                <c:pt idx="5">
                  <c:v>5.8823529411764705E-2</c:v>
                </c:pt>
                <c:pt idx="6">
                  <c:v>0.25</c:v>
                </c:pt>
                <c:pt idx="7">
                  <c:v>0</c:v>
                </c:pt>
                <c:pt idx="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9-4E49-B336-DFDC8849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66815"/>
        <c:axId val="420853855"/>
      </c:lineChart>
      <c:catAx>
        <c:axId val="3007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7615"/>
        <c:crosses val="autoZero"/>
        <c:auto val="1"/>
        <c:lblAlgn val="ctr"/>
        <c:lblOffset val="100"/>
        <c:noMultiLvlLbl val="0"/>
      </c:catAx>
      <c:valAx>
        <c:axId val="3007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6735"/>
        <c:crosses val="autoZero"/>
        <c:crossBetween val="between"/>
      </c:valAx>
      <c:valAx>
        <c:axId val="420853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6815"/>
        <c:crosses val="max"/>
        <c:crossBetween val="between"/>
      </c:valAx>
      <c:catAx>
        <c:axId val="42086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3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'GINI KS ETC TOko'!$H$63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'GINI KS ETC TOko'!$H$64:$H$73</c:f>
              <c:numCache>
                <c:formatCode>0.0%</c:formatCode>
                <c:ptCount val="10"/>
                <c:pt idx="0">
                  <c:v>0.10011778563015312</c:v>
                </c:pt>
                <c:pt idx="1">
                  <c:v>0.10192987224789345</c:v>
                </c:pt>
                <c:pt idx="2">
                  <c:v>9.8033886019751743E-2</c:v>
                </c:pt>
                <c:pt idx="3">
                  <c:v>0.10501041949805201</c:v>
                </c:pt>
                <c:pt idx="4">
                  <c:v>0.10265470689498958</c:v>
                </c:pt>
                <c:pt idx="5">
                  <c:v>0.10328893721119869</c:v>
                </c:pt>
                <c:pt idx="6">
                  <c:v>9.9392950983056991E-2</c:v>
                </c:pt>
                <c:pt idx="7">
                  <c:v>9.513454743136722E-2</c:v>
                </c:pt>
                <c:pt idx="8">
                  <c:v>0.10075201594636224</c:v>
                </c:pt>
                <c:pt idx="9">
                  <c:v>5.2097490260034428E-2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379-8A76-E74F7F1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3055"/>
        <c:axId val="420870175"/>
      </c:barChart>
      <c:lineChart>
        <c:grouping val="standard"/>
        <c:varyColors val="0"/>
        <c:ser>
          <c:idx val="1"/>
          <c:order val="1"/>
          <c:tx>
            <c:strRef>
              <c:f>'GINI KS ETC TOko'!$I$63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'GINI KS ETC TOko'!$I$64:$I$73</c:f>
              <c:numCache>
                <c:formatCode>0.0%</c:formatCode>
                <c:ptCount val="10"/>
                <c:pt idx="0">
                  <c:v>8.1447963800904983E-3</c:v>
                </c:pt>
                <c:pt idx="1">
                  <c:v>8.0000000000000002E-3</c:v>
                </c:pt>
                <c:pt idx="2">
                  <c:v>1.2014787430683918E-2</c:v>
                </c:pt>
                <c:pt idx="3">
                  <c:v>1.8981880931837791E-2</c:v>
                </c:pt>
                <c:pt idx="4">
                  <c:v>2.3830538393645191E-2</c:v>
                </c:pt>
                <c:pt idx="5">
                  <c:v>4.0350877192982457E-2</c:v>
                </c:pt>
                <c:pt idx="6">
                  <c:v>5.4694621695533276E-2</c:v>
                </c:pt>
                <c:pt idx="7">
                  <c:v>6.2857142857142861E-2</c:v>
                </c:pt>
                <c:pt idx="8">
                  <c:v>8.6330935251798566E-2</c:v>
                </c:pt>
                <c:pt idx="9">
                  <c:v>0.11130434782608696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E-4379-8A76-E74F7F1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4975"/>
        <c:axId val="420856255"/>
      </c:lineChart>
      <c:catAx>
        <c:axId val="42087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175"/>
        <c:crosses val="autoZero"/>
        <c:auto val="1"/>
        <c:lblAlgn val="ctr"/>
        <c:lblOffset val="100"/>
        <c:noMultiLvlLbl val="0"/>
      </c:catAx>
      <c:valAx>
        <c:axId val="420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3055"/>
        <c:crosses val="autoZero"/>
        <c:crossBetween val="between"/>
      </c:valAx>
      <c:valAx>
        <c:axId val="4208562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4975"/>
        <c:crosses val="max"/>
        <c:crossBetween val="between"/>
      </c:valAx>
      <c:catAx>
        <c:axId val="42087497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'[1]Predictive Power Tsel'!$E$6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'[1]Predictive Power Tsel'!$E$7:$E$16</c:f>
              <c:numCache>
                <c:formatCode>General</c:formatCode>
                <c:ptCount val="10"/>
                <c:pt idx="0">
                  <c:v>7.4162679425837319E-2</c:v>
                </c:pt>
                <c:pt idx="1">
                  <c:v>7.1770334928229665E-2</c:v>
                </c:pt>
                <c:pt idx="2">
                  <c:v>5.0239234449760764E-2</c:v>
                </c:pt>
                <c:pt idx="3">
                  <c:v>7.1770334928229665E-2</c:v>
                </c:pt>
                <c:pt idx="4">
                  <c:v>0.10526315789473684</c:v>
                </c:pt>
                <c:pt idx="5">
                  <c:v>0.12918660287081341</c:v>
                </c:pt>
                <c:pt idx="6">
                  <c:v>0.10526315789473684</c:v>
                </c:pt>
                <c:pt idx="7">
                  <c:v>0.14114832535885166</c:v>
                </c:pt>
                <c:pt idx="8">
                  <c:v>9.569377990430622E-2</c:v>
                </c:pt>
                <c:pt idx="9">
                  <c:v>0.15550239234449761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E-4131-9714-A100D2AB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539487"/>
        <c:axId val="448162719"/>
      </c:barChart>
      <c:lineChart>
        <c:grouping val="standard"/>
        <c:varyColors val="0"/>
        <c:ser>
          <c:idx val="1"/>
          <c:order val="1"/>
          <c:tx>
            <c:strRef>
              <c:f>'[1]Predictive Power Tsel'!$F$6</c:f>
              <c:strCache>
                <c:ptCount val="1"/>
                <c:pt idx="0">
                  <c:v>%BR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'[1]Predictive Power Tsel'!$F$7:$F$16</c:f>
              <c:numCache>
                <c:formatCode>General</c:formatCode>
                <c:ptCount val="10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0.11363636363636363</c:v>
                </c:pt>
                <c:pt idx="5">
                  <c:v>0.12962962962962962</c:v>
                </c:pt>
                <c:pt idx="6">
                  <c:v>0.13636363636363635</c:v>
                </c:pt>
                <c:pt idx="7">
                  <c:v>0.16949152542372881</c:v>
                </c:pt>
                <c:pt idx="8">
                  <c:v>0.3</c:v>
                </c:pt>
                <c:pt idx="9">
                  <c:v>0.18461538461538463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E-4131-9714-A100D2AB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14896"/>
        <c:axId val="873556207"/>
      </c:lineChart>
      <c:catAx>
        <c:axId val="15165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2719"/>
        <c:crosses val="autoZero"/>
        <c:auto val="1"/>
        <c:lblAlgn val="ctr"/>
        <c:lblOffset val="100"/>
        <c:noMultiLvlLbl val="0"/>
      </c:catAx>
      <c:valAx>
        <c:axId val="4481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9487"/>
        <c:crosses val="autoZero"/>
        <c:crossBetween val="between"/>
      </c:valAx>
      <c:valAx>
        <c:axId val="873556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4896"/>
        <c:crosses val="max"/>
        <c:crossBetween val="between"/>
      </c:valAx>
      <c:catAx>
        <c:axId val="132611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355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[2]Decile!$H$44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[2]Decile!$H$45:$H$53</c:f>
              <c:numCache>
                <c:formatCode>General</c:formatCode>
                <c:ptCount val="9"/>
                <c:pt idx="0">
                  <c:v>0.109375</c:v>
                </c:pt>
                <c:pt idx="1">
                  <c:v>9.375E-2</c:v>
                </c:pt>
                <c:pt idx="2">
                  <c:v>6.25E-2</c:v>
                </c:pt>
                <c:pt idx="3">
                  <c:v>0.140625</c:v>
                </c:pt>
                <c:pt idx="4">
                  <c:v>0.125</c:v>
                </c:pt>
                <c:pt idx="5">
                  <c:v>0.265625</c:v>
                </c:pt>
                <c:pt idx="6">
                  <c:v>6.25E-2</c:v>
                </c:pt>
                <c:pt idx="7">
                  <c:v>9.375E-2</c:v>
                </c:pt>
                <c:pt idx="8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F-4352-9DB9-C7677776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16735"/>
        <c:axId val="300707615"/>
      </c:barChart>
      <c:lineChart>
        <c:grouping val="standard"/>
        <c:varyColors val="0"/>
        <c:ser>
          <c:idx val="1"/>
          <c:order val="1"/>
          <c:tx>
            <c:strRef>
              <c:f>[2]Decile!$I$44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[2]Decile!$I$45:$I$53</c:f>
              <c:numCache>
                <c:formatCode>General</c:formatCode>
                <c:ptCount val="9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0.125</c:v>
                </c:pt>
                <c:pt idx="5">
                  <c:v>5.8823529411764705E-2</c:v>
                </c:pt>
                <c:pt idx="6">
                  <c:v>0.25</c:v>
                </c:pt>
                <c:pt idx="7">
                  <c:v>0</c:v>
                </c:pt>
                <c:pt idx="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352-9DB9-C7677776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66815"/>
        <c:axId val="420853855"/>
      </c:lineChart>
      <c:catAx>
        <c:axId val="3007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7615"/>
        <c:crosses val="autoZero"/>
        <c:auto val="1"/>
        <c:lblAlgn val="ctr"/>
        <c:lblOffset val="100"/>
        <c:noMultiLvlLbl val="0"/>
      </c:catAx>
      <c:valAx>
        <c:axId val="3007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6735"/>
        <c:crosses val="autoZero"/>
        <c:crossBetween val="between"/>
      </c:valAx>
      <c:valAx>
        <c:axId val="420853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6815"/>
        <c:crosses val="max"/>
        <c:crossBetween val="between"/>
      </c:valAx>
      <c:catAx>
        <c:axId val="42086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3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Decile!$H$63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Decile!$H$64:$H$73</c:f>
              <c:numCache>
                <c:formatCode>0.0%</c:formatCode>
                <c:ptCount val="10"/>
                <c:pt idx="0">
                  <c:v>0.10011778563015312</c:v>
                </c:pt>
                <c:pt idx="1">
                  <c:v>0.10192987224789345</c:v>
                </c:pt>
                <c:pt idx="2">
                  <c:v>9.8033886019751743E-2</c:v>
                </c:pt>
                <c:pt idx="3">
                  <c:v>0.10501041949805201</c:v>
                </c:pt>
                <c:pt idx="4">
                  <c:v>0.10265470689498958</c:v>
                </c:pt>
                <c:pt idx="5">
                  <c:v>0.10328893721119869</c:v>
                </c:pt>
                <c:pt idx="6">
                  <c:v>9.9392950983056991E-2</c:v>
                </c:pt>
                <c:pt idx="7">
                  <c:v>9.513454743136722E-2</c:v>
                </c:pt>
                <c:pt idx="8">
                  <c:v>0.10075201594636224</c:v>
                </c:pt>
                <c:pt idx="9">
                  <c:v>5.2097490260034428E-2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9-42F9-847F-CA4E9F9C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3055"/>
        <c:axId val="420870175"/>
      </c:barChart>
      <c:lineChart>
        <c:grouping val="standard"/>
        <c:varyColors val="0"/>
        <c:ser>
          <c:idx val="1"/>
          <c:order val="1"/>
          <c:tx>
            <c:strRef>
              <c:f>Decile!$I$63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Decile!$I$64:$I$73</c:f>
              <c:numCache>
                <c:formatCode>0.0%</c:formatCode>
                <c:ptCount val="10"/>
                <c:pt idx="0">
                  <c:v>8.1447963800904983E-3</c:v>
                </c:pt>
                <c:pt idx="1">
                  <c:v>8.0000000000000002E-3</c:v>
                </c:pt>
                <c:pt idx="2">
                  <c:v>1.2014787430683918E-2</c:v>
                </c:pt>
                <c:pt idx="3">
                  <c:v>1.8981880931837791E-2</c:v>
                </c:pt>
                <c:pt idx="4">
                  <c:v>2.3830538393645191E-2</c:v>
                </c:pt>
                <c:pt idx="5">
                  <c:v>4.0350877192982457E-2</c:v>
                </c:pt>
                <c:pt idx="6">
                  <c:v>5.4694621695533276E-2</c:v>
                </c:pt>
                <c:pt idx="7">
                  <c:v>6.2857142857142861E-2</c:v>
                </c:pt>
                <c:pt idx="8">
                  <c:v>8.6330935251798566E-2</c:v>
                </c:pt>
                <c:pt idx="9">
                  <c:v>0.11130434782608696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9-42F9-847F-CA4E9F9C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4975"/>
        <c:axId val="420856255"/>
      </c:lineChart>
      <c:catAx>
        <c:axId val="42087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175"/>
        <c:crosses val="autoZero"/>
        <c:auto val="1"/>
        <c:lblAlgn val="ctr"/>
        <c:lblOffset val="100"/>
        <c:noMultiLvlLbl val="0"/>
      </c:catAx>
      <c:valAx>
        <c:axId val="420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3055"/>
        <c:crosses val="autoZero"/>
        <c:crossBetween val="between"/>
      </c:valAx>
      <c:valAx>
        <c:axId val="4208562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4975"/>
        <c:crosses val="max"/>
        <c:crossBetween val="between"/>
      </c:valAx>
      <c:catAx>
        <c:axId val="42087497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'[1]Predictive Power Tsel'!$E$6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'[1]Predictive Power Tsel'!$E$7:$E$16</c:f>
              <c:numCache>
                <c:formatCode>General</c:formatCode>
                <c:ptCount val="10"/>
                <c:pt idx="0">
                  <c:v>7.4162679425837319E-2</c:v>
                </c:pt>
                <c:pt idx="1">
                  <c:v>7.1770334928229665E-2</c:v>
                </c:pt>
                <c:pt idx="2">
                  <c:v>5.0239234449760764E-2</c:v>
                </c:pt>
                <c:pt idx="3">
                  <c:v>7.1770334928229665E-2</c:v>
                </c:pt>
                <c:pt idx="4">
                  <c:v>0.10526315789473684</c:v>
                </c:pt>
                <c:pt idx="5">
                  <c:v>0.12918660287081341</c:v>
                </c:pt>
                <c:pt idx="6">
                  <c:v>0.10526315789473684</c:v>
                </c:pt>
                <c:pt idx="7">
                  <c:v>0.14114832535885166</c:v>
                </c:pt>
                <c:pt idx="8">
                  <c:v>9.569377990430622E-2</c:v>
                </c:pt>
                <c:pt idx="9">
                  <c:v>0.15550239234449761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C46-B43E-FC4B9446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539487"/>
        <c:axId val="448162719"/>
      </c:barChart>
      <c:lineChart>
        <c:grouping val="standard"/>
        <c:varyColors val="0"/>
        <c:ser>
          <c:idx val="1"/>
          <c:order val="1"/>
          <c:tx>
            <c:strRef>
              <c:f>'[1]Predictive Power Tsel'!$F$6</c:f>
              <c:strCache>
                <c:ptCount val="1"/>
                <c:pt idx="0">
                  <c:v>%BR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'[1]Predictive Power Tsel'!$F$7:$F$16</c:f>
              <c:numCache>
                <c:formatCode>General</c:formatCode>
                <c:ptCount val="10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0.11363636363636363</c:v>
                </c:pt>
                <c:pt idx="5">
                  <c:v>0.12962962962962962</c:v>
                </c:pt>
                <c:pt idx="6">
                  <c:v>0.13636363636363635</c:v>
                </c:pt>
                <c:pt idx="7">
                  <c:v>0.16949152542372881</c:v>
                </c:pt>
                <c:pt idx="8">
                  <c:v>0.3</c:v>
                </c:pt>
                <c:pt idx="9">
                  <c:v>0.18461538461538463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0-4C46-B43E-FC4B9446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14896"/>
        <c:axId val="873556207"/>
      </c:lineChart>
      <c:catAx>
        <c:axId val="15165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2719"/>
        <c:crosses val="autoZero"/>
        <c:auto val="1"/>
        <c:lblAlgn val="ctr"/>
        <c:lblOffset val="100"/>
        <c:noMultiLvlLbl val="0"/>
      </c:catAx>
      <c:valAx>
        <c:axId val="4481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9487"/>
        <c:crosses val="autoZero"/>
        <c:crossBetween val="between"/>
      </c:valAx>
      <c:valAx>
        <c:axId val="873556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4896"/>
        <c:crosses val="max"/>
        <c:crossBetween val="between"/>
      </c:valAx>
      <c:catAx>
        <c:axId val="132611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355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[2]Decile!$H$44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[2]Decile!$H$45:$H$53</c:f>
              <c:numCache>
                <c:formatCode>General</c:formatCode>
                <c:ptCount val="9"/>
                <c:pt idx="0">
                  <c:v>0.109375</c:v>
                </c:pt>
                <c:pt idx="1">
                  <c:v>9.375E-2</c:v>
                </c:pt>
                <c:pt idx="2">
                  <c:v>6.25E-2</c:v>
                </c:pt>
                <c:pt idx="3">
                  <c:v>0.140625</c:v>
                </c:pt>
                <c:pt idx="4">
                  <c:v>0.125</c:v>
                </c:pt>
                <c:pt idx="5">
                  <c:v>0.265625</c:v>
                </c:pt>
                <c:pt idx="6">
                  <c:v>6.25E-2</c:v>
                </c:pt>
                <c:pt idx="7">
                  <c:v>9.375E-2</c:v>
                </c:pt>
                <c:pt idx="8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DDD-AF2A-A928BA8E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16735"/>
        <c:axId val="300707615"/>
      </c:barChart>
      <c:lineChart>
        <c:grouping val="standard"/>
        <c:varyColors val="0"/>
        <c:ser>
          <c:idx val="1"/>
          <c:order val="1"/>
          <c:tx>
            <c:strRef>
              <c:f>[2]Decile!$I$44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[2]Decile!$I$45:$I$53</c:f>
              <c:numCache>
                <c:formatCode>General</c:formatCode>
                <c:ptCount val="9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0.125</c:v>
                </c:pt>
                <c:pt idx="5">
                  <c:v>5.8823529411764705E-2</c:v>
                </c:pt>
                <c:pt idx="6">
                  <c:v>0.25</c:v>
                </c:pt>
                <c:pt idx="7">
                  <c:v>0</c:v>
                </c:pt>
                <c:pt idx="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F-4DDD-AF2A-A928BA8E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66815"/>
        <c:axId val="420853855"/>
      </c:lineChart>
      <c:catAx>
        <c:axId val="3007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7615"/>
        <c:crosses val="autoZero"/>
        <c:auto val="1"/>
        <c:lblAlgn val="ctr"/>
        <c:lblOffset val="100"/>
        <c:noMultiLvlLbl val="0"/>
      </c:catAx>
      <c:valAx>
        <c:axId val="3007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6735"/>
        <c:crosses val="autoZero"/>
        <c:crossBetween val="between"/>
      </c:valAx>
      <c:valAx>
        <c:axId val="420853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6815"/>
        <c:crosses val="max"/>
        <c:crossBetween val="between"/>
      </c:valAx>
      <c:catAx>
        <c:axId val="42086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3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'A7 Dev'!$H$63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'A7 Dev'!$H$64:$H$73</c:f>
              <c:numCache>
                <c:formatCode>0.0%</c:formatCode>
                <c:ptCount val="10"/>
                <c:pt idx="0">
                  <c:v>0.10408467906093093</c:v>
                </c:pt>
                <c:pt idx="1">
                  <c:v>0.10177771746505632</c:v>
                </c:pt>
                <c:pt idx="2">
                  <c:v>0.10028497760890216</c:v>
                </c:pt>
                <c:pt idx="3">
                  <c:v>0.1036775681910707</c:v>
                </c:pt>
                <c:pt idx="4">
                  <c:v>9.0446464920613381E-2</c:v>
                </c:pt>
                <c:pt idx="5">
                  <c:v>0.11215904464649207</c:v>
                </c:pt>
                <c:pt idx="6">
                  <c:v>9.628172072194327E-2</c:v>
                </c:pt>
                <c:pt idx="7">
                  <c:v>0.10028497760890216</c:v>
                </c:pt>
                <c:pt idx="8">
                  <c:v>9.397475912606866E-2</c:v>
                </c:pt>
                <c:pt idx="9">
                  <c:v>6.61555163522866E-2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B51-8CC2-897728D8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3055"/>
        <c:axId val="420870175"/>
      </c:barChart>
      <c:lineChart>
        <c:grouping val="standard"/>
        <c:varyColors val="0"/>
        <c:ser>
          <c:idx val="1"/>
          <c:order val="1"/>
          <c:tx>
            <c:strRef>
              <c:f>'A7 Dev'!$I$63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'A7 Dev'!$I$64:$I$73</c:f>
              <c:numCache>
                <c:formatCode>0.0%</c:formatCode>
                <c:ptCount val="10"/>
                <c:pt idx="0">
                  <c:v>9.126466753585397E-3</c:v>
                </c:pt>
                <c:pt idx="1">
                  <c:v>6.0000000000000001E-3</c:v>
                </c:pt>
                <c:pt idx="2">
                  <c:v>7.4424898511502033E-3</c:v>
                </c:pt>
                <c:pt idx="3">
                  <c:v>1.6361256544502618E-2</c:v>
                </c:pt>
                <c:pt idx="4">
                  <c:v>2.1005251312828207E-2</c:v>
                </c:pt>
                <c:pt idx="5">
                  <c:v>2.7223230490018149E-2</c:v>
                </c:pt>
                <c:pt idx="6">
                  <c:v>2.8893587033121917E-2</c:v>
                </c:pt>
                <c:pt idx="7">
                  <c:v>3.7212449255751012E-2</c:v>
                </c:pt>
                <c:pt idx="8">
                  <c:v>4.4043321299638991E-2</c:v>
                </c:pt>
                <c:pt idx="9">
                  <c:v>6.4615384615384616E-2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4-4B51-8CC2-897728D8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4975"/>
        <c:axId val="420856255"/>
      </c:lineChart>
      <c:catAx>
        <c:axId val="42087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175"/>
        <c:crosses val="autoZero"/>
        <c:auto val="1"/>
        <c:lblAlgn val="ctr"/>
        <c:lblOffset val="100"/>
        <c:noMultiLvlLbl val="0"/>
      </c:catAx>
      <c:valAx>
        <c:axId val="420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3055"/>
        <c:crosses val="autoZero"/>
        <c:crossBetween val="between"/>
      </c:valAx>
      <c:valAx>
        <c:axId val="4208562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4975"/>
        <c:crosses val="max"/>
        <c:crossBetween val="between"/>
      </c:valAx>
      <c:catAx>
        <c:axId val="420874975"/>
        <c:scaling>
          <c:orientation val="minMax"/>
        </c:scaling>
        <c:delete val="1"/>
        <c:axPos val="b"/>
        <c:majorTickMark val="out"/>
        <c:minorTickMark val="none"/>
        <c:tickLblPos val="nextTo"/>
        <c:crossAx val="42085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19</xdr:row>
      <xdr:rowOff>44450</xdr:rowOff>
    </xdr:from>
    <xdr:to>
      <xdr:col>32</xdr:col>
      <xdr:colOff>228600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86ED5-482B-454A-AA03-7ABEC646D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352425</xdr:colOff>
      <xdr:row>41</xdr:row>
      <xdr:rowOff>41275</xdr:rowOff>
    </xdr:from>
    <xdr:to>
      <xdr:col>31</xdr:col>
      <xdr:colOff>212725</xdr:colOff>
      <xdr:row>55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21687-1867-48C0-AFC2-4A4D9322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477611</xdr:colOff>
      <xdr:row>65</xdr:row>
      <xdr:rowOff>175532</xdr:rowOff>
    </xdr:from>
    <xdr:to>
      <xdr:col>29</xdr:col>
      <xdr:colOff>138339</xdr:colOff>
      <xdr:row>81</xdr:row>
      <xdr:rowOff>54882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C0541-01A1-4EC4-90E7-AB78C7DF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82</xdr:row>
      <xdr:rowOff>0</xdr:rowOff>
    </xdr:from>
    <xdr:to>
      <xdr:col>23</xdr:col>
      <xdr:colOff>157641</xdr:colOff>
      <xdr:row>91</xdr:row>
      <xdr:rowOff>37888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7BBF29-CFCD-42CE-AA8E-94C4B9288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2600" y="4546600"/>
          <a:ext cx="12504762" cy="1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19</xdr:row>
      <xdr:rowOff>44450</xdr:rowOff>
    </xdr:from>
    <xdr:to>
      <xdr:col>29</xdr:col>
      <xdr:colOff>228600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1453-777E-44A3-A0C5-C1B4C744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41</xdr:row>
      <xdr:rowOff>41275</xdr:rowOff>
    </xdr:from>
    <xdr:to>
      <xdr:col>28</xdr:col>
      <xdr:colOff>212725</xdr:colOff>
      <xdr:row>55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A6BD6-0AD3-44BB-A981-B3951412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187325</xdr:colOff>
      <xdr:row>65</xdr:row>
      <xdr:rowOff>193675</xdr:rowOff>
    </xdr:from>
    <xdr:to>
      <xdr:col>23</xdr:col>
      <xdr:colOff>492125</xdr:colOff>
      <xdr:row>81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CF2CC-17EF-4E4E-BF9B-B9FA5AE1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82</xdr:row>
      <xdr:rowOff>0</xdr:rowOff>
    </xdr:from>
    <xdr:to>
      <xdr:col>26</xdr:col>
      <xdr:colOff>39712</xdr:colOff>
      <xdr:row>91</xdr:row>
      <xdr:rowOff>37888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8ED4E0-06A7-4AD3-AB5C-ED58105BE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2600" y="4546600"/>
          <a:ext cx="12504762" cy="1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19</xdr:row>
      <xdr:rowOff>44450</xdr:rowOff>
    </xdr:from>
    <xdr:to>
      <xdr:col>32</xdr:col>
      <xdr:colOff>228600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BCC9C-7775-442E-85D9-EF66CBBE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352425</xdr:colOff>
      <xdr:row>41</xdr:row>
      <xdr:rowOff>41275</xdr:rowOff>
    </xdr:from>
    <xdr:to>
      <xdr:col>31</xdr:col>
      <xdr:colOff>212725</xdr:colOff>
      <xdr:row>55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4D868-6CAA-44B1-94A8-BB8F5B17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477611</xdr:colOff>
      <xdr:row>65</xdr:row>
      <xdr:rowOff>175532</xdr:rowOff>
    </xdr:from>
    <xdr:to>
      <xdr:col>29</xdr:col>
      <xdr:colOff>138339</xdr:colOff>
      <xdr:row>81</xdr:row>
      <xdr:rowOff>54882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8BD00-0832-4C0D-867B-912D05E9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82</xdr:row>
      <xdr:rowOff>0</xdr:rowOff>
    </xdr:from>
    <xdr:to>
      <xdr:col>23</xdr:col>
      <xdr:colOff>157641</xdr:colOff>
      <xdr:row>91</xdr:row>
      <xdr:rowOff>37888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8C3A56-AD4E-4A19-8EEA-2CCBAB3F6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2600" y="4743450"/>
          <a:ext cx="12495691" cy="1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060909\Documents\Task\Bureau%20Score\Risk%20Update\Telco%20Backtest_ExcludeFraud.xlsx" TargetMode="External"/><Relationship Id="rId1" Type="http://schemas.openxmlformats.org/officeDocument/2006/relationships/externalLinkPath" Target="/Users/22060909/Documents/Task/Bureau%20Score/Risk%20Update/Telco%20Backtest_ExcludeFrau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060909\Documents\Template\Score\Template%20AUC%20KS%20AR%20PSI.xlsx" TargetMode="External"/><Relationship Id="rId1" Type="http://schemas.openxmlformats.org/officeDocument/2006/relationships/externalLinkPath" Target="Template%20AUC%20KS%20AR%20P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 by month"/>
      <sheetName val="Predictive Power Tsel"/>
      <sheetName val="Summary Tsel"/>
      <sheetName val="raw Tsel"/>
      <sheetName val="Pred Power Isat"/>
      <sheetName val="Summary Isat"/>
      <sheetName val="Jenius (2)"/>
      <sheetName val="raw Isat"/>
      <sheetName val="KS_Decile"/>
    </sheetNames>
    <sheetDataSet>
      <sheetData sheetId="0"/>
      <sheetData sheetId="1">
        <row r="6">
          <cell r="E6" t="str">
            <v>Dist</v>
          </cell>
          <cell r="F6" t="str">
            <v>%BR</v>
          </cell>
        </row>
        <row r="7">
          <cell r="E7">
            <v>7.4162679425837319E-2</v>
          </cell>
          <cell r="F7">
            <v>3.2258064516129031E-2</v>
          </cell>
        </row>
        <row r="8">
          <cell r="E8">
            <v>7.1770334928229665E-2</v>
          </cell>
          <cell r="F8">
            <v>0</v>
          </cell>
        </row>
        <row r="9">
          <cell r="E9">
            <v>5.0239234449760764E-2</v>
          </cell>
          <cell r="F9">
            <v>0</v>
          </cell>
        </row>
        <row r="10">
          <cell r="E10">
            <v>7.1770334928229665E-2</v>
          </cell>
          <cell r="F10">
            <v>6.6666666666666666E-2</v>
          </cell>
        </row>
        <row r="11">
          <cell r="E11">
            <v>0.10526315789473684</v>
          </cell>
          <cell r="F11">
            <v>0.11363636363636363</v>
          </cell>
        </row>
        <row r="12">
          <cell r="E12">
            <v>0.12918660287081341</v>
          </cell>
          <cell r="F12">
            <v>0.12962962962962962</v>
          </cell>
        </row>
        <row r="13">
          <cell r="E13">
            <v>0.10526315789473684</v>
          </cell>
          <cell r="F13">
            <v>0.13636363636363635</v>
          </cell>
        </row>
        <row r="14">
          <cell r="E14">
            <v>0.14114832535885166</v>
          </cell>
          <cell r="F14">
            <v>0.16949152542372881</v>
          </cell>
        </row>
        <row r="15">
          <cell r="E15">
            <v>9.569377990430622E-2</v>
          </cell>
          <cell r="F15">
            <v>0.3</v>
          </cell>
        </row>
        <row r="16">
          <cell r="E16">
            <v>0.15550239234449761</v>
          </cell>
          <cell r="F16">
            <v>0.18461538461538463</v>
          </cell>
        </row>
      </sheetData>
      <sheetData sheetId="2">
        <row r="44">
          <cell r="H44" t="str">
            <v>Dist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Bin - 10 SME"/>
      <sheetName val="13Bin SME"/>
      <sheetName val="Decile"/>
      <sheetName val="Decile (Listen Data)"/>
      <sheetName val="PSI"/>
      <sheetName val="CSI"/>
    </sheetNames>
    <sheetDataSet>
      <sheetData sheetId="0">
        <row r="63">
          <cell r="H63" t="str">
            <v>Dist</v>
          </cell>
          <cell r="I63" t="str">
            <v>Bad Rate</v>
          </cell>
        </row>
        <row r="64">
          <cell r="H64">
            <v>3.419452887537994E-3</v>
          </cell>
          <cell r="I64">
            <v>0</v>
          </cell>
        </row>
        <row r="65">
          <cell r="H65">
            <v>6.6489361702127658E-2</v>
          </cell>
          <cell r="I65">
            <v>0</v>
          </cell>
        </row>
        <row r="66">
          <cell r="H66">
            <v>7.9407294832826741E-2</v>
          </cell>
          <cell r="I66">
            <v>4.7846889952153108E-3</v>
          </cell>
        </row>
        <row r="67">
          <cell r="H67">
            <v>0.15045592705167174</v>
          </cell>
          <cell r="I67">
            <v>0</v>
          </cell>
        </row>
        <row r="68">
          <cell r="H68">
            <v>0.16527355623100304</v>
          </cell>
          <cell r="I68">
            <v>6.8965517241379309E-3</v>
          </cell>
        </row>
        <row r="69">
          <cell r="H69">
            <v>8.9665653495440728E-2</v>
          </cell>
          <cell r="I69">
            <v>8.4745762711864406E-3</v>
          </cell>
        </row>
        <row r="70">
          <cell r="H70">
            <v>5.243161094224924E-2</v>
          </cell>
          <cell r="I70">
            <v>2.1739130434782608E-2</v>
          </cell>
        </row>
        <row r="71">
          <cell r="H71">
            <v>7.6367781155015191E-2</v>
          </cell>
          <cell r="I71">
            <v>1.4925373134328358E-2</v>
          </cell>
        </row>
        <row r="72">
          <cell r="H72">
            <v>0.10220364741641337</v>
          </cell>
          <cell r="I72">
            <v>2.2304832713754646E-2</v>
          </cell>
        </row>
        <row r="73">
          <cell r="H73">
            <v>0.21428571428571427</v>
          </cell>
          <cell r="I73">
            <v>8.8652482269503549E-2</v>
          </cell>
        </row>
      </sheetData>
      <sheetData sheetId="1" refreshError="1"/>
      <sheetData sheetId="2">
        <row r="44">
          <cell r="H44" t="str">
            <v>Dist</v>
          </cell>
          <cell r="I44" t="str">
            <v>Bad Rate</v>
          </cell>
        </row>
        <row r="45">
          <cell r="H45">
            <v>0.109375</v>
          </cell>
          <cell r="I45">
            <v>0.14285714285714285</v>
          </cell>
        </row>
        <row r="46">
          <cell r="H46">
            <v>9.375E-2</v>
          </cell>
          <cell r="I46">
            <v>0</v>
          </cell>
        </row>
        <row r="47">
          <cell r="H47">
            <v>6.25E-2</v>
          </cell>
          <cell r="I47">
            <v>0</v>
          </cell>
        </row>
        <row r="48">
          <cell r="H48">
            <v>0.140625</v>
          </cell>
          <cell r="I48">
            <v>0.1111111111111111</v>
          </cell>
        </row>
        <row r="49">
          <cell r="H49">
            <v>0.125</v>
          </cell>
          <cell r="I49">
            <v>0.125</v>
          </cell>
        </row>
        <row r="50">
          <cell r="H50">
            <v>0.265625</v>
          </cell>
          <cell r="I50">
            <v>5.8823529411764705E-2</v>
          </cell>
        </row>
        <row r="51">
          <cell r="H51">
            <v>6.25E-2</v>
          </cell>
          <cell r="I51">
            <v>0.25</v>
          </cell>
        </row>
        <row r="52">
          <cell r="H52">
            <v>9.375E-2</v>
          </cell>
          <cell r="I52">
            <v>0</v>
          </cell>
        </row>
        <row r="53">
          <cell r="H53">
            <v>4.6875E-2</v>
          </cell>
          <cell r="I53">
            <v>0.33333333333333331</v>
          </cell>
        </row>
        <row r="63">
          <cell r="H63" t="str">
            <v>Dist</v>
          </cell>
          <cell r="I63" t="str">
            <v>Bad Rate</v>
          </cell>
        </row>
        <row r="64">
          <cell r="H64">
            <v>6.7605633802816895E-2</v>
          </cell>
          <cell r="I64">
            <v>0</v>
          </cell>
        </row>
        <row r="65">
          <cell r="H65">
            <v>7.0422535211267609E-2</v>
          </cell>
          <cell r="I65">
            <v>0</v>
          </cell>
        </row>
        <row r="66">
          <cell r="H66">
            <v>4.788732394366197E-2</v>
          </cell>
          <cell r="I66">
            <v>0</v>
          </cell>
        </row>
        <row r="67">
          <cell r="H67">
            <v>5.9154929577464786E-2</v>
          </cell>
          <cell r="I67">
            <v>4.7619047619047616E-2</v>
          </cell>
        </row>
        <row r="68">
          <cell r="H68">
            <v>0.10140845070422536</v>
          </cell>
          <cell r="I68">
            <v>0.1111111111111111</v>
          </cell>
        </row>
        <row r="69">
          <cell r="H69">
            <v>0.10422535211267606</v>
          </cell>
          <cell r="I69">
            <v>0.16216216216216217</v>
          </cell>
        </row>
        <row r="70">
          <cell r="H70">
            <v>0.11267605633802817</v>
          </cell>
          <cell r="I70">
            <v>0.125</v>
          </cell>
        </row>
        <row r="71">
          <cell r="H71">
            <v>0.14929577464788732</v>
          </cell>
          <cell r="I71">
            <v>0.18867924528301888</v>
          </cell>
        </row>
        <row r="72">
          <cell r="H72">
            <v>0.10422535211267606</v>
          </cell>
          <cell r="I72">
            <v>0.29729729729729731</v>
          </cell>
        </row>
        <row r="73">
          <cell r="H73">
            <v>0.18309859154929578</v>
          </cell>
          <cell r="I73">
            <v>0.18461538461538463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VIN ARIANTO PRADIPTA" id="{4DD89A58-2B01-499B-AC64-5AB2F3FFDE97}" userId="S::22060909@BTPN.COM::21565586-c4f8-4815-8841-2db78645dc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5" dT="2024-04-05T04:11:36.49" personId="{4DD89A58-2B01-499B-AC64-5AB2F3FFDE97}" id="{878C136B-53F0-48FC-85E1-29DE714FAA71}">
    <text>Area Below Model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75" dT="2024-04-05T04:11:36.49" personId="{4DD89A58-2B01-499B-AC64-5AB2F3FFDE97}" id="{7C66C7DA-6D4F-48E5-B9FB-F6EE8B376283}">
    <text>Area Below Model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75" dT="2024-04-05T04:11:36.49" personId="{4DD89A58-2B01-499B-AC64-5AB2F3FFDE97}" id="{5528FFFB-FBD6-473A-AAF2-DB9D0E5332FD}">
    <text>Area Below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stendata.com/2019/09/gini-cumulative-accuracy-profile-auc.htm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stendata.com/2019/09/gini-cumulative-accuracy-profile-auc.html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D1C1-1C6D-4056-9DD5-06604981CBC4}">
  <dimension ref="A1:AJ99"/>
  <sheetViews>
    <sheetView showGridLines="0" tabSelected="1" topLeftCell="A58" zoomScale="70" zoomScaleNormal="70" workbookViewId="0">
      <selection activeCell="A75" sqref="A75"/>
    </sheetView>
  </sheetViews>
  <sheetFormatPr defaultRowHeight="14.5" x14ac:dyDescent="0.35"/>
  <cols>
    <col min="3" max="3" width="9.08984375" bestFit="1" customWidth="1"/>
    <col min="8" max="8" width="9.6328125" bestFit="1" customWidth="1"/>
    <col min="9" max="9" width="12.36328125" bestFit="1" customWidth="1"/>
    <col min="10" max="10" width="12.36328125" customWidth="1"/>
    <col min="11" max="11" width="12.36328125" bestFit="1" customWidth="1"/>
    <col min="14" max="14" width="17.81640625" bestFit="1" customWidth="1"/>
    <col min="16" max="16" width="8.7265625" customWidth="1"/>
    <col min="17" max="17" width="13.54296875" bestFit="1" customWidth="1"/>
    <col min="18" max="18" width="14.36328125" bestFit="1" customWidth="1"/>
    <col min="19" max="19" width="14.36328125" customWidth="1"/>
    <col min="28" max="28" width="8.26953125" bestFit="1" customWidth="1"/>
    <col min="29" max="29" width="9.6328125" bestFit="1" customWidth="1"/>
    <col min="30" max="30" width="5.90625" bestFit="1" customWidth="1"/>
  </cols>
  <sheetData>
    <row r="1" spans="2:30" hidden="1" x14ac:dyDescent="0.35"/>
    <row r="2" spans="2:30" hidden="1" x14ac:dyDescent="0.35">
      <c r="B2" t="s">
        <v>0</v>
      </c>
      <c r="V2" t="s">
        <v>1</v>
      </c>
    </row>
    <row r="3" spans="2:30" hidden="1" x14ac:dyDescent="0.35">
      <c r="B3" s="1" t="s">
        <v>2</v>
      </c>
      <c r="C3" s="1">
        <v>0</v>
      </c>
      <c r="D3" s="1">
        <v>1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/>
      <c r="K3" s="1" t="s">
        <v>8</v>
      </c>
      <c r="L3" s="1" t="s">
        <v>9</v>
      </c>
      <c r="M3" s="1" t="s">
        <v>10</v>
      </c>
      <c r="V3" s="1" t="s">
        <v>2</v>
      </c>
      <c r="W3" s="1">
        <v>0</v>
      </c>
      <c r="X3" s="1">
        <v>1</v>
      </c>
      <c r="Y3" s="1" t="s">
        <v>3</v>
      </c>
      <c r="Z3" s="1" t="s">
        <v>4</v>
      </c>
      <c r="AA3" s="1" t="s">
        <v>5</v>
      </c>
      <c r="AB3" s="1" t="s">
        <v>7</v>
      </c>
      <c r="AC3" s="1" t="s">
        <v>6</v>
      </c>
      <c r="AD3" s="1" t="s">
        <v>10</v>
      </c>
    </row>
    <row r="4" spans="2:30" ht="15.5" hidden="1" x14ac:dyDescent="0.35">
      <c r="B4" s="2" t="s">
        <v>11</v>
      </c>
      <c r="C4">
        <v>30</v>
      </c>
      <c r="D4">
        <v>1</v>
      </c>
      <c r="E4">
        <v>31</v>
      </c>
      <c r="F4" s="3">
        <f>E4/$E$14</f>
        <v>7.3985680190930783E-2</v>
      </c>
      <c r="G4" s="4">
        <f>D4/E4</f>
        <v>3.2258064516129031E-2</v>
      </c>
      <c r="H4" s="3">
        <f>SUM(C4:C$4)/C$14</f>
        <v>8.2417582417582416E-2</v>
      </c>
      <c r="I4" s="3">
        <f>SUM(D4:D$4)/D$14</f>
        <v>1.8181818181818181E-2</v>
      </c>
      <c r="J4" s="3"/>
      <c r="K4" s="5">
        <v>1</v>
      </c>
      <c r="L4" s="5">
        <v>1</v>
      </c>
      <c r="M4" s="6">
        <f>(L4-L5)*K4</f>
        <v>8.2417582417582458E-2</v>
      </c>
      <c r="V4" s="2" t="s">
        <v>11</v>
      </c>
      <c r="W4">
        <v>30</v>
      </c>
      <c r="X4">
        <v>1</v>
      </c>
      <c r="Y4">
        <v>31</v>
      </c>
      <c r="Z4" s="3">
        <f>Y4/$Y$14</f>
        <v>7.4162679425837319E-2</v>
      </c>
      <c r="AA4" s="4">
        <f>X4/Y4</f>
        <v>3.2258064516129031E-2</v>
      </c>
      <c r="AB4" s="3">
        <f>SUM(X4:X$13)/X$14</f>
        <v>1</v>
      </c>
      <c r="AC4" s="3">
        <f>SUM(W4:W$13)/W$14</f>
        <v>1</v>
      </c>
      <c r="AD4" s="7">
        <f>(AC4-AC5)*( (AB4+AB5)/2)</f>
        <v>8.189331329827193E-2</v>
      </c>
    </row>
    <row r="5" spans="2:30" ht="15.5" hidden="1" x14ac:dyDescent="0.35">
      <c r="B5" s="2" t="s">
        <v>12</v>
      </c>
      <c r="C5">
        <v>31</v>
      </c>
      <c r="E5">
        <v>31</v>
      </c>
      <c r="F5" s="3">
        <f t="shared" ref="F5:F14" si="0">E5/$E$14</f>
        <v>7.3985680190930783E-2</v>
      </c>
      <c r="G5" s="4">
        <f t="shared" ref="G5:G14" si="1">D5/E5</f>
        <v>0</v>
      </c>
      <c r="H5" s="3">
        <f>SUM(C$4:C5)/C$14</f>
        <v>0.16758241758241757</v>
      </c>
      <c r="I5" s="3">
        <f>SUM(D$4:D5)/D$14</f>
        <v>1.8181818181818181E-2</v>
      </c>
      <c r="J5" s="3"/>
      <c r="K5" s="5">
        <f>1-I4</f>
        <v>0.98181818181818181</v>
      </c>
      <c r="L5" s="5">
        <f>1-H4</f>
        <v>0.91758241758241754</v>
      </c>
      <c r="M5" s="6">
        <f t="shared" ref="M5:M13" si="2">(L5-L6)*K5</f>
        <v>8.361638361638353E-2</v>
      </c>
      <c r="V5" s="2" t="s">
        <v>12</v>
      </c>
      <c r="W5">
        <v>30</v>
      </c>
      <c r="Y5">
        <v>30</v>
      </c>
      <c r="Z5" s="3">
        <f t="shared" ref="Z5:Z14" si="3">Y5/$Y$14</f>
        <v>7.1770334928229665E-2</v>
      </c>
      <c r="AA5" s="4">
        <f t="shared" ref="AA5:AA14" si="4">X5/Y5</f>
        <v>0</v>
      </c>
      <c r="AB5" s="3">
        <f>SUM(X5:X$13)/X$14</f>
        <v>0.98181818181818181</v>
      </c>
      <c r="AC5" s="3">
        <f>SUM(W5:W$13)/W$14</f>
        <v>0.9173553719008265</v>
      </c>
      <c r="AD5" s="7">
        <f t="shared" ref="AD5:AD13" si="5">(AC5-AC6)*( (AB5+AB6)/2)</f>
        <v>8.1141998497370457E-2</v>
      </c>
    </row>
    <row r="6" spans="2:30" ht="15.5" hidden="1" x14ac:dyDescent="0.35">
      <c r="B6" s="2" t="s">
        <v>13</v>
      </c>
      <c r="C6">
        <v>21</v>
      </c>
      <c r="E6">
        <v>21</v>
      </c>
      <c r="F6" s="3">
        <f t="shared" si="0"/>
        <v>5.0119331742243436E-2</v>
      </c>
      <c r="G6" s="4">
        <f t="shared" si="1"/>
        <v>0</v>
      </c>
      <c r="H6" s="3">
        <f>SUM(C$4:C6)/C$14</f>
        <v>0.22527472527472528</v>
      </c>
      <c r="I6" s="3">
        <f>SUM(D$4:D6)/D$14</f>
        <v>1.8181818181818181E-2</v>
      </c>
      <c r="J6" s="3"/>
      <c r="K6" s="5">
        <f t="shared" ref="K6:K13" si="6">1-I5</f>
        <v>0.98181818181818181</v>
      </c>
      <c r="L6" s="5">
        <f t="shared" ref="L6:L13" si="7">1-H5</f>
        <v>0.83241758241758246</v>
      </c>
      <c r="M6" s="6">
        <f t="shared" si="2"/>
        <v>5.6643356643356658E-2</v>
      </c>
      <c r="V6" s="2" t="s">
        <v>13</v>
      </c>
      <c r="W6">
        <v>21</v>
      </c>
      <c r="Y6">
        <v>21</v>
      </c>
      <c r="Z6" s="3">
        <f t="shared" si="3"/>
        <v>5.0239234449760764E-2</v>
      </c>
      <c r="AA6" s="4">
        <f t="shared" si="4"/>
        <v>0</v>
      </c>
      <c r="AB6" s="3">
        <f>SUM(X6:X$13)/X$14</f>
        <v>0.98181818181818181</v>
      </c>
      <c r="AC6" s="3">
        <f>SUM(W6:W$13)/W$14</f>
        <v>0.83471074380165289</v>
      </c>
      <c r="AD6" s="7">
        <f t="shared" si="5"/>
        <v>5.6799398948159309E-2</v>
      </c>
    </row>
    <row r="7" spans="2:30" ht="15.5" hidden="1" x14ac:dyDescent="0.35">
      <c r="B7" s="2" t="s">
        <v>14</v>
      </c>
      <c r="C7">
        <v>28</v>
      </c>
      <c r="D7">
        <v>2</v>
      </c>
      <c r="E7">
        <v>30</v>
      </c>
      <c r="F7" s="3">
        <f t="shared" si="0"/>
        <v>7.1599045346062054E-2</v>
      </c>
      <c r="G7" s="4">
        <f t="shared" si="1"/>
        <v>6.6666666666666666E-2</v>
      </c>
      <c r="H7" s="3">
        <f>SUM(C$4:C7)/C$14</f>
        <v>0.30219780219780218</v>
      </c>
      <c r="I7" s="3">
        <f>SUM(D$4:D7)/D$14</f>
        <v>5.4545454545454543E-2</v>
      </c>
      <c r="J7" s="3"/>
      <c r="K7" s="5">
        <f t="shared" si="6"/>
        <v>0.98181818181818181</v>
      </c>
      <c r="L7" s="5">
        <f t="shared" si="7"/>
        <v>0.77472527472527475</v>
      </c>
      <c r="M7" s="6">
        <f t="shared" si="2"/>
        <v>7.5524475524475582E-2</v>
      </c>
      <c r="V7" s="2" t="s">
        <v>14</v>
      </c>
      <c r="W7">
        <v>28</v>
      </c>
      <c r="X7">
        <v>2</v>
      </c>
      <c r="Y7">
        <v>30</v>
      </c>
      <c r="Z7" s="3">
        <f t="shared" si="3"/>
        <v>7.1770334928229665E-2</v>
      </c>
      <c r="AA7" s="4">
        <f t="shared" si="4"/>
        <v>6.6666666666666666E-2</v>
      </c>
      <c r="AB7" s="3">
        <f>SUM(X7:X$13)/X$14</f>
        <v>0.98181818181818181</v>
      </c>
      <c r="AC7" s="3">
        <f>SUM(W7:W$13)/W$14</f>
        <v>0.77685950413223137</v>
      </c>
      <c r="AD7" s="7">
        <f t="shared" si="5"/>
        <v>7.433007763586276E-2</v>
      </c>
    </row>
    <row r="8" spans="2:30" ht="15.5" hidden="1" x14ac:dyDescent="0.35">
      <c r="B8" s="2" t="s">
        <v>15</v>
      </c>
      <c r="C8">
        <v>39</v>
      </c>
      <c r="D8">
        <v>5</v>
      </c>
      <c r="E8">
        <v>44</v>
      </c>
      <c r="F8" s="3">
        <f t="shared" si="0"/>
        <v>0.10501193317422435</v>
      </c>
      <c r="G8" s="4">
        <f t="shared" si="1"/>
        <v>0.11363636363636363</v>
      </c>
      <c r="H8" s="3">
        <f>SUM(C$4:C8)/C$14</f>
        <v>0.40934065934065933</v>
      </c>
      <c r="I8" s="3">
        <f>SUM(D$4:D8)/D$14</f>
        <v>0.14545454545454545</v>
      </c>
      <c r="J8" s="3"/>
      <c r="K8" s="5">
        <f t="shared" si="6"/>
        <v>0.94545454545454544</v>
      </c>
      <c r="L8" s="5">
        <f t="shared" si="7"/>
        <v>0.69780219780219777</v>
      </c>
      <c r="M8" s="6">
        <f t="shared" si="2"/>
        <v>0.10129870129870125</v>
      </c>
      <c r="V8" s="2" t="s">
        <v>15</v>
      </c>
      <c r="W8">
        <v>39</v>
      </c>
      <c r="X8">
        <v>5</v>
      </c>
      <c r="Y8">
        <v>44</v>
      </c>
      <c r="Z8" s="3">
        <f t="shared" si="3"/>
        <v>0.10526315789473684</v>
      </c>
      <c r="AA8" s="4">
        <f t="shared" si="4"/>
        <v>0.11363636363636363</v>
      </c>
      <c r="AB8" s="3">
        <f>SUM(X8:X$13)/X$14</f>
        <v>0.94545454545454544</v>
      </c>
      <c r="AC8" s="3">
        <f>SUM(W8:W$13)/W$14</f>
        <v>0.69972451790633605</v>
      </c>
      <c r="AD8" s="7">
        <f t="shared" si="5"/>
        <v>9.6694214876033024E-2</v>
      </c>
    </row>
    <row r="9" spans="2:30" ht="15.5" hidden="1" x14ac:dyDescent="0.35">
      <c r="B9" s="2" t="s">
        <v>16</v>
      </c>
      <c r="C9">
        <v>47</v>
      </c>
      <c r="D9">
        <v>7</v>
      </c>
      <c r="E9">
        <v>54</v>
      </c>
      <c r="F9" s="3">
        <f t="shared" si="0"/>
        <v>0.12887828162291171</v>
      </c>
      <c r="G9" s="4">
        <f t="shared" si="1"/>
        <v>0.12962962962962962</v>
      </c>
      <c r="H9" s="3">
        <f>SUM(C$4:C9)/C$14</f>
        <v>0.53846153846153844</v>
      </c>
      <c r="I9" s="3">
        <f>SUM(D$4:D9)/D$14</f>
        <v>0.27272727272727271</v>
      </c>
      <c r="J9" s="3"/>
      <c r="K9" s="5">
        <f t="shared" si="6"/>
        <v>0.8545454545454545</v>
      </c>
      <c r="L9" s="5">
        <f t="shared" si="7"/>
        <v>0.59065934065934067</v>
      </c>
      <c r="M9" s="6">
        <f t="shared" si="2"/>
        <v>0.11033966033966032</v>
      </c>
      <c r="V9" s="2" t="s">
        <v>16</v>
      </c>
      <c r="W9">
        <v>47</v>
      </c>
      <c r="X9">
        <v>7</v>
      </c>
      <c r="Y9">
        <v>54</v>
      </c>
      <c r="Z9" s="3">
        <f t="shared" si="3"/>
        <v>0.12918660287081341</v>
      </c>
      <c r="AA9" s="4">
        <f t="shared" si="4"/>
        <v>0.12962962962962962</v>
      </c>
      <c r="AB9" s="3">
        <f>SUM(X9:X$13)/X$14</f>
        <v>0.8545454545454545</v>
      </c>
      <c r="AC9" s="3">
        <f>SUM(W9:W$13)/W$14</f>
        <v>0.59228650137741046</v>
      </c>
      <c r="AD9" s="7">
        <f t="shared" si="5"/>
        <v>0.10240420736288502</v>
      </c>
    </row>
    <row r="10" spans="2:30" ht="15.5" hidden="1" x14ac:dyDescent="0.35">
      <c r="B10" s="2" t="s">
        <v>17</v>
      </c>
      <c r="C10">
        <v>38</v>
      </c>
      <c r="D10">
        <v>6</v>
      </c>
      <c r="E10">
        <v>44</v>
      </c>
      <c r="F10" s="3">
        <f t="shared" si="0"/>
        <v>0.10501193317422435</v>
      </c>
      <c r="G10" s="4">
        <f t="shared" si="1"/>
        <v>0.13636363636363635</v>
      </c>
      <c r="H10" s="3">
        <f>SUM(C$4:C10)/C$14</f>
        <v>0.6428571428571429</v>
      </c>
      <c r="I10" s="3">
        <f>SUM(D$4:D10)/D$14</f>
        <v>0.38181818181818183</v>
      </c>
      <c r="J10" s="3"/>
      <c r="K10" s="5">
        <f t="shared" si="6"/>
        <v>0.72727272727272729</v>
      </c>
      <c r="L10" s="5">
        <f t="shared" si="7"/>
        <v>0.46153846153846156</v>
      </c>
      <c r="M10" s="6">
        <f t="shared" si="2"/>
        <v>7.5924075924075976E-2</v>
      </c>
      <c r="V10" s="2" t="s">
        <v>17</v>
      </c>
      <c r="W10">
        <v>38</v>
      </c>
      <c r="X10">
        <v>6</v>
      </c>
      <c r="Y10">
        <v>44</v>
      </c>
      <c r="Z10" s="3">
        <f t="shared" si="3"/>
        <v>0.10526315789473684</v>
      </c>
      <c r="AA10" s="4">
        <f t="shared" si="4"/>
        <v>0.13636363636363635</v>
      </c>
      <c r="AB10" s="3">
        <f>SUM(X10:X$13)/X$14</f>
        <v>0.72727272727272729</v>
      </c>
      <c r="AC10" s="3">
        <f>SUM(W10:W$13)/W$14</f>
        <v>0.46280991735537191</v>
      </c>
      <c r="AD10" s="7">
        <f t="shared" si="5"/>
        <v>7.0423240671174558E-2</v>
      </c>
    </row>
    <row r="11" spans="2:30" ht="15.5" hidden="1" x14ac:dyDescent="0.35">
      <c r="B11" s="2" t="s">
        <v>18</v>
      </c>
      <c r="C11">
        <v>49</v>
      </c>
      <c r="D11">
        <v>10</v>
      </c>
      <c r="E11">
        <v>59</v>
      </c>
      <c r="F11" s="3">
        <f t="shared" si="0"/>
        <v>0.14081145584725538</v>
      </c>
      <c r="G11" s="4">
        <f t="shared" si="1"/>
        <v>0.16949152542372881</v>
      </c>
      <c r="H11" s="3">
        <f>SUM(C$4:C11)/C$14</f>
        <v>0.77747252747252749</v>
      </c>
      <c r="I11" s="3">
        <f>SUM(D$4:D11)/D$14</f>
        <v>0.5636363636363636</v>
      </c>
      <c r="J11" s="3"/>
      <c r="K11" s="5">
        <f t="shared" si="6"/>
        <v>0.61818181818181817</v>
      </c>
      <c r="L11" s="5">
        <f t="shared" si="7"/>
        <v>0.3571428571428571</v>
      </c>
      <c r="M11" s="6">
        <f t="shared" si="2"/>
        <v>8.3216783216783191E-2</v>
      </c>
      <c r="V11" s="2" t="s">
        <v>18</v>
      </c>
      <c r="W11">
        <v>49</v>
      </c>
      <c r="X11">
        <v>10</v>
      </c>
      <c r="Y11">
        <v>59</v>
      </c>
      <c r="Z11" s="3">
        <f t="shared" si="3"/>
        <v>0.14114832535885166</v>
      </c>
      <c r="AA11" s="4">
        <f t="shared" si="4"/>
        <v>0.16949152542372881</v>
      </c>
      <c r="AB11" s="3">
        <f>SUM(X11:X$13)/X$14</f>
        <v>0.61818181818181817</v>
      </c>
      <c r="AC11" s="3">
        <f>SUM(W11:W$13)/W$14</f>
        <v>0.35812672176308541</v>
      </c>
      <c r="AD11" s="7">
        <f t="shared" si="5"/>
        <v>7.1174555472076129E-2</v>
      </c>
    </row>
    <row r="12" spans="2:30" ht="15.5" hidden="1" x14ac:dyDescent="0.35">
      <c r="B12" s="2" t="s">
        <v>19</v>
      </c>
      <c r="C12">
        <v>28</v>
      </c>
      <c r="D12">
        <v>12</v>
      </c>
      <c r="E12">
        <v>40</v>
      </c>
      <c r="F12" s="3">
        <f t="shared" si="0"/>
        <v>9.5465393794749401E-2</v>
      </c>
      <c r="G12" s="4">
        <f t="shared" si="1"/>
        <v>0.3</v>
      </c>
      <c r="H12" s="3">
        <f>SUM(C$4:C12)/C$14</f>
        <v>0.85439560439560436</v>
      </c>
      <c r="I12" s="3">
        <f>SUM(D$4:D12)/D$14</f>
        <v>0.78181818181818186</v>
      </c>
      <c r="J12" s="3"/>
      <c r="K12" s="5">
        <f t="shared" si="6"/>
        <v>0.4363636363636364</v>
      </c>
      <c r="L12" s="5">
        <f t="shared" si="7"/>
        <v>0.22252747252747251</v>
      </c>
      <c r="M12" s="6">
        <f t="shared" si="2"/>
        <v>3.3566433566433546E-2</v>
      </c>
      <c r="V12" s="2" t="s">
        <v>19</v>
      </c>
      <c r="W12">
        <v>28</v>
      </c>
      <c r="X12">
        <v>12</v>
      </c>
      <c r="Y12">
        <v>40</v>
      </c>
      <c r="Z12" s="3">
        <f t="shared" si="3"/>
        <v>9.569377990430622E-2</v>
      </c>
      <c r="AA12" s="4">
        <f t="shared" si="4"/>
        <v>0.3</v>
      </c>
      <c r="AB12" s="3">
        <f>SUM(X12:X$13)/X$14</f>
        <v>0.43636363636363634</v>
      </c>
      <c r="AC12" s="3">
        <f>SUM(W12:W$13)/W$14</f>
        <v>0.2231404958677686</v>
      </c>
      <c r="AD12" s="7">
        <f t="shared" si="5"/>
        <v>2.5244177310293013E-2</v>
      </c>
    </row>
    <row r="13" spans="2:30" ht="15.5" hidden="1" x14ac:dyDescent="0.35">
      <c r="B13" s="2" t="s">
        <v>20</v>
      </c>
      <c r="C13">
        <v>53</v>
      </c>
      <c r="D13">
        <v>12</v>
      </c>
      <c r="E13">
        <v>65</v>
      </c>
      <c r="F13" s="3">
        <f t="shared" si="0"/>
        <v>0.15513126491646778</v>
      </c>
      <c r="G13" s="4">
        <f t="shared" si="1"/>
        <v>0.18461538461538463</v>
      </c>
      <c r="H13" s="3">
        <f>SUM(C$4:C13)/C$14</f>
        <v>1</v>
      </c>
      <c r="I13" s="3">
        <f>SUM(D$4:D13)/D$14</f>
        <v>1</v>
      </c>
      <c r="J13" s="3"/>
      <c r="K13" s="5">
        <f t="shared" si="6"/>
        <v>0.21818181818181814</v>
      </c>
      <c r="L13" s="5">
        <f t="shared" si="7"/>
        <v>0.14560439560439564</v>
      </c>
      <c r="M13" s="6">
        <f t="shared" si="2"/>
        <v>3.1768231768231771E-2</v>
      </c>
      <c r="V13" s="2" t="s">
        <v>20</v>
      </c>
      <c r="W13">
        <v>53</v>
      </c>
      <c r="X13">
        <v>12</v>
      </c>
      <c r="Y13">
        <v>65</v>
      </c>
      <c r="Z13" s="3">
        <f t="shared" si="3"/>
        <v>0.15550239234449761</v>
      </c>
      <c r="AA13" s="4">
        <f t="shared" si="4"/>
        <v>0.18461538461538463</v>
      </c>
      <c r="AB13" s="3">
        <f>SUM(X13:X$13)/X$14</f>
        <v>0.21818181818181817</v>
      </c>
      <c r="AC13" s="3">
        <f>SUM(W13:W$13)/W$14</f>
        <v>0.14600550964187328</v>
      </c>
      <c r="AD13" s="7">
        <f t="shared" si="5"/>
        <v>1.5927873779113449E-2</v>
      </c>
    </row>
    <row r="14" spans="2:30" ht="15.5" hidden="1" x14ac:dyDescent="0.35">
      <c r="B14" s="8" t="s">
        <v>3</v>
      </c>
      <c r="C14" s="9">
        <v>364</v>
      </c>
      <c r="D14" s="9">
        <v>55</v>
      </c>
      <c r="E14" s="9">
        <v>419</v>
      </c>
      <c r="F14" s="3">
        <f t="shared" si="0"/>
        <v>1</v>
      </c>
      <c r="G14" s="4">
        <f t="shared" si="1"/>
        <v>0.13126491646778043</v>
      </c>
      <c r="M14" s="10">
        <f>SUM(M4:M13)</f>
        <v>0.73431568431568428</v>
      </c>
      <c r="V14" s="8" t="s">
        <v>3</v>
      </c>
      <c r="W14" s="9">
        <f>SUM(W4:W13)</f>
        <v>363</v>
      </c>
      <c r="X14" s="9">
        <f t="shared" ref="X14:Y14" si="8">SUM(X4:X13)</f>
        <v>55</v>
      </c>
      <c r="Y14" s="9">
        <f t="shared" si="8"/>
        <v>418</v>
      </c>
      <c r="Z14" s="3">
        <f t="shared" si="3"/>
        <v>1</v>
      </c>
      <c r="AA14" s="4">
        <f t="shared" si="4"/>
        <v>0.13157894736842105</v>
      </c>
      <c r="AB14" s="3"/>
      <c r="AC14" s="3"/>
      <c r="AD14" s="11">
        <f>SUM(AD4:AD13)</f>
        <v>0.67603305785123968</v>
      </c>
    </row>
    <row r="15" spans="2:30" hidden="1" x14ac:dyDescent="0.35"/>
    <row r="16" spans="2:30" hidden="1" x14ac:dyDescent="0.35"/>
    <row r="17" spans="2:24" hidden="1" x14ac:dyDescent="0.35"/>
    <row r="18" spans="2:24" hidden="1" x14ac:dyDescent="0.35"/>
    <row r="19" spans="2:24" hidden="1" x14ac:dyDescent="0.35"/>
    <row r="20" spans="2:24" hidden="1" x14ac:dyDescent="0.35">
      <c r="B20" s="12" t="s">
        <v>21</v>
      </c>
      <c r="C20" s="12" t="s">
        <v>10</v>
      </c>
      <c r="D20" s="12" t="s">
        <v>22</v>
      </c>
      <c r="V20" s="12" t="s">
        <v>21</v>
      </c>
      <c r="W20" s="12" t="s">
        <v>10</v>
      </c>
      <c r="X20" s="12" t="s">
        <v>22</v>
      </c>
    </row>
    <row r="21" spans="2:24" hidden="1" x14ac:dyDescent="0.35">
      <c r="B21" s="13">
        <v>0.26997578692493951</v>
      </c>
      <c r="C21" s="14">
        <f>M14</f>
        <v>0.73431568431568428</v>
      </c>
      <c r="D21" s="14">
        <f>(2*C21)-1</f>
        <v>0.46863136863136856</v>
      </c>
      <c r="V21" s="13">
        <f>L37</f>
        <v>0.26446280991735538</v>
      </c>
      <c r="W21" s="14">
        <f>AD14</f>
        <v>0.67603305785123968</v>
      </c>
      <c r="X21" s="14">
        <f>(2*W21)-1</f>
        <v>0.35206611570247937</v>
      </c>
    </row>
    <row r="22" spans="2:24" hidden="1" x14ac:dyDescent="0.35"/>
    <row r="23" spans="2:24" hidden="1" x14ac:dyDescent="0.35"/>
    <row r="24" spans="2:24" hidden="1" x14ac:dyDescent="0.35"/>
    <row r="25" spans="2:24" hidden="1" x14ac:dyDescent="0.35"/>
    <row r="26" spans="2:24" hidden="1" x14ac:dyDescent="0.35">
      <c r="B26" s="15" t="s">
        <v>23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28</v>
      </c>
      <c r="H26" s="16" t="s">
        <v>29</v>
      </c>
      <c r="I26" s="16" t="s">
        <v>30</v>
      </c>
      <c r="J26" s="16"/>
      <c r="K26" s="16" t="s">
        <v>31</v>
      </c>
      <c r="L26" s="16" t="s">
        <v>21</v>
      </c>
    </row>
    <row r="27" spans="2:24" hidden="1" x14ac:dyDescent="0.35">
      <c r="B27" s="2">
        <v>1</v>
      </c>
      <c r="C27" t="s">
        <v>32</v>
      </c>
      <c r="D27" t="s">
        <v>33</v>
      </c>
      <c r="E27">
        <f>SUM(F27:G27)</f>
        <v>31</v>
      </c>
      <c r="F27">
        <v>30</v>
      </c>
      <c r="G27">
        <v>1</v>
      </c>
      <c r="H27" s="4">
        <f>G27/E27</f>
        <v>3.2258064516129031E-2</v>
      </c>
      <c r="I27" s="3">
        <f>SUM(F$27:F27)/$F$37</f>
        <v>8.2644628099173556E-2</v>
      </c>
      <c r="J27" s="3"/>
      <c r="K27" s="3">
        <f>SUM(G$27:G27)/$G$37</f>
        <v>1.8181818181818181E-2</v>
      </c>
      <c r="L27" s="4">
        <f>ABS(I27-K27)</f>
        <v>6.4462809917355368E-2</v>
      </c>
    </row>
    <row r="28" spans="2:24" hidden="1" x14ac:dyDescent="0.35">
      <c r="B28" s="2">
        <v>2</v>
      </c>
      <c r="C28" t="s">
        <v>34</v>
      </c>
      <c r="D28" t="s">
        <v>35</v>
      </c>
      <c r="E28">
        <f t="shared" ref="E28:E36" si="9">SUM(F28:G28)</f>
        <v>30</v>
      </c>
      <c r="F28">
        <v>30</v>
      </c>
      <c r="H28" s="4">
        <f t="shared" ref="H28:H36" si="10">G28/E28</f>
        <v>0</v>
      </c>
      <c r="I28" s="3">
        <f>SUM(F$27:F28)/$F$37</f>
        <v>0.16528925619834711</v>
      </c>
      <c r="J28" s="3"/>
      <c r="K28" s="3">
        <f>SUM(G$27:G28)/$G$37</f>
        <v>1.8181818181818181E-2</v>
      </c>
      <c r="L28" s="4">
        <f t="shared" ref="L28:L36" si="11">ABS(I28-K28)</f>
        <v>0.14710743801652892</v>
      </c>
    </row>
    <row r="29" spans="2:24" hidden="1" x14ac:dyDescent="0.35">
      <c r="B29" s="2">
        <v>3</v>
      </c>
      <c r="C29" t="s">
        <v>36</v>
      </c>
      <c r="D29" t="s">
        <v>37</v>
      </c>
      <c r="E29">
        <f t="shared" si="9"/>
        <v>21</v>
      </c>
      <c r="F29">
        <v>21</v>
      </c>
      <c r="H29" s="4">
        <f t="shared" si="10"/>
        <v>0</v>
      </c>
      <c r="I29" s="3">
        <f>SUM(F$27:F29)/$F$37</f>
        <v>0.2231404958677686</v>
      </c>
      <c r="J29" s="3"/>
      <c r="K29" s="3">
        <f>SUM(G$27:G29)/$G$37</f>
        <v>1.8181818181818181E-2</v>
      </c>
      <c r="L29" s="4">
        <f t="shared" si="11"/>
        <v>0.20495867768595041</v>
      </c>
    </row>
    <row r="30" spans="2:24" hidden="1" x14ac:dyDescent="0.35">
      <c r="B30" s="2">
        <v>4</v>
      </c>
      <c r="C30" t="s">
        <v>38</v>
      </c>
      <c r="D30" t="s">
        <v>39</v>
      </c>
      <c r="E30">
        <f t="shared" si="9"/>
        <v>30</v>
      </c>
      <c r="F30">
        <v>28</v>
      </c>
      <c r="G30">
        <v>2</v>
      </c>
      <c r="H30" s="4">
        <f t="shared" si="10"/>
        <v>6.6666666666666666E-2</v>
      </c>
      <c r="I30" s="3">
        <f>SUM(F$27:F30)/$F$37</f>
        <v>0.30027548209366389</v>
      </c>
      <c r="J30" s="3"/>
      <c r="K30" s="3">
        <f>SUM(G$27:G30)/$G$37</f>
        <v>5.4545454545454543E-2</v>
      </c>
      <c r="L30" s="4">
        <f t="shared" si="11"/>
        <v>0.24573002754820936</v>
      </c>
    </row>
    <row r="31" spans="2:24" hidden="1" x14ac:dyDescent="0.35">
      <c r="B31" s="2">
        <v>5</v>
      </c>
      <c r="C31" t="s">
        <v>40</v>
      </c>
      <c r="D31" t="s">
        <v>41</v>
      </c>
      <c r="E31">
        <f t="shared" si="9"/>
        <v>44</v>
      </c>
      <c r="F31">
        <v>39</v>
      </c>
      <c r="G31">
        <v>5</v>
      </c>
      <c r="H31" s="4">
        <f t="shared" si="10"/>
        <v>0.11363636363636363</v>
      </c>
      <c r="I31" s="3">
        <f>SUM(F$27:F31)/$F$37</f>
        <v>0.40771349862258954</v>
      </c>
      <c r="J31" s="3"/>
      <c r="K31" s="3">
        <f>SUM(G$27:G31)/$G$37</f>
        <v>0.14545454545454545</v>
      </c>
      <c r="L31" s="4">
        <f t="shared" si="11"/>
        <v>0.2622589531680441</v>
      </c>
    </row>
    <row r="32" spans="2:24" hidden="1" x14ac:dyDescent="0.35">
      <c r="B32" s="2">
        <v>6</v>
      </c>
      <c r="C32" t="s">
        <v>42</v>
      </c>
      <c r="D32" t="s">
        <v>43</v>
      </c>
      <c r="E32">
        <f t="shared" si="9"/>
        <v>54</v>
      </c>
      <c r="F32">
        <v>47</v>
      </c>
      <c r="G32">
        <v>7</v>
      </c>
      <c r="H32" s="4">
        <f t="shared" si="10"/>
        <v>0.12962962962962962</v>
      </c>
      <c r="I32" s="3">
        <f>SUM(F$27:F32)/$F$37</f>
        <v>0.53719008264462809</v>
      </c>
      <c r="J32" s="3"/>
      <c r="K32" s="3">
        <f>SUM(G$27:G32)/$G$37</f>
        <v>0.27272727272727271</v>
      </c>
      <c r="L32" s="4">
        <f t="shared" si="11"/>
        <v>0.26446280991735538</v>
      </c>
    </row>
    <row r="33" spans="1:36" hidden="1" x14ac:dyDescent="0.35">
      <c r="B33" s="2">
        <v>7</v>
      </c>
      <c r="C33" t="s">
        <v>44</v>
      </c>
      <c r="D33" t="s">
        <v>45</v>
      </c>
      <c r="E33">
        <f t="shared" si="9"/>
        <v>44</v>
      </c>
      <c r="F33">
        <v>38</v>
      </c>
      <c r="G33">
        <v>6</v>
      </c>
      <c r="H33" s="4">
        <f t="shared" si="10"/>
        <v>0.13636363636363635</v>
      </c>
      <c r="I33" s="3">
        <f>SUM(F$27:F33)/$F$37</f>
        <v>0.64187327823691465</v>
      </c>
      <c r="J33" s="3"/>
      <c r="K33" s="3">
        <f>SUM(G$27:G33)/$G$37</f>
        <v>0.38181818181818183</v>
      </c>
      <c r="L33" s="4">
        <f t="shared" si="11"/>
        <v>0.26005509641873281</v>
      </c>
    </row>
    <row r="34" spans="1:36" hidden="1" x14ac:dyDescent="0.35">
      <c r="B34" s="2">
        <v>8</v>
      </c>
      <c r="C34" t="s">
        <v>46</v>
      </c>
      <c r="D34" t="s">
        <v>47</v>
      </c>
      <c r="E34">
        <f t="shared" si="9"/>
        <v>59</v>
      </c>
      <c r="F34">
        <v>49</v>
      </c>
      <c r="G34">
        <v>10</v>
      </c>
      <c r="H34" s="4">
        <f t="shared" si="10"/>
        <v>0.16949152542372881</v>
      </c>
      <c r="I34" s="3">
        <f>SUM(F$27:F34)/$F$37</f>
        <v>0.77685950413223137</v>
      </c>
      <c r="J34" s="3"/>
      <c r="K34" s="3">
        <f>SUM(G$27:G34)/$G$37</f>
        <v>0.5636363636363636</v>
      </c>
      <c r="L34" s="4">
        <f t="shared" si="11"/>
        <v>0.21322314049586777</v>
      </c>
    </row>
    <row r="35" spans="1:36" hidden="1" x14ac:dyDescent="0.35">
      <c r="B35" s="2">
        <v>9</v>
      </c>
      <c r="C35" t="s">
        <v>48</v>
      </c>
      <c r="D35" t="s">
        <v>49</v>
      </c>
      <c r="E35">
        <f t="shared" si="9"/>
        <v>40</v>
      </c>
      <c r="F35">
        <v>28</v>
      </c>
      <c r="G35">
        <v>12</v>
      </c>
      <c r="H35" s="4">
        <f t="shared" si="10"/>
        <v>0.3</v>
      </c>
      <c r="I35" s="3">
        <f>SUM(F$27:F35)/$F$37</f>
        <v>0.85399449035812669</v>
      </c>
      <c r="J35" s="3"/>
      <c r="K35" s="3">
        <f>SUM(G$27:G35)/$G$37</f>
        <v>0.78181818181818186</v>
      </c>
      <c r="L35" s="4">
        <f t="shared" si="11"/>
        <v>7.2176308539944833E-2</v>
      </c>
    </row>
    <row r="36" spans="1:36" hidden="1" x14ac:dyDescent="0.35">
      <c r="B36" s="2">
        <v>10</v>
      </c>
      <c r="C36" t="s">
        <v>50</v>
      </c>
      <c r="D36" t="s">
        <v>51</v>
      </c>
      <c r="E36">
        <f t="shared" si="9"/>
        <v>65</v>
      </c>
      <c r="F36">
        <v>53</v>
      </c>
      <c r="G36">
        <v>12</v>
      </c>
      <c r="H36" s="4">
        <f t="shared" si="10"/>
        <v>0.18461538461538463</v>
      </c>
      <c r="I36" s="3">
        <f>SUM(F$27:F36)/$F$37</f>
        <v>1</v>
      </c>
      <c r="J36" s="3"/>
      <c r="K36" s="3">
        <f>SUM(G$27:G36)/$G$37</f>
        <v>1</v>
      </c>
      <c r="L36" s="4">
        <f t="shared" si="11"/>
        <v>0</v>
      </c>
    </row>
    <row r="37" spans="1:36" hidden="1" x14ac:dyDescent="0.35">
      <c r="B37" s="17" t="s">
        <v>26</v>
      </c>
      <c r="C37" s="15"/>
      <c r="D37" s="15"/>
      <c r="E37" s="15">
        <f>SUM(E27:E36)</f>
        <v>418</v>
      </c>
      <c r="F37" s="15">
        <f>SUM(F27:F36)</f>
        <v>363</v>
      </c>
      <c r="G37" s="15">
        <f>SUM(G27:G36)</f>
        <v>55</v>
      </c>
      <c r="H37" s="18">
        <f>G37/E37</f>
        <v>0.13157894736842105</v>
      </c>
      <c r="I37" s="19"/>
      <c r="J37" s="19"/>
      <c r="K37" s="19"/>
      <c r="L37" s="18">
        <f>MAX(L27:L36)</f>
        <v>0.26446280991735538</v>
      </c>
    </row>
    <row r="38" spans="1:36" hidden="1" x14ac:dyDescent="0.35"/>
    <row r="39" spans="1:36" hidden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hidden="1" x14ac:dyDescent="0.35"/>
    <row r="41" spans="1:36" hidden="1" x14ac:dyDescent="0.35"/>
    <row r="42" spans="1:36" hidden="1" x14ac:dyDescent="0.35">
      <c r="B42" s="21" t="s">
        <v>52</v>
      </c>
    </row>
    <row r="43" spans="1:36" hidden="1" x14ac:dyDescent="0.35"/>
    <row r="44" spans="1:36" hidden="1" x14ac:dyDescent="0.35">
      <c r="B44" s="15" t="s">
        <v>23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28</v>
      </c>
      <c r="H44" s="15" t="s">
        <v>4</v>
      </c>
      <c r="I44" s="16" t="s">
        <v>29</v>
      </c>
      <c r="J44" s="16"/>
      <c r="K44" s="16" t="s">
        <v>31</v>
      </c>
      <c r="L44" s="16" t="s">
        <v>30</v>
      </c>
      <c r="M44" s="16" t="s">
        <v>21</v>
      </c>
      <c r="N44" s="16" t="s">
        <v>10</v>
      </c>
      <c r="O44" s="22"/>
      <c r="P44" s="22"/>
      <c r="Q44" s="22"/>
      <c r="R44" s="22"/>
      <c r="S44" s="22"/>
      <c r="U44" s="12" t="s">
        <v>21</v>
      </c>
      <c r="V44" s="12" t="s">
        <v>10</v>
      </c>
      <c r="W44" s="12" t="s">
        <v>22</v>
      </c>
    </row>
    <row r="45" spans="1:36" ht="15.5" hidden="1" x14ac:dyDescent="0.35">
      <c r="B45" s="2">
        <v>1</v>
      </c>
      <c r="C45" t="s">
        <v>32</v>
      </c>
      <c r="D45" t="s">
        <v>33</v>
      </c>
      <c r="E45">
        <f>SUM(F45:G45)</f>
        <v>7</v>
      </c>
      <c r="F45">
        <v>6</v>
      </c>
      <c r="G45">
        <v>1</v>
      </c>
      <c r="H45" s="6">
        <f>E45/$E$55</f>
        <v>0.109375</v>
      </c>
      <c r="I45" s="4">
        <f t="shared" ref="I45:I53" si="12">G45/E45</f>
        <v>0.14285714285714285</v>
      </c>
      <c r="J45" s="4"/>
      <c r="K45" s="3">
        <f>SUM(G45:G$54)/G$55</f>
        <v>1</v>
      </c>
      <c r="L45" s="3">
        <f>SUM(F45:F$54)/F$55</f>
        <v>1</v>
      </c>
      <c r="M45" s="4">
        <f t="shared" ref="M45:M54" si="13">ABS(L45-K45)</f>
        <v>0</v>
      </c>
      <c r="N45" s="7">
        <f>(L45-L46)*( (K45+K46)/2)</f>
        <v>9.4827586206896547E-2</v>
      </c>
      <c r="O45" s="7"/>
      <c r="P45" s="7"/>
      <c r="Q45" s="7"/>
      <c r="R45" s="7"/>
      <c r="S45" s="7"/>
      <c r="U45" s="13">
        <f>M55</f>
        <v>0.14367816091954022</v>
      </c>
      <c r="V45" s="14">
        <f>N55</f>
        <v>0.56034482758620707</v>
      </c>
      <c r="W45" s="14">
        <f>(2*V45)-1</f>
        <v>0.12068965517241415</v>
      </c>
    </row>
    <row r="46" spans="1:36" ht="15.5" hidden="1" x14ac:dyDescent="0.35">
      <c r="B46" s="2">
        <v>2</v>
      </c>
      <c r="C46" t="s">
        <v>34</v>
      </c>
      <c r="D46" t="s">
        <v>35</v>
      </c>
      <c r="E46">
        <f>SUM(F46:G46)</f>
        <v>6</v>
      </c>
      <c r="F46">
        <v>6</v>
      </c>
      <c r="H46" s="6">
        <f t="shared" ref="H46:H54" si="14">E46/$E$55</f>
        <v>9.375E-2</v>
      </c>
      <c r="I46" s="4">
        <f t="shared" si="12"/>
        <v>0</v>
      </c>
      <c r="J46" s="4"/>
      <c r="K46" s="3">
        <f>SUM(G46:G$54)/G$55</f>
        <v>0.83333333333333337</v>
      </c>
      <c r="L46" s="3">
        <f>SUM(F46:F$54)/F$55</f>
        <v>0.89655172413793105</v>
      </c>
      <c r="M46" s="4">
        <f t="shared" si="13"/>
        <v>6.3218390804597679E-2</v>
      </c>
      <c r="N46" s="7">
        <f t="shared" ref="N46:N54" si="15">(L46-L47)*( (K46+K47)/2)</f>
        <v>8.620689655172413E-2</v>
      </c>
      <c r="O46" s="7"/>
      <c r="P46" s="7"/>
      <c r="Q46" s="7"/>
      <c r="R46" s="7"/>
      <c r="S46" s="7"/>
    </row>
    <row r="47" spans="1:36" ht="15.5" hidden="1" x14ac:dyDescent="0.35">
      <c r="B47" s="2">
        <v>3</v>
      </c>
      <c r="C47" t="s">
        <v>36</v>
      </c>
      <c r="D47" t="s">
        <v>37</v>
      </c>
      <c r="E47">
        <f t="shared" ref="E47:E54" si="16">SUM(F47:G47)</f>
        <v>4</v>
      </c>
      <c r="F47">
        <v>4</v>
      </c>
      <c r="H47" s="6">
        <f t="shared" si="14"/>
        <v>6.25E-2</v>
      </c>
      <c r="I47" s="4">
        <f t="shared" si="12"/>
        <v>0</v>
      </c>
      <c r="J47" s="4"/>
      <c r="K47" s="3">
        <f>SUM(G47:G$54)/G$55</f>
        <v>0.83333333333333337</v>
      </c>
      <c r="L47" s="3">
        <f>SUM(F47:F$54)/F$55</f>
        <v>0.7931034482758621</v>
      </c>
      <c r="M47" s="4">
        <f t="shared" si="13"/>
        <v>4.0229885057471271E-2</v>
      </c>
      <c r="N47" s="7">
        <f t="shared" si="15"/>
        <v>5.7471264367816119E-2</v>
      </c>
      <c r="O47" s="7"/>
      <c r="P47" s="7"/>
      <c r="Q47" s="7"/>
      <c r="R47" s="7"/>
      <c r="S47" s="7"/>
    </row>
    <row r="48" spans="1:36" ht="15.5" hidden="1" x14ac:dyDescent="0.35">
      <c r="B48" s="2">
        <v>4</v>
      </c>
      <c r="C48" t="s">
        <v>38</v>
      </c>
      <c r="D48" t="s">
        <v>39</v>
      </c>
      <c r="E48">
        <f t="shared" si="16"/>
        <v>9</v>
      </c>
      <c r="F48">
        <v>8</v>
      </c>
      <c r="G48">
        <v>1</v>
      </c>
      <c r="H48" s="6">
        <f t="shared" si="14"/>
        <v>0.140625</v>
      </c>
      <c r="I48" s="4">
        <f t="shared" si="12"/>
        <v>0.1111111111111111</v>
      </c>
      <c r="J48" s="4"/>
      <c r="K48" s="3">
        <f>SUM(G48:G$54)/G$55</f>
        <v>0.83333333333333337</v>
      </c>
      <c r="L48" s="3">
        <f>SUM(F48:F$54)/F$55</f>
        <v>0.72413793103448276</v>
      </c>
      <c r="M48" s="4">
        <f t="shared" si="13"/>
        <v>0.10919540229885061</v>
      </c>
      <c r="N48" s="7">
        <f t="shared" si="15"/>
        <v>0.10344827586206901</v>
      </c>
      <c r="O48" s="7"/>
      <c r="P48" s="7"/>
      <c r="Q48" s="7"/>
      <c r="R48" s="7"/>
      <c r="S48" s="7"/>
    </row>
    <row r="49" spans="1:36" ht="15.5" hidden="1" x14ac:dyDescent="0.35">
      <c r="B49" s="2">
        <v>5</v>
      </c>
      <c r="C49" t="s">
        <v>40</v>
      </c>
      <c r="D49" t="s">
        <v>41</v>
      </c>
      <c r="E49">
        <f t="shared" si="16"/>
        <v>8</v>
      </c>
      <c r="F49">
        <v>7</v>
      </c>
      <c r="G49">
        <v>1</v>
      </c>
      <c r="H49" s="6">
        <f t="shared" si="14"/>
        <v>0.125</v>
      </c>
      <c r="I49" s="4">
        <f t="shared" si="12"/>
        <v>0.125</v>
      </c>
      <c r="J49" s="4"/>
      <c r="K49" s="3">
        <f>SUM(G49:G$54)/G$55</f>
        <v>0.66666666666666663</v>
      </c>
      <c r="L49" s="3">
        <f>SUM(F49:F$54)/F$55</f>
        <v>0.58620689655172409</v>
      </c>
      <c r="M49" s="4">
        <f t="shared" si="13"/>
        <v>8.0459770114942541E-2</v>
      </c>
      <c r="N49" s="7">
        <f t="shared" si="15"/>
        <v>7.0402298850574682E-2</v>
      </c>
      <c r="O49" s="7"/>
      <c r="P49" s="7"/>
      <c r="Q49" s="7"/>
      <c r="R49" s="7"/>
      <c r="S49" s="7"/>
    </row>
    <row r="50" spans="1:36" ht="15.5" hidden="1" x14ac:dyDescent="0.35">
      <c r="B50" s="2">
        <v>6</v>
      </c>
      <c r="C50" t="s">
        <v>42</v>
      </c>
      <c r="D50" t="s">
        <v>43</v>
      </c>
      <c r="E50">
        <f t="shared" si="16"/>
        <v>17</v>
      </c>
      <c r="F50">
        <v>16</v>
      </c>
      <c r="G50">
        <v>1</v>
      </c>
      <c r="H50" s="6">
        <f t="shared" si="14"/>
        <v>0.265625</v>
      </c>
      <c r="I50" s="4">
        <f t="shared" si="12"/>
        <v>5.8823529411764705E-2</v>
      </c>
      <c r="J50" s="4"/>
      <c r="K50" s="3">
        <f>SUM(G50:G$54)/G$55</f>
        <v>0.5</v>
      </c>
      <c r="L50" s="3">
        <f>SUM(F50:F$54)/F$55</f>
        <v>0.46551724137931033</v>
      </c>
      <c r="M50" s="4">
        <f t="shared" si="13"/>
        <v>3.4482758620689669E-2</v>
      </c>
      <c r="N50" s="7">
        <f t="shared" si="15"/>
        <v>0.11494252873563217</v>
      </c>
      <c r="O50" s="7"/>
      <c r="P50" s="7"/>
      <c r="Q50" s="7"/>
      <c r="R50" s="7"/>
      <c r="S50" s="7"/>
    </row>
    <row r="51" spans="1:36" ht="15.5" hidden="1" x14ac:dyDescent="0.35">
      <c r="B51" s="2">
        <v>7</v>
      </c>
      <c r="C51" t="s">
        <v>44</v>
      </c>
      <c r="D51" t="s">
        <v>45</v>
      </c>
      <c r="E51">
        <f t="shared" si="16"/>
        <v>4</v>
      </c>
      <c r="F51">
        <v>3</v>
      </c>
      <c r="G51">
        <v>1</v>
      </c>
      <c r="H51" s="6">
        <f t="shared" si="14"/>
        <v>6.25E-2</v>
      </c>
      <c r="I51" s="4">
        <f t="shared" si="12"/>
        <v>0.25</v>
      </c>
      <c r="J51" s="4"/>
      <c r="K51" s="3">
        <f>SUM(G51:G$54)/G$55</f>
        <v>0.33333333333333331</v>
      </c>
      <c r="L51" s="3">
        <f>SUM(F51:F$54)/F$55</f>
        <v>0.18965517241379309</v>
      </c>
      <c r="M51" s="4">
        <f t="shared" si="13"/>
        <v>0.14367816091954022</v>
      </c>
      <c r="N51" s="7">
        <f t="shared" si="15"/>
        <v>1.2931034482758619E-2</v>
      </c>
      <c r="O51" s="7"/>
      <c r="P51" s="7"/>
      <c r="Q51" s="7"/>
      <c r="R51" s="7"/>
      <c r="S51" s="7"/>
    </row>
    <row r="52" spans="1:36" ht="15.5" hidden="1" x14ac:dyDescent="0.35">
      <c r="B52" s="2">
        <v>8</v>
      </c>
      <c r="C52" t="s">
        <v>46</v>
      </c>
      <c r="D52" t="s">
        <v>47</v>
      </c>
      <c r="E52">
        <f t="shared" si="16"/>
        <v>6</v>
      </c>
      <c r="F52">
        <v>6</v>
      </c>
      <c r="H52" s="6">
        <f t="shared" si="14"/>
        <v>9.375E-2</v>
      </c>
      <c r="I52" s="4">
        <f t="shared" si="12"/>
        <v>0</v>
      </c>
      <c r="J52" s="4"/>
      <c r="K52" s="3">
        <f>SUM(G52:G$54)/G$55</f>
        <v>0.16666666666666666</v>
      </c>
      <c r="L52" s="3">
        <f>SUM(F52:F$54)/F$55</f>
        <v>0.13793103448275862</v>
      </c>
      <c r="M52" s="4">
        <f t="shared" si="13"/>
        <v>2.8735632183908039E-2</v>
      </c>
      <c r="N52" s="7">
        <f t="shared" si="15"/>
        <v>1.7241379310344827E-2</v>
      </c>
      <c r="O52" s="7"/>
      <c r="P52" s="7"/>
      <c r="Q52" s="7"/>
      <c r="R52" s="7"/>
      <c r="S52" s="7"/>
    </row>
    <row r="53" spans="1:36" ht="15.5" hidden="1" x14ac:dyDescent="0.35">
      <c r="B53" s="2">
        <v>9</v>
      </c>
      <c r="C53" t="s">
        <v>48</v>
      </c>
      <c r="D53" t="s">
        <v>49</v>
      </c>
      <c r="E53">
        <f t="shared" si="16"/>
        <v>3</v>
      </c>
      <c r="F53">
        <v>2</v>
      </c>
      <c r="G53">
        <v>1</v>
      </c>
      <c r="H53" s="6">
        <f t="shared" si="14"/>
        <v>4.6875E-2</v>
      </c>
      <c r="I53" s="4">
        <f t="shared" si="12"/>
        <v>0.33333333333333331</v>
      </c>
      <c r="J53" s="4"/>
      <c r="K53" s="3">
        <f>SUM(G53:G$54)/G$55</f>
        <v>0.16666666666666666</v>
      </c>
      <c r="L53" s="3">
        <f>SUM(F53:F$54)/F$55</f>
        <v>3.4482758620689655E-2</v>
      </c>
      <c r="M53" s="4">
        <f t="shared" si="13"/>
        <v>0.13218390804597702</v>
      </c>
      <c r="N53" s="7">
        <f t="shared" si="15"/>
        <v>2.8735632183908046E-3</v>
      </c>
      <c r="O53" s="7"/>
      <c r="P53" s="7"/>
      <c r="Q53" s="7"/>
      <c r="R53" s="7"/>
      <c r="S53" s="7"/>
    </row>
    <row r="54" spans="1:36" ht="15.5" hidden="1" x14ac:dyDescent="0.35">
      <c r="B54" s="2">
        <v>10</v>
      </c>
      <c r="C54" t="s">
        <v>50</v>
      </c>
      <c r="D54" t="s">
        <v>51</v>
      </c>
      <c r="E54">
        <f t="shared" si="16"/>
        <v>0</v>
      </c>
      <c r="H54" s="6">
        <f t="shared" si="14"/>
        <v>0</v>
      </c>
      <c r="I54" s="4">
        <v>0</v>
      </c>
      <c r="J54" s="4"/>
      <c r="K54" s="3">
        <f>SUM(G54:G$54)/G$55</f>
        <v>0</v>
      </c>
      <c r="L54" s="3">
        <f>SUM(F54:F$54)/F$55</f>
        <v>0</v>
      </c>
      <c r="M54" s="4">
        <f t="shared" si="13"/>
        <v>0</v>
      </c>
      <c r="N54" s="7">
        <f t="shared" si="15"/>
        <v>0</v>
      </c>
      <c r="O54" s="7"/>
      <c r="P54" s="7"/>
      <c r="Q54" s="7"/>
      <c r="R54" s="7"/>
      <c r="S54" s="7"/>
    </row>
    <row r="55" spans="1:36" hidden="1" x14ac:dyDescent="0.35">
      <c r="B55" s="17" t="s">
        <v>26</v>
      </c>
      <c r="C55" s="15"/>
      <c r="D55" s="15"/>
      <c r="E55" s="15">
        <f>SUM(F55:G55)</f>
        <v>64</v>
      </c>
      <c r="F55" s="15">
        <f>SUM(F45:F54)</f>
        <v>58</v>
      </c>
      <c r="G55" s="15">
        <f>SUM(G45:G54)</f>
        <v>6</v>
      </c>
      <c r="I55" s="23">
        <f>G55/E55</f>
        <v>9.375E-2</v>
      </c>
      <c r="J55" s="23"/>
      <c r="K55" s="19"/>
      <c r="L55" s="19"/>
      <c r="M55" s="18">
        <f>MAX(M45:M54)</f>
        <v>0.14367816091954022</v>
      </c>
      <c r="N55" s="18">
        <f>SUM(N45:N54)</f>
        <v>0.56034482758620707</v>
      </c>
      <c r="O55" s="24"/>
      <c r="P55" s="24"/>
      <c r="Q55" s="24"/>
      <c r="R55" s="24"/>
      <c r="S55" s="24"/>
    </row>
    <row r="56" spans="1:36" hidden="1" x14ac:dyDescent="0.35"/>
    <row r="57" spans="1:36" hidden="1" x14ac:dyDescent="0.35"/>
    <row r="58" spans="1:36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61" spans="1:36" x14ac:dyDescent="0.35">
      <c r="B61" s="21" t="s">
        <v>53</v>
      </c>
    </row>
    <row r="62" spans="1:36" x14ac:dyDescent="0.35">
      <c r="B62" s="25" t="s">
        <v>54</v>
      </c>
    </row>
    <row r="63" spans="1:36" x14ac:dyDescent="0.35">
      <c r="B63" s="15" t="s">
        <v>23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28</v>
      </c>
      <c r="H63" s="15" t="s">
        <v>4</v>
      </c>
      <c r="I63" s="16" t="s">
        <v>29</v>
      </c>
      <c r="J63" s="16" t="s">
        <v>55</v>
      </c>
      <c r="K63" s="16" t="s">
        <v>31</v>
      </c>
      <c r="L63" s="16" t="s">
        <v>30</v>
      </c>
      <c r="M63" s="16" t="s">
        <v>21</v>
      </c>
      <c r="N63" s="16" t="s">
        <v>10</v>
      </c>
      <c r="O63" s="22" t="s">
        <v>56</v>
      </c>
      <c r="P63" s="22" t="s">
        <v>64</v>
      </c>
      <c r="Q63" s="22" t="s">
        <v>65</v>
      </c>
      <c r="R63" s="22" t="s">
        <v>66</v>
      </c>
      <c r="S63" s="22" t="s">
        <v>67</v>
      </c>
      <c r="U63" s="12" t="s">
        <v>21</v>
      </c>
      <c r="V63" s="12" t="s">
        <v>10</v>
      </c>
      <c r="W63" s="12" t="s">
        <v>63</v>
      </c>
      <c r="X63" s="26" t="s">
        <v>56</v>
      </c>
      <c r="Y63" s="26" t="s">
        <v>64</v>
      </c>
    </row>
    <row r="64" spans="1:36" ht="15.5" x14ac:dyDescent="0.35">
      <c r="B64" s="2">
        <v>1</v>
      </c>
      <c r="E64">
        <v>1105</v>
      </c>
      <c r="F64" s="41">
        <f>E64-G64</f>
        <v>1096</v>
      </c>
      <c r="G64">
        <v>9</v>
      </c>
      <c r="H64" s="4">
        <f>E64/$E$75</f>
        <v>0.10011778563015312</v>
      </c>
      <c r="I64" s="4">
        <f t="shared" ref="I64:I75" si="17">G64/E64</f>
        <v>8.1447963800904983E-3</v>
      </c>
      <c r="J64" s="4">
        <f>SUM(E64:E$74)/E$75</f>
        <v>1</v>
      </c>
      <c r="K64" s="3">
        <f>SUM(G64:G$74)/G$75</f>
        <v>1</v>
      </c>
      <c r="L64" s="3">
        <f>SUM(F64:F$74)/F$75</f>
        <v>1</v>
      </c>
      <c r="M64" s="4">
        <f t="shared" ref="M64:M74" si="18">ABS(L64-K64)</f>
        <v>0</v>
      </c>
      <c r="N64" s="43">
        <f>(L64-L65)*( (K64+K65)/2)</f>
        <v>0.10325254713655904</v>
      </c>
      <c r="O64" s="7">
        <f>(J64-J65)*( (K64+K65)/2)</f>
        <v>9.9242970027559593E-2</v>
      </c>
      <c r="P64" s="7"/>
      <c r="Q64" s="32">
        <f>SUM(E64:E$64)/$E$75</f>
        <v>0.10011778563015312</v>
      </c>
      <c r="R64" s="32">
        <f>SUM(G$64:G64)/$G$75</f>
        <v>1.7475728155339806E-2</v>
      </c>
      <c r="S64" s="32">
        <f>R64*Q64*0.5</f>
        <v>8.7481560259357099E-4</v>
      </c>
      <c r="U64" s="13">
        <f>M75</f>
        <v>0.38430768265474285</v>
      </c>
      <c r="V64" s="14">
        <f>N75</f>
        <v>0.75614154716054949</v>
      </c>
      <c r="W64" s="27">
        <f>(2*V64)-1</f>
        <v>0.51228309432109898</v>
      </c>
      <c r="X64" s="10">
        <f>O79</f>
        <v>0.51549928674640111</v>
      </c>
      <c r="Y64" s="6">
        <f>2*(0.5-S75)</f>
        <v>0.48837933482346674</v>
      </c>
    </row>
    <row r="65" spans="2:19" ht="15.5" x14ac:dyDescent="0.35">
      <c r="B65" s="2">
        <v>2</v>
      </c>
      <c r="E65">
        <v>1125</v>
      </c>
      <c r="F65" s="41">
        <f t="shared" ref="F65:F73" si="19">E65-G65</f>
        <v>1116</v>
      </c>
      <c r="G65">
        <v>9</v>
      </c>
      <c r="H65" s="4">
        <f>E65/$E$75</f>
        <v>0.10192987224789345</v>
      </c>
      <c r="I65" s="4">
        <f t="shared" si="17"/>
        <v>8.0000000000000002E-3</v>
      </c>
      <c r="J65" s="4">
        <f>SUM(E65:E$74)/E$75</f>
        <v>0.89988221436984683</v>
      </c>
      <c r="K65" s="3">
        <f>SUM(G65:G$74)/G$75</f>
        <v>0.98252427184466018</v>
      </c>
      <c r="L65" s="3">
        <f>SUM(F65:F$74)/F$75</f>
        <v>0.89583729329024897</v>
      </c>
      <c r="M65" s="4">
        <f t="shared" si="18"/>
        <v>8.6686978554411209E-2</v>
      </c>
      <c r="N65" s="43">
        <f t="shared" ref="N65:N74" si="20">(L65-L66)*( (K65+K66)/2)</f>
        <v>0.10328318105568909</v>
      </c>
      <c r="O65" s="7">
        <f t="shared" ref="O65:O72" si="21">(J65-J66)*( (K65+K66)/2)</f>
        <v>9.925792414042435E-2</v>
      </c>
      <c r="P65" s="7"/>
      <c r="Q65" s="32">
        <f>SUM(E$64:E65)/$E$75</f>
        <v>0.20204765787804657</v>
      </c>
      <c r="R65" s="32">
        <f>SUM(G$64:G65)/$G$75</f>
        <v>3.4951456310679613E-2</v>
      </c>
      <c r="S65" s="32">
        <f>(Q65-Q64)*(R65+R64)*0.5</f>
        <v>2.6719481074690514E-3</v>
      </c>
    </row>
    <row r="66" spans="2:19" ht="15.5" x14ac:dyDescent="0.35">
      <c r="B66" s="2">
        <v>3</v>
      </c>
      <c r="E66">
        <v>1082</v>
      </c>
      <c r="F66" s="41">
        <f t="shared" si="19"/>
        <v>1069</v>
      </c>
      <c r="G66">
        <v>13</v>
      </c>
      <c r="H66" s="4">
        <f>E66/$E$75</f>
        <v>9.8033886019751743E-2</v>
      </c>
      <c r="I66" s="4">
        <f t="shared" si="17"/>
        <v>1.2014787430683918E-2</v>
      </c>
      <c r="J66" s="4">
        <f>SUM(E66:E$74)/E$75</f>
        <v>0.79795234212195343</v>
      </c>
      <c r="K66" s="3">
        <f>SUM(G66:G$74)/G$75</f>
        <v>0.96504854368932036</v>
      </c>
      <c r="L66" s="3">
        <f>SUM(F66:F$74)/F$75</f>
        <v>0.78977380726097701</v>
      </c>
      <c r="M66" s="4">
        <f t="shared" si="18"/>
        <v>0.17527473642834335</v>
      </c>
      <c r="N66" s="43">
        <f t="shared" si="20"/>
        <v>9.6763415718891327E-2</v>
      </c>
      <c r="O66" s="7">
        <f t="shared" si="21"/>
        <v>9.3370138044054793E-2</v>
      </c>
      <c r="P66" s="7"/>
      <c r="Q66" s="32">
        <f>SUM(E$64:E66)/$E$75</f>
        <v>0.30008154389779834</v>
      </c>
      <c r="R66" s="32">
        <f>SUM(G$64:G66)/$G$75</f>
        <v>6.0194174757281553E-2</v>
      </c>
      <c r="S66" s="32">
        <f t="shared" ref="S66:S74" si="22">(Q66-Q65)*(R66+R65)*0.5</f>
        <v>4.6637479756969288E-3</v>
      </c>
    </row>
    <row r="67" spans="2:19" ht="15.5" x14ac:dyDescent="0.35">
      <c r="B67" s="2">
        <v>4</v>
      </c>
      <c r="E67">
        <v>1159</v>
      </c>
      <c r="F67" s="41">
        <f t="shared" si="19"/>
        <v>1137</v>
      </c>
      <c r="G67">
        <v>22</v>
      </c>
      <c r="H67" s="4">
        <f>E67/$E$75</f>
        <v>0.10501041949805201</v>
      </c>
      <c r="I67" s="4">
        <f t="shared" si="17"/>
        <v>1.8981880931837791E-2</v>
      </c>
      <c r="J67" s="4">
        <f>SUM(E67:E$74)/E$75</f>
        <v>0.69991845610220171</v>
      </c>
      <c r="K67" s="3">
        <f>SUM(G67:G$74)/G$75</f>
        <v>0.9398058252427185</v>
      </c>
      <c r="L67" s="3">
        <f>SUM(F67:F$74)/F$75</f>
        <v>0.68817715263257939</v>
      </c>
      <c r="M67" s="4">
        <f t="shared" si="18"/>
        <v>0.2516286726101391</v>
      </c>
      <c r="N67" s="43">
        <f t="shared" si="20"/>
        <v>9.9246700856088874E-2</v>
      </c>
      <c r="O67" s="7">
        <f t="shared" si="21"/>
        <v>9.6446462956463308E-2</v>
      </c>
      <c r="P67" s="7"/>
      <c r="Q67" s="32">
        <f>SUM(E$64:E67)/$E$75</f>
        <v>0.4050919633958503</v>
      </c>
      <c r="R67" s="32">
        <f>SUM(G$64:G67)/$G$75</f>
        <v>0.1029126213592233</v>
      </c>
      <c r="S67" s="32">
        <f t="shared" si="22"/>
        <v>8.5639565415887037E-3</v>
      </c>
    </row>
    <row r="68" spans="2:19" ht="15.5" x14ac:dyDescent="0.35">
      <c r="B68" s="2">
        <v>5</v>
      </c>
      <c r="E68">
        <v>1133</v>
      </c>
      <c r="F68" s="41">
        <f t="shared" si="19"/>
        <v>1106</v>
      </c>
      <c r="G68">
        <v>27</v>
      </c>
      <c r="H68" s="4">
        <f>E68/$E$75</f>
        <v>0.10265470689498958</v>
      </c>
      <c r="I68" s="4">
        <f t="shared" si="17"/>
        <v>2.3830538393645191E-2</v>
      </c>
      <c r="J68" s="4">
        <f>SUM(E68:E$74)/E$75</f>
        <v>0.5949080366041497</v>
      </c>
      <c r="K68" s="3">
        <f>SUM(G68:G$74)/G$75</f>
        <v>0.8970873786407767</v>
      </c>
      <c r="L68" s="3">
        <f>SUM(F68:F$74)/F$75</f>
        <v>0.58011784831781033</v>
      </c>
      <c r="M68" s="4">
        <f t="shared" si="18"/>
        <v>0.31696953032296638</v>
      </c>
      <c r="N68" s="43">
        <f t="shared" si="20"/>
        <v>9.1540240236361023E-2</v>
      </c>
      <c r="O68" s="7">
        <f t="shared" si="21"/>
        <v>8.9399293286219109E-2</v>
      </c>
      <c r="P68" s="7"/>
      <c r="Q68" s="32">
        <f>SUM(E$64:E68)/$E$75</f>
        <v>0.50774667029083986</v>
      </c>
      <c r="R68" s="32">
        <f>SUM(G$64:G68)/$G$75</f>
        <v>0.1553398058252427</v>
      </c>
      <c r="S68" s="32">
        <f t="shared" si="22"/>
        <v>1.3255413608770496E-2</v>
      </c>
    </row>
    <row r="69" spans="2:19" ht="15.5" x14ac:dyDescent="0.35">
      <c r="B69" s="2">
        <v>6</v>
      </c>
      <c r="E69">
        <v>1140</v>
      </c>
      <c r="F69" s="41">
        <f t="shared" si="19"/>
        <v>1094</v>
      </c>
      <c r="G69">
        <v>46</v>
      </c>
      <c r="H69" s="4">
        <f>E69/$E$75</f>
        <v>0.10328893721119869</v>
      </c>
      <c r="I69" s="4">
        <f t="shared" si="17"/>
        <v>4.0350877192982457E-2</v>
      </c>
      <c r="J69" s="4">
        <f>SUM(E69:E$74)/E$75</f>
        <v>0.49225332970916008</v>
      </c>
      <c r="K69" s="3">
        <f>SUM(G69:G$74)/G$75</f>
        <v>0.84466019417475724</v>
      </c>
      <c r="L69" s="3">
        <f>SUM(F69:F$74)/F$75</f>
        <v>0.47500475194829878</v>
      </c>
      <c r="M69" s="4">
        <f t="shared" si="18"/>
        <v>0.36965544222645846</v>
      </c>
      <c r="N69" s="43">
        <f t="shared" si="20"/>
        <v>8.3178103022239117E-2</v>
      </c>
      <c r="O69" s="7">
        <f t="shared" si="21"/>
        <v>8.2631149768958967E-2</v>
      </c>
      <c r="P69" s="7"/>
      <c r="Q69" s="32">
        <f>SUM(E$64:E69)/$E$75</f>
        <v>0.61103560750203856</v>
      </c>
      <c r="R69" s="32">
        <f>SUM(G$64:G69)/$G$75</f>
        <v>0.24466019417475729</v>
      </c>
      <c r="S69" s="32">
        <f t="shared" si="22"/>
        <v>2.0657787442239742E-2</v>
      </c>
    </row>
    <row r="70" spans="2:19" ht="15.5" x14ac:dyDescent="0.35">
      <c r="B70" s="2">
        <v>7</v>
      </c>
      <c r="E70">
        <v>1097</v>
      </c>
      <c r="F70" s="41">
        <f t="shared" si="19"/>
        <v>1037</v>
      </c>
      <c r="G70">
        <v>60</v>
      </c>
      <c r="H70" s="4">
        <f>E70/$E$75</f>
        <v>9.9392950983056991E-2</v>
      </c>
      <c r="I70" s="4">
        <f t="shared" si="17"/>
        <v>5.4694621695533276E-2</v>
      </c>
      <c r="J70" s="4">
        <f>SUM(E70:E$74)/E$75</f>
        <v>0.38896439249796139</v>
      </c>
      <c r="K70" s="3">
        <f>SUM(G70:G$74)/G$75</f>
        <v>0.75533980582524274</v>
      </c>
      <c r="L70" s="3">
        <f>SUM(F70:F$74)/F$75</f>
        <v>0.37103212317049988</v>
      </c>
      <c r="M70" s="4">
        <f t="shared" si="18"/>
        <v>0.38430768265474285</v>
      </c>
      <c r="N70" s="43">
        <f t="shared" si="20"/>
        <v>6.8701730816430856E-2</v>
      </c>
      <c r="O70" s="7">
        <f t="shared" si="21"/>
        <v>6.9285571656150388E-2</v>
      </c>
      <c r="P70" s="7"/>
      <c r="Q70" s="32">
        <f>SUM(E$64:E70)/$E$75</f>
        <v>0.71042855848509556</v>
      </c>
      <c r="R70" s="32">
        <f>SUM(G$64:G70)/$G$75</f>
        <v>0.3611650485436893</v>
      </c>
      <c r="S70" s="32">
        <f t="shared" si="22"/>
        <v>3.0107379326906589E-2</v>
      </c>
    </row>
    <row r="71" spans="2:19" ht="15.5" x14ac:dyDescent="0.35">
      <c r="B71" s="2">
        <v>8</v>
      </c>
      <c r="E71">
        <v>1050</v>
      </c>
      <c r="F71" s="41">
        <f t="shared" si="19"/>
        <v>984</v>
      </c>
      <c r="G71">
        <v>66</v>
      </c>
      <c r="H71" s="4">
        <f>E71/$E$75</f>
        <v>9.513454743136722E-2</v>
      </c>
      <c r="I71" s="4">
        <f t="shared" si="17"/>
        <v>6.2857142857142861E-2</v>
      </c>
      <c r="J71" s="4">
        <f>SUM(E71:E$74)/E$75</f>
        <v>0.28957144151490444</v>
      </c>
      <c r="K71" s="3">
        <f>SUM(G71:G$74)/G$75</f>
        <v>0.63883495145631064</v>
      </c>
      <c r="L71" s="3">
        <f>SUM(F71:F$74)/F$75</f>
        <v>0.27247671545333585</v>
      </c>
      <c r="M71" s="4">
        <f t="shared" si="18"/>
        <v>0.36635823600297479</v>
      </c>
      <c r="N71" s="43">
        <f t="shared" si="20"/>
        <v>5.3750348322423841E-2</v>
      </c>
      <c r="O71" s="7">
        <f t="shared" si="21"/>
        <v>5.4679273863465445E-2</v>
      </c>
      <c r="P71" s="7"/>
      <c r="Q71" s="32">
        <f>SUM(E$64:E71)/$E$75</f>
        <v>0.80556310591646285</v>
      </c>
      <c r="R71" s="32">
        <f>SUM(G$64:G71)/$G$75</f>
        <v>0.48932038834951458</v>
      </c>
      <c r="S71" s="32">
        <f t="shared" si="22"/>
        <v>4.0455273567901816E-2</v>
      </c>
    </row>
    <row r="72" spans="2:19" ht="15.5" x14ac:dyDescent="0.35">
      <c r="B72" s="2">
        <v>9</v>
      </c>
      <c r="E72">
        <v>1112</v>
      </c>
      <c r="F72" s="41">
        <f t="shared" si="19"/>
        <v>1016</v>
      </c>
      <c r="G72">
        <v>96</v>
      </c>
      <c r="H72" s="4">
        <f>E72/$E$75</f>
        <v>0.10075201594636224</v>
      </c>
      <c r="I72" s="4">
        <f t="shared" si="17"/>
        <v>8.6330935251798566E-2</v>
      </c>
      <c r="J72" s="4">
        <f>SUM(E72:E$74)/E$75</f>
        <v>0.1944368940835372</v>
      </c>
      <c r="K72" s="3">
        <f>SUM(G72:G$74)/G$75</f>
        <v>0.51067961165048548</v>
      </c>
      <c r="L72" s="3">
        <f>SUM(F72:F$74)/F$75</f>
        <v>0.17895837293290248</v>
      </c>
      <c r="M72" s="4">
        <f t="shared" si="18"/>
        <v>0.33172123871758297</v>
      </c>
      <c r="N72" s="43">
        <f t="shared" si="20"/>
        <v>4.031128490836583E-2</v>
      </c>
      <c r="O72" s="7">
        <f t="shared" si="21"/>
        <v>4.2061521220325991E-2</v>
      </c>
      <c r="P72" s="7"/>
      <c r="Q72" s="32">
        <f>SUM(E$64:E72)/$E$75</f>
        <v>0.90631512186282503</v>
      </c>
      <c r="R72" s="32">
        <f>SUM(G$64:G72)/$G$75</f>
        <v>0.67572815533980579</v>
      </c>
      <c r="S72" s="32">
        <f t="shared" si="22"/>
        <v>5.869049472603622E-2</v>
      </c>
    </row>
    <row r="73" spans="2:19" ht="15.5" x14ac:dyDescent="0.35">
      <c r="B73" s="2">
        <v>10</v>
      </c>
      <c r="E73">
        <v>575</v>
      </c>
      <c r="F73" s="41">
        <f t="shared" si="19"/>
        <v>511</v>
      </c>
      <c r="G73">
        <v>64</v>
      </c>
      <c r="H73" s="4">
        <f>E73/$E$75</f>
        <v>5.2097490260034428E-2</v>
      </c>
      <c r="I73" s="4">
        <f t="shared" si="17"/>
        <v>0.11130434782608696</v>
      </c>
      <c r="J73" s="4">
        <f>SUM(E73:E$74)/E$75</f>
        <v>9.3684878137174951E-2</v>
      </c>
      <c r="K73" s="3">
        <f>SUM(G73:G$74)/G$75</f>
        <v>0.32427184466019415</v>
      </c>
      <c r="L73" s="3">
        <f>SUM(F73:F$74)/F$75</f>
        <v>8.2398783501235501E-2</v>
      </c>
      <c r="M73" s="4">
        <f t="shared" si="18"/>
        <v>0.24187306115895865</v>
      </c>
      <c r="N73" s="43">
        <f t="shared" si="20"/>
        <v>1.2730607898753049E-2</v>
      </c>
      <c r="O73" s="7">
        <f>(J73-J75)*( (K73+K75)/2)</f>
        <v>1.5189684125153608E-2</v>
      </c>
      <c r="P73" s="7"/>
      <c r="Q73" s="32">
        <f>SUM(E$64:E73)/$E$75</f>
        <v>0.95841261212285944</v>
      </c>
      <c r="R73" s="32">
        <f>SUM(G$64:G73)/$G$75</f>
        <v>0.8</v>
      </c>
      <c r="S73" s="32">
        <f t="shared" si="22"/>
        <v>3.8440866599637039E-2</v>
      </c>
    </row>
    <row r="74" spans="2:19" ht="15.5" x14ac:dyDescent="0.35">
      <c r="B74" s="2"/>
      <c r="E74">
        <v>459</v>
      </c>
      <c r="F74" s="41">
        <f>E74-G74</f>
        <v>356</v>
      </c>
      <c r="G74">
        <v>103</v>
      </c>
      <c r="H74" s="4">
        <f>E74/$E$75</f>
        <v>4.158738787714053E-2</v>
      </c>
      <c r="I74" s="4">
        <f t="shared" si="17"/>
        <v>0.22440087145969498</v>
      </c>
      <c r="J74" s="4">
        <f>SUM(E74:E$74)/E$75</f>
        <v>4.158738787714053E-2</v>
      </c>
      <c r="K74" s="3">
        <f>SUM(G74:G$74)/G$75</f>
        <v>0.2</v>
      </c>
      <c r="L74" s="3">
        <f>SUM(F74:F$74)/F$75</f>
        <v>3.3833871887473867E-2</v>
      </c>
      <c r="M74" s="4">
        <f t="shared" si="18"/>
        <v>0.16616612811252615</v>
      </c>
      <c r="N74" s="43">
        <f t="shared" si="20"/>
        <v>3.3833871887473869E-3</v>
      </c>
      <c r="O74" s="7">
        <f>(J74-J76)*( (K74+K76)/2)</f>
        <v>4.1587387877140532E-3</v>
      </c>
      <c r="P74" s="7"/>
      <c r="Q74" s="32">
        <f>SUM(E$64:E74)/$E$75</f>
        <v>1</v>
      </c>
      <c r="R74" s="32">
        <f>SUM(G$64:G74)/$G$75</f>
        <v>1</v>
      </c>
      <c r="S74" s="32">
        <f t="shared" si="22"/>
        <v>3.7428649089426502E-2</v>
      </c>
    </row>
    <row r="75" spans="2:19" x14ac:dyDescent="0.35">
      <c r="B75" s="17" t="s">
        <v>26</v>
      </c>
      <c r="C75" s="15"/>
      <c r="D75" s="15"/>
      <c r="E75" s="15">
        <f>SUM(F75:G75)</f>
        <v>11037</v>
      </c>
      <c r="F75" s="15">
        <f>SUM(F64:F74)</f>
        <v>10522</v>
      </c>
      <c r="G75" s="15">
        <f>SUM(G64:G74)</f>
        <v>515</v>
      </c>
      <c r="I75" s="23">
        <f t="shared" si="17"/>
        <v>4.6661230406813449E-2</v>
      </c>
      <c r="J75" s="23"/>
      <c r="K75" s="19"/>
      <c r="L75" s="19"/>
      <c r="M75" s="18">
        <f>MAX(M64:M74)</f>
        <v>0.38430768265474285</v>
      </c>
      <c r="N75" s="18">
        <f>SUM(N64:N74)</f>
        <v>0.75614154716054949</v>
      </c>
      <c r="O75" s="31">
        <f>SUM(O64:O74)</f>
        <v>0.74572272787648963</v>
      </c>
      <c r="P75" s="24"/>
      <c r="Q75" s="24"/>
      <c r="R75" s="24"/>
      <c r="S75" s="24">
        <f>SUM(S64:S74)</f>
        <v>0.25581033258826663</v>
      </c>
    </row>
    <row r="76" spans="2:19" x14ac:dyDescent="0.35">
      <c r="N76" t="s">
        <v>57</v>
      </c>
      <c r="O76" s="10">
        <f>O75-0.5</f>
        <v>0.24572272787648963</v>
      </c>
    </row>
    <row r="77" spans="2:19" x14ac:dyDescent="0.35">
      <c r="N77" t="s">
        <v>58</v>
      </c>
      <c r="O77" s="6">
        <f>G75/E75</f>
        <v>4.6661230406813449E-2</v>
      </c>
    </row>
    <row r="78" spans="2:19" x14ac:dyDescent="0.35">
      <c r="N78" t="s">
        <v>59</v>
      </c>
      <c r="O78" s="6">
        <f>0.5*(1-O77)</f>
        <v>0.47666938479659327</v>
      </c>
    </row>
    <row r="79" spans="2:19" x14ac:dyDescent="0.35">
      <c r="F79" s="28" t="s">
        <v>60</v>
      </c>
      <c r="N79" t="s">
        <v>61</v>
      </c>
      <c r="O79" s="29">
        <f>O76/O78</f>
        <v>0.51549928674640111</v>
      </c>
    </row>
    <row r="88" spans="2:5" x14ac:dyDescent="0.35">
      <c r="B88" t="s">
        <v>62</v>
      </c>
      <c r="C88" t="s">
        <v>26</v>
      </c>
      <c r="D88" t="s">
        <v>28</v>
      </c>
      <c r="E88" t="s">
        <v>27</v>
      </c>
    </row>
    <row r="89" spans="2:5" x14ac:dyDescent="0.35">
      <c r="B89">
        <v>10</v>
      </c>
      <c r="C89" s="30">
        <v>1105</v>
      </c>
      <c r="D89" s="30">
        <v>9</v>
      </c>
      <c r="E89">
        <v>1096</v>
      </c>
    </row>
    <row r="90" spans="2:5" x14ac:dyDescent="0.35">
      <c r="B90">
        <v>9</v>
      </c>
      <c r="C90" s="30">
        <v>1125</v>
      </c>
      <c r="D90" s="30">
        <v>9</v>
      </c>
      <c r="E90">
        <v>1116</v>
      </c>
    </row>
    <row r="91" spans="2:5" x14ac:dyDescent="0.35">
      <c r="B91">
        <v>8</v>
      </c>
      <c r="C91" s="30">
        <v>1082</v>
      </c>
      <c r="D91" s="30">
        <v>13</v>
      </c>
      <c r="E91">
        <v>1069</v>
      </c>
    </row>
    <row r="92" spans="2:5" x14ac:dyDescent="0.35">
      <c r="B92">
        <v>7</v>
      </c>
      <c r="C92" s="30">
        <v>1159</v>
      </c>
      <c r="D92" s="30">
        <v>22</v>
      </c>
      <c r="E92">
        <v>1137</v>
      </c>
    </row>
    <row r="93" spans="2:5" x14ac:dyDescent="0.35">
      <c r="B93">
        <v>6</v>
      </c>
      <c r="C93" s="30">
        <v>1133</v>
      </c>
      <c r="D93" s="30">
        <v>27</v>
      </c>
      <c r="E93">
        <v>1106</v>
      </c>
    </row>
    <row r="94" spans="2:5" x14ac:dyDescent="0.35">
      <c r="B94">
        <v>5</v>
      </c>
      <c r="C94" s="30">
        <v>1140</v>
      </c>
      <c r="D94" s="30">
        <v>46</v>
      </c>
      <c r="E94">
        <v>1094</v>
      </c>
    </row>
    <row r="95" spans="2:5" x14ac:dyDescent="0.35">
      <c r="B95">
        <v>4</v>
      </c>
      <c r="C95" s="30">
        <v>1097</v>
      </c>
      <c r="D95" s="30">
        <v>60</v>
      </c>
      <c r="E95">
        <v>1037</v>
      </c>
    </row>
    <row r="96" spans="2:5" x14ac:dyDescent="0.35">
      <c r="B96">
        <v>3</v>
      </c>
      <c r="C96" s="30">
        <v>1050</v>
      </c>
      <c r="D96" s="30">
        <v>66</v>
      </c>
      <c r="E96">
        <v>984</v>
      </c>
    </row>
    <row r="97" spans="2:11" x14ac:dyDescent="0.35">
      <c r="B97">
        <v>2</v>
      </c>
      <c r="C97" s="30">
        <v>1112</v>
      </c>
      <c r="D97" s="30">
        <v>96</v>
      </c>
      <c r="E97">
        <v>1016</v>
      </c>
    </row>
    <row r="98" spans="2:11" x14ac:dyDescent="0.35">
      <c r="B98">
        <v>1</v>
      </c>
      <c r="C98" s="30">
        <v>575</v>
      </c>
      <c r="D98" s="30">
        <v>64</v>
      </c>
      <c r="E98">
        <v>511</v>
      </c>
      <c r="K98" t="s">
        <v>73</v>
      </c>
    </row>
    <row r="99" spans="2:11" x14ac:dyDescent="0.35">
      <c r="B99">
        <v>0</v>
      </c>
      <c r="C99" s="30">
        <v>459</v>
      </c>
      <c r="D99" s="30">
        <v>103</v>
      </c>
      <c r="E99">
        <v>356</v>
      </c>
      <c r="K99" t="s">
        <v>74</v>
      </c>
    </row>
  </sheetData>
  <sortState xmlns:xlrd2="http://schemas.microsoft.com/office/spreadsheetml/2017/richdata2" ref="B89:E99">
    <sortCondition descending="1" ref="B89:B99"/>
  </sortState>
  <hyperlinks>
    <hyperlink ref="F79" r:id="rId1" xr:uid="{528264A2-0FB8-43DB-98DD-D19596EEE326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1DA3-1B5C-4642-8094-AC33ACF40FD4}">
  <dimension ref="A1:AG79"/>
  <sheetViews>
    <sheetView showGridLines="0" topLeftCell="A58" zoomScale="70" zoomScaleNormal="70" workbookViewId="0">
      <selection activeCell="N76" sqref="N76"/>
    </sheetView>
  </sheetViews>
  <sheetFormatPr defaultRowHeight="14.5" x14ac:dyDescent="0.35"/>
  <cols>
    <col min="3" max="3" width="9.08984375" bestFit="1" customWidth="1"/>
    <col min="8" max="8" width="9.6328125" bestFit="1" customWidth="1"/>
    <col min="9" max="9" width="12.36328125" bestFit="1" customWidth="1"/>
    <col min="10" max="10" width="12.36328125" customWidth="1"/>
    <col min="11" max="11" width="12.36328125" bestFit="1" customWidth="1"/>
    <col min="14" max="14" width="17.81640625" bestFit="1" customWidth="1"/>
    <col min="16" max="16" width="0" hidden="1" customWidth="1"/>
    <col min="25" max="25" width="8.26953125" bestFit="1" customWidth="1"/>
    <col min="26" max="26" width="9.6328125" bestFit="1" customWidth="1"/>
    <col min="27" max="27" width="5.90625" bestFit="1" customWidth="1"/>
  </cols>
  <sheetData>
    <row r="1" spans="2:27" hidden="1" x14ac:dyDescent="0.35"/>
    <row r="2" spans="2:27" hidden="1" x14ac:dyDescent="0.35">
      <c r="B2" t="s">
        <v>0</v>
      </c>
      <c r="S2" t="s">
        <v>1</v>
      </c>
    </row>
    <row r="3" spans="2:27" hidden="1" x14ac:dyDescent="0.35">
      <c r="B3" s="1" t="s">
        <v>2</v>
      </c>
      <c r="C3" s="1">
        <v>0</v>
      </c>
      <c r="D3" s="1">
        <v>1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/>
      <c r="K3" s="1" t="s">
        <v>8</v>
      </c>
      <c r="L3" s="1" t="s">
        <v>9</v>
      </c>
      <c r="M3" s="1" t="s">
        <v>10</v>
      </c>
      <c r="S3" s="1" t="s">
        <v>2</v>
      </c>
      <c r="T3" s="1">
        <v>0</v>
      </c>
      <c r="U3" s="1">
        <v>1</v>
      </c>
      <c r="V3" s="1" t="s">
        <v>3</v>
      </c>
      <c r="W3" s="1" t="s">
        <v>4</v>
      </c>
      <c r="X3" s="1" t="s">
        <v>5</v>
      </c>
      <c r="Y3" s="1" t="s">
        <v>7</v>
      </c>
      <c r="Z3" s="1" t="s">
        <v>6</v>
      </c>
      <c r="AA3" s="1" t="s">
        <v>10</v>
      </c>
    </row>
    <row r="4" spans="2:27" ht="15.5" hidden="1" x14ac:dyDescent="0.35">
      <c r="B4" s="2" t="s">
        <v>11</v>
      </c>
      <c r="C4">
        <v>30</v>
      </c>
      <c r="D4">
        <v>1</v>
      </c>
      <c r="E4">
        <v>31</v>
      </c>
      <c r="F4" s="3">
        <f>E4/$E$14</f>
        <v>7.3985680190930783E-2</v>
      </c>
      <c r="G4" s="4">
        <f>D4/E4</f>
        <v>3.2258064516129031E-2</v>
      </c>
      <c r="H4" s="3">
        <f>SUM(C4:C$4)/C$14</f>
        <v>8.2417582417582416E-2</v>
      </c>
      <c r="I4" s="3">
        <f>SUM(D4:D$4)/D$14</f>
        <v>1.8181818181818181E-2</v>
      </c>
      <c r="J4" s="3"/>
      <c r="K4" s="5">
        <v>1</v>
      </c>
      <c r="L4" s="5">
        <v>1</v>
      </c>
      <c r="M4" s="6">
        <f>(L4-L5)*K4</f>
        <v>8.2417582417582458E-2</v>
      </c>
      <c r="S4" s="2" t="s">
        <v>11</v>
      </c>
      <c r="T4">
        <v>30</v>
      </c>
      <c r="U4">
        <v>1</v>
      </c>
      <c r="V4">
        <v>31</v>
      </c>
      <c r="W4" s="3">
        <f>V4/$V$14</f>
        <v>7.4162679425837319E-2</v>
      </c>
      <c r="X4" s="4">
        <f>U4/V4</f>
        <v>3.2258064516129031E-2</v>
      </c>
      <c r="Y4" s="3">
        <f>SUM(U4:U$13)/U$14</f>
        <v>1</v>
      </c>
      <c r="Z4" s="3">
        <f>SUM(T4:T$13)/T$14</f>
        <v>1</v>
      </c>
      <c r="AA4" s="7">
        <f>(Z4-Z5)*( (Y4+Y5)/2)</f>
        <v>8.189331329827193E-2</v>
      </c>
    </row>
    <row r="5" spans="2:27" ht="15.5" hidden="1" x14ac:dyDescent="0.35">
      <c r="B5" s="2" t="s">
        <v>12</v>
      </c>
      <c r="C5">
        <v>31</v>
      </c>
      <c r="E5">
        <v>31</v>
      </c>
      <c r="F5" s="3">
        <f t="shared" ref="F5:F14" si="0">E5/$E$14</f>
        <v>7.3985680190930783E-2</v>
      </c>
      <c r="G5" s="4">
        <f t="shared" ref="G5:G14" si="1">D5/E5</f>
        <v>0</v>
      </c>
      <c r="H5" s="3">
        <f>SUM(C$4:C5)/C$14</f>
        <v>0.16758241758241757</v>
      </c>
      <c r="I5" s="3">
        <f>SUM(D$4:D5)/D$14</f>
        <v>1.8181818181818181E-2</v>
      </c>
      <c r="J5" s="3"/>
      <c r="K5" s="5">
        <f>1-I4</f>
        <v>0.98181818181818181</v>
      </c>
      <c r="L5" s="5">
        <f>1-H4</f>
        <v>0.91758241758241754</v>
      </c>
      <c r="M5" s="6">
        <f t="shared" ref="M5:M13" si="2">(L5-L6)*K5</f>
        <v>8.361638361638353E-2</v>
      </c>
      <c r="S5" s="2" t="s">
        <v>12</v>
      </c>
      <c r="T5">
        <v>30</v>
      </c>
      <c r="V5">
        <v>30</v>
      </c>
      <c r="W5" s="3">
        <f t="shared" ref="W5:W14" si="3">V5/$V$14</f>
        <v>7.1770334928229665E-2</v>
      </c>
      <c r="X5" s="4">
        <f t="shared" ref="X5:X14" si="4">U5/V5</f>
        <v>0</v>
      </c>
      <c r="Y5" s="3">
        <f>SUM(U5:U$13)/U$14</f>
        <v>0.98181818181818181</v>
      </c>
      <c r="Z5" s="3">
        <f>SUM(T5:T$13)/T$14</f>
        <v>0.9173553719008265</v>
      </c>
      <c r="AA5" s="7">
        <f t="shared" ref="AA5:AA13" si="5">(Z5-Z6)*( (Y5+Y6)/2)</f>
        <v>8.1141998497370457E-2</v>
      </c>
    </row>
    <row r="6" spans="2:27" ht="15.5" hidden="1" x14ac:dyDescent="0.35">
      <c r="B6" s="2" t="s">
        <v>13</v>
      </c>
      <c r="C6">
        <v>21</v>
      </c>
      <c r="E6">
        <v>21</v>
      </c>
      <c r="F6" s="3">
        <f t="shared" si="0"/>
        <v>5.0119331742243436E-2</v>
      </c>
      <c r="G6" s="4">
        <f t="shared" si="1"/>
        <v>0</v>
      </c>
      <c r="H6" s="3">
        <f>SUM(C$4:C6)/C$14</f>
        <v>0.22527472527472528</v>
      </c>
      <c r="I6" s="3">
        <f>SUM(D$4:D6)/D$14</f>
        <v>1.8181818181818181E-2</v>
      </c>
      <c r="J6" s="3"/>
      <c r="K6" s="5">
        <f t="shared" ref="K6:K13" si="6">1-I5</f>
        <v>0.98181818181818181</v>
      </c>
      <c r="L6" s="5">
        <f t="shared" ref="L6:L13" si="7">1-H5</f>
        <v>0.83241758241758246</v>
      </c>
      <c r="M6" s="6">
        <f t="shared" si="2"/>
        <v>5.6643356643356658E-2</v>
      </c>
      <c r="S6" s="2" t="s">
        <v>13</v>
      </c>
      <c r="T6">
        <v>21</v>
      </c>
      <c r="V6">
        <v>21</v>
      </c>
      <c r="W6" s="3">
        <f t="shared" si="3"/>
        <v>5.0239234449760764E-2</v>
      </c>
      <c r="X6" s="4">
        <f t="shared" si="4"/>
        <v>0</v>
      </c>
      <c r="Y6" s="3">
        <f>SUM(U6:U$13)/U$14</f>
        <v>0.98181818181818181</v>
      </c>
      <c r="Z6" s="3">
        <f>SUM(T6:T$13)/T$14</f>
        <v>0.83471074380165289</v>
      </c>
      <c r="AA6" s="7">
        <f t="shared" si="5"/>
        <v>5.6799398948159309E-2</v>
      </c>
    </row>
    <row r="7" spans="2:27" ht="15.5" hidden="1" x14ac:dyDescent="0.35">
      <c r="B7" s="2" t="s">
        <v>14</v>
      </c>
      <c r="C7">
        <v>28</v>
      </c>
      <c r="D7">
        <v>2</v>
      </c>
      <c r="E7">
        <v>30</v>
      </c>
      <c r="F7" s="3">
        <f t="shared" si="0"/>
        <v>7.1599045346062054E-2</v>
      </c>
      <c r="G7" s="4">
        <f t="shared" si="1"/>
        <v>6.6666666666666666E-2</v>
      </c>
      <c r="H7" s="3">
        <f>SUM(C$4:C7)/C$14</f>
        <v>0.30219780219780218</v>
      </c>
      <c r="I7" s="3">
        <f>SUM(D$4:D7)/D$14</f>
        <v>5.4545454545454543E-2</v>
      </c>
      <c r="J7" s="3"/>
      <c r="K7" s="5">
        <f t="shared" si="6"/>
        <v>0.98181818181818181</v>
      </c>
      <c r="L7" s="5">
        <f t="shared" si="7"/>
        <v>0.77472527472527475</v>
      </c>
      <c r="M7" s="6">
        <f t="shared" si="2"/>
        <v>7.5524475524475582E-2</v>
      </c>
      <c r="S7" s="2" t="s">
        <v>14</v>
      </c>
      <c r="T7">
        <v>28</v>
      </c>
      <c r="U7">
        <v>2</v>
      </c>
      <c r="V7">
        <v>30</v>
      </c>
      <c r="W7" s="3">
        <f t="shared" si="3"/>
        <v>7.1770334928229665E-2</v>
      </c>
      <c r="X7" s="4">
        <f t="shared" si="4"/>
        <v>6.6666666666666666E-2</v>
      </c>
      <c r="Y7" s="3">
        <f>SUM(U7:U$13)/U$14</f>
        <v>0.98181818181818181</v>
      </c>
      <c r="Z7" s="3">
        <f>SUM(T7:T$13)/T$14</f>
        <v>0.77685950413223137</v>
      </c>
      <c r="AA7" s="7">
        <f t="shared" si="5"/>
        <v>7.433007763586276E-2</v>
      </c>
    </row>
    <row r="8" spans="2:27" ht="15.5" hidden="1" x14ac:dyDescent="0.35">
      <c r="B8" s="2" t="s">
        <v>15</v>
      </c>
      <c r="C8">
        <v>39</v>
      </c>
      <c r="D8">
        <v>5</v>
      </c>
      <c r="E8">
        <v>44</v>
      </c>
      <c r="F8" s="3">
        <f t="shared" si="0"/>
        <v>0.10501193317422435</v>
      </c>
      <c r="G8" s="4">
        <f t="shared" si="1"/>
        <v>0.11363636363636363</v>
      </c>
      <c r="H8" s="3">
        <f>SUM(C$4:C8)/C$14</f>
        <v>0.40934065934065933</v>
      </c>
      <c r="I8" s="3">
        <f>SUM(D$4:D8)/D$14</f>
        <v>0.14545454545454545</v>
      </c>
      <c r="J8" s="3"/>
      <c r="K8" s="5">
        <f t="shared" si="6"/>
        <v>0.94545454545454544</v>
      </c>
      <c r="L8" s="5">
        <f t="shared" si="7"/>
        <v>0.69780219780219777</v>
      </c>
      <c r="M8" s="6">
        <f t="shared" si="2"/>
        <v>0.10129870129870125</v>
      </c>
      <c r="S8" s="2" t="s">
        <v>15</v>
      </c>
      <c r="T8">
        <v>39</v>
      </c>
      <c r="U8">
        <v>5</v>
      </c>
      <c r="V8">
        <v>44</v>
      </c>
      <c r="W8" s="3">
        <f t="shared" si="3"/>
        <v>0.10526315789473684</v>
      </c>
      <c r="X8" s="4">
        <f t="shared" si="4"/>
        <v>0.11363636363636363</v>
      </c>
      <c r="Y8" s="3">
        <f>SUM(U8:U$13)/U$14</f>
        <v>0.94545454545454544</v>
      </c>
      <c r="Z8" s="3">
        <f>SUM(T8:T$13)/T$14</f>
        <v>0.69972451790633605</v>
      </c>
      <c r="AA8" s="7">
        <f t="shared" si="5"/>
        <v>9.6694214876033024E-2</v>
      </c>
    </row>
    <row r="9" spans="2:27" ht="15.5" hidden="1" x14ac:dyDescent="0.35">
      <c r="B9" s="2" t="s">
        <v>16</v>
      </c>
      <c r="C9">
        <v>47</v>
      </c>
      <c r="D9">
        <v>7</v>
      </c>
      <c r="E9">
        <v>54</v>
      </c>
      <c r="F9" s="3">
        <f t="shared" si="0"/>
        <v>0.12887828162291171</v>
      </c>
      <c r="G9" s="4">
        <f t="shared" si="1"/>
        <v>0.12962962962962962</v>
      </c>
      <c r="H9" s="3">
        <f>SUM(C$4:C9)/C$14</f>
        <v>0.53846153846153844</v>
      </c>
      <c r="I9" s="3">
        <f>SUM(D$4:D9)/D$14</f>
        <v>0.27272727272727271</v>
      </c>
      <c r="J9" s="3"/>
      <c r="K9" s="5">
        <f t="shared" si="6"/>
        <v>0.8545454545454545</v>
      </c>
      <c r="L9" s="5">
        <f t="shared" si="7"/>
        <v>0.59065934065934067</v>
      </c>
      <c r="M9" s="6">
        <f t="shared" si="2"/>
        <v>0.11033966033966032</v>
      </c>
      <c r="S9" s="2" t="s">
        <v>16</v>
      </c>
      <c r="T9">
        <v>47</v>
      </c>
      <c r="U9">
        <v>7</v>
      </c>
      <c r="V9">
        <v>54</v>
      </c>
      <c r="W9" s="3">
        <f t="shared" si="3"/>
        <v>0.12918660287081341</v>
      </c>
      <c r="X9" s="4">
        <f t="shared" si="4"/>
        <v>0.12962962962962962</v>
      </c>
      <c r="Y9" s="3">
        <f>SUM(U9:U$13)/U$14</f>
        <v>0.8545454545454545</v>
      </c>
      <c r="Z9" s="3">
        <f>SUM(T9:T$13)/T$14</f>
        <v>0.59228650137741046</v>
      </c>
      <c r="AA9" s="7">
        <f t="shared" si="5"/>
        <v>0.10240420736288502</v>
      </c>
    </row>
    <row r="10" spans="2:27" ht="15.5" hidden="1" x14ac:dyDescent="0.35">
      <c r="B10" s="2" t="s">
        <v>17</v>
      </c>
      <c r="C10">
        <v>38</v>
      </c>
      <c r="D10">
        <v>6</v>
      </c>
      <c r="E10">
        <v>44</v>
      </c>
      <c r="F10" s="3">
        <f t="shared" si="0"/>
        <v>0.10501193317422435</v>
      </c>
      <c r="G10" s="4">
        <f t="shared" si="1"/>
        <v>0.13636363636363635</v>
      </c>
      <c r="H10" s="3">
        <f>SUM(C$4:C10)/C$14</f>
        <v>0.6428571428571429</v>
      </c>
      <c r="I10" s="3">
        <f>SUM(D$4:D10)/D$14</f>
        <v>0.38181818181818183</v>
      </c>
      <c r="J10" s="3"/>
      <c r="K10" s="5">
        <f t="shared" si="6"/>
        <v>0.72727272727272729</v>
      </c>
      <c r="L10" s="5">
        <f t="shared" si="7"/>
        <v>0.46153846153846156</v>
      </c>
      <c r="M10" s="6">
        <f t="shared" si="2"/>
        <v>7.5924075924075976E-2</v>
      </c>
      <c r="S10" s="2" t="s">
        <v>17</v>
      </c>
      <c r="T10">
        <v>38</v>
      </c>
      <c r="U10">
        <v>6</v>
      </c>
      <c r="V10">
        <v>44</v>
      </c>
      <c r="W10" s="3">
        <f t="shared" si="3"/>
        <v>0.10526315789473684</v>
      </c>
      <c r="X10" s="4">
        <f t="shared" si="4"/>
        <v>0.13636363636363635</v>
      </c>
      <c r="Y10" s="3">
        <f>SUM(U10:U$13)/U$14</f>
        <v>0.72727272727272729</v>
      </c>
      <c r="Z10" s="3">
        <f>SUM(T10:T$13)/T$14</f>
        <v>0.46280991735537191</v>
      </c>
      <c r="AA10" s="7">
        <f t="shared" si="5"/>
        <v>7.0423240671174558E-2</v>
      </c>
    </row>
    <row r="11" spans="2:27" ht="15.5" hidden="1" x14ac:dyDescent="0.35">
      <c r="B11" s="2" t="s">
        <v>18</v>
      </c>
      <c r="C11">
        <v>49</v>
      </c>
      <c r="D11">
        <v>10</v>
      </c>
      <c r="E11">
        <v>59</v>
      </c>
      <c r="F11" s="3">
        <f t="shared" si="0"/>
        <v>0.14081145584725538</v>
      </c>
      <c r="G11" s="4">
        <f t="shared" si="1"/>
        <v>0.16949152542372881</v>
      </c>
      <c r="H11" s="3">
        <f>SUM(C$4:C11)/C$14</f>
        <v>0.77747252747252749</v>
      </c>
      <c r="I11" s="3">
        <f>SUM(D$4:D11)/D$14</f>
        <v>0.5636363636363636</v>
      </c>
      <c r="J11" s="3"/>
      <c r="K11" s="5">
        <f t="shared" si="6"/>
        <v>0.61818181818181817</v>
      </c>
      <c r="L11" s="5">
        <f t="shared" si="7"/>
        <v>0.3571428571428571</v>
      </c>
      <c r="M11" s="6">
        <f t="shared" si="2"/>
        <v>8.3216783216783191E-2</v>
      </c>
      <c r="S11" s="2" t="s">
        <v>18</v>
      </c>
      <c r="T11">
        <v>49</v>
      </c>
      <c r="U11">
        <v>10</v>
      </c>
      <c r="V11">
        <v>59</v>
      </c>
      <c r="W11" s="3">
        <f t="shared" si="3"/>
        <v>0.14114832535885166</v>
      </c>
      <c r="X11" s="4">
        <f t="shared" si="4"/>
        <v>0.16949152542372881</v>
      </c>
      <c r="Y11" s="3">
        <f>SUM(U11:U$13)/U$14</f>
        <v>0.61818181818181817</v>
      </c>
      <c r="Z11" s="3">
        <f>SUM(T11:T$13)/T$14</f>
        <v>0.35812672176308541</v>
      </c>
      <c r="AA11" s="7">
        <f t="shared" si="5"/>
        <v>7.1174555472076129E-2</v>
      </c>
    </row>
    <row r="12" spans="2:27" ht="15.5" hidden="1" x14ac:dyDescent="0.35">
      <c r="B12" s="2" t="s">
        <v>19</v>
      </c>
      <c r="C12">
        <v>28</v>
      </c>
      <c r="D12">
        <v>12</v>
      </c>
      <c r="E12">
        <v>40</v>
      </c>
      <c r="F12" s="3">
        <f t="shared" si="0"/>
        <v>9.5465393794749401E-2</v>
      </c>
      <c r="G12" s="4">
        <f t="shared" si="1"/>
        <v>0.3</v>
      </c>
      <c r="H12" s="3">
        <f>SUM(C$4:C12)/C$14</f>
        <v>0.85439560439560436</v>
      </c>
      <c r="I12" s="3">
        <f>SUM(D$4:D12)/D$14</f>
        <v>0.78181818181818186</v>
      </c>
      <c r="J12" s="3"/>
      <c r="K12" s="5">
        <f t="shared" si="6"/>
        <v>0.4363636363636364</v>
      </c>
      <c r="L12" s="5">
        <f t="shared" si="7"/>
        <v>0.22252747252747251</v>
      </c>
      <c r="M12" s="6">
        <f t="shared" si="2"/>
        <v>3.3566433566433546E-2</v>
      </c>
      <c r="S12" s="2" t="s">
        <v>19</v>
      </c>
      <c r="T12">
        <v>28</v>
      </c>
      <c r="U12">
        <v>12</v>
      </c>
      <c r="V12">
        <v>40</v>
      </c>
      <c r="W12" s="3">
        <f t="shared" si="3"/>
        <v>9.569377990430622E-2</v>
      </c>
      <c r="X12" s="4">
        <f t="shared" si="4"/>
        <v>0.3</v>
      </c>
      <c r="Y12" s="3">
        <f>SUM(U12:U$13)/U$14</f>
        <v>0.43636363636363634</v>
      </c>
      <c r="Z12" s="3">
        <f>SUM(T12:T$13)/T$14</f>
        <v>0.2231404958677686</v>
      </c>
      <c r="AA12" s="7">
        <f t="shared" si="5"/>
        <v>2.5244177310293013E-2</v>
      </c>
    </row>
    <row r="13" spans="2:27" ht="15.5" hidden="1" x14ac:dyDescent="0.35">
      <c r="B13" s="2" t="s">
        <v>20</v>
      </c>
      <c r="C13">
        <v>53</v>
      </c>
      <c r="D13">
        <v>12</v>
      </c>
      <c r="E13">
        <v>65</v>
      </c>
      <c r="F13" s="3">
        <f t="shared" si="0"/>
        <v>0.15513126491646778</v>
      </c>
      <c r="G13" s="4">
        <f t="shared" si="1"/>
        <v>0.18461538461538463</v>
      </c>
      <c r="H13" s="3">
        <f>SUM(C$4:C13)/C$14</f>
        <v>1</v>
      </c>
      <c r="I13" s="3">
        <f>SUM(D$4:D13)/D$14</f>
        <v>1</v>
      </c>
      <c r="J13" s="3"/>
      <c r="K13" s="5">
        <f t="shared" si="6"/>
        <v>0.21818181818181814</v>
      </c>
      <c r="L13" s="5">
        <f t="shared" si="7"/>
        <v>0.14560439560439564</v>
      </c>
      <c r="M13" s="6">
        <f t="shared" si="2"/>
        <v>3.1768231768231771E-2</v>
      </c>
      <c r="S13" s="2" t="s">
        <v>20</v>
      </c>
      <c r="T13">
        <v>53</v>
      </c>
      <c r="U13">
        <v>12</v>
      </c>
      <c r="V13">
        <v>65</v>
      </c>
      <c r="W13" s="3">
        <f t="shared" si="3"/>
        <v>0.15550239234449761</v>
      </c>
      <c r="X13" s="4">
        <f t="shared" si="4"/>
        <v>0.18461538461538463</v>
      </c>
      <c r="Y13" s="3">
        <f>SUM(U13:U$13)/U$14</f>
        <v>0.21818181818181817</v>
      </c>
      <c r="Z13" s="3">
        <f>SUM(T13:T$13)/T$14</f>
        <v>0.14600550964187328</v>
      </c>
      <c r="AA13" s="7">
        <f t="shared" si="5"/>
        <v>1.5927873779113449E-2</v>
      </c>
    </row>
    <row r="14" spans="2:27" ht="15.5" hidden="1" x14ac:dyDescent="0.35">
      <c r="B14" s="8" t="s">
        <v>3</v>
      </c>
      <c r="C14" s="9">
        <v>364</v>
      </c>
      <c r="D14" s="9">
        <v>55</v>
      </c>
      <c r="E14" s="9">
        <v>419</v>
      </c>
      <c r="F14" s="3">
        <f t="shared" si="0"/>
        <v>1</v>
      </c>
      <c r="G14" s="4">
        <f t="shared" si="1"/>
        <v>0.13126491646778043</v>
      </c>
      <c r="M14" s="10">
        <f>SUM(M4:M13)</f>
        <v>0.73431568431568428</v>
      </c>
      <c r="S14" s="8" t="s">
        <v>3</v>
      </c>
      <c r="T14" s="9">
        <f>SUM(T4:T13)</f>
        <v>363</v>
      </c>
      <c r="U14" s="9">
        <f t="shared" ref="U14:V14" si="8">SUM(U4:U13)</f>
        <v>55</v>
      </c>
      <c r="V14" s="9">
        <f t="shared" si="8"/>
        <v>418</v>
      </c>
      <c r="W14" s="3">
        <f t="shared" si="3"/>
        <v>1</v>
      </c>
      <c r="X14" s="4">
        <f t="shared" si="4"/>
        <v>0.13157894736842105</v>
      </c>
      <c r="Y14" s="3"/>
      <c r="Z14" s="3"/>
      <c r="AA14" s="11">
        <f>SUM(AA4:AA13)</f>
        <v>0.67603305785123968</v>
      </c>
    </row>
    <row r="15" spans="2:27" hidden="1" x14ac:dyDescent="0.35"/>
    <row r="16" spans="2:27" hidden="1" x14ac:dyDescent="0.35"/>
    <row r="17" spans="2:21" hidden="1" x14ac:dyDescent="0.35"/>
    <row r="18" spans="2:21" hidden="1" x14ac:dyDescent="0.35"/>
    <row r="19" spans="2:21" hidden="1" x14ac:dyDescent="0.35"/>
    <row r="20" spans="2:21" hidden="1" x14ac:dyDescent="0.35">
      <c r="B20" s="12" t="s">
        <v>21</v>
      </c>
      <c r="C20" s="12" t="s">
        <v>10</v>
      </c>
      <c r="D20" s="12" t="s">
        <v>22</v>
      </c>
      <c r="S20" s="12" t="s">
        <v>21</v>
      </c>
      <c r="T20" s="12" t="s">
        <v>10</v>
      </c>
      <c r="U20" s="12" t="s">
        <v>22</v>
      </c>
    </row>
    <row r="21" spans="2:21" hidden="1" x14ac:dyDescent="0.35">
      <c r="B21" s="13">
        <v>0.26997578692493951</v>
      </c>
      <c r="C21" s="14">
        <f>M14</f>
        <v>0.73431568431568428</v>
      </c>
      <c r="D21" s="14">
        <f>(2*C21)-1</f>
        <v>0.46863136863136856</v>
      </c>
      <c r="S21" s="13">
        <f>L37</f>
        <v>0.26446280991735538</v>
      </c>
      <c r="T21" s="14">
        <f>AA14</f>
        <v>0.67603305785123968</v>
      </c>
      <c r="U21" s="14">
        <f>(2*T21)-1</f>
        <v>0.35206611570247937</v>
      </c>
    </row>
    <row r="22" spans="2:21" hidden="1" x14ac:dyDescent="0.35"/>
    <row r="23" spans="2:21" hidden="1" x14ac:dyDescent="0.35"/>
    <row r="24" spans="2:21" hidden="1" x14ac:dyDescent="0.35"/>
    <row r="25" spans="2:21" hidden="1" x14ac:dyDescent="0.35"/>
    <row r="26" spans="2:21" hidden="1" x14ac:dyDescent="0.35">
      <c r="B26" s="15" t="s">
        <v>23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28</v>
      </c>
      <c r="H26" s="16" t="s">
        <v>29</v>
      </c>
      <c r="I26" s="16" t="s">
        <v>30</v>
      </c>
      <c r="J26" s="16"/>
      <c r="K26" s="16" t="s">
        <v>31</v>
      </c>
      <c r="L26" s="16" t="s">
        <v>21</v>
      </c>
    </row>
    <row r="27" spans="2:21" hidden="1" x14ac:dyDescent="0.35">
      <c r="B27" s="2">
        <v>1</v>
      </c>
      <c r="C27" t="s">
        <v>32</v>
      </c>
      <c r="D27" t="s">
        <v>33</v>
      </c>
      <c r="E27">
        <f>SUM(F27:G27)</f>
        <v>31</v>
      </c>
      <c r="F27">
        <v>30</v>
      </c>
      <c r="G27">
        <v>1</v>
      </c>
      <c r="H27" s="4">
        <f>G27/E27</f>
        <v>3.2258064516129031E-2</v>
      </c>
      <c r="I27" s="3">
        <f>SUM(F$27:F27)/$F$37</f>
        <v>8.2644628099173556E-2</v>
      </c>
      <c r="J27" s="3"/>
      <c r="K27" s="3">
        <f>SUM(G$27:G27)/$G$37</f>
        <v>1.8181818181818181E-2</v>
      </c>
      <c r="L27" s="4">
        <f>ABS(I27-K27)</f>
        <v>6.4462809917355368E-2</v>
      </c>
    </row>
    <row r="28" spans="2:21" hidden="1" x14ac:dyDescent="0.35">
      <c r="B28" s="2">
        <v>2</v>
      </c>
      <c r="C28" t="s">
        <v>34</v>
      </c>
      <c r="D28" t="s">
        <v>35</v>
      </c>
      <c r="E28">
        <f t="shared" ref="E28:E36" si="9">SUM(F28:G28)</f>
        <v>30</v>
      </c>
      <c r="F28">
        <v>30</v>
      </c>
      <c r="H28" s="4">
        <f t="shared" ref="H28:H36" si="10">G28/E28</f>
        <v>0</v>
      </c>
      <c r="I28" s="3">
        <f>SUM(F$27:F28)/$F$37</f>
        <v>0.16528925619834711</v>
      </c>
      <c r="J28" s="3"/>
      <c r="K28" s="3">
        <f>SUM(G$27:G28)/$G$37</f>
        <v>1.8181818181818181E-2</v>
      </c>
      <c r="L28" s="4">
        <f t="shared" ref="L28:L36" si="11">ABS(I28-K28)</f>
        <v>0.14710743801652892</v>
      </c>
    </row>
    <row r="29" spans="2:21" hidden="1" x14ac:dyDescent="0.35">
      <c r="B29" s="2">
        <v>3</v>
      </c>
      <c r="C29" t="s">
        <v>36</v>
      </c>
      <c r="D29" t="s">
        <v>37</v>
      </c>
      <c r="E29">
        <f t="shared" si="9"/>
        <v>21</v>
      </c>
      <c r="F29">
        <v>21</v>
      </c>
      <c r="H29" s="4">
        <f t="shared" si="10"/>
        <v>0</v>
      </c>
      <c r="I29" s="3">
        <f>SUM(F$27:F29)/$F$37</f>
        <v>0.2231404958677686</v>
      </c>
      <c r="J29" s="3"/>
      <c r="K29" s="3">
        <f>SUM(G$27:G29)/$G$37</f>
        <v>1.8181818181818181E-2</v>
      </c>
      <c r="L29" s="4">
        <f t="shared" si="11"/>
        <v>0.20495867768595041</v>
      </c>
    </row>
    <row r="30" spans="2:21" hidden="1" x14ac:dyDescent="0.35">
      <c r="B30" s="2">
        <v>4</v>
      </c>
      <c r="C30" t="s">
        <v>38</v>
      </c>
      <c r="D30" t="s">
        <v>39</v>
      </c>
      <c r="E30">
        <f t="shared" si="9"/>
        <v>30</v>
      </c>
      <c r="F30">
        <v>28</v>
      </c>
      <c r="G30">
        <v>2</v>
      </c>
      <c r="H30" s="4">
        <f t="shared" si="10"/>
        <v>6.6666666666666666E-2</v>
      </c>
      <c r="I30" s="3">
        <f>SUM(F$27:F30)/$F$37</f>
        <v>0.30027548209366389</v>
      </c>
      <c r="J30" s="3"/>
      <c r="K30" s="3">
        <f>SUM(G$27:G30)/$G$37</f>
        <v>5.4545454545454543E-2</v>
      </c>
      <c r="L30" s="4">
        <f t="shared" si="11"/>
        <v>0.24573002754820936</v>
      </c>
    </row>
    <row r="31" spans="2:21" hidden="1" x14ac:dyDescent="0.35">
      <c r="B31" s="2">
        <v>5</v>
      </c>
      <c r="C31" t="s">
        <v>40</v>
      </c>
      <c r="D31" t="s">
        <v>41</v>
      </c>
      <c r="E31">
        <f t="shared" si="9"/>
        <v>44</v>
      </c>
      <c r="F31">
        <v>39</v>
      </c>
      <c r="G31">
        <v>5</v>
      </c>
      <c r="H31" s="4">
        <f t="shared" si="10"/>
        <v>0.11363636363636363</v>
      </c>
      <c r="I31" s="3">
        <f>SUM(F$27:F31)/$F$37</f>
        <v>0.40771349862258954</v>
      </c>
      <c r="J31" s="3"/>
      <c r="K31" s="3">
        <f>SUM(G$27:G31)/$G$37</f>
        <v>0.14545454545454545</v>
      </c>
      <c r="L31" s="4">
        <f t="shared" si="11"/>
        <v>0.2622589531680441</v>
      </c>
    </row>
    <row r="32" spans="2:21" hidden="1" x14ac:dyDescent="0.35">
      <c r="B32" s="2">
        <v>6</v>
      </c>
      <c r="C32" t="s">
        <v>42</v>
      </c>
      <c r="D32" t="s">
        <v>43</v>
      </c>
      <c r="E32">
        <f t="shared" si="9"/>
        <v>54</v>
      </c>
      <c r="F32">
        <v>47</v>
      </c>
      <c r="G32">
        <v>7</v>
      </c>
      <c r="H32" s="4">
        <f t="shared" si="10"/>
        <v>0.12962962962962962</v>
      </c>
      <c r="I32" s="3">
        <f>SUM(F$27:F32)/$F$37</f>
        <v>0.53719008264462809</v>
      </c>
      <c r="J32" s="3"/>
      <c r="K32" s="3">
        <f>SUM(G$27:G32)/$G$37</f>
        <v>0.27272727272727271</v>
      </c>
      <c r="L32" s="4">
        <f t="shared" si="11"/>
        <v>0.26446280991735538</v>
      </c>
    </row>
    <row r="33" spans="1:33" hidden="1" x14ac:dyDescent="0.35">
      <c r="B33" s="2">
        <v>7</v>
      </c>
      <c r="C33" t="s">
        <v>44</v>
      </c>
      <c r="D33" t="s">
        <v>45</v>
      </c>
      <c r="E33">
        <f t="shared" si="9"/>
        <v>44</v>
      </c>
      <c r="F33">
        <v>38</v>
      </c>
      <c r="G33">
        <v>6</v>
      </c>
      <c r="H33" s="4">
        <f t="shared" si="10"/>
        <v>0.13636363636363635</v>
      </c>
      <c r="I33" s="3">
        <f>SUM(F$27:F33)/$F$37</f>
        <v>0.64187327823691465</v>
      </c>
      <c r="J33" s="3"/>
      <c r="K33" s="3">
        <f>SUM(G$27:G33)/$G$37</f>
        <v>0.38181818181818183</v>
      </c>
      <c r="L33" s="4">
        <f t="shared" si="11"/>
        <v>0.26005509641873281</v>
      </c>
    </row>
    <row r="34" spans="1:33" hidden="1" x14ac:dyDescent="0.35">
      <c r="B34" s="2">
        <v>8</v>
      </c>
      <c r="C34" t="s">
        <v>46</v>
      </c>
      <c r="D34" t="s">
        <v>47</v>
      </c>
      <c r="E34">
        <f t="shared" si="9"/>
        <v>59</v>
      </c>
      <c r="F34">
        <v>49</v>
      </c>
      <c r="G34">
        <v>10</v>
      </c>
      <c r="H34" s="4">
        <f t="shared" si="10"/>
        <v>0.16949152542372881</v>
      </c>
      <c r="I34" s="3">
        <f>SUM(F$27:F34)/$F$37</f>
        <v>0.77685950413223137</v>
      </c>
      <c r="J34" s="3"/>
      <c r="K34" s="3">
        <f>SUM(G$27:G34)/$G$37</f>
        <v>0.5636363636363636</v>
      </c>
      <c r="L34" s="4">
        <f t="shared" si="11"/>
        <v>0.21322314049586777</v>
      </c>
    </row>
    <row r="35" spans="1:33" hidden="1" x14ac:dyDescent="0.35">
      <c r="B35" s="2">
        <v>9</v>
      </c>
      <c r="C35" t="s">
        <v>48</v>
      </c>
      <c r="D35" t="s">
        <v>49</v>
      </c>
      <c r="E35">
        <f t="shared" si="9"/>
        <v>40</v>
      </c>
      <c r="F35">
        <v>28</v>
      </c>
      <c r="G35">
        <v>12</v>
      </c>
      <c r="H35" s="4">
        <f t="shared" si="10"/>
        <v>0.3</v>
      </c>
      <c r="I35" s="3">
        <f>SUM(F$27:F35)/$F$37</f>
        <v>0.85399449035812669</v>
      </c>
      <c r="J35" s="3"/>
      <c r="K35" s="3">
        <f>SUM(G$27:G35)/$G$37</f>
        <v>0.78181818181818186</v>
      </c>
      <c r="L35" s="4">
        <f t="shared" si="11"/>
        <v>7.2176308539944833E-2</v>
      </c>
    </row>
    <row r="36" spans="1:33" hidden="1" x14ac:dyDescent="0.35">
      <c r="B36" s="2">
        <v>10</v>
      </c>
      <c r="C36" t="s">
        <v>50</v>
      </c>
      <c r="D36" t="s">
        <v>51</v>
      </c>
      <c r="E36">
        <f t="shared" si="9"/>
        <v>65</v>
      </c>
      <c r="F36">
        <v>53</v>
      </c>
      <c r="G36">
        <v>12</v>
      </c>
      <c r="H36" s="4">
        <f t="shared" si="10"/>
        <v>0.18461538461538463</v>
      </c>
      <c r="I36" s="3">
        <f>SUM(F$27:F36)/$F$37</f>
        <v>1</v>
      </c>
      <c r="J36" s="3"/>
      <c r="K36" s="3">
        <f>SUM(G$27:G36)/$G$37</f>
        <v>1</v>
      </c>
      <c r="L36" s="4">
        <f t="shared" si="11"/>
        <v>0</v>
      </c>
    </row>
    <row r="37" spans="1:33" hidden="1" x14ac:dyDescent="0.35">
      <c r="B37" s="17" t="s">
        <v>26</v>
      </c>
      <c r="C37" s="15"/>
      <c r="D37" s="15"/>
      <c r="E37" s="15">
        <f>SUM(E27:E36)</f>
        <v>418</v>
      </c>
      <c r="F37" s="15">
        <f>SUM(F27:F36)</f>
        <v>363</v>
      </c>
      <c r="G37" s="15">
        <f>SUM(G27:G36)</f>
        <v>55</v>
      </c>
      <c r="H37" s="18">
        <f>G37/E37</f>
        <v>0.13157894736842105</v>
      </c>
      <c r="I37" s="19"/>
      <c r="J37" s="19"/>
      <c r="K37" s="19"/>
      <c r="L37" s="18">
        <f>MAX(L27:L36)</f>
        <v>0.26446280991735538</v>
      </c>
    </row>
    <row r="38" spans="1:33" hidden="1" x14ac:dyDescent="0.35"/>
    <row r="39" spans="1:33" hidden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idden="1" x14ac:dyDescent="0.35"/>
    <row r="41" spans="1:33" hidden="1" x14ac:dyDescent="0.35"/>
    <row r="42" spans="1:33" hidden="1" x14ac:dyDescent="0.35">
      <c r="B42" s="21" t="s">
        <v>52</v>
      </c>
    </row>
    <row r="43" spans="1:33" hidden="1" x14ac:dyDescent="0.35"/>
    <row r="44" spans="1:33" hidden="1" x14ac:dyDescent="0.35">
      <c r="B44" s="15" t="s">
        <v>23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28</v>
      </c>
      <c r="H44" s="15" t="s">
        <v>4</v>
      </c>
      <c r="I44" s="16" t="s">
        <v>29</v>
      </c>
      <c r="J44" s="16"/>
      <c r="K44" s="16" t="s">
        <v>31</v>
      </c>
      <c r="L44" s="16" t="s">
        <v>30</v>
      </c>
      <c r="M44" s="16" t="s">
        <v>21</v>
      </c>
      <c r="N44" s="16" t="s">
        <v>10</v>
      </c>
      <c r="O44" s="22"/>
      <c r="P44" s="22"/>
      <c r="R44" s="12" t="s">
        <v>21</v>
      </c>
      <c r="S44" s="12" t="s">
        <v>10</v>
      </c>
      <c r="T44" s="12" t="s">
        <v>22</v>
      </c>
    </row>
    <row r="45" spans="1:33" ht="15.5" hidden="1" x14ac:dyDescent="0.35">
      <c r="B45" s="2">
        <v>1</v>
      </c>
      <c r="C45" t="s">
        <v>32</v>
      </c>
      <c r="D45" t="s">
        <v>33</v>
      </c>
      <c r="E45">
        <f>SUM(F45:G45)</f>
        <v>7</v>
      </c>
      <c r="F45">
        <v>6</v>
      </c>
      <c r="G45">
        <v>1</v>
      </c>
      <c r="H45" s="6">
        <f>E45/$E$55</f>
        <v>0.109375</v>
      </c>
      <c r="I45" s="4">
        <f t="shared" ref="I45:I53" si="12">G45/E45</f>
        <v>0.14285714285714285</v>
      </c>
      <c r="J45" s="4"/>
      <c r="K45" s="3">
        <f>SUM(G45:G$54)/G$55</f>
        <v>1</v>
      </c>
      <c r="L45" s="3">
        <f>SUM(F45:F$54)/F$55</f>
        <v>1</v>
      </c>
      <c r="M45" s="4">
        <f t="shared" ref="M45:M54" si="13">ABS(L45-K45)</f>
        <v>0</v>
      </c>
      <c r="N45" s="7">
        <f>(L45-L46)*( (K45+K46)/2)</f>
        <v>9.4827586206896547E-2</v>
      </c>
      <c r="O45" s="7"/>
      <c r="P45" s="7"/>
      <c r="R45" s="13">
        <f>M55</f>
        <v>0.14367816091954022</v>
      </c>
      <c r="S45" s="14">
        <f>N55</f>
        <v>0.56034482758620707</v>
      </c>
      <c r="T45" s="14">
        <f>(2*S45)-1</f>
        <v>0.12068965517241415</v>
      </c>
    </row>
    <row r="46" spans="1:33" ht="15.5" hidden="1" x14ac:dyDescent="0.35">
      <c r="B46" s="2">
        <v>2</v>
      </c>
      <c r="C46" t="s">
        <v>34</v>
      </c>
      <c r="D46" t="s">
        <v>35</v>
      </c>
      <c r="E46">
        <f>SUM(F46:G46)</f>
        <v>6</v>
      </c>
      <c r="F46">
        <v>6</v>
      </c>
      <c r="H46" s="6">
        <f t="shared" ref="H46:H54" si="14">E46/$E$55</f>
        <v>9.375E-2</v>
      </c>
      <c r="I46" s="4">
        <f t="shared" si="12"/>
        <v>0</v>
      </c>
      <c r="J46" s="4"/>
      <c r="K46" s="3">
        <f>SUM(G46:G$54)/G$55</f>
        <v>0.83333333333333337</v>
      </c>
      <c r="L46" s="3">
        <f>SUM(F46:F$54)/F$55</f>
        <v>0.89655172413793105</v>
      </c>
      <c r="M46" s="4">
        <f t="shared" si="13"/>
        <v>6.3218390804597679E-2</v>
      </c>
      <c r="N46" s="7">
        <f t="shared" ref="N46:N54" si="15">(L46-L47)*( (K46+K47)/2)</f>
        <v>8.620689655172413E-2</v>
      </c>
      <c r="O46" s="7"/>
      <c r="P46" s="7"/>
    </row>
    <row r="47" spans="1:33" ht="15.5" hidden="1" x14ac:dyDescent="0.35">
      <c r="B47" s="2">
        <v>3</v>
      </c>
      <c r="C47" t="s">
        <v>36</v>
      </c>
      <c r="D47" t="s">
        <v>37</v>
      </c>
      <c r="E47">
        <f t="shared" ref="E47:E54" si="16">SUM(F47:G47)</f>
        <v>4</v>
      </c>
      <c r="F47">
        <v>4</v>
      </c>
      <c r="H47" s="6">
        <f t="shared" si="14"/>
        <v>6.25E-2</v>
      </c>
      <c r="I47" s="4">
        <f t="shared" si="12"/>
        <v>0</v>
      </c>
      <c r="J47" s="4"/>
      <c r="K47" s="3">
        <f>SUM(G47:G$54)/G$55</f>
        <v>0.83333333333333337</v>
      </c>
      <c r="L47" s="3">
        <f>SUM(F47:F$54)/F$55</f>
        <v>0.7931034482758621</v>
      </c>
      <c r="M47" s="4">
        <f t="shared" si="13"/>
        <v>4.0229885057471271E-2</v>
      </c>
      <c r="N47" s="7">
        <f t="shared" si="15"/>
        <v>5.7471264367816119E-2</v>
      </c>
      <c r="O47" s="7"/>
      <c r="P47" s="7"/>
    </row>
    <row r="48" spans="1:33" ht="15.5" hidden="1" x14ac:dyDescent="0.35">
      <c r="B48" s="2">
        <v>4</v>
      </c>
      <c r="C48" t="s">
        <v>38</v>
      </c>
      <c r="D48" t="s">
        <v>39</v>
      </c>
      <c r="E48">
        <f t="shared" si="16"/>
        <v>9</v>
      </c>
      <c r="F48">
        <v>8</v>
      </c>
      <c r="G48">
        <v>1</v>
      </c>
      <c r="H48" s="6">
        <f t="shared" si="14"/>
        <v>0.140625</v>
      </c>
      <c r="I48" s="4">
        <f t="shared" si="12"/>
        <v>0.1111111111111111</v>
      </c>
      <c r="J48" s="4"/>
      <c r="K48" s="3">
        <f>SUM(G48:G$54)/G$55</f>
        <v>0.83333333333333337</v>
      </c>
      <c r="L48" s="3">
        <f>SUM(F48:F$54)/F$55</f>
        <v>0.72413793103448276</v>
      </c>
      <c r="M48" s="4">
        <f t="shared" si="13"/>
        <v>0.10919540229885061</v>
      </c>
      <c r="N48" s="7">
        <f t="shared" si="15"/>
        <v>0.10344827586206901</v>
      </c>
      <c r="O48" s="7"/>
      <c r="P48" s="7"/>
    </row>
    <row r="49" spans="1:33" ht="15.5" hidden="1" x14ac:dyDescent="0.35">
      <c r="B49" s="2">
        <v>5</v>
      </c>
      <c r="C49" t="s">
        <v>40</v>
      </c>
      <c r="D49" t="s">
        <v>41</v>
      </c>
      <c r="E49">
        <f t="shared" si="16"/>
        <v>8</v>
      </c>
      <c r="F49">
        <v>7</v>
      </c>
      <c r="G49">
        <v>1</v>
      </c>
      <c r="H49" s="6">
        <f t="shared" si="14"/>
        <v>0.125</v>
      </c>
      <c r="I49" s="4">
        <f t="shared" si="12"/>
        <v>0.125</v>
      </c>
      <c r="J49" s="4"/>
      <c r="K49" s="3">
        <f>SUM(G49:G$54)/G$55</f>
        <v>0.66666666666666663</v>
      </c>
      <c r="L49" s="3">
        <f>SUM(F49:F$54)/F$55</f>
        <v>0.58620689655172409</v>
      </c>
      <c r="M49" s="4">
        <f t="shared" si="13"/>
        <v>8.0459770114942541E-2</v>
      </c>
      <c r="N49" s="7">
        <f t="shared" si="15"/>
        <v>7.0402298850574682E-2</v>
      </c>
      <c r="O49" s="7"/>
      <c r="P49" s="7"/>
    </row>
    <row r="50" spans="1:33" ht="15.5" hidden="1" x14ac:dyDescent="0.35">
      <c r="B50" s="2">
        <v>6</v>
      </c>
      <c r="C50" t="s">
        <v>42</v>
      </c>
      <c r="D50" t="s">
        <v>43</v>
      </c>
      <c r="E50">
        <f t="shared" si="16"/>
        <v>17</v>
      </c>
      <c r="F50">
        <v>16</v>
      </c>
      <c r="G50">
        <v>1</v>
      </c>
      <c r="H50" s="6">
        <f t="shared" si="14"/>
        <v>0.265625</v>
      </c>
      <c r="I50" s="4">
        <f t="shared" si="12"/>
        <v>5.8823529411764705E-2</v>
      </c>
      <c r="J50" s="4"/>
      <c r="K50" s="3">
        <f>SUM(G50:G$54)/G$55</f>
        <v>0.5</v>
      </c>
      <c r="L50" s="3">
        <f>SUM(F50:F$54)/F$55</f>
        <v>0.46551724137931033</v>
      </c>
      <c r="M50" s="4">
        <f t="shared" si="13"/>
        <v>3.4482758620689669E-2</v>
      </c>
      <c r="N50" s="7">
        <f t="shared" si="15"/>
        <v>0.11494252873563217</v>
      </c>
      <c r="O50" s="7"/>
      <c r="P50" s="7"/>
    </row>
    <row r="51" spans="1:33" ht="15.5" hidden="1" x14ac:dyDescent="0.35">
      <c r="B51" s="2">
        <v>7</v>
      </c>
      <c r="C51" t="s">
        <v>44</v>
      </c>
      <c r="D51" t="s">
        <v>45</v>
      </c>
      <c r="E51">
        <f t="shared" si="16"/>
        <v>4</v>
      </c>
      <c r="F51">
        <v>3</v>
      </c>
      <c r="G51">
        <v>1</v>
      </c>
      <c r="H51" s="6">
        <f t="shared" si="14"/>
        <v>6.25E-2</v>
      </c>
      <c r="I51" s="4">
        <f t="shared" si="12"/>
        <v>0.25</v>
      </c>
      <c r="J51" s="4"/>
      <c r="K51" s="3">
        <f>SUM(G51:G$54)/G$55</f>
        <v>0.33333333333333331</v>
      </c>
      <c r="L51" s="3">
        <f>SUM(F51:F$54)/F$55</f>
        <v>0.18965517241379309</v>
      </c>
      <c r="M51" s="4">
        <f t="shared" si="13"/>
        <v>0.14367816091954022</v>
      </c>
      <c r="N51" s="7">
        <f t="shared" si="15"/>
        <v>1.2931034482758619E-2</v>
      </c>
      <c r="O51" s="7"/>
      <c r="P51" s="7"/>
    </row>
    <row r="52" spans="1:33" ht="15.5" hidden="1" x14ac:dyDescent="0.35">
      <c r="B52" s="2">
        <v>8</v>
      </c>
      <c r="C52" t="s">
        <v>46</v>
      </c>
      <c r="D52" t="s">
        <v>47</v>
      </c>
      <c r="E52">
        <f t="shared" si="16"/>
        <v>6</v>
      </c>
      <c r="F52">
        <v>6</v>
      </c>
      <c r="H52" s="6">
        <f t="shared" si="14"/>
        <v>9.375E-2</v>
      </c>
      <c r="I52" s="4">
        <f t="shared" si="12"/>
        <v>0</v>
      </c>
      <c r="J52" s="4"/>
      <c r="K52" s="3">
        <f>SUM(G52:G$54)/G$55</f>
        <v>0.16666666666666666</v>
      </c>
      <c r="L52" s="3">
        <f>SUM(F52:F$54)/F$55</f>
        <v>0.13793103448275862</v>
      </c>
      <c r="M52" s="4">
        <f t="shared" si="13"/>
        <v>2.8735632183908039E-2</v>
      </c>
      <c r="N52" s="7">
        <f t="shared" si="15"/>
        <v>1.7241379310344827E-2</v>
      </c>
      <c r="O52" s="7"/>
      <c r="P52" s="7"/>
    </row>
    <row r="53" spans="1:33" ht="15.5" hidden="1" x14ac:dyDescent="0.35">
      <c r="B53" s="2">
        <v>9</v>
      </c>
      <c r="C53" t="s">
        <v>48</v>
      </c>
      <c r="D53" t="s">
        <v>49</v>
      </c>
      <c r="E53">
        <f t="shared" si="16"/>
        <v>3</v>
      </c>
      <c r="F53">
        <v>2</v>
      </c>
      <c r="G53">
        <v>1</v>
      </c>
      <c r="H53" s="6">
        <f t="shared" si="14"/>
        <v>4.6875E-2</v>
      </c>
      <c r="I53" s="4">
        <f t="shared" si="12"/>
        <v>0.33333333333333331</v>
      </c>
      <c r="J53" s="4"/>
      <c r="K53" s="3">
        <f>SUM(G53:G$54)/G$55</f>
        <v>0.16666666666666666</v>
      </c>
      <c r="L53" s="3">
        <f>SUM(F53:F$54)/F$55</f>
        <v>3.4482758620689655E-2</v>
      </c>
      <c r="M53" s="4">
        <f t="shared" si="13"/>
        <v>0.13218390804597702</v>
      </c>
      <c r="N53" s="7">
        <f t="shared" si="15"/>
        <v>2.8735632183908046E-3</v>
      </c>
      <c r="O53" s="7"/>
      <c r="P53" s="7"/>
    </row>
    <row r="54" spans="1:33" ht="15.5" hidden="1" x14ac:dyDescent="0.35">
      <c r="B54" s="2">
        <v>10</v>
      </c>
      <c r="C54" t="s">
        <v>50</v>
      </c>
      <c r="D54" t="s">
        <v>51</v>
      </c>
      <c r="E54">
        <f t="shared" si="16"/>
        <v>0</v>
      </c>
      <c r="H54" s="6">
        <f t="shared" si="14"/>
        <v>0</v>
      </c>
      <c r="I54" s="4">
        <v>0</v>
      </c>
      <c r="J54" s="4"/>
      <c r="K54" s="3">
        <f>SUM(G54:G$54)/G$55</f>
        <v>0</v>
      </c>
      <c r="L54" s="3">
        <f>SUM(F54:F$54)/F$55</f>
        <v>0</v>
      </c>
      <c r="M54" s="4">
        <f t="shared" si="13"/>
        <v>0</v>
      </c>
      <c r="N54" s="7">
        <f t="shared" si="15"/>
        <v>0</v>
      </c>
      <c r="O54" s="7"/>
      <c r="P54" s="7"/>
    </row>
    <row r="55" spans="1:33" hidden="1" x14ac:dyDescent="0.35">
      <c r="B55" s="17" t="s">
        <v>26</v>
      </c>
      <c r="C55" s="15"/>
      <c r="D55" s="15"/>
      <c r="E55" s="15">
        <f>SUM(F55:G55)</f>
        <v>64</v>
      </c>
      <c r="F55" s="15">
        <f>SUM(F45:F54)</f>
        <v>58</v>
      </c>
      <c r="G55" s="15">
        <f>SUM(G45:G54)</f>
        <v>6</v>
      </c>
      <c r="I55" s="23">
        <f>G55/E55</f>
        <v>9.375E-2</v>
      </c>
      <c r="J55" s="23"/>
      <c r="K55" s="19"/>
      <c r="L55" s="19"/>
      <c r="M55" s="18">
        <f>MAX(M45:M54)</f>
        <v>0.14367816091954022</v>
      </c>
      <c r="N55" s="18">
        <f>SUM(N45:N54)</f>
        <v>0.56034482758620707</v>
      </c>
      <c r="O55" s="24"/>
      <c r="P55" s="24"/>
    </row>
    <row r="56" spans="1:33" hidden="1" x14ac:dyDescent="0.35"/>
    <row r="57" spans="1:33" hidden="1" x14ac:dyDescent="0.35"/>
    <row r="58" spans="1:33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61" spans="1:33" x14ac:dyDescent="0.35">
      <c r="B61" s="21" t="s">
        <v>53</v>
      </c>
    </row>
    <row r="62" spans="1:33" x14ac:dyDescent="0.35">
      <c r="B62" s="25" t="s">
        <v>54</v>
      </c>
    </row>
    <row r="63" spans="1:33" x14ac:dyDescent="0.35">
      <c r="B63" s="15" t="s">
        <v>23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28</v>
      </c>
      <c r="H63" s="15" t="s">
        <v>4</v>
      </c>
      <c r="I63" s="16" t="s">
        <v>29</v>
      </c>
      <c r="J63" s="16" t="s">
        <v>55</v>
      </c>
      <c r="K63" s="16" t="s">
        <v>31</v>
      </c>
      <c r="L63" s="16" t="s">
        <v>30</v>
      </c>
      <c r="M63" s="16" t="s">
        <v>21</v>
      </c>
      <c r="N63" s="16" t="s">
        <v>10</v>
      </c>
      <c r="O63" s="22" t="s">
        <v>56</v>
      </c>
      <c r="P63" s="22" t="s">
        <v>22</v>
      </c>
      <c r="R63" s="12" t="s">
        <v>21</v>
      </c>
      <c r="S63" s="12" t="s">
        <v>10</v>
      </c>
      <c r="T63" s="12" t="s">
        <v>22</v>
      </c>
      <c r="U63" s="26" t="s">
        <v>56</v>
      </c>
    </row>
    <row r="64" spans="1:33" ht="15.5" x14ac:dyDescent="0.35">
      <c r="B64" s="2">
        <v>1</v>
      </c>
      <c r="C64" t="s">
        <v>32</v>
      </c>
      <c r="D64" t="s">
        <v>33</v>
      </c>
      <c r="E64" s="41">
        <f>SUM(F64:G64)</f>
        <v>1105</v>
      </c>
      <c r="F64">
        <v>1096</v>
      </c>
      <c r="G64">
        <v>9</v>
      </c>
      <c r="H64" s="4">
        <f>E64/$E$75</f>
        <v>0.10011778563015312</v>
      </c>
      <c r="I64" s="4">
        <f>G64/E64</f>
        <v>8.1447963800904983E-3</v>
      </c>
      <c r="J64" s="4">
        <f>SUM(E64:E$74)/E$75</f>
        <v>1</v>
      </c>
      <c r="K64" s="3">
        <f>SUM(G64:G$74)/G$75</f>
        <v>1</v>
      </c>
      <c r="L64" s="3">
        <f>SUM(F64:F$74)/F$75</f>
        <v>1</v>
      </c>
      <c r="M64" s="4">
        <f t="shared" ref="M64:M74" si="17">ABS(L64-K64)</f>
        <v>0</v>
      </c>
      <c r="N64" s="7">
        <f>(L64-L65)*( (K64+K65)/2)</f>
        <v>0.10325254713655904</v>
      </c>
      <c r="O64" s="7">
        <f>(J64-J65)*( (K64+K65)/2)</f>
        <v>9.9242970027559593E-2</v>
      </c>
      <c r="P64" s="7"/>
      <c r="R64" s="13">
        <f>M75</f>
        <v>0.38430768265474285</v>
      </c>
      <c r="S64" s="14">
        <f>N75</f>
        <v>0.75614154716054949</v>
      </c>
      <c r="T64" s="27">
        <f>(2*S64)-1</f>
        <v>0.51228309432109898</v>
      </c>
      <c r="U64" s="10">
        <f>O79</f>
        <v>0.51228309432109875</v>
      </c>
    </row>
    <row r="65" spans="2:16" ht="15.5" x14ac:dyDescent="0.35">
      <c r="B65" s="2">
        <v>2</v>
      </c>
      <c r="C65" t="s">
        <v>34</v>
      </c>
      <c r="D65" t="s">
        <v>35</v>
      </c>
      <c r="E65" s="41">
        <f>SUM(F65:G65)</f>
        <v>1125</v>
      </c>
      <c r="F65">
        <v>1116</v>
      </c>
      <c r="G65">
        <v>9</v>
      </c>
      <c r="H65" s="4">
        <f>E65/$E$75</f>
        <v>0.10192987224789345</v>
      </c>
      <c r="I65" s="4">
        <f t="shared" ref="I65:I75" si="18">G65/E65</f>
        <v>8.0000000000000002E-3</v>
      </c>
      <c r="J65" s="4">
        <f>SUM(E65:E$74)/E$75</f>
        <v>0.89988221436984683</v>
      </c>
      <c r="K65" s="3">
        <f>SUM(G65:G$74)/G$75</f>
        <v>0.98252427184466018</v>
      </c>
      <c r="L65" s="3">
        <f>SUM(F65:F$74)/F$75</f>
        <v>0.89583729329024897</v>
      </c>
      <c r="M65" s="4">
        <f t="shared" si="17"/>
        <v>8.6686978554411209E-2</v>
      </c>
      <c r="N65" s="7">
        <f t="shared" ref="N65:N72" si="19">(L65-L66)*( (K65+K66)/2)</f>
        <v>0.10328318105568909</v>
      </c>
      <c r="O65" s="7">
        <f t="shared" ref="O65:O72" si="20">(J65-J66)*( (K65+K66)/2)</f>
        <v>9.925792414042435E-2</v>
      </c>
      <c r="P65" s="7"/>
    </row>
    <row r="66" spans="2:16" ht="15.5" x14ac:dyDescent="0.35">
      <c r="B66" s="2">
        <v>3</v>
      </c>
      <c r="C66" t="s">
        <v>36</v>
      </c>
      <c r="D66" t="s">
        <v>37</v>
      </c>
      <c r="E66" s="41">
        <f t="shared" ref="E66:E74" si="21">SUM(F66:G66)</f>
        <v>1082</v>
      </c>
      <c r="F66">
        <v>1069</v>
      </c>
      <c r="G66">
        <v>13</v>
      </c>
      <c r="H66" s="4">
        <f>E66/$E$75</f>
        <v>9.8033886019751743E-2</v>
      </c>
      <c r="I66" s="4">
        <f t="shared" si="18"/>
        <v>1.2014787430683918E-2</v>
      </c>
      <c r="J66" s="4">
        <f>SUM(E66:E$74)/E$75</f>
        <v>0.79795234212195343</v>
      </c>
      <c r="K66" s="3">
        <f>SUM(G66:G$74)/G$75</f>
        <v>0.96504854368932036</v>
      </c>
      <c r="L66" s="3">
        <f>SUM(F66:F$74)/F$75</f>
        <v>0.78977380726097701</v>
      </c>
      <c r="M66" s="4">
        <f t="shared" si="17"/>
        <v>0.17527473642834335</v>
      </c>
      <c r="N66" s="7">
        <f t="shared" si="19"/>
        <v>9.6763415718891327E-2</v>
      </c>
      <c r="O66" s="7">
        <f t="shared" si="20"/>
        <v>9.3370138044054793E-2</v>
      </c>
      <c r="P66" s="7"/>
    </row>
    <row r="67" spans="2:16" ht="15.5" x14ac:dyDescent="0.35">
      <c r="B67" s="2">
        <v>4</v>
      </c>
      <c r="C67" t="s">
        <v>38</v>
      </c>
      <c r="D67" t="s">
        <v>39</v>
      </c>
      <c r="E67" s="41">
        <f t="shared" si="21"/>
        <v>1159</v>
      </c>
      <c r="F67">
        <v>1137</v>
      </c>
      <c r="G67">
        <v>22</v>
      </c>
      <c r="H67" s="4">
        <f>E67/$E$75</f>
        <v>0.10501041949805201</v>
      </c>
      <c r="I67" s="4">
        <f t="shared" si="18"/>
        <v>1.8981880931837791E-2</v>
      </c>
      <c r="J67" s="4">
        <f>SUM(E67:E$74)/E$75</f>
        <v>0.69991845610220171</v>
      </c>
      <c r="K67" s="3">
        <f>SUM(G67:G$74)/G$75</f>
        <v>0.9398058252427185</v>
      </c>
      <c r="L67" s="3">
        <f>SUM(F67:F$74)/F$75</f>
        <v>0.68817715263257939</v>
      </c>
      <c r="M67" s="4">
        <f t="shared" si="17"/>
        <v>0.2516286726101391</v>
      </c>
      <c r="N67" s="7">
        <f t="shared" si="19"/>
        <v>9.9246700856088874E-2</v>
      </c>
      <c r="O67" s="7">
        <f t="shared" si="20"/>
        <v>9.6446462956463308E-2</v>
      </c>
      <c r="P67" s="7"/>
    </row>
    <row r="68" spans="2:16" ht="15.5" x14ac:dyDescent="0.35">
      <c r="B68" s="2">
        <v>5</v>
      </c>
      <c r="C68" t="s">
        <v>40</v>
      </c>
      <c r="D68" t="s">
        <v>41</v>
      </c>
      <c r="E68" s="41">
        <f t="shared" si="21"/>
        <v>1133</v>
      </c>
      <c r="F68">
        <v>1106</v>
      </c>
      <c r="G68">
        <v>27</v>
      </c>
      <c r="H68" s="4">
        <f>E68/$E$75</f>
        <v>0.10265470689498958</v>
      </c>
      <c r="I68" s="4">
        <f t="shared" si="18"/>
        <v>2.3830538393645191E-2</v>
      </c>
      <c r="J68" s="4">
        <f>SUM(E68:E$74)/E$75</f>
        <v>0.5949080366041497</v>
      </c>
      <c r="K68" s="3">
        <f>SUM(G68:G$74)/G$75</f>
        <v>0.8970873786407767</v>
      </c>
      <c r="L68" s="3">
        <f>SUM(F68:F$74)/F$75</f>
        <v>0.58011784831781033</v>
      </c>
      <c r="M68" s="4">
        <f t="shared" si="17"/>
        <v>0.31696953032296638</v>
      </c>
      <c r="N68" s="7">
        <f t="shared" si="19"/>
        <v>9.1540240236361023E-2</v>
      </c>
      <c r="O68" s="7">
        <f t="shared" si="20"/>
        <v>8.9399293286219109E-2</v>
      </c>
      <c r="P68" s="7"/>
    </row>
    <row r="69" spans="2:16" ht="15.5" x14ac:dyDescent="0.35">
      <c r="B69" s="2">
        <v>6</v>
      </c>
      <c r="C69" t="s">
        <v>42</v>
      </c>
      <c r="D69" t="s">
        <v>43</v>
      </c>
      <c r="E69" s="41">
        <f t="shared" si="21"/>
        <v>1140</v>
      </c>
      <c r="F69">
        <v>1094</v>
      </c>
      <c r="G69">
        <v>46</v>
      </c>
      <c r="H69" s="4">
        <f>E69/$E$75</f>
        <v>0.10328893721119869</v>
      </c>
      <c r="I69" s="4">
        <f t="shared" si="18"/>
        <v>4.0350877192982457E-2</v>
      </c>
      <c r="J69" s="4">
        <f>SUM(E69:E$74)/E$75</f>
        <v>0.49225332970916008</v>
      </c>
      <c r="K69" s="3">
        <f>SUM(G69:G$74)/G$75</f>
        <v>0.84466019417475724</v>
      </c>
      <c r="L69" s="3">
        <f>SUM(F69:F$74)/F$75</f>
        <v>0.47500475194829878</v>
      </c>
      <c r="M69" s="4">
        <f t="shared" si="17"/>
        <v>0.36965544222645846</v>
      </c>
      <c r="N69" s="7">
        <f t="shared" si="19"/>
        <v>8.3178103022239117E-2</v>
      </c>
      <c r="O69" s="7">
        <f t="shared" si="20"/>
        <v>8.2631149768958967E-2</v>
      </c>
      <c r="P69" s="7"/>
    </row>
    <row r="70" spans="2:16" ht="15.5" x14ac:dyDescent="0.35">
      <c r="B70" s="2">
        <v>7</v>
      </c>
      <c r="C70" t="s">
        <v>44</v>
      </c>
      <c r="D70" t="s">
        <v>45</v>
      </c>
      <c r="E70" s="41">
        <f t="shared" si="21"/>
        <v>1097</v>
      </c>
      <c r="F70">
        <v>1037</v>
      </c>
      <c r="G70">
        <v>60</v>
      </c>
      <c r="H70" s="4">
        <f>E70/$E$75</f>
        <v>9.9392950983056991E-2</v>
      </c>
      <c r="I70" s="4">
        <f t="shared" si="18"/>
        <v>5.4694621695533276E-2</v>
      </c>
      <c r="J70" s="4">
        <f>SUM(E70:E$74)/E$75</f>
        <v>0.38896439249796139</v>
      </c>
      <c r="K70" s="3">
        <f>SUM(G70:G$74)/G$75</f>
        <v>0.75533980582524274</v>
      </c>
      <c r="L70" s="3">
        <f>SUM(F70:F$74)/F$75</f>
        <v>0.37103212317049988</v>
      </c>
      <c r="M70" s="4">
        <f t="shared" si="17"/>
        <v>0.38430768265474285</v>
      </c>
      <c r="N70" s="7">
        <f t="shared" si="19"/>
        <v>6.8701730816430856E-2</v>
      </c>
      <c r="O70" s="7">
        <f t="shared" si="20"/>
        <v>6.9285571656150388E-2</v>
      </c>
      <c r="P70" s="7"/>
    </row>
    <row r="71" spans="2:16" ht="15.5" x14ac:dyDescent="0.35">
      <c r="B71" s="2">
        <v>8</v>
      </c>
      <c r="C71" t="s">
        <v>46</v>
      </c>
      <c r="D71" t="s">
        <v>47</v>
      </c>
      <c r="E71" s="41">
        <f t="shared" si="21"/>
        <v>1050</v>
      </c>
      <c r="F71">
        <v>984</v>
      </c>
      <c r="G71">
        <v>66</v>
      </c>
      <c r="H71" s="4">
        <f>E71/$E$75</f>
        <v>9.513454743136722E-2</v>
      </c>
      <c r="I71" s="4">
        <f t="shared" si="18"/>
        <v>6.2857142857142861E-2</v>
      </c>
      <c r="J71" s="4">
        <f>SUM(E71:E$74)/E$75</f>
        <v>0.28957144151490444</v>
      </c>
      <c r="K71" s="3">
        <f>SUM(G71:G$74)/G$75</f>
        <v>0.63883495145631064</v>
      </c>
      <c r="L71" s="3">
        <f>SUM(F71:F$74)/F$75</f>
        <v>0.27247671545333585</v>
      </c>
      <c r="M71" s="4">
        <f t="shared" si="17"/>
        <v>0.36635823600297479</v>
      </c>
      <c r="N71" s="7">
        <f t="shared" si="19"/>
        <v>5.3750348322423841E-2</v>
      </c>
      <c r="O71" s="7">
        <f t="shared" si="20"/>
        <v>5.4679273863465445E-2</v>
      </c>
      <c r="P71" s="7"/>
    </row>
    <row r="72" spans="2:16" ht="15.5" x14ac:dyDescent="0.35">
      <c r="B72" s="2">
        <v>9</v>
      </c>
      <c r="C72" t="s">
        <v>48</v>
      </c>
      <c r="D72" t="s">
        <v>49</v>
      </c>
      <c r="E72" s="41">
        <f t="shared" si="21"/>
        <v>1112</v>
      </c>
      <c r="F72">
        <v>1016</v>
      </c>
      <c r="G72">
        <v>96</v>
      </c>
      <c r="H72" s="4">
        <f>E72/$E$75</f>
        <v>0.10075201594636224</v>
      </c>
      <c r="I72" s="4">
        <f t="shared" si="18"/>
        <v>8.6330935251798566E-2</v>
      </c>
      <c r="J72" s="4">
        <f>SUM(E72:E$74)/E$75</f>
        <v>0.1944368940835372</v>
      </c>
      <c r="K72" s="3">
        <f>SUM(G72:G$74)/G$75</f>
        <v>0.51067961165048548</v>
      </c>
      <c r="L72" s="3">
        <f>SUM(F72:F$74)/F$75</f>
        <v>0.17895837293290248</v>
      </c>
      <c r="M72" s="4">
        <f t="shared" si="17"/>
        <v>0.33172123871758297</v>
      </c>
      <c r="N72" s="7">
        <f t="shared" si="19"/>
        <v>4.031128490836583E-2</v>
      </c>
      <c r="O72" s="7">
        <f t="shared" si="20"/>
        <v>4.2061521220325991E-2</v>
      </c>
      <c r="P72" s="7"/>
    </row>
    <row r="73" spans="2:16" ht="15.5" x14ac:dyDescent="0.35">
      <c r="B73" s="2">
        <v>10</v>
      </c>
      <c r="C73" t="s">
        <v>50</v>
      </c>
      <c r="D73" t="s">
        <v>51</v>
      </c>
      <c r="E73" s="41">
        <f t="shared" si="21"/>
        <v>575</v>
      </c>
      <c r="F73">
        <v>511</v>
      </c>
      <c r="G73">
        <v>64</v>
      </c>
      <c r="H73" s="4">
        <f>E73/$E$75</f>
        <v>5.2097490260034428E-2</v>
      </c>
      <c r="I73" s="4">
        <f t="shared" si="18"/>
        <v>0.11130434782608696</v>
      </c>
      <c r="J73" s="4">
        <f>SUM(E73:E$74)/E$75</f>
        <v>9.3684878137174951E-2</v>
      </c>
      <c r="K73" s="3">
        <f>SUM(G73:G$74)/G$75</f>
        <v>0.32427184466019415</v>
      </c>
      <c r="L73" s="3">
        <f>SUM(F73:F$74)/F$75</f>
        <v>8.2398783501235501E-2</v>
      </c>
      <c r="M73" s="4">
        <f t="shared" si="17"/>
        <v>0.24187306115895865</v>
      </c>
      <c r="N73" s="7">
        <f>(L73-L74)*( (K73+K74)/2)</f>
        <v>1.2730607898753049E-2</v>
      </c>
      <c r="O73" s="7">
        <f>(J73-J74)*( (K73+K74)/2)</f>
        <v>1.3656623660397372E-2</v>
      </c>
      <c r="P73" s="7"/>
    </row>
    <row r="74" spans="2:16" ht="15.5" x14ac:dyDescent="0.35">
      <c r="B74" s="2"/>
      <c r="E74" s="41">
        <f t="shared" si="21"/>
        <v>459</v>
      </c>
      <c r="F74">
        <v>356</v>
      </c>
      <c r="G74">
        <v>103</v>
      </c>
      <c r="H74" s="4">
        <f>E74/$E$75</f>
        <v>4.158738787714053E-2</v>
      </c>
      <c r="I74" s="4">
        <f t="shared" si="18"/>
        <v>0.22440087145969498</v>
      </c>
      <c r="J74" s="4">
        <f>SUM(E74:E$74)/E$75</f>
        <v>4.158738787714053E-2</v>
      </c>
      <c r="K74" s="3">
        <f>SUM(G74:G$74)/G$75</f>
        <v>0.2</v>
      </c>
      <c r="L74" s="3">
        <f>SUM(F74:F$74)/F$75</f>
        <v>3.3833871887473867E-2</v>
      </c>
      <c r="M74" s="4">
        <f t="shared" si="17"/>
        <v>0.16616612811252615</v>
      </c>
      <c r="N74" s="42">
        <f>(L74-L75)*( (K74+K75)/2)</f>
        <v>3.3833871887473869E-3</v>
      </c>
      <c r="O74" s="7">
        <f>(J74-J75)*( (K74+K75)/2)</f>
        <v>4.1587387877140532E-3</v>
      </c>
      <c r="P74" s="7"/>
    </row>
    <row r="75" spans="2:16" x14ac:dyDescent="0.35">
      <c r="B75" s="17" t="s">
        <v>26</v>
      </c>
      <c r="C75" s="15"/>
      <c r="D75" s="15"/>
      <c r="E75" s="15">
        <f>SUM(F75:G75)</f>
        <v>11037</v>
      </c>
      <c r="F75" s="15">
        <f>SUM(F64:F74)</f>
        <v>10522</v>
      </c>
      <c r="G75" s="15">
        <f>SUM(G64:G74)</f>
        <v>515</v>
      </c>
      <c r="I75" s="23">
        <f t="shared" si="18"/>
        <v>4.6661230406813449E-2</v>
      </c>
      <c r="J75" s="23"/>
      <c r="K75" s="19"/>
      <c r="L75" s="19"/>
      <c r="M75" s="18">
        <f>MAX(M64:M74)</f>
        <v>0.38430768265474285</v>
      </c>
      <c r="N75" s="18">
        <f>SUM(N64:N74)</f>
        <v>0.75614154716054949</v>
      </c>
      <c r="O75" s="24">
        <f>SUM(O64:O74)</f>
        <v>0.74418966741173331</v>
      </c>
      <c r="P75" s="24"/>
    </row>
    <row r="76" spans="2:16" x14ac:dyDescent="0.35">
      <c r="N76" t="s">
        <v>57</v>
      </c>
      <c r="O76" s="10">
        <f>O75-0.5</f>
        <v>0.24418966741173331</v>
      </c>
    </row>
    <row r="77" spans="2:16" x14ac:dyDescent="0.35">
      <c r="N77" t="s">
        <v>58</v>
      </c>
      <c r="O77" s="6">
        <f>G75/E75</f>
        <v>4.6661230406813449E-2</v>
      </c>
    </row>
    <row r="78" spans="2:16" x14ac:dyDescent="0.35">
      <c r="N78" t="s">
        <v>59</v>
      </c>
      <c r="O78" s="6">
        <f>0.5*(1-O77)</f>
        <v>0.47666938479659327</v>
      </c>
    </row>
    <row r="79" spans="2:16" x14ac:dyDescent="0.35">
      <c r="F79" t="s">
        <v>60</v>
      </c>
      <c r="N79" t="s">
        <v>61</v>
      </c>
      <c r="O79" s="29">
        <f>O76/O78</f>
        <v>0.51228309432109875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C454-135F-4E65-B25B-CA42DD33DF89}">
  <dimension ref="A1:AJ99"/>
  <sheetViews>
    <sheetView showGridLines="0" topLeftCell="G58" zoomScale="70" zoomScaleNormal="70" workbookViewId="0">
      <selection activeCell="S65" sqref="S65"/>
    </sheetView>
  </sheetViews>
  <sheetFormatPr defaultRowHeight="14.5" x14ac:dyDescent="0.35"/>
  <cols>
    <col min="3" max="3" width="9.08984375" bestFit="1" customWidth="1"/>
    <col min="8" max="8" width="9.6328125" bestFit="1" customWidth="1"/>
    <col min="9" max="9" width="12.36328125" bestFit="1" customWidth="1"/>
    <col min="10" max="10" width="12.36328125" customWidth="1"/>
    <col min="11" max="11" width="12.36328125" bestFit="1" customWidth="1"/>
    <col min="14" max="14" width="17.81640625" bestFit="1" customWidth="1"/>
    <col min="16" max="16" width="8.7265625" customWidth="1"/>
    <col min="17" max="17" width="13.54296875" bestFit="1" customWidth="1"/>
    <col min="18" max="18" width="14.36328125" bestFit="1" customWidth="1"/>
    <col min="19" max="19" width="14.36328125" customWidth="1"/>
    <col min="28" max="28" width="8.26953125" bestFit="1" customWidth="1"/>
    <col min="29" max="29" width="9.6328125" bestFit="1" customWidth="1"/>
    <col min="30" max="30" width="5.90625" bestFit="1" customWidth="1"/>
  </cols>
  <sheetData>
    <row r="1" spans="2:30" hidden="1" x14ac:dyDescent="0.35"/>
    <row r="2" spans="2:30" hidden="1" x14ac:dyDescent="0.35">
      <c r="B2" t="s">
        <v>0</v>
      </c>
      <c r="V2" t="s">
        <v>1</v>
      </c>
    </row>
    <row r="3" spans="2:30" hidden="1" x14ac:dyDescent="0.35">
      <c r="B3" s="1" t="s">
        <v>2</v>
      </c>
      <c r="C3" s="1">
        <v>0</v>
      </c>
      <c r="D3" s="1">
        <v>1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/>
      <c r="K3" s="1" t="s">
        <v>8</v>
      </c>
      <c r="L3" s="1" t="s">
        <v>9</v>
      </c>
      <c r="M3" s="1" t="s">
        <v>10</v>
      </c>
      <c r="V3" s="1" t="s">
        <v>2</v>
      </c>
      <c r="W3" s="1">
        <v>0</v>
      </c>
      <c r="X3" s="1">
        <v>1</v>
      </c>
      <c r="Y3" s="1" t="s">
        <v>3</v>
      </c>
      <c r="Z3" s="1" t="s">
        <v>4</v>
      </c>
      <c r="AA3" s="1" t="s">
        <v>5</v>
      </c>
      <c r="AB3" s="1" t="s">
        <v>7</v>
      </c>
      <c r="AC3" s="1" t="s">
        <v>6</v>
      </c>
      <c r="AD3" s="1" t="s">
        <v>10</v>
      </c>
    </row>
    <row r="4" spans="2:30" ht="15.5" hidden="1" x14ac:dyDescent="0.35">
      <c r="B4" s="2" t="s">
        <v>11</v>
      </c>
      <c r="C4">
        <v>30</v>
      </c>
      <c r="D4">
        <v>1</v>
      </c>
      <c r="E4">
        <v>31</v>
      </c>
      <c r="F4" s="3">
        <f>E4/$E$14</f>
        <v>7.3985680190930783E-2</v>
      </c>
      <c r="G4" s="4">
        <f>D4/E4</f>
        <v>3.2258064516129031E-2</v>
      </c>
      <c r="H4" s="3">
        <f>SUM(C4:C$4)/C$14</f>
        <v>8.2417582417582416E-2</v>
      </c>
      <c r="I4" s="3">
        <f>SUM(D4:D$4)/D$14</f>
        <v>1.8181818181818181E-2</v>
      </c>
      <c r="J4" s="3"/>
      <c r="K4" s="5">
        <v>1</v>
      </c>
      <c r="L4" s="5">
        <v>1</v>
      </c>
      <c r="M4" s="6">
        <f>(L4-L5)*K4</f>
        <v>8.2417582417582458E-2</v>
      </c>
      <c r="V4" s="2" t="s">
        <v>11</v>
      </c>
      <c r="W4">
        <v>30</v>
      </c>
      <c r="X4">
        <v>1</v>
      </c>
      <c r="Y4">
        <v>31</v>
      </c>
      <c r="Z4" s="3">
        <f>Y4/$Y$14</f>
        <v>7.4162679425837319E-2</v>
      </c>
      <c r="AA4" s="4">
        <f>X4/Y4</f>
        <v>3.2258064516129031E-2</v>
      </c>
      <c r="AB4" s="3">
        <f>SUM(X4:X$13)/X$14</f>
        <v>1</v>
      </c>
      <c r="AC4" s="3">
        <f>SUM(W4:W$13)/W$14</f>
        <v>1</v>
      </c>
      <c r="AD4" s="7">
        <f>(AC4-AC5)*( (AB4+AB5)/2)</f>
        <v>8.189331329827193E-2</v>
      </c>
    </row>
    <row r="5" spans="2:30" ht="15.5" hidden="1" x14ac:dyDescent="0.35">
      <c r="B5" s="2" t="s">
        <v>12</v>
      </c>
      <c r="C5">
        <v>31</v>
      </c>
      <c r="E5">
        <v>31</v>
      </c>
      <c r="F5" s="3">
        <f t="shared" ref="F5:F14" si="0">E5/$E$14</f>
        <v>7.3985680190930783E-2</v>
      </c>
      <c r="G5" s="4">
        <f t="shared" ref="G5:G14" si="1">D5/E5</f>
        <v>0</v>
      </c>
      <c r="H5" s="3">
        <f>SUM(C$4:C5)/C$14</f>
        <v>0.16758241758241757</v>
      </c>
      <c r="I5" s="3">
        <f>SUM(D$4:D5)/D$14</f>
        <v>1.8181818181818181E-2</v>
      </c>
      <c r="J5" s="3"/>
      <c r="K5" s="5">
        <f>1-I4</f>
        <v>0.98181818181818181</v>
      </c>
      <c r="L5" s="5">
        <f>1-H4</f>
        <v>0.91758241758241754</v>
      </c>
      <c r="M5" s="6">
        <f t="shared" ref="M5:M13" si="2">(L5-L6)*K5</f>
        <v>8.361638361638353E-2</v>
      </c>
      <c r="V5" s="2" t="s">
        <v>12</v>
      </c>
      <c r="W5">
        <v>30</v>
      </c>
      <c r="Y5">
        <v>30</v>
      </c>
      <c r="Z5" s="3">
        <f t="shared" ref="Z5:Z14" si="3">Y5/$Y$14</f>
        <v>7.1770334928229665E-2</v>
      </c>
      <c r="AA5" s="4">
        <f t="shared" ref="AA5:AA14" si="4">X5/Y5</f>
        <v>0</v>
      </c>
      <c r="AB5" s="3">
        <f>SUM(X5:X$13)/X$14</f>
        <v>0.98181818181818181</v>
      </c>
      <c r="AC5" s="3">
        <f>SUM(W5:W$13)/W$14</f>
        <v>0.9173553719008265</v>
      </c>
      <c r="AD5" s="7">
        <f t="shared" ref="AD5:AD13" si="5">(AC5-AC6)*( (AB5+AB6)/2)</f>
        <v>8.1141998497370457E-2</v>
      </c>
    </row>
    <row r="6" spans="2:30" ht="15.5" hidden="1" x14ac:dyDescent="0.35">
      <c r="B6" s="2" t="s">
        <v>13</v>
      </c>
      <c r="C6">
        <v>21</v>
      </c>
      <c r="E6">
        <v>21</v>
      </c>
      <c r="F6" s="3">
        <f t="shared" si="0"/>
        <v>5.0119331742243436E-2</v>
      </c>
      <c r="G6" s="4">
        <f t="shared" si="1"/>
        <v>0</v>
      </c>
      <c r="H6" s="3">
        <f>SUM(C$4:C6)/C$14</f>
        <v>0.22527472527472528</v>
      </c>
      <c r="I6" s="3">
        <f>SUM(D$4:D6)/D$14</f>
        <v>1.8181818181818181E-2</v>
      </c>
      <c r="J6" s="3"/>
      <c r="K6" s="5">
        <f t="shared" ref="K6:K13" si="6">1-I5</f>
        <v>0.98181818181818181</v>
      </c>
      <c r="L6" s="5">
        <f t="shared" ref="L6:L13" si="7">1-H5</f>
        <v>0.83241758241758246</v>
      </c>
      <c r="M6" s="6">
        <f t="shared" si="2"/>
        <v>5.6643356643356658E-2</v>
      </c>
      <c r="V6" s="2" t="s">
        <v>13</v>
      </c>
      <c r="W6">
        <v>21</v>
      </c>
      <c r="Y6">
        <v>21</v>
      </c>
      <c r="Z6" s="3">
        <f t="shared" si="3"/>
        <v>5.0239234449760764E-2</v>
      </c>
      <c r="AA6" s="4">
        <f t="shared" si="4"/>
        <v>0</v>
      </c>
      <c r="AB6" s="3">
        <f>SUM(X6:X$13)/X$14</f>
        <v>0.98181818181818181</v>
      </c>
      <c r="AC6" s="3">
        <f>SUM(W6:W$13)/W$14</f>
        <v>0.83471074380165289</v>
      </c>
      <c r="AD6" s="7">
        <f t="shared" si="5"/>
        <v>5.6799398948159309E-2</v>
      </c>
    </row>
    <row r="7" spans="2:30" ht="15.5" hidden="1" x14ac:dyDescent="0.35">
      <c r="B7" s="2" t="s">
        <v>14</v>
      </c>
      <c r="C7">
        <v>28</v>
      </c>
      <c r="D7">
        <v>2</v>
      </c>
      <c r="E7">
        <v>30</v>
      </c>
      <c r="F7" s="3">
        <f t="shared" si="0"/>
        <v>7.1599045346062054E-2</v>
      </c>
      <c r="G7" s="4">
        <f t="shared" si="1"/>
        <v>6.6666666666666666E-2</v>
      </c>
      <c r="H7" s="3">
        <f>SUM(C$4:C7)/C$14</f>
        <v>0.30219780219780218</v>
      </c>
      <c r="I7" s="3">
        <f>SUM(D$4:D7)/D$14</f>
        <v>5.4545454545454543E-2</v>
      </c>
      <c r="J7" s="3"/>
      <c r="K7" s="5">
        <f t="shared" si="6"/>
        <v>0.98181818181818181</v>
      </c>
      <c r="L7" s="5">
        <f t="shared" si="7"/>
        <v>0.77472527472527475</v>
      </c>
      <c r="M7" s="6">
        <f t="shared" si="2"/>
        <v>7.5524475524475582E-2</v>
      </c>
      <c r="V7" s="2" t="s">
        <v>14</v>
      </c>
      <c r="W7">
        <v>28</v>
      </c>
      <c r="X7">
        <v>2</v>
      </c>
      <c r="Y7">
        <v>30</v>
      </c>
      <c r="Z7" s="3">
        <f t="shared" si="3"/>
        <v>7.1770334928229665E-2</v>
      </c>
      <c r="AA7" s="4">
        <f t="shared" si="4"/>
        <v>6.6666666666666666E-2</v>
      </c>
      <c r="AB7" s="3">
        <f>SUM(X7:X$13)/X$14</f>
        <v>0.98181818181818181</v>
      </c>
      <c r="AC7" s="3">
        <f>SUM(W7:W$13)/W$14</f>
        <v>0.77685950413223137</v>
      </c>
      <c r="AD7" s="7">
        <f t="shared" si="5"/>
        <v>7.433007763586276E-2</v>
      </c>
    </row>
    <row r="8" spans="2:30" ht="15.5" hidden="1" x14ac:dyDescent="0.35">
      <c r="B8" s="2" t="s">
        <v>15</v>
      </c>
      <c r="C8">
        <v>39</v>
      </c>
      <c r="D8">
        <v>5</v>
      </c>
      <c r="E8">
        <v>44</v>
      </c>
      <c r="F8" s="3">
        <f t="shared" si="0"/>
        <v>0.10501193317422435</v>
      </c>
      <c r="G8" s="4">
        <f t="shared" si="1"/>
        <v>0.11363636363636363</v>
      </c>
      <c r="H8" s="3">
        <f>SUM(C$4:C8)/C$14</f>
        <v>0.40934065934065933</v>
      </c>
      <c r="I8" s="3">
        <f>SUM(D$4:D8)/D$14</f>
        <v>0.14545454545454545</v>
      </c>
      <c r="J8" s="3"/>
      <c r="K8" s="5">
        <f t="shared" si="6"/>
        <v>0.94545454545454544</v>
      </c>
      <c r="L8" s="5">
        <f t="shared" si="7"/>
        <v>0.69780219780219777</v>
      </c>
      <c r="M8" s="6">
        <f t="shared" si="2"/>
        <v>0.10129870129870125</v>
      </c>
      <c r="V8" s="2" t="s">
        <v>15</v>
      </c>
      <c r="W8">
        <v>39</v>
      </c>
      <c r="X8">
        <v>5</v>
      </c>
      <c r="Y8">
        <v>44</v>
      </c>
      <c r="Z8" s="3">
        <f t="shared" si="3"/>
        <v>0.10526315789473684</v>
      </c>
      <c r="AA8" s="4">
        <f t="shared" si="4"/>
        <v>0.11363636363636363</v>
      </c>
      <c r="AB8" s="3">
        <f>SUM(X8:X$13)/X$14</f>
        <v>0.94545454545454544</v>
      </c>
      <c r="AC8" s="3">
        <f>SUM(W8:W$13)/W$14</f>
        <v>0.69972451790633605</v>
      </c>
      <c r="AD8" s="7">
        <f t="shared" si="5"/>
        <v>9.6694214876033024E-2</v>
      </c>
    </row>
    <row r="9" spans="2:30" ht="15.5" hidden="1" x14ac:dyDescent="0.35">
      <c r="B9" s="2" t="s">
        <v>16</v>
      </c>
      <c r="C9">
        <v>47</v>
      </c>
      <c r="D9">
        <v>7</v>
      </c>
      <c r="E9">
        <v>54</v>
      </c>
      <c r="F9" s="3">
        <f t="shared" si="0"/>
        <v>0.12887828162291171</v>
      </c>
      <c r="G9" s="4">
        <f t="shared" si="1"/>
        <v>0.12962962962962962</v>
      </c>
      <c r="H9" s="3">
        <f>SUM(C$4:C9)/C$14</f>
        <v>0.53846153846153844</v>
      </c>
      <c r="I9" s="3">
        <f>SUM(D$4:D9)/D$14</f>
        <v>0.27272727272727271</v>
      </c>
      <c r="J9" s="3"/>
      <c r="K9" s="5">
        <f t="shared" si="6"/>
        <v>0.8545454545454545</v>
      </c>
      <c r="L9" s="5">
        <f t="shared" si="7"/>
        <v>0.59065934065934067</v>
      </c>
      <c r="M9" s="6">
        <f t="shared" si="2"/>
        <v>0.11033966033966032</v>
      </c>
      <c r="V9" s="2" t="s">
        <v>16</v>
      </c>
      <c r="W9">
        <v>47</v>
      </c>
      <c r="X9">
        <v>7</v>
      </c>
      <c r="Y9">
        <v>54</v>
      </c>
      <c r="Z9" s="3">
        <f t="shared" si="3"/>
        <v>0.12918660287081341</v>
      </c>
      <c r="AA9" s="4">
        <f t="shared" si="4"/>
        <v>0.12962962962962962</v>
      </c>
      <c r="AB9" s="3">
        <f>SUM(X9:X$13)/X$14</f>
        <v>0.8545454545454545</v>
      </c>
      <c r="AC9" s="3">
        <f>SUM(W9:W$13)/W$14</f>
        <v>0.59228650137741046</v>
      </c>
      <c r="AD9" s="7">
        <f t="shared" si="5"/>
        <v>0.10240420736288502</v>
      </c>
    </row>
    <row r="10" spans="2:30" ht="15.5" hidden="1" x14ac:dyDescent="0.35">
      <c r="B10" s="2" t="s">
        <v>17</v>
      </c>
      <c r="C10">
        <v>38</v>
      </c>
      <c r="D10">
        <v>6</v>
      </c>
      <c r="E10">
        <v>44</v>
      </c>
      <c r="F10" s="3">
        <f t="shared" si="0"/>
        <v>0.10501193317422435</v>
      </c>
      <c r="G10" s="4">
        <f t="shared" si="1"/>
        <v>0.13636363636363635</v>
      </c>
      <c r="H10" s="3">
        <f>SUM(C$4:C10)/C$14</f>
        <v>0.6428571428571429</v>
      </c>
      <c r="I10" s="3">
        <f>SUM(D$4:D10)/D$14</f>
        <v>0.38181818181818183</v>
      </c>
      <c r="J10" s="3"/>
      <c r="K10" s="5">
        <f t="shared" si="6"/>
        <v>0.72727272727272729</v>
      </c>
      <c r="L10" s="5">
        <f t="shared" si="7"/>
        <v>0.46153846153846156</v>
      </c>
      <c r="M10" s="6">
        <f t="shared" si="2"/>
        <v>7.5924075924075976E-2</v>
      </c>
      <c r="V10" s="2" t="s">
        <v>17</v>
      </c>
      <c r="W10">
        <v>38</v>
      </c>
      <c r="X10">
        <v>6</v>
      </c>
      <c r="Y10">
        <v>44</v>
      </c>
      <c r="Z10" s="3">
        <f t="shared" si="3"/>
        <v>0.10526315789473684</v>
      </c>
      <c r="AA10" s="4">
        <f t="shared" si="4"/>
        <v>0.13636363636363635</v>
      </c>
      <c r="AB10" s="3">
        <f>SUM(X10:X$13)/X$14</f>
        <v>0.72727272727272729</v>
      </c>
      <c r="AC10" s="3">
        <f>SUM(W10:W$13)/W$14</f>
        <v>0.46280991735537191</v>
      </c>
      <c r="AD10" s="7">
        <f t="shared" si="5"/>
        <v>7.0423240671174558E-2</v>
      </c>
    </row>
    <row r="11" spans="2:30" ht="15.5" hidden="1" x14ac:dyDescent="0.35">
      <c r="B11" s="2" t="s">
        <v>18</v>
      </c>
      <c r="C11">
        <v>49</v>
      </c>
      <c r="D11">
        <v>10</v>
      </c>
      <c r="E11">
        <v>59</v>
      </c>
      <c r="F11" s="3">
        <f t="shared" si="0"/>
        <v>0.14081145584725538</v>
      </c>
      <c r="G11" s="4">
        <f t="shared" si="1"/>
        <v>0.16949152542372881</v>
      </c>
      <c r="H11" s="3">
        <f>SUM(C$4:C11)/C$14</f>
        <v>0.77747252747252749</v>
      </c>
      <c r="I11" s="3">
        <f>SUM(D$4:D11)/D$14</f>
        <v>0.5636363636363636</v>
      </c>
      <c r="J11" s="3"/>
      <c r="K11" s="5">
        <f t="shared" si="6"/>
        <v>0.61818181818181817</v>
      </c>
      <c r="L11" s="5">
        <f t="shared" si="7"/>
        <v>0.3571428571428571</v>
      </c>
      <c r="M11" s="6">
        <f t="shared" si="2"/>
        <v>8.3216783216783191E-2</v>
      </c>
      <c r="V11" s="2" t="s">
        <v>18</v>
      </c>
      <c r="W11">
        <v>49</v>
      </c>
      <c r="X11">
        <v>10</v>
      </c>
      <c r="Y11">
        <v>59</v>
      </c>
      <c r="Z11" s="3">
        <f t="shared" si="3"/>
        <v>0.14114832535885166</v>
      </c>
      <c r="AA11" s="4">
        <f t="shared" si="4"/>
        <v>0.16949152542372881</v>
      </c>
      <c r="AB11" s="3">
        <f>SUM(X11:X$13)/X$14</f>
        <v>0.61818181818181817</v>
      </c>
      <c r="AC11" s="3">
        <f>SUM(W11:W$13)/W$14</f>
        <v>0.35812672176308541</v>
      </c>
      <c r="AD11" s="7">
        <f t="shared" si="5"/>
        <v>7.1174555472076129E-2</v>
      </c>
    </row>
    <row r="12" spans="2:30" ht="15.5" hidden="1" x14ac:dyDescent="0.35">
      <c r="B12" s="2" t="s">
        <v>19</v>
      </c>
      <c r="C12">
        <v>28</v>
      </c>
      <c r="D12">
        <v>12</v>
      </c>
      <c r="E12">
        <v>40</v>
      </c>
      <c r="F12" s="3">
        <f t="shared" si="0"/>
        <v>9.5465393794749401E-2</v>
      </c>
      <c r="G12" s="4">
        <f t="shared" si="1"/>
        <v>0.3</v>
      </c>
      <c r="H12" s="3">
        <f>SUM(C$4:C12)/C$14</f>
        <v>0.85439560439560436</v>
      </c>
      <c r="I12" s="3">
        <f>SUM(D$4:D12)/D$14</f>
        <v>0.78181818181818186</v>
      </c>
      <c r="J12" s="3"/>
      <c r="K12" s="5">
        <f t="shared" si="6"/>
        <v>0.4363636363636364</v>
      </c>
      <c r="L12" s="5">
        <f t="shared" si="7"/>
        <v>0.22252747252747251</v>
      </c>
      <c r="M12" s="6">
        <f t="shared" si="2"/>
        <v>3.3566433566433546E-2</v>
      </c>
      <c r="V12" s="2" t="s">
        <v>19</v>
      </c>
      <c r="W12">
        <v>28</v>
      </c>
      <c r="X12">
        <v>12</v>
      </c>
      <c r="Y12">
        <v>40</v>
      </c>
      <c r="Z12" s="3">
        <f t="shared" si="3"/>
        <v>9.569377990430622E-2</v>
      </c>
      <c r="AA12" s="4">
        <f t="shared" si="4"/>
        <v>0.3</v>
      </c>
      <c r="AB12" s="3">
        <f>SUM(X12:X$13)/X$14</f>
        <v>0.43636363636363634</v>
      </c>
      <c r="AC12" s="3">
        <f>SUM(W12:W$13)/W$14</f>
        <v>0.2231404958677686</v>
      </c>
      <c r="AD12" s="7">
        <f t="shared" si="5"/>
        <v>2.5244177310293013E-2</v>
      </c>
    </row>
    <row r="13" spans="2:30" ht="15.5" hidden="1" x14ac:dyDescent="0.35">
      <c r="B13" s="2" t="s">
        <v>20</v>
      </c>
      <c r="C13">
        <v>53</v>
      </c>
      <c r="D13">
        <v>12</v>
      </c>
      <c r="E13">
        <v>65</v>
      </c>
      <c r="F13" s="3">
        <f t="shared" si="0"/>
        <v>0.15513126491646778</v>
      </c>
      <c r="G13" s="4">
        <f t="shared" si="1"/>
        <v>0.18461538461538463</v>
      </c>
      <c r="H13" s="3">
        <f>SUM(C$4:C13)/C$14</f>
        <v>1</v>
      </c>
      <c r="I13" s="3">
        <f>SUM(D$4:D13)/D$14</f>
        <v>1</v>
      </c>
      <c r="J13" s="3"/>
      <c r="K13" s="5">
        <f t="shared" si="6"/>
        <v>0.21818181818181814</v>
      </c>
      <c r="L13" s="5">
        <f t="shared" si="7"/>
        <v>0.14560439560439564</v>
      </c>
      <c r="M13" s="6">
        <f t="shared" si="2"/>
        <v>3.1768231768231771E-2</v>
      </c>
      <c r="V13" s="2" t="s">
        <v>20</v>
      </c>
      <c r="W13">
        <v>53</v>
      </c>
      <c r="X13">
        <v>12</v>
      </c>
      <c r="Y13">
        <v>65</v>
      </c>
      <c r="Z13" s="3">
        <f t="shared" si="3"/>
        <v>0.15550239234449761</v>
      </c>
      <c r="AA13" s="4">
        <f t="shared" si="4"/>
        <v>0.18461538461538463</v>
      </c>
      <c r="AB13" s="3">
        <f>SUM(X13:X$13)/X$14</f>
        <v>0.21818181818181817</v>
      </c>
      <c r="AC13" s="3">
        <f>SUM(W13:W$13)/W$14</f>
        <v>0.14600550964187328</v>
      </c>
      <c r="AD13" s="7">
        <f t="shared" si="5"/>
        <v>1.5927873779113449E-2</v>
      </c>
    </row>
    <row r="14" spans="2:30" ht="15.5" hidden="1" x14ac:dyDescent="0.35">
      <c r="B14" s="8" t="s">
        <v>3</v>
      </c>
      <c r="C14" s="9">
        <v>364</v>
      </c>
      <c r="D14" s="9">
        <v>55</v>
      </c>
      <c r="E14" s="9">
        <v>419</v>
      </c>
      <c r="F14" s="3">
        <f t="shared" si="0"/>
        <v>1</v>
      </c>
      <c r="G14" s="4">
        <f t="shared" si="1"/>
        <v>0.13126491646778043</v>
      </c>
      <c r="M14" s="10">
        <f>SUM(M4:M13)</f>
        <v>0.73431568431568428</v>
      </c>
      <c r="V14" s="8" t="s">
        <v>3</v>
      </c>
      <c r="W14" s="9">
        <f>SUM(W4:W13)</f>
        <v>363</v>
      </c>
      <c r="X14" s="9">
        <f t="shared" ref="X14:Y14" si="8">SUM(X4:X13)</f>
        <v>55</v>
      </c>
      <c r="Y14" s="9">
        <f t="shared" si="8"/>
        <v>418</v>
      </c>
      <c r="Z14" s="3">
        <f t="shared" si="3"/>
        <v>1</v>
      </c>
      <c r="AA14" s="4">
        <f t="shared" si="4"/>
        <v>0.13157894736842105</v>
      </c>
      <c r="AB14" s="3"/>
      <c r="AC14" s="3"/>
      <c r="AD14" s="11">
        <f>SUM(AD4:AD13)</f>
        <v>0.67603305785123968</v>
      </c>
    </row>
    <row r="15" spans="2:30" hidden="1" x14ac:dyDescent="0.35"/>
    <row r="16" spans="2:30" hidden="1" x14ac:dyDescent="0.35"/>
    <row r="17" spans="2:24" hidden="1" x14ac:dyDescent="0.35"/>
    <row r="18" spans="2:24" hidden="1" x14ac:dyDescent="0.35"/>
    <row r="19" spans="2:24" hidden="1" x14ac:dyDescent="0.35"/>
    <row r="20" spans="2:24" hidden="1" x14ac:dyDescent="0.35">
      <c r="B20" s="12" t="s">
        <v>21</v>
      </c>
      <c r="C20" s="12" t="s">
        <v>10</v>
      </c>
      <c r="D20" s="12" t="s">
        <v>22</v>
      </c>
      <c r="V20" s="12" t="s">
        <v>21</v>
      </c>
      <c r="W20" s="12" t="s">
        <v>10</v>
      </c>
      <c r="X20" s="12" t="s">
        <v>22</v>
      </c>
    </row>
    <row r="21" spans="2:24" hidden="1" x14ac:dyDescent="0.35">
      <c r="B21" s="13">
        <v>0.26997578692493951</v>
      </c>
      <c r="C21" s="14">
        <f>M14</f>
        <v>0.73431568431568428</v>
      </c>
      <c r="D21" s="14">
        <f>(2*C21)-1</f>
        <v>0.46863136863136856</v>
      </c>
      <c r="V21" s="13">
        <f>L37</f>
        <v>0.26446280991735538</v>
      </c>
      <c r="W21" s="14">
        <f>AD14</f>
        <v>0.67603305785123968</v>
      </c>
      <c r="X21" s="14">
        <f>(2*W21)-1</f>
        <v>0.35206611570247937</v>
      </c>
    </row>
    <row r="22" spans="2:24" hidden="1" x14ac:dyDescent="0.35"/>
    <row r="23" spans="2:24" hidden="1" x14ac:dyDescent="0.35"/>
    <row r="24" spans="2:24" hidden="1" x14ac:dyDescent="0.35"/>
    <row r="25" spans="2:24" hidden="1" x14ac:dyDescent="0.35"/>
    <row r="26" spans="2:24" hidden="1" x14ac:dyDescent="0.35">
      <c r="B26" s="15" t="s">
        <v>23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28</v>
      </c>
      <c r="H26" s="16" t="s">
        <v>29</v>
      </c>
      <c r="I26" s="16" t="s">
        <v>30</v>
      </c>
      <c r="J26" s="16"/>
      <c r="K26" s="16" t="s">
        <v>31</v>
      </c>
      <c r="L26" s="16" t="s">
        <v>21</v>
      </c>
    </row>
    <row r="27" spans="2:24" hidden="1" x14ac:dyDescent="0.35">
      <c r="B27" s="2">
        <v>1</v>
      </c>
      <c r="C27" t="s">
        <v>32</v>
      </c>
      <c r="D27" t="s">
        <v>33</v>
      </c>
      <c r="E27">
        <f>SUM(F27:G27)</f>
        <v>31</v>
      </c>
      <c r="F27">
        <v>30</v>
      </c>
      <c r="G27">
        <v>1</v>
      </c>
      <c r="H27" s="4">
        <f>G27/E27</f>
        <v>3.2258064516129031E-2</v>
      </c>
      <c r="I27" s="3">
        <f>SUM(F$27:F27)/$F$37</f>
        <v>8.2644628099173556E-2</v>
      </c>
      <c r="J27" s="3"/>
      <c r="K27" s="3">
        <f>SUM(G$27:G27)/$G$37</f>
        <v>1.8181818181818181E-2</v>
      </c>
      <c r="L27" s="4">
        <f>ABS(I27-K27)</f>
        <v>6.4462809917355368E-2</v>
      </c>
    </row>
    <row r="28" spans="2:24" hidden="1" x14ac:dyDescent="0.35">
      <c r="B28" s="2">
        <v>2</v>
      </c>
      <c r="C28" t="s">
        <v>34</v>
      </c>
      <c r="D28" t="s">
        <v>35</v>
      </c>
      <c r="E28">
        <f t="shared" ref="E28:E36" si="9">SUM(F28:G28)</f>
        <v>30</v>
      </c>
      <c r="F28">
        <v>30</v>
      </c>
      <c r="H28" s="4">
        <f t="shared" ref="H28:H36" si="10">G28/E28</f>
        <v>0</v>
      </c>
      <c r="I28" s="3">
        <f>SUM(F$27:F28)/$F$37</f>
        <v>0.16528925619834711</v>
      </c>
      <c r="J28" s="3"/>
      <c r="K28" s="3">
        <f>SUM(G$27:G28)/$G$37</f>
        <v>1.8181818181818181E-2</v>
      </c>
      <c r="L28" s="4">
        <f t="shared" ref="L28:L36" si="11">ABS(I28-K28)</f>
        <v>0.14710743801652892</v>
      </c>
    </row>
    <row r="29" spans="2:24" hidden="1" x14ac:dyDescent="0.35">
      <c r="B29" s="2">
        <v>3</v>
      </c>
      <c r="C29" t="s">
        <v>36</v>
      </c>
      <c r="D29" t="s">
        <v>37</v>
      </c>
      <c r="E29">
        <f t="shared" si="9"/>
        <v>21</v>
      </c>
      <c r="F29">
        <v>21</v>
      </c>
      <c r="H29" s="4">
        <f t="shared" si="10"/>
        <v>0</v>
      </c>
      <c r="I29" s="3">
        <f>SUM(F$27:F29)/$F$37</f>
        <v>0.2231404958677686</v>
      </c>
      <c r="J29" s="3"/>
      <c r="K29" s="3">
        <f>SUM(G$27:G29)/$G$37</f>
        <v>1.8181818181818181E-2</v>
      </c>
      <c r="L29" s="4">
        <f t="shared" si="11"/>
        <v>0.20495867768595041</v>
      </c>
    </row>
    <row r="30" spans="2:24" hidden="1" x14ac:dyDescent="0.35">
      <c r="B30" s="2">
        <v>4</v>
      </c>
      <c r="C30" t="s">
        <v>38</v>
      </c>
      <c r="D30" t="s">
        <v>39</v>
      </c>
      <c r="E30">
        <f t="shared" si="9"/>
        <v>30</v>
      </c>
      <c r="F30">
        <v>28</v>
      </c>
      <c r="G30">
        <v>2</v>
      </c>
      <c r="H30" s="4">
        <f t="shared" si="10"/>
        <v>6.6666666666666666E-2</v>
      </c>
      <c r="I30" s="3">
        <f>SUM(F$27:F30)/$F$37</f>
        <v>0.30027548209366389</v>
      </c>
      <c r="J30" s="3"/>
      <c r="K30" s="3">
        <f>SUM(G$27:G30)/$G$37</f>
        <v>5.4545454545454543E-2</v>
      </c>
      <c r="L30" s="4">
        <f t="shared" si="11"/>
        <v>0.24573002754820936</v>
      </c>
    </row>
    <row r="31" spans="2:24" hidden="1" x14ac:dyDescent="0.35">
      <c r="B31" s="2">
        <v>5</v>
      </c>
      <c r="C31" t="s">
        <v>40</v>
      </c>
      <c r="D31" t="s">
        <v>41</v>
      </c>
      <c r="E31">
        <f t="shared" si="9"/>
        <v>44</v>
      </c>
      <c r="F31">
        <v>39</v>
      </c>
      <c r="G31">
        <v>5</v>
      </c>
      <c r="H31" s="4">
        <f t="shared" si="10"/>
        <v>0.11363636363636363</v>
      </c>
      <c r="I31" s="3">
        <f>SUM(F$27:F31)/$F$37</f>
        <v>0.40771349862258954</v>
      </c>
      <c r="J31" s="3"/>
      <c r="K31" s="3">
        <f>SUM(G$27:G31)/$G$37</f>
        <v>0.14545454545454545</v>
      </c>
      <c r="L31" s="4">
        <f t="shared" si="11"/>
        <v>0.2622589531680441</v>
      </c>
    </row>
    <row r="32" spans="2:24" hidden="1" x14ac:dyDescent="0.35">
      <c r="B32" s="2">
        <v>6</v>
      </c>
      <c r="C32" t="s">
        <v>42</v>
      </c>
      <c r="D32" t="s">
        <v>43</v>
      </c>
      <c r="E32">
        <f t="shared" si="9"/>
        <v>54</v>
      </c>
      <c r="F32">
        <v>47</v>
      </c>
      <c r="G32">
        <v>7</v>
      </c>
      <c r="H32" s="4">
        <f t="shared" si="10"/>
        <v>0.12962962962962962</v>
      </c>
      <c r="I32" s="3">
        <f>SUM(F$27:F32)/$F$37</f>
        <v>0.53719008264462809</v>
      </c>
      <c r="J32" s="3"/>
      <c r="K32" s="3">
        <f>SUM(G$27:G32)/$G$37</f>
        <v>0.27272727272727271</v>
      </c>
      <c r="L32" s="4">
        <f t="shared" si="11"/>
        <v>0.26446280991735538</v>
      </c>
    </row>
    <row r="33" spans="1:36" hidden="1" x14ac:dyDescent="0.35">
      <c r="B33" s="2">
        <v>7</v>
      </c>
      <c r="C33" t="s">
        <v>44</v>
      </c>
      <c r="D33" t="s">
        <v>45</v>
      </c>
      <c r="E33">
        <f t="shared" si="9"/>
        <v>44</v>
      </c>
      <c r="F33">
        <v>38</v>
      </c>
      <c r="G33">
        <v>6</v>
      </c>
      <c r="H33" s="4">
        <f t="shared" si="10"/>
        <v>0.13636363636363635</v>
      </c>
      <c r="I33" s="3">
        <f>SUM(F$27:F33)/$F$37</f>
        <v>0.64187327823691465</v>
      </c>
      <c r="J33" s="3"/>
      <c r="K33" s="3">
        <f>SUM(G$27:G33)/$G$37</f>
        <v>0.38181818181818183</v>
      </c>
      <c r="L33" s="4">
        <f t="shared" si="11"/>
        <v>0.26005509641873281</v>
      </c>
    </row>
    <row r="34" spans="1:36" hidden="1" x14ac:dyDescent="0.35">
      <c r="B34" s="2">
        <v>8</v>
      </c>
      <c r="C34" t="s">
        <v>46</v>
      </c>
      <c r="D34" t="s">
        <v>47</v>
      </c>
      <c r="E34">
        <f t="shared" si="9"/>
        <v>59</v>
      </c>
      <c r="F34">
        <v>49</v>
      </c>
      <c r="G34">
        <v>10</v>
      </c>
      <c r="H34" s="4">
        <f t="shared" si="10"/>
        <v>0.16949152542372881</v>
      </c>
      <c r="I34" s="3">
        <f>SUM(F$27:F34)/$F$37</f>
        <v>0.77685950413223137</v>
      </c>
      <c r="J34" s="3"/>
      <c r="K34" s="3">
        <f>SUM(G$27:G34)/$G$37</f>
        <v>0.5636363636363636</v>
      </c>
      <c r="L34" s="4">
        <f t="shared" si="11"/>
        <v>0.21322314049586777</v>
      </c>
    </row>
    <row r="35" spans="1:36" hidden="1" x14ac:dyDescent="0.35">
      <c r="B35" s="2">
        <v>9</v>
      </c>
      <c r="C35" t="s">
        <v>48</v>
      </c>
      <c r="D35" t="s">
        <v>49</v>
      </c>
      <c r="E35">
        <f t="shared" si="9"/>
        <v>40</v>
      </c>
      <c r="F35">
        <v>28</v>
      </c>
      <c r="G35">
        <v>12</v>
      </c>
      <c r="H35" s="4">
        <f t="shared" si="10"/>
        <v>0.3</v>
      </c>
      <c r="I35" s="3">
        <f>SUM(F$27:F35)/$F$37</f>
        <v>0.85399449035812669</v>
      </c>
      <c r="J35" s="3"/>
      <c r="K35" s="3">
        <f>SUM(G$27:G35)/$G$37</f>
        <v>0.78181818181818186</v>
      </c>
      <c r="L35" s="4">
        <f t="shared" si="11"/>
        <v>7.2176308539944833E-2</v>
      </c>
    </row>
    <row r="36" spans="1:36" hidden="1" x14ac:dyDescent="0.35">
      <c r="B36" s="2">
        <v>10</v>
      </c>
      <c r="C36" t="s">
        <v>50</v>
      </c>
      <c r="D36" t="s">
        <v>51</v>
      </c>
      <c r="E36">
        <f t="shared" si="9"/>
        <v>65</v>
      </c>
      <c r="F36">
        <v>53</v>
      </c>
      <c r="G36">
        <v>12</v>
      </c>
      <c r="H36" s="4">
        <f t="shared" si="10"/>
        <v>0.18461538461538463</v>
      </c>
      <c r="I36" s="3">
        <f>SUM(F$27:F36)/$F$37</f>
        <v>1</v>
      </c>
      <c r="J36" s="3"/>
      <c r="K36" s="3">
        <f>SUM(G$27:G36)/$G$37</f>
        <v>1</v>
      </c>
      <c r="L36" s="4">
        <f t="shared" si="11"/>
        <v>0</v>
      </c>
    </row>
    <row r="37" spans="1:36" hidden="1" x14ac:dyDescent="0.35">
      <c r="B37" s="17" t="s">
        <v>26</v>
      </c>
      <c r="C37" s="15"/>
      <c r="D37" s="15"/>
      <c r="E37" s="15">
        <f>SUM(E27:E36)</f>
        <v>418</v>
      </c>
      <c r="F37" s="15">
        <f>SUM(F27:F36)</f>
        <v>363</v>
      </c>
      <c r="G37" s="15">
        <f>SUM(G27:G36)</f>
        <v>55</v>
      </c>
      <c r="H37" s="18">
        <f>G37/E37</f>
        <v>0.13157894736842105</v>
      </c>
      <c r="I37" s="19"/>
      <c r="J37" s="19"/>
      <c r="K37" s="19"/>
      <c r="L37" s="18">
        <f>MAX(L27:L36)</f>
        <v>0.26446280991735538</v>
      </c>
    </row>
    <row r="38" spans="1:36" hidden="1" x14ac:dyDescent="0.35"/>
    <row r="39" spans="1:36" hidden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hidden="1" x14ac:dyDescent="0.35"/>
    <row r="41" spans="1:36" hidden="1" x14ac:dyDescent="0.35"/>
    <row r="42" spans="1:36" hidden="1" x14ac:dyDescent="0.35">
      <c r="B42" s="21" t="s">
        <v>52</v>
      </c>
    </row>
    <row r="43" spans="1:36" hidden="1" x14ac:dyDescent="0.35"/>
    <row r="44" spans="1:36" hidden="1" x14ac:dyDescent="0.35">
      <c r="B44" s="15" t="s">
        <v>23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28</v>
      </c>
      <c r="H44" s="15" t="s">
        <v>4</v>
      </c>
      <c r="I44" s="16" t="s">
        <v>29</v>
      </c>
      <c r="J44" s="16"/>
      <c r="K44" s="16" t="s">
        <v>31</v>
      </c>
      <c r="L44" s="16" t="s">
        <v>30</v>
      </c>
      <c r="M44" s="16" t="s">
        <v>21</v>
      </c>
      <c r="N44" s="16" t="s">
        <v>10</v>
      </c>
      <c r="O44" s="22"/>
      <c r="P44" s="22"/>
      <c r="Q44" s="22"/>
      <c r="R44" s="22"/>
      <c r="S44" s="22"/>
      <c r="U44" s="12" t="s">
        <v>21</v>
      </c>
      <c r="V44" s="12" t="s">
        <v>10</v>
      </c>
      <c r="W44" s="12" t="s">
        <v>22</v>
      </c>
    </row>
    <row r="45" spans="1:36" ht="15.5" hidden="1" x14ac:dyDescent="0.35">
      <c r="B45" s="2">
        <v>1</v>
      </c>
      <c r="C45" t="s">
        <v>32</v>
      </c>
      <c r="D45" t="s">
        <v>33</v>
      </c>
      <c r="E45">
        <f>SUM(F45:G45)</f>
        <v>7</v>
      </c>
      <c r="F45">
        <v>6</v>
      </c>
      <c r="G45">
        <v>1</v>
      </c>
      <c r="H45" s="6">
        <f>E45/$E$55</f>
        <v>0.109375</v>
      </c>
      <c r="I45" s="4">
        <f t="shared" ref="I45:I53" si="12">G45/E45</f>
        <v>0.14285714285714285</v>
      </c>
      <c r="J45" s="4"/>
      <c r="K45" s="3">
        <f>SUM(G45:G$54)/G$55</f>
        <v>1</v>
      </c>
      <c r="L45" s="3">
        <f>SUM(F45:F$54)/F$55</f>
        <v>1</v>
      </c>
      <c r="M45" s="4">
        <f t="shared" ref="M45:M54" si="13">ABS(L45-K45)</f>
        <v>0</v>
      </c>
      <c r="N45" s="7">
        <f>(L45-L46)*( (K45+K46)/2)</f>
        <v>9.4827586206896547E-2</v>
      </c>
      <c r="O45" s="7"/>
      <c r="P45" s="7"/>
      <c r="Q45" s="7"/>
      <c r="R45" s="7"/>
      <c r="S45" s="7"/>
      <c r="U45" s="13">
        <f>M55</f>
        <v>0.14367816091954022</v>
      </c>
      <c r="V45" s="14">
        <f>N55</f>
        <v>0.56034482758620707</v>
      </c>
      <c r="W45" s="14">
        <f>(2*V45)-1</f>
        <v>0.12068965517241415</v>
      </c>
    </row>
    <row r="46" spans="1:36" ht="15.5" hidden="1" x14ac:dyDescent="0.35">
      <c r="B46" s="2">
        <v>2</v>
      </c>
      <c r="C46" t="s">
        <v>34</v>
      </c>
      <c r="D46" t="s">
        <v>35</v>
      </c>
      <c r="E46">
        <f>SUM(F46:G46)</f>
        <v>6</v>
      </c>
      <c r="F46">
        <v>6</v>
      </c>
      <c r="H46" s="6">
        <f t="shared" ref="H46:H54" si="14">E46/$E$55</f>
        <v>9.375E-2</v>
      </c>
      <c r="I46" s="4">
        <f t="shared" si="12"/>
        <v>0</v>
      </c>
      <c r="J46" s="4"/>
      <c r="K46" s="3">
        <f>SUM(G46:G$54)/G$55</f>
        <v>0.83333333333333337</v>
      </c>
      <c r="L46" s="3">
        <f>SUM(F46:F$54)/F$55</f>
        <v>0.89655172413793105</v>
      </c>
      <c r="M46" s="4">
        <f t="shared" si="13"/>
        <v>6.3218390804597679E-2</v>
      </c>
      <c r="N46" s="7">
        <f t="shared" ref="N46:N54" si="15">(L46-L47)*( (K46+K47)/2)</f>
        <v>8.620689655172413E-2</v>
      </c>
      <c r="O46" s="7"/>
      <c r="P46" s="7"/>
      <c r="Q46" s="7"/>
      <c r="R46" s="7"/>
      <c r="S46" s="7"/>
    </row>
    <row r="47" spans="1:36" ht="15.5" hidden="1" x14ac:dyDescent="0.35">
      <c r="B47" s="2">
        <v>3</v>
      </c>
      <c r="C47" t="s">
        <v>36</v>
      </c>
      <c r="D47" t="s">
        <v>37</v>
      </c>
      <c r="E47">
        <f t="shared" ref="E47:E54" si="16">SUM(F47:G47)</f>
        <v>4</v>
      </c>
      <c r="F47">
        <v>4</v>
      </c>
      <c r="H47" s="6">
        <f t="shared" si="14"/>
        <v>6.25E-2</v>
      </c>
      <c r="I47" s="4">
        <f t="shared" si="12"/>
        <v>0</v>
      </c>
      <c r="J47" s="4"/>
      <c r="K47" s="3">
        <f>SUM(G47:G$54)/G$55</f>
        <v>0.83333333333333337</v>
      </c>
      <c r="L47" s="3">
        <f>SUM(F47:F$54)/F$55</f>
        <v>0.7931034482758621</v>
      </c>
      <c r="M47" s="4">
        <f t="shared" si="13"/>
        <v>4.0229885057471271E-2</v>
      </c>
      <c r="N47" s="7">
        <f t="shared" si="15"/>
        <v>5.7471264367816119E-2</v>
      </c>
      <c r="O47" s="7"/>
      <c r="P47" s="7"/>
      <c r="Q47" s="7"/>
      <c r="R47" s="7"/>
      <c r="S47" s="7"/>
    </row>
    <row r="48" spans="1:36" ht="15.5" hidden="1" x14ac:dyDescent="0.35">
      <c r="B48" s="2">
        <v>4</v>
      </c>
      <c r="C48" t="s">
        <v>38</v>
      </c>
      <c r="D48" t="s">
        <v>39</v>
      </c>
      <c r="E48">
        <f t="shared" si="16"/>
        <v>9</v>
      </c>
      <c r="F48">
        <v>8</v>
      </c>
      <c r="G48">
        <v>1</v>
      </c>
      <c r="H48" s="6">
        <f t="shared" si="14"/>
        <v>0.140625</v>
      </c>
      <c r="I48" s="4">
        <f t="shared" si="12"/>
        <v>0.1111111111111111</v>
      </c>
      <c r="J48" s="4"/>
      <c r="K48" s="3">
        <f>SUM(G48:G$54)/G$55</f>
        <v>0.83333333333333337</v>
      </c>
      <c r="L48" s="3">
        <f>SUM(F48:F$54)/F$55</f>
        <v>0.72413793103448276</v>
      </c>
      <c r="M48" s="4">
        <f t="shared" si="13"/>
        <v>0.10919540229885061</v>
      </c>
      <c r="N48" s="7">
        <f t="shared" si="15"/>
        <v>0.10344827586206901</v>
      </c>
      <c r="O48" s="7"/>
      <c r="P48" s="7"/>
      <c r="Q48" s="7"/>
      <c r="R48" s="7"/>
      <c r="S48" s="7"/>
    </row>
    <row r="49" spans="1:36" ht="15.5" hidden="1" x14ac:dyDescent="0.35">
      <c r="B49" s="2">
        <v>5</v>
      </c>
      <c r="C49" t="s">
        <v>40</v>
      </c>
      <c r="D49" t="s">
        <v>41</v>
      </c>
      <c r="E49">
        <f t="shared" si="16"/>
        <v>8</v>
      </c>
      <c r="F49">
        <v>7</v>
      </c>
      <c r="G49">
        <v>1</v>
      </c>
      <c r="H49" s="6">
        <f t="shared" si="14"/>
        <v>0.125</v>
      </c>
      <c r="I49" s="4">
        <f t="shared" si="12"/>
        <v>0.125</v>
      </c>
      <c r="J49" s="4"/>
      <c r="K49" s="3">
        <f>SUM(G49:G$54)/G$55</f>
        <v>0.66666666666666663</v>
      </c>
      <c r="L49" s="3">
        <f>SUM(F49:F$54)/F$55</f>
        <v>0.58620689655172409</v>
      </c>
      <c r="M49" s="4">
        <f t="shared" si="13"/>
        <v>8.0459770114942541E-2</v>
      </c>
      <c r="N49" s="7">
        <f t="shared" si="15"/>
        <v>7.0402298850574682E-2</v>
      </c>
      <c r="O49" s="7"/>
      <c r="P49" s="7"/>
      <c r="Q49" s="7"/>
      <c r="R49" s="7"/>
      <c r="S49" s="7"/>
    </row>
    <row r="50" spans="1:36" ht="15.5" hidden="1" x14ac:dyDescent="0.35">
      <c r="B50" s="2">
        <v>6</v>
      </c>
      <c r="C50" t="s">
        <v>42</v>
      </c>
      <c r="D50" t="s">
        <v>43</v>
      </c>
      <c r="E50">
        <f t="shared" si="16"/>
        <v>17</v>
      </c>
      <c r="F50">
        <v>16</v>
      </c>
      <c r="G50">
        <v>1</v>
      </c>
      <c r="H50" s="6">
        <f t="shared" si="14"/>
        <v>0.265625</v>
      </c>
      <c r="I50" s="4">
        <f t="shared" si="12"/>
        <v>5.8823529411764705E-2</v>
      </c>
      <c r="J50" s="4"/>
      <c r="K50" s="3">
        <f>SUM(G50:G$54)/G$55</f>
        <v>0.5</v>
      </c>
      <c r="L50" s="3">
        <f>SUM(F50:F$54)/F$55</f>
        <v>0.46551724137931033</v>
      </c>
      <c r="M50" s="4">
        <f t="shared" si="13"/>
        <v>3.4482758620689669E-2</v>
      </c>
      <c r="N50" s="7">
        <f t="shared" si="15"/>
        <v>0.11494252873563217</v>
      </c>
      <c r="O50" s="7"/>
      <c r="P50" s="7"/>
      <c r="Q50" s="7"/>
      <c r="R50" s="7"/>
      <c r="S50" s="7"/>
    </row>
    <row r="51" spans="1:36" ht="15.5" hidden="1" x14ac:dyDescent="0.35">
      <c r="B51" s="2">
        <v>7</v>
      </c>
      <c r="C51" t="s">
        <v>44</v>
      </c>
      <c r="D51" t="s">
        <v>45</v>
      </c>
      <c r="E51">
        <f t="shared" si="16"/>
        <v>4</v>
      </c>
      <c r="F51">
        <v>3</v>
      </c>
      <c r="G51">
        <v>1</v>
      </c>
      <c r="H51" s="6">
        <f t="shared" si="14"/>
        <v>6.25E-2</v>
      </c>
      <c r="I51" s="4">
        <f t="shared" si="12"/>
        <v>0.25</v>
      </c>
      <c r="J51" s="4"/>
      <c r="K51" s="3">
        <f>SUM(G51:G$54)/G$55</f>
        <v>0.33333333333333331</v>
      </c>
      <c r="L51" s="3">
        <f>SUM(F51:F$54)/F$55</f>
        <v>0.18965517241379309</v>
      </c>
      <c r="M51" s="4">
        <f t="shared" si="13"/>
        <v>0.14367816091954022</v>
      </c>
      <c r="N51" s="7">
        <f t="shared" si="15"/>
        <v>1.2931034482758619E-2</v>
      </c>
      <c r="O51" s="7"/>
      <c r="P51" s="7"/>
      <c r="Q51" s="7"/>
      <c r="R51" s="7"/>
      <c r="S51" s="7"/>
    </row>
    <row r="52" spans="1:36" ht="15.5" hidden="1" x14ac:dyDescent="0.35">
      <c r="B52" s="2">
        <v>8</v>
      </c>
      <c r="C52" t="s">
        <v>46</v>
      </c>
      <c r="D52" t="s">
        <v>47</v>
      </c>
      <c r="E52">
        <f t="shared" si="16"/>
        <v>6</v>
      </c>
      <c r="F52">
        <v>6</v>
      </c>
      <c r="H52" s="6">
        <f t="shared" si="14"/>
        <v>9.375E-2</v>
      </c>
      <c r="I52" s="4">
        <f t="shared" si="12"/>
        <v>0</v>
      </c>
      <c r="J52" s="4"/>
      <c r="K52" s="3">
        <f>SUM(G52:G$54)/G$55</f>
        <v>0.16666666666666666</v>
      </c>
      <c r="L52" s="3">
        <f>SUM(F52:F$54)/F$55</f>
        <v>0.13793103448275862</v>
      </c>
      <c r="M52" s="4">
        <f t="shared" si="13"/>
        <v>2.8735632183908039E-2</v>
      </c>
      <c r="N52" s="7">
        <f t="shared" si="15"/>
        <v>1.7241379310344827E-2</v>
      </c>
      <c r="O52" s="7"/>
      <c r="P52" s="7"/>
      <c r="Q52" s="7"/>
      <c r="R52" s="7"/>
      <c r="S52" s="7"/>
    </row>
    <row r="53" spans="1:36" ht="15.5" hidden="1" x14ac:dyDescent="0.35">
      <c r="B53" s="2">
        <v>9</v>
      </c>
      <c r="C53" t="s">
        <v>48</v>
      </c>
      <c r="D53" t="s">
        <v>49</v>
      </c>
      <c r="E53">
        <f t="shared" si="16"/>
        <v>3</v>
      </c>
      <c r="F53">
        <v>2</v>
      </c>
      <c r="G53">
        <v>1</v>
      </c>
      <c r="H53" s="6">
        <f t="shared" si="14"/>
        <v>4.6875E-2</v>
      </c>
      <c r="I53" s="4">
        <f t="shared" si="12"/>
        <v>0.33333333333333331</v>
      </c>
      <c r="J53" s="4"/>
      <c r="K53" s="3">
        <f>SUM(G53:G$54)/G$55</f>
        <v>0.16666666666666666</v>
      </c>
      <c r="L53" s="3">
        <f>SUM(F53:F$54)/F$55</f>
        <v>3.4482758620689655E-2</v>
      </c>
      <c r="M53" s="4">
        <f t="shared" si="13"/>
        <v>0.13218390804597702</v>
      </c>
      <c r="N53" s="7">
        <f t="shared" si="15"/>
        <v>2.8735632183908046E-3</v>
      </c>
      <c r="O53" s="7"/>
      <c r="P53" s="7"/>
      <c r="Q53" s="7"/>
      <c r="R53" s="7"/>
      <c r="S53" s="7"/>
    </row>
    <row r="54" spans="1:36" ht="15.5" hidden="1" x14ac:dyDescent="0.35">
      <c r="B54" s="2">
        <v>10</v>
      </c>
      <c r="C54" t="s">
        <v>50</v>
      </c>
      <c r="D54" t="s">
        <v>51</v>
      </c>
      <c r="E54">
        <f t="shared" si="16"/>
        <v>0</v>
      </c>
      <c r="H54" s="6">
        <f t="shared" si="14"/>
        <v>0</v>
      </c>
      <c r="I54" s="4">
        <v>0</v>
      </c>
      <c r="J54" s="4"/>
      <c r="K54" s="3">
        <f>SUM(G54:G$54)/G$55</f>
        <v>0</v>
      </c>
      <c r="L54" s="3">
        <f>SUM(F54:F$54)/F$55</f>
        <v>0</v>
      </c>
      <c r="M54" s="4">
        <f t="shared" si="13"/>
        <v>0</v>
      </c>
      <c r="N54" s="7">
        <f t="shared" si="15"/>
        <v>0</v>
      </c>
      <c r="O54" s="7"/>
      <c r="P54" s="7"/>
      <c r="Q54" s="7"/>
      <c r="R54" s="7"/>
      <c r="S54" s="7"/>
    </row>
    <row r="55" spans="1:36" hidden="1" x14ac:dyDescent="0.35">
      <c r="B55" s="17" t="s">
        <v>26</v>
      </c>
      <c r="C55" s="15"/>
      <c r="D55" s="15"/>
      <c r="E55" s="15">
        <f>SUM(F55:G55)</f>
        <v>64</v>
      </c>
      <c r="F55" s="15">
        <f>SUM(F45:F54)</f>
        <v>58</v>
      </c>
      <c r="G55" s="15">
        <f>SUM(G45:G54)</f>
        <v>6</v>
      </c>
      <c r="I55" s="23">
        <f>G55/E55</f>
        <v>9.375E-2</v>
      </c>
      <c r="J55" s="23"/>
      <c r="K55" s="19"/>
      <c r="L55" s="19"/>
      <c r="M55" s="18">
        <f>MAX(M45:M54)</f>
        <v>0.14367816091954022</v>
      </c>
      <c r="N55" s="18">
        <f>SUM(N45:N54)</f>
        <v>0.56034482758620707</v>
      </c>
      <c r="O55" s="24"/>
      <c r="P55" s="24"/>
      <c r="Q55" s="24"/>
      <c r="R55" s="24"/>
      <c r="S55" s="24"/>
    </row>
    <row r="56" spans="1:36" hidden="1" x14ac:dyDescent="0.35"/>
    <row r="57" spans="1:36" hidden="1" x14ac:dyDescent="0.35"/>
    <row r="58" spans="1:36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61" spans="1:36" x14ac:dyDescent="0.35">
      <c r="B61" s="21" t="s">
        <v>53</v>
      </c>
    </row>
    <row r="62" spans="1:36" x14ac:dyDescent="0.35">
      <c r="B62" s="25" t="s">
        <v>54</v>
      </c>
    </row>
    <row r="63" spans="1:36" x14ac:dyDescent="0.35">
      <c r="B63" s="15" t="s">
        <v>23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28</v>
      </c>
      <c r="H63" s="15" t="s">
        <v>4</v>
      </c>
      <c r="I63" s="16" t="s">
        <v>29</v>
      </c>
      <c r="J63" s="16" t="s">
        <v>55</v>
      </c>
      <c r="K63" s="16" t="s">
        <v>31</v>
      </c>
      <c r="L63" s="16" t="s">
        <v>30</v>
      </c>
      <c r="M63" s="16" t="s">
        <v>21</v>
      </c>
      <c r="N63" s="16" t="s">
        <v>10</v>
      </c>
      <c r="O63" s="22" t="s">
        <v>56</v>
      </c>
      <c r="P63" s="22" t="s">
        <v>64</v>
      </c>
      <c r="Q63" s="22" t="s">
        <v>65</v>
      </c>
      <c r="R63" s="22" t="s">
        <v>66</v>
      </c>
      <c r="S63" s="22" t="s">
        <v>67</v>
      </c>
      <c r="U63" s="12" t="s">
        <v>21</v>
      </c>
      <c r="V63" s="12" t="s">
        <v>10</v>
      </c>
      <c r="W63" s="12" t="s">
        <v>63</v>
      </c>
      <c r="X63" s="26" t="s">
        <v>56</v>
      </c>
      <c r="Y63" s="26" t="s">
        <v>64</v>
      </c>
    </row>
    <row r="64" spans="1:36" ht="15.5" x14ac:dyDescent="0.35">
      <c r="B64" s="2">
        <v>1</v>
      </c>
      <c r="E64">
        <v>1534</v>
      </c>
      <c r="F64" s="41">
        <f>E64-G64</f>
        <v>1520</v>
      </c>
      <c r="G64">
        <v>14</v>
      </c>
      <c r="H64" s="4">
        <f>E64/$E$75</f>
        <v>0.10408467906093093</v>
      </c>
      <c r="I64" s="4">
        <f t="shared" ref="I64:I75" si="17">G64/E64</f>
        <v>9.126466753585397E-3</v>
      </c>
      <c r="J64" s="4">
        <f>SUM(E64:E$74)/E$75</f>
        <v>1</v>
      </c>
      <c r="K64" s="3">
        <f>SUM(G64:G$74)/G$75</f>
        <v>1</v>
      </c>
      <c r="L64" s="3">
        <f>SUM(F64:F$74)/F$75</f>
        <v>1</v>
      </c>
      <c r="M64" s="4">
        <f t="shared" ref="M64:M74" si="18">ABS(L64-K64)</f>
        <v>0</v>
      </c>
      <c r="N64" s="7">
        <f>(L64-L65)*( (K64+K65)/2)</f>
        <v>0.10412098127350429</v>
      </c>
      <c r="O64" s="7">
        <f>(J64-J65)*( (K64+K65)/2)</f>
        <v>0.10224943283063739</v>
      </c>
      <c r="P64" s="7"/>
      <c r="Q64" s="32">
        <f>SUM(E64:E$64)/$E$75</f>
        <v>0.10408467906093093</v>
      </c>
      <c r="R64" s="32">
        <f>SUM(G$64:G64)/$G$75</f>
        <v>3.5264483627204031E-2</v>
      </c>
      <c r="S64" s="32">
        <f>R64*Q64*0.5</f>
        <v>1.8352462302934924E-3</v>
      </c>
      <c r="U64" s="13">
        <f>M75</f>
        <v>0.28891025484523508</v>
      </c>
      <c r="V64" s="14">
        <f>N75</f>
        <v>0.70056172285798057</v>
      </c>
      <c r="W64" s="27">
        <f>(2*V64)-1</f>
        <v>0.40112344571596115</v>
      </c>
      <c r="X64" s="10">
        <f>O79</f>
        <v>0.40204820443121919</v>
      </c>
      <c r="Y64" s="6">
        <f>2*(0.5-S75)</f>
        <v>0.39031831557963048</v>
      </c>
    </row>
    <row r="65" spans="2:19" ht="15.5" x14ac:dyDescent="0.35">
      <c r="B65" s="2">
        <v>2</v>
      </c>
      <c r="E65">
        <v>1500</v>
      </c>
      <c r="F65" s="41">
        <f t="shared" ref="F65:F73" si="19">E65-G65</f>
        <v>1491</v>
      </c>
      <c r="G65">
        <v>9</v>
      </c>
      <c r="H65" s="4">
        <f>E65/$E$75</f>
        <v>0.10177771746505632</v>
      </c>
      <c r="I65" s="4">
        <f t="shared" si="17"/>
        <v>6.0000000000000001E-3</v>
      </c>
      <c r="J65" s="4">
        <f>SUM(E65:E$74)/E$75</f>
        <v>0.89591532093906912</v>
      </c>
      <c r="K65" s="3">
        <f>SUM(G65:G$74)/G$75</f>
        <v>0.96473551637279598</v>
      </c>
      <c r="L65" s="3">
        <f>SUM(F65:F$74)/F$75</f>
        <v>0.89401018060107384</v>
      </c>
      <c r="M65" s="4">
        <f t="shared" si="18"/>
        <v>7.0725335771722131E-2</v>
      </c>
      <c r="N65" s="7">
        <f t="shared" ref="N65:N74" si="20">(L65-L66)*( (K65+K66)/2)</f>
        <v>9.912280532274606E-2</v>
      </c>
      <c r="O65" s="7">
        <f t="shared" ref="O65:O72" si="21">(J65-J66)*( (K65+K66)/2)</f>
        <v>9.7034927104594049E-2</v>
      </c>
      <c r="P65" s="7"/>
      <c r="Q65" s="32">
        <f>SUM(E$64:E65)/$E$75</f>
        <v>0.20586239652598726</v>
      </c>
      <c r="R65" s="32">
        <f>SUM(G$64:G65)/$G$75</f>
        <v>5.793450881612091E-2</v>
      </c>
      <c r="S65" s="32">
        <f>(Q65-Q64)*(R65+R64)*0.5</f>
        <v>4.7427903604623225E-3</v>
      </c>
    </row>
    <row r="66" spans="2:19" ht="15.5" x14ac:dyDescent="0.35">
      <c r="B66" s="2">
        <v>3</v>
      </c>
      <c r="E66">
        <v>1478</v>
      </c>
      <c r="F66" s="41">
        <f t="shared" si="19"/>
        <v>1467</v>
      </c>
      <c r="G66">
        <v>11</v>
      </c>
      <c r="H66" s="4">
        <f>E66/$E$75</f>
        <v>0.10028497760890216</v>
      </c>
      <c r="I66" s="4">
        <f t="shared" si="17"/>
        <v>7.4424898511502033E-3</v>
      </c>
      <c r="J66" s="4">
        <f>SUM(E66:E$74)/E$75</f>
        <v>0.79413760347401274</v>
      </c>
      <c r="K66" s="3">
        <f>SUM(G66:G$74)/G$75</f>
        <v>0.94206549118387906</v>
      </c>
      <c r="L66" s="3">
        <f>SUM(F66:F$74)/F$75</f>
        <v>0.79004253538804825</v>
      </c>
      <c r="M66" s="4">
        <f t="shared" si="18"/>
        <v>0.15202295579583081</v>
      </c>
      <c r="N66" s="7">
        <f t="shared" si="20"/>
        <v>9.4950589079205533E-2</v>
      </c>
      <c r="O66" s="7">
        <f t="shared" si="21"/>
        <v>9.3085678208766801E-2</v>
      </c>
      <c r="P66" s="7"/>
      <c r="Q66" s="32">
        <f>SUM(E$64:E66)/$E$75</f>
        <v>0.30614737413488941</v>
      </c>
      <c r="R66" s="32">
        <f>SUM(G$64:G66)/$G$75</f>
        <v>8.5642317380352648E-2</v>
      </c>
      <c r="S66" s="32">
        <f t="shared" ref="S66:S74" si="22">(Q66-Q65)*(R66+R65)*0.5</f>
        <v>7.1992994001352931E-3</v>
      </c>
    </row>
    <row r="67" spans="2:19" ht="15.5" x14ac:dyDescent="0.35">
      <c r="B67" s="2">
        <v>4</v>
      </c>
      <c r="E67">
        <v>1528</v>
      </c>
      <c r="F67" s="41">
        <f t="shared" si="19"/>
        <v>1503</v>
      </c>
      <c r="G67">
        <v>25</v>
      </c>
      <c r="H67" s="4">
        <f>E67/$E$75</f>
        <v>0.1036775681910707</v>
      </c>
      <c r="I67" s="4">
        <f t="shared" si="17"/>
        <v>1.6361256544502618E-2</v>
      </c>
      <c r="J67" s="4">
        <f>SUM(E67:E$74)/E$75</f>
        <v>0.69385262586511065</v>
      </c>
      <c r="K67" s="3">
        <f>SUM(G67:G$74)/G$75</f>
        <v>0.91435768261964734</v>
      </c>
      <c r="L67" s="3">
        <f>SUM(F67:F$74)/F$75</f>
        <v>0.68774841363921624</v>
      </c>
      <c r="M67" s="4">
        <f t="shared" si="18"/>
        <v>0.2266092689804311</v>
      </c>
      <c r="N67" s="7">
        <f t="shared" si="20"/>
        <v>9.2528827794119389E-2</v>
      </c>
      <c r="O67" s="7">
        <f t="shared" si="21"/>
        <v>9.1533973931915119E-2</v>
      </c>
      <c r="P67" s="7"/>
      <c r="Q67" s="32">
        <f>SUM(E$64:E67)/$E$75</f>
        <v>0.40982494232596012</v>
      </c>
      <c r="R67" s="32">
        <f>SUM(G$64:G67)/$G$75</f>
        <v>0.1486146095717884</v>
      </c>
      <c r="S67" s="32">
        <f t="shared" si="22"/>
        <v>1.2143594259155639E-2</v>
      </c>
    </row>
    <row r="68" spans="2:19" ht="15.5" x14ac:dyDescent="0.35">
      <c r="B68" s="2">
        <v>5</v>
      </c>
      <c r="E68">
        <v>1333</v>
      </c>
      <c r="F68" s="41">
        <f t="shared" si="19"/>
        <v>1305</v>
      </c>
      <c r="G68">
        <v>28</v>
      </c>
      <c r="H68" s="4">
        <f>E68/$E$75</f>
        <v>9.0446464920613381E-2</v>
      </c>
      <c r="I68" s="4">
        <f t="shared" si="17"/>
        <v>2.1005251312828207E-2</v>
      </c>
      <c r="J68" s="4">
        <f>SUM(E68:E$74)/E$75</f>
        <v>0.59017505767403988</v>
      </c>
      <c r="K68" s="3">
        <f>SUM(G68:G$74)/G$75</f>
        <v>0.8513853904282116</v>
      </c>
      <c r="L68" s="3">
        <f>SUM(F68:F$74)/F$75</f>
        <v>0.58294400669409385</v>
      </c>
      <c r="M68" s="4">
        <f t="shared" si="18"/>
        <v>0.26844138373411774</v>
      </c>
      <c r="N68" s="7">
        <f t="shared" si="20"/>
        <v>7.4265238363804095E-2</v>
      </c>
      <c r="O68" s="7">
        <f t="shared" si="21"/>
        <v>7.3815250967956506E-2</v>
      </c>
      <c r="P68" s="7"/>
      <c r="Q68" s="32">
        <f>SUM(E$64:E68)/$E$75</f>
        <v>0.50027140724657349</v>
      </c>
      <c r="R68" s="32">
        <f>SUM(G$64:G68)/$G$75</f>
        <v>0.21914357682619648</v>
      </c>
      <c r="S68" s="32">
        <f t="shared" si="22"/>
        <v>1.6631213952656865E-2</v>
      </c>
    </row>
    <row r="69" spans="2:19" ht="15.5" x14ac:dyDescent="0.35">
      <c r="B69" s="2">
        <v>6</v>
      </c>
      <c r="E69">
        <v>1653</v>
      </c>
      <c r="F69" s="41">
        <f t="shared" si="19"/>
        <v>1608</v>
      </c>
      <c r="G69">
        <v>45</v>
      </c>
      <c r="H69" s="4">
        <f>E69/$E$75</f>
        <v>0.11215904464649207</v>
      </c>
      <c r="I69" s="4">
        <f t="shared" si="17"/>
        <v>2.7223230490018149E-2</v>
      </c>
      <c r="J69" s="4">
        <f>SUM(E69:E$74)/E$75</f>
        <v>0.49972859275342651</v>
      </c>
      <c r="K69" s="3">
        <f>SUM(G69:G$74)/G$75</f>
        <v>0.78085642317380355</v>
      </c>
      <c r="L69" s="3">
        <f>SUM(F69:F$74)/F$75</f>
        <v>0.49194616832856847</v>
      </c>
      <c r="M69" s="4">
        <f t="shared" si="18"/>
        <v>0.28891025484523508</v>
      </c>
      <c r="N69" s="7">
        <f t="shared" si="20"/>
        <v>8.1199611408132644E-2</v>
      </c>
      <c r="O69" s="7">
        <f t="shared" si="21"/>
        <v>8.122348951099867E-2</v>
      </c>
      <c r="P69" s="7"/>
      <c r="Q69" s="32">
        <f>SUM(E$64:E69)/$E$75</f>
        <v>0.61243045189306555</v>
      </c>
      <c r="R69" s="32">
        <f>SUM(G$64:G69)/$G$75</f>
        <v>0.33249370277078083</v>
      </c>
      <c r="S69" s="32">
        <f t="shared" si="22"/>
        <v>3.0935555135493401E-2</v>
      </c>
    </row>
    <row r="70" spans="2:19" ht="15.5" x14ac:dyDescent="0.35">
      <c r="B70" s="2">
        <v>7</v>
      </c>
      <c r="E70">
        <v>1419</v>
      </c>
      <c r="F70" s="41">
        <f t="shared" si="19"/>
        <v>1378</v>
      </c>
      <c r="G70">
        <v>41</v>
      </c>
      <c r="H70" s="4">
        <f>E70/$E$75</f>
        <v>9.628172072194327E-2</v>
      </c>
      <c r="I70" s="4">
        <f t="shared" si="17"/>
        <v>2.8893587033121917E-2</v>
      </c>
      <c r="J70" s="4">
        <f>SUM(E70:E$74)/E$75</f>
        <v>0.38756954810693445</v>
      </c>
      <c r="K70" s="3">
        <f>SUM(G70:G$74)/G$75</f>
        <v>0.66750629722921917</v>
      </c>
      <c r="L70" s="3">
        <f>SUM(F70:F$74)/F$75</f>
        <v>0.37982009622759921</v>
      </c>
      <c r="M70" s="4">
        <f t="shared" si="18"/>
        <v>0.28768620100161996</v>
      </c>
      <c r="N70" s="7">
        <f t="shared" si="20"/>
        <v>5.9177707711960778E-2</v>
      </c>
      <c r="O70" s="7">
        <f t="shared" si="21"/>
        <v>5.9296928756965052E-2</v>
      </c>
      <c r="P70" s="7"/>
      <c r="Q70" s="32">
        <f>SUM(E$64:E70)/$E$75</f>
        <v>0.70871217261500885</v>
      </c>
      <c r="R70" s="32">
        <f>SUM(G$64:G70)/$G$75</f>
        <v>0.4357682619647355</v>
      </c>
      <c r="S70" s="32">
        <f t="shared" si="22"/>
        <v>3.6984791964978218E-2</v>
      </c>
    </row>
    <row r="71" spans="2:19" ht="15.5" x14ac:dyDescent="0.35">
      <c r="B71" s="2">
        <v>8</v>
      </c>
      <c r="E71">
        <v>1478</v>
      </c>
      <c r="F71" s="41">
        <f t="shared" si="19"/>
        <v>1423</v>
      </c>
      <c r="G71">
        <v>55</v>
      </c>
      <c r="H71" s="4">
        <f>E71/$E$75</f>
        <v>0.10028497760890216</v>
      </c>
      <c r="I71" s="4">
        <f t="shared" si="17"/>
        <v>3.7212449255751012E-2</v>
      </c>
      <c r="J71" s="4">
        <f>SUM(E71:E$74)/E$75</f>
        <v>0.2912878273849912</v>
      </c>
      <c r="K71" s="3">
        <f>SUM(G71:G$74)/G$75</f>
        <v>0.5642317380352645</v>
      </c>
      <c r="L71" s="3">
        <f>SUM(F71:F$74)/F$75</f>
        <v>0.28373195732515166</v>
      </c>
      <c r="M71" s="4">
        <f t="shared" si="18"/>
        <v>0.28049978071011283</v>
      </c>
      <c r="N71" s="7">
        <f t="shared" si="20"/>
        <v>4.9113118628891075E-2</v>
      </c>
      <c r="O71" s="7">
        <f t="shared" si="21"/>
        <v>4.9637274811459138E-2</v>
      </c>
      <c r="P71" s="7"/>
      <c r="Q71" s="32">
        <f>SUM(E$64:E71)/$E$75</f>
        <v>0.80899715022391094</v>
      </c>
      <c r="R71" s="32">
        <f>SUM(G$64:G71)/$G$75</f>
        <v>0.5743073047858942</v>
      </c>
      <c r="S71" s="32">
        <f t="shared" si="22"/>
        <v>5.0647702797442989E-2</v>
      </c>
    </row>
    <row r="72" spans="2:19" ht="15.5" x14ac:dyDescent="0.35">
      <c r="B72" s="2">
        <v>9</v>
      </c>
      <c r="E72">
        <v>1385</v>
      </c>
      <c r="F72" s="41">
        <f t="shared" si="19"/>
        <v>1324</v>
      </c>
      <c r="G72">
        <v>61</v>
      </c>
      <c r="H72" s="4">
        <f>E72/$E$75</f>
        <v>9.397475912606866E-2</v>
      </c>
      <c r="I72" s="4">
        <f t="shared" si="17"/>
        <v>4.4043321299638991E-2</v>
      </c>
      <c r="J72" s="4">
        <f>SUM(E72:E$74)/E$75</f>
        <v>0.19100284977608903</v>
      </c>
      <c r="K72" s="3">
        <f>SUM(G72:G$74)/G$75</f>
        <v>0.4256926952141058</v>
      </c>
      <c r="L72" s="3">
        <f>SUM(F72:F$74)/F$75</f>
        <v>0.1845059619273412</v>
      </c>
      <c r="M72" s="4">
        <f t="shared" si="18"/>
        <v>0.2411867332867646</v>
      </c>
      <c r="N72" s="7">
        <f t="shared" si="20"/>
        <v>3.2208300978487821E-2</v>
      </c>
      <c r="O72" s="7">
        <f t="shared" si="21"/>
        <v>3.2784645186298519E-2</v>
      </c>
      <c r="P72" s="7"/>
      <c r="Q72" s="32">
        <f>SUM(E$64:E72)/$E$75</f>
        <v>0.90297190934997962</v>
      </c>
      <c r="R72" s="32">
        <f>SUM(G$64:G72)/$G$75</f>
        <v>0.72795969773299751</v>
      </c>
      <c r="S72" s="32">
        <f t="shared" si="22"/>
        <v>6.1190113939770162E-2</v>
      </c>
    </row>
    <row r="73" spans="2:19" ht="15.5" x14ac:dyDescent="0.35">
      <c r="B73" s="2">
        <v>10</v>
      </c>
      <c r="E73">
        <v>975</v>
      </c>
      <c r="F73" s="41">
        <f t="shared" si="19"/>
        <v>912</v>
      </c>
      <c r="G73">
        <v>63</v>
      </c>
      <c r="H73" s="4">
        <f>E73/$E$75</f>
        <v>6.61555163522866E-2</v>
      </c>
      <c r="I73" s="4">
        <f t="shared" si="17"/>
        <v>6.4615384615384616E-2</v>
      </c>
      <c r="J73" s="4">
        <f>SUM(E73:E$74)/E$75</f>
        <v>9.7028090650020354E-2</v>
      </c>
      <c r="K73" s="3">
        <f>SUM(G73:G$74)/G$75</f>
        <v>0.27204030226700254</v>
      </c>
      <c r="L73" s="3">
        <f>SUM(F73:F$74)/F$75</f>
        <v>9.2183250819329196E-2</v>
      </c>
      <c r="M73" s="4">
        <f t="shared" si="18"/>
        <v>0.17985705144767333</v>
      </c>
      <c r="N73" s="7">
        <f>(L73-L74)*( (K73+K74)/2)</f>
        <v>1.2254238565266274E-2</v>
      </c>
      <c r="O73" s="7">
        <f>(J73-J75)*( (K73+K75)/2)</f>
        <v>1.319777555441083E-2</v>
      </c>
      <c r="P73" s="7"/>
      <c r="Q73" s="32">
        <f>SUM(E$64:E73)/$E$75</f>
        <v>0.96912742570226629</v>
      </c>
      <c r="R73" s="32">
        <f>SUM(G$64:G73)/$G$75</f>
        <v>0.88664987405541562</v>
      </c>
      <c r="S73" s="32">
        <f t="shared" si="22"/>
        <v>5.3407664964503478E-2</v>
      </c>
    </row>
    <row r="74" spans="2:19" ht="15.5" x14ac:dyDescent="0.35">
      <c r="B74" s="2"/>
      <c r="E74">
        <v>455</v>
      </c>
      <c r="F74" s="41">
        <f>E74-G74</f>
        <v>410</v>
      </c>
      <c r="G74">
        <v>45</v>
      </c>
      <c r="H74" s="4">
        <f>E74/$E$75</f>
        <v>3.0872574297733751E-2</v>
      </c>
      <c r="I74" s="4">
        <f t="shared" si="17"/>
        <v>9.8901098901098897E-2</v>
      </c>
      <c r="J74" s="4">
        <f>SUM(E74:E$74)/E$75</f>
        <v>3.0872574297733751E-2</v>
      </c>
      <c r="K74" s="3">
        <f>SUM(G74:G$74)/G$75</f>
        <v>0.11335012594458438</v>
      </c>
      <c r="L74" s="3">
        <f>SUM(F74:F$74)/F$75</f>
        <v>2.8589359179973503E-2</v>
      </c>
      <c r="M74" s="4">
        <f t="shared" si="18"/>
        <v>8.4760766764610876E-2</v>
      </c>
      <c r="N74" s="7">
        <f t="shared" si="20"/>
        <v>1.620303731862478E-3</v>
      </c>
      <c r="O74" s="7">
        <f>(J74-J76)*( (K74+K76)/2)</f>
        <v>1.7497050924408296E-3</v>
      </c>
      <c r="P74" s="7"/>
      <c r="Q74" s="32">
        <f>SUM(E$64:E74)/$E$75</f>
        <v>1</v>
      </c>
      <c r="R74" s="32">
        <f>SUM(G$64:G74)/$G$75</f>
        <v>1</v>
      </c>
      <c r="S74" s="32">
        <f t="shared" si="22"/>
        <v>2.9122869205292886E-2</v>
      </c>
    </row>
    <row r="75" spans="2:19" x14ac:dyDescent="0.35">
      <c r="B75" s="17" t="s">
        <v>26</v>
      </c>
      <c r="C75" s="15"/>
      <c r="D75" s="15"/>
      <c r="E75" s="15">
        <f>SUM(F75:G75)</f>
        <v>14738</v>
      </c>
      <c r="F75" s="15">
        <f>SUM(F64:F74)</f>
        <v>14341</v>
      </c>
      <c r="G75" s="15">
        <f>SUM(G64:G74)</f>
        <v>397</v>
      </c>
      <c r="I75" s="23">
        <f t="shared" si="17"/>
        <v>2.6937169222418237E-2</v>
      </c>
      <c r="J75" s="23"/>
      <c r="K75" s="19"/>
      <c r="L75" s="19"/>
      <c r="M75" s="18">
        <f>MAX(M64:M74)</f>
        <v>0.28891025484523508</v>
      </c>
      <c r="N75" s="18">
        <f>SUM(N64:N74)</f>
        <v>0.70056172285798057</v>
      </c>
      <c r="O75" s="31">
        <f>SUM(O64:O74)</f>
        <v>0.695609081956443</v>
      </c>
      <c r="P75" s="24"/>
      <c r="Q75" s="24"/>
      <c r="R75" s="24"/>
      <c r="S75" s="24">
        <f>SUM(S64:S74)</f>
        <v>0.30484084221018476</v>
      </c>
    </row>
    <row r="76" spans="2:19" x14ac:dyDescent="0.35">
      <c r="N76" t="s">
        <v>57</v>
      </c>
      <c r="O76" s="10">
        <f>O75-0.5</f>
        <v>0.195609081956443</v>
      </c>
    </row>
    <row r="77" spans="2:19" x14ac:dyDescent="0.35">
      <c r="N77" t="s">
        <v>58</v>
      </c>
      <c r="O77" s="6">
        <f>G75/E75</f>
        <v>2.6937169222418237E-2</v>
      </c>
    </row>
    <row r="78" spans="2:19" x14ac:dyDescent="0.35">
      <c r="N78" t="s">
        <v>59</v>
      </c>
      <c r="O78" s="6">
        <f>0.5*(1-O77)</f>
        <v>0.48653141538879086</v>
      </c>
    </row>
    <row r="79" spans="2:19" x14ac:dyDescent="0.35">
      <c r="F79" s="28" t="s">
        <v>60</v>
      </c>
      <c r="N79" t="s">
        <v>61</v>
      </c>
      <c r="O79" s="29">
        <f>O76/O78</f>
        <v>0.40204820443121919</v>
      </c>
    </row>
    <row r="88" spans="2:5" x14ac:dyDescent="0.35">
      <c r="B88" t="s">
        <v>62</v>
      </c>
      <c r="C88" t="s">
        <v>26</v>
      </c>
      <c r="D88" t="s">
        <v>28</v>
      </c>
      <c r="E88" t="s">
        <v>27</v>
      </c>
    </row>
    <row r="89" spans="2:5" x14ac:dyDescent="0.35">
      <c r="B89">
        <v>10</v>
      </c>
      <c r="C89" s="30">
        <v>1105</v>
      </c>
      <c r="D89" s="30">
        <v>9</v>
      </c>
      <c r="E89">
        <v>1096</v>
      </c>
    </row>
    <row r="90" spans="2:5" x14ac:dyDescent="0.35">
      <c r="B90">
        <v>9</v>
      </c>
      <c r="C90" s="30">
        <v>1125</v>
      </c>
      <c r="D90" s="30">
        <v>9</v>
      </c>
      <c r="E90">
        <v>1116</v>
      </c>
    </row>
    <row r="91" spans="2:5" x14ac:dyDescent="0.35">
      <c r="B91">
        <v>8</v>
      </c>
      <c r="C91" s="30">
        <v>1082</v>
      </c>
      <c r="D91" s="30">
        <v>13</v>
      </c>
      <c r="E91">
        <v>1069</v>
      </c>
    </row>
    <row r="92" spans="2:5" x14ac:dyDescent="0.35">
      <c r="B92">
        <v>7</v>
      </c>
      <c r="C92" s="30">
        <v>1159</v>
      </c>
      <c r="D92" s="30">
        <v>22</v>
      </c>
      <c r="E92">
        <v>1137</v>
      </c>
    </row>
    <row r="93" spans="2:5" x14ac:dyDescent="0.35">
      <c r="B93">
        <v>6</v>
      </c>
      <c r="C93" s="30">
        <v>1133</v>
      </c>
      <c r="D93" s="30">
        <v>27</v>
      </c>
      <c r="E93">
        <v>1106</v>
      </c>
    </row>
    <row r="94" spans="2:5" x14ac:dyDescent="0.35">
      <c r="B94">
        <v>5</v>
      </c>
      <c r="C94" s="30">
        <v>1140</v>
      </c>
      <c r="D94" s="30">
        <v>46</v>
      </c>
      <c r="E94">
        <v>1094</v>
      </c>
    </row>
    <row r="95" spans="2:5" x14ac:dyDescent="0.35">
      <c r="B95">
        <v>4</v>
      </c>
      <c r="C95" s="30">
        <v>1097</v>
      </c>
      <c r="D95" s="30">
        <v>60</v>
      </c>
      <c r="E95">
        <v>1037</v>
      </c>
    </row>
    <row r="96" spans="2:5" x14ac:dyDescent="0.35">
      <c r="B96">
        <v>3</v>
      </c>
      <c r="C96" s="30">
        <v>1050</v>
      </c>
      <c r="D96" s="30">
        <v>66</v>
      </c>
      <c r="E96">
        <v>984</v>
      </c>
    </row>
    <row r="97" spans="2:11" x14ac:dyDescent="0.35">
      <c r="B97">
        <v>2</v>
      </c>
      <c r="C97" s="30">
        <v>1112</v>
      </c>
      <c r="D97" s="30">
        <v>96</v>
      </c>
      <c r="E97">
        <v>1016</v>
      </c>
    </row>
    <row r="98" spans="2:11" x14ac:dyDescent="0.35">
      <c r="B98">
        <v>1</v>
      </c>
      <c r="C98" s="30">
        <v>575</v>
      </c>
      <c r="D98" s="30">
        <v>64</v>
      </c>
      <c r="E98">
        <v>511</v>
      </c>
      <c r="K98" t="s">
        <v>73</v>
      </c>
    </row>
    <row r="99" spans="2:11" x14ac:dyDescent="0.35">
      <c r="B99">
        <v>0</v>
      </c>
      <c r="C99" s="30">
        <v>459</v>
      </c>
      <c r="D99" s="30">
        <v>103</v>
      </c>
      <c r="E99">
        <v>356</v>
      </c>
      <c r="K99" t="s">
        <v>74</v>
      </c>
    </row>
  </sheetData>
  <hyperlinks>
    <hyperlink ref="F79" r:id="rId1" xr:uid="{86EE8B87-E0D4-4ECE-A6E5-ED1B6B5958F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940B-00F4-425A-B426-28E3A07B0003}">
  <dimension ref="B2:F7"/>
  <sheetViews>
    <sheetView workbookViewId="0">
      <selection activeCell="D14" sqref="D14"/>
    </sheetView>
  </sheetViews>
  <sheetFormatPr defaultRowHeight="14.5" x14ac:dyDescent="0.35"/>
  <sheetData>
    <row r="2" spans="2:6" x14ac:dyDescent="0.35">
      <c r="B2" s="33" t="s">
        <v>68</v>
      </c>
      <c r="C2" s="34" t="s">
        <v>69</v>
      </c>
      <c r="D2" s="34" t="s">
        <v>70</v>
      </c>
      <c r="E2" s="34" t="s">
        <v>71</v>
      </c>
      <c r="F2" s="34" t="s">
        <v>72</v>
      </c>
    </row>
    <row r="3" spans="2:6" x14ac:dyDescent="0.35">
      <c r="B3" s="35">
        <v>0.19209978739765685</v>
      </c>
      <c r="C3" s="36">
        <v>0.18845638993149427</v>
      </c>
      <c r="D3" s="35">
        <f>C3-B3</f>
        <v>-3.6433974661625734E-3</v>
      </c>
      <c r="E3" s="36">
        <f>LN(C3/B3)</f>
        <v>-1.9148336073222631E-2</v>
      </c>
      <c r="F3" s="36">
        <f>D3*E3</f>
        <v>6.9764999130408729E-5</v>
      </c>
    </row>
    <row r="4" spans="2:6" x14ac:dyDescent="0.35">
      <c r="B4" s="37">
        <v>0.20035509114760031</v>
      </c>
      <c r="C4" s="38">
        <v>0.18265571274836609</v>
      </c>
      <c r="D4" s="37">
        <f t="shared" ref="D4:D7" si="0">C4-B4</f>
        <v>-1.7699378399234217E-2</v>
      </c>
      <c r="E4" s="38">
        <f t="shared" ref="E4:E7" si="1">LN(C4/B4)</f>
        <v>-9.2488218251768811E-2</v>
      </c>
      <c r="F4" s="38">
        <f t="shared" ref="F4:F7" si="2">D4*E4</f>
        <v>1.6369839723090168E-3</v>
      </c>
    </row>
    <row r="5" spans="2:6" x14ac:dyDescent="0.35">
      <c r="B5" s="35">
        <v>0.12271000135703623</v>
      </c>
      <c r="C5" s="36">
        <v>0.12228667419092365</v>
      </c>
      <c r="D5" s="35">
        <f t="shared" si="0"/>
        <v>-4.2332716611258314E-4</v>
      </c>
      <c r="E5" s="36">
        <f t="shared" si="1"/>
        <v>-3.455782299592296E-3</v>
      </c>
      <c r="F5" s="36">
        <f t="shared" si="2"/>
        <v>1.4629265275884325E-6</v>
      </c>
    </row>
    <row r="6" spans="2:6" x14ac:dyDescent="0.35">
      <c r="B6" s="37">
        <v>0.26835391504953182</v>
      </c>
      <c r="C6" s="38">
        <v>0.30583479881361714</v>
      </c>
      <c r="D6" s="37">
        <f t="shared" si="0"/>
        <v>3.7480883764085315E-2</v>
      </c>
      <c r="E6" s="38">
        <f t="shared" si="1"/>
        <v>0.13073839515333438</v>
      </c>
      <c r="F6" s="38">
        <f t="shared" si="2"/>
        <v>4.9001905922451804E-3</v>
      </c>
    </row>
    <row r="7" spans="2:6" x14ac:dyDescent="0.35">
      <c r="B7" s="39">
        <v>0.21648120504817478</v>
      </c>
      <c r="C7" s="40">
        <v>0.20076642431559882</v>
      </c>
      <c r="D7" s="39">
        <f t="shared" si="0"/>
        <v>-1.5714780732575956E-2</v>
      </c>
      <c r="E7" s="40">
        <f t="shared" si="1"/>
        <v>-7.5361566710772002E-2</v>
      </c>
      <c r="F7" s="40">
        <f t="shared" si="2"/>
        <v>1.1842904965231773E-3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GINI KS ETC TOko</vt:lpstr>
      <vt:lpstr>Decile</vt:lpstr>
      <vt:lpstr>A7 Dev</vt:lpstr>
      <vt:lpstr>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ARIANTO PRADIPTA</dc:creator>
  <cp:lastModifiedBy>ALVIN ARIANTO PRADIPTA</cp:lastModifiedBy>
  <dcterms:created xsi:type="dcterms:W3CDTF">2024-06-27T06:30:12Z</dcterms:created>
  <dcterms:modified xsi:type="dcterms:W3CDTF">2024-06-27T12:24:06Z</dcterms:modified>
</cp:coreProperties>
</file>