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117229BD-85E4-4DBC-BEB2-BCCD9857DC9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aram" sheetId="71" r:id="rId1"/>
    <sheet name="Scorecard" sheetId="86" r:id="rId2"/>
  </sheets>
  <definedNames>
    <definedName name="a" localSheetId="0">#REF!</definedName>
    <definedName name="a">#REF!</definedName>
    <definedName name="corr" localSheetId="0">#REF!</definedName>
    <definedName name="corr">#REF!</definedName>
    <definedName name="corr_woe_23092019" localSheetId="0">#REF!</definedName>
    <definedName name="corr_woe_23092019">#REF!</definedName>
    <definedName name="corr_woe_26092019" localSheetId="0">#REF!</definedName>
    <definedName name="corr_woe_26092019">#REF!</definedName>
    <definedName name="corr_woe_rev_03102019" localSheetId="0">#REF!</definedName>
    <definedName name="corr_woe_rev_03102019">#REF!</definedName>
    <definedName name="corr13092019" localSheetId="0">#REF!</definedName>
    <definedName name="corr13092019">#REF!</definedName>
    <definedName name="_xlnm.Criteria" localSheetId="0">#REF!</definedName>
    <definedName name="_xlnm.Criteria">#REF!</definedName>
    <definedName name="data">#REF!</definedName>
    <definedName name="_xlnm.Database" localSheetId="0">#REF!</definedName>
    <definedName name="_xlnm.Database">#REF!</definedName>
    <definedName name="new" localSheetId="0">#REF!</definedName>
    <definedName name="new">#REF!</definedName>
    <definedName name="print_area_e1r25" localSheetId="0">#REF!</definedName>
    <definedName name="print_area_e1r25">#REF!</definedName>
    <definedName name="print_area_e48r75" localSheetId="0">#REF!</definedName>
    <definedName name="print_area_e48r75">#REF!</definedName>
    <definedName name="print_area_e98r125" localSheetId="0">#REF!</definedName>
    <definedName name="print_area_e98r125">#REF!</definedName>
    <definedName name="print_area_s103y126" localSheetId="0">#REF!</definedName>
    <definedName name="print_area_s103y126">#REF!</definedName>
    <definedName name="print_area_s1y27" localSheetId="0">#REF!</definedName>
    <definedName name="print_area_s1y27">#REF!</definedName>
    <definedName name="print_area_s51y76" localSheetId="0">#REF!</definedName>
    <definedName name="print_area_s51y76">#REF!</definedName>
    <definedName name="rere" localSheetId="0">#REF!</definedName>
    <definedName name="rere">#REF!</definedName>
    <definedName name="scal" localSheetId="0">#REF!</definedName>
    <definedName name="scal">#REF!</definedName>
    <definedName name="scale" localSheetId="0">#REF!</definedName>
    <definedName name="scale">#REF!</definedName>
    <definedName name="scale2">#REF!</definedName>
    <definedName name="scaling">#REF!</definedName>
    <definedName name="trtrterwewe" localSheetId="0">#REF!</definedName>
    <definedName name="trtrterwew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7" i="86" l="1"/>
  <c r="M54" i="86"/>
  <c r="M50" i="86"/>
  <c r="M47" i="86"/>
  <c r="M44" i="86"/>
  <c r="M40" i="86"/>
  <c r="M35" i="86"/>
  <c r="M29" i="86"/>
  <c r="M23" i="86"/>
  <c r="M19" i="86"/>
  <c r="M15" i="86"/>
  <c r="M9" i="86"/>
  <c r="H7" i="86"/>
  <c r="C5" i="71"/>
  <c r="G60" i="86"/>
  <c r="G59" i="86"/>
  <c r="G58" i="86"/>
  <c r="G57" i="86"/>
  <c r="G55" i="86"/>
  <c r="G54" i="86"/>
  <c r="G52" i="86"/>
  <c r="G51" i="86"/>
  <c r="G50" i="86"/>
  <c r="G48" i="86"/>
  <c r="G47" i="86"/>
  <c r="G45" i="86"/>
  <c r="G44" i="86"/>
  <c r="P44" i="86" s="1"/>
  <c r="G42" i="86"/>
  <c r="G41" i="86"/>
  <c r="H41" i="86" s="1"/>
  <c r="G40" i="86"/>
  <c r="G38" i="86"/>
  <c r="G37" i="86"/>
  <c r="G36" i="86"/>
  <c r="G35" i="86"/>
  <c r="G33" i="86"/>
  <c r="G32" i="86"/>
  <c r="G31" i="86"/>
  <c r="H31" i="86" s="1"/>
  <c r="G30" i="86"/>
  <c r="G29" i="86"/>
  <c r="G27" i="86"/>
  <c r="G26" i="86"/>
  <c r="G25" i="86"/>
  <c r="G24" i="86"/>
  <c r="G23" i="86"/>
  <c r="G21" i="86"/>
  <c r="G20" i="86"/>
  <c r="G19" i="86"/>
  <c r="G17" i="86"/>
  <c r="G16" i="86"/>
  <c r="G15" i="86"/>
  <c r="G13" i="86"/>
  <c r="H13" i="86" s="1"/>
  <c r="G12" i="86"/>
  <c r="H12" i="86" s="1"/>
  <c r="G11" i="86"/>
  <c r="H11" i="86" s="1"/>
  <c r="G10" i="86"/>
  <c r="G9" i="86"/>
  <c r="P15" i="86" l="1"/>
  <c r="P47" i="86"/>
  <c r="H32" i="86"/>
  <c r="H42" i="86"/>
  <c r="H24" i="86"/>
  <c r="Q35" i="86"/>
  <c r="Q23" i="86"/>
  <c r="P54" i="86"/>
  <c r="H52" i="86"/>
  <c r="H25" i="86"/>
  <c r="Q40" i="86"/>
  <c r="P29" i="86"/>
  <c r="Q54" i="86"/>
  <c r="H57" i="86"/>
  <c r="H44" i="86"/>
  <c r="H16" i="86"/>
  <c r="H36" i="86"/>
  <c r="H58" i="86"/>
  <c r="H23" i="86"/>
  <c r="H27" i="86"/>
  <c r="H48" i="86"/>
  <c r="H59" i="86"/>
  <c r="H54" i="86"/>
  <c r="N54" i="86" s="1"/>
  <c r="P9" i="86"/>
  <c r="H19" i="86"/>
  <c r="Q29" i="86"/>
  <c r="H38" i="86"/>
  <c r="P50" i="86"/>
  <c r="H60" i="86"/>
  <c r="H55" i="86"/>
  <c r="Q9" i="86"/>
  <c r="H21" i="86"/>
  <c r="H26" i="86"/>
  <c r="H10" i="86"/>
  <c r="H20" i="86"/>
  <c r="H40" i="86"/>
  <c r="N40" i="86" s="1"/>
  <c r="H51" i="86"/>
  <c r="P19" i="86"/>
  <c r="H45" i="86"/>
  <c r="H17" i="86"/>
  <c r="H37" i="86"/>
  <c r="H30" i="86"/>
  <c r="H33" i="86"/>
  <c r="P23" i="86"/>
  <c r="P57" i="86"/>
  <c r="Q44" i="86"/>
  <c r="H35" i="86"/>
  <c r="N35" i="86" s="1"/>
  <c r="Q15" i="86"/>
  <c r="Q19" i="86"/>
  <c r="H9" i="86"/>
  <c r="N9" i="86" s="1"/>
  <c r="H29" i="86"/>
  <c r="N29" i="86" s="1"/>
  <c r="H50" i="86"/>
  <c r="N50" i="86" s="1"/>
  <c r="Q57" i="86"/>
  <c r="H15" i="86"/>
  <c r="Q47" i="86"/>
  <c r="H47" i="86"/>
  <c r="N47" i="86" s="1"/>
  <c r="P35" i="86"/>
  <c r="Q50" i="86"/>
  <c r="P40" i="86"/>
  <c r="C6" i="71"/>
  <c r="N44" i="86" l="1"/>
  <c r="N15" i="86"/>
  <c r="N57" i="86"/>
  <c r="N23" i="86"/>
  <c r="N19" i="86"/>
  <c r="C9" i="71"/>
  <c r="C10" i="71" s="1"/>
  <c r="C11" i="71" s="1"/>
  <c r="D9" i="71"/>
  <c r="D10" i="71" s="1"/>
  <c r="D11" i="71" s="1"/>
  <c r="J19" i="86"/>
  <c r="J23" i="86"/>
  <c r="K15" i="86"/>
  <c r="K19" i="86" l="1"/>
  <c r="L19" i="86" s="1"/>
  <c r="K47" i="86"/>
  <c r="J47" i="86"/>
  <c r="J9" i="86"/>
  <c r="J15" i="86"/>
  <c r="L15" i="86" s="1"/>
  <c r="K23" i="86"/>
  <c r="L23" i="86" s="1"/>
  <c r="K29" i="86"/>
  <c r="J29" i="86"/>
  <c r="K40" i="86"/>
  <c r="J40" i="86"/>
  <c r="K35" i="86"/>
  <c r="J35" i="86"/>
  <c r="K50" i="86"/>
  <c r="J50" i="86"/>
  <c r="K9" i="86"/>
  <c r="L9" i="86" s="1"/>
  <c r="K57" i="86"/>
  <c r="L57" i="86" s="1"/>
  <c r="J57" i="86"/>
  <c r="K54" i="86"/>
  <c r="J54" i="86"/>
  <c r="J44" i="86"/>
  <c r="K44" i="86"/>
  <c r="L44" i="86" s="1"/>
  <c r="L35" i="86" l="1"/>
  <c r="L29" i="86"/>
  <c r="L50" i="86"/>
  <c r="L54" i="86"/>
  <c r="L47" i="86"/>
  <c r="L40" i="86"/>
  <c r="C3" i="86"/>
  <c r="D3" i="86"/>
  <c r="D6" i="7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tc={9D3044DD-6610-45CE-8E70-48AD8FD4D5A3}</author>
    <author>tc={BCE6894F-E339-4ED3-A9BE-0294A5DC992F}</author>
    <author>tc={6A48BCB5-8166-443C-B88D-53E3D506C988}</author>
    <author>tc={C707AA94-D945-47CC-AE19-55CAE2B036AB}</author>
  </authors>
  <commentList>
    <comment ref="C2" authorId="0" shapeId="0" xr:uid="{9D3044DD-6610-45CE-8E70-48AD8FD4D5A3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TS</t>
      </text>
    </comment>
    <comment ref="C3" authorId="1" shapeId="0" xr:uid="{BCE6894F-E339-4ED3-A9BE-0294A5DC992F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target odds at target score</t>
      </text>
    </comment>
    <comment ref="C6" authorId="2" shapeId="0" xr:uid="{6A48BCB5-8166-443C-B88D-53E3D506C988}">
      <text>
        <t>[Threaded comment]
Your version of Excel allows you to read this threaded comment; however, any edits to it will get removed if the file is opened in a newer version of Excel. Learn more: https://go.microsoft.com/fwlink/?linkid=870924
Comment:
    Bscore formula</t>
      </text>
    </comment>
    <comment ref="D6" authorId="3" shapeId="0" xr:uid="{C707AA94-D945-47CC-AE19-55CAE2B036AB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 formula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tc={D056C315-FA1F-4F7D-96B2-2A46D0B56E2B}</author>
  </authors>
  <commentList>
    <comment ref="P6" authorId="0" shapeId="0" xr:uid="{D056C315-FA1F-4F7D-96B2-2A46D0B56E2B}">
      <text>
        <t>[Threaded comment]
Your version of Excel allows you to read this threaded comment; however, any edits to it will get removed if the file is opened in a newer version of Excel. Learn more: https://go.microsoft.com/fwlink/?linkid=870924
Comment:
    WOE*Coef</t>
      </text>
    </comment>
  </commentList>
</comments>
</file>

<file path=xl/sharedStrings.xml><?xml version="1.0" encoding="utf-8"?>
<sst xmlns="http://schemas.openxmlformats.org/spreadsheetml/2006/main" count="92" uniqueCount="37">
  <si>
    <t>WOE</t>
  </si>
  <si>
    <t>Intercept</t>
  </si>
  <si>
    <t>Characteristics</t>
  </si>
  <si>
    <t xml:space="preserve">pdo </t>
  </si>
  <si>
    <t>Factor</t>
  </si>
  <si>
    <t>Offset</t>
  </si>
  <si>
    <t>Min</t>
  </si>
  <si>
    <t>Max</t>
  </si>
  <si>
    <t>Target Score</t>
  </si>
  <si>
    <t>Target Odds</t>
  </si>
  <si>
    <t>login</t>
  </si>
  <si>
    <t>&lt;</t>
  </si>
  <si>
    <t>&gt;</t>
  </si>
  <si>
    <t>Coefficient</t>
  </si>
  <si>
    <t>WOE*Coef</t>
  </si>
  <si>
    <t>Score Points</t>
  </si>
  <si>
    <t>avgbal_f_d25_3</t>
  </si>
  <si>
    <t>totbal_hibal_r_1_2</t>
  </si>
  <si>
    <t>hibal_avgbal_r_1</t>
  </si>
  <si>
    <t>minbal_active3</t>
  </si>
  <si>
    <t>hi_tenure3</t>
  </si>
  <si>
    <t>min_ratio_payment_last_3_month</t>
  </si>
  <si>
    <t>hi_dpd_everxp3</t>
  </si>
  <si>
    <t>otherpay_daystrx_avg3</t>
  </si>
  <si>
    <t>interacc_daystrx_min3</t>
  </si>
  <si>
    <t>otherpay_days1</t>
  </si>
  <si>
    <t>max_sumutil1_r_max3</t>
  </si>
  <si>
    <t>PD</t>
  </si>
  <si>
    <t>EXP</t>
  </si>
  <si>
    <t>Dist</t>
  </si>
  <si>
    <t>Score</t>
  </si>
  <si>
    <t>Score Range</t>
  </si>
  <si>
    <t>Range</t>
  </si>
  <si>
    <t>W A Score</t>
  </si>
  <si>
    <t>Char Impact</t>
  </si>
  <si>
    <t>Min_Value</t>
  </si>
  <si>
    <t>Max_Value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</si>
</sst>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0.0%"/>
    <numFmt numFmtId="165" formatCode="0.00000"/>
    <numFmt numFmtId="166" formatCode="_(* #,##0.00_);_(* \(#,##0.00\);_(* &quot;-&quot;??_);_(@_)"/>
    <numFmt numFmtId="169" formatCode="_(* #,##0.0000_);_(* \(#,##0.0000\);_(* &quot;-&quot;??_);_(@_)"/>
    <numFmt numFmtId="171" formatCode="#,##0.0000"/>
    <numFmt numFmtId="174" formatCode="_-* #,##0.0000_-;\-* #,##0.0000_-;_-* &quot;-&quot;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charset val="1"/>
      <scheme val="minor"/>
    </font>
    <font>
      <sz val="18"/>
      <color theme="3"/>
      <name val="Cambria"/>
      <family val="2"/>
      <scheme val="major"/>
    </font>
    <font>
      <b/>
      <sz val="12"/>
      <color theme="1"/>
      <name val="Calibri"/>
      <family val="2"/>
    </font>
    <font>
      <sz val="9"/>
      <color indexed="81"/>
      <name val="Tahoma"/>
      <charset val="1"/>
    </font>
    <font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sz val="12"/>
      <color indexed="17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0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8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/>
    <xf numFmtId="4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6" fontId="4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164" fontId="0" fillId="2" borderId="0" xfId="2" applyNumberFormat="1" applyFont="1" applyFill="1"/>
    <xf numFmtId="0" fontId="0" fillId="2" borderId="1" xfId="0" applyFill="1" applyBorder="1"/>
    <xf numFmtId="0" fontId="6" fillId="0" borderId="0" xfId="45"/>
    <xf numFmtId="10" fontId="6" fillId="0" borderId="0" xfId="45" applyNumberFormat="1"/>
    <xf numFmtId="1" fontId="6" fillId="0" borderId="0" xfId="45" applyNumberFormat="1"/>
    <xf numFmtId="0" fontId="6" fillId="0" borderId="0" xfId="48"/>
    <xf numFmtId="38" fontId="6" fillId="0" borderId="0" xfId="46" applyNumberFormat="1" applyBorder="1"/>
    <xf numFmtId="1" fontId="6" fillId="0" borderId="0" xfId="45" applyNumberFormat="1" applyAlignment="1">
      <alignment horizontal="center"/>
    </xf>
    <xf numFmtId="2" fontId="6" fillId="0" borderId="0" xfId="45" applyNumberFormat="1"/>
    <xf numFmtId="9" fontId="0" fillId="2" borderId="0" xfId="2" applyFont="1" applyFill="1"/>
    <xf numFmtId="9" fontId="0" fillId="2" borderId="0" xfId="2" applyFont="1" applyFill="1" applyAlignment="1"/>
    <xf numFmtId="164" fontId="0" fillId="2" borderId="0" xfId="2" applyNumberFormat="1" applyFont="1" applyFill="1" applyAlignment="1"/>
    <xf numFmtId="9" fontId="0" fillId="2" borderId="1" xfId="2" applyFont="1" applyFill="1" applyBorder="1"/>
    <xf numFmtId="2" fontId="0" fillId="2" borderId="1" xfId="0" applyNumberFormat="1" applyFill="1" applyBorder="1"/>
    <xf numFmtId="10" fontId="6" fillId="0" borderId="0" xfId="45" quotePrefix="1" applyNumberFormat="1" applyAlignment="1">
      <alignment horizontal="right"/>
    </xf>
    <xf numFmtId="166" fontId="10" fillId="11" borderId="1" xfId="49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169" fontId="10" fillId="11" borderId="1" xfId="49" applyNumberFormat="1" applyFont="1" applyFill="1" applyBorder="1" applyAlignment="1">
      <alignment horizontal="center"/>
    </xf>
    <xf numFmtId="0" fontId="6" fillId="0" borderId="0" xfId="45" applyAlignment="1">
      <alignment horizontal="center"/>
    </xf>
    <xf numFmtId="0" fontId="4" fillId="0" borderId="1" xfId="0" applyFont="1" applyBorder="1"/>
    <xf numFmtId="166" fontId="4" fillId="0" borderId="1" xfId="49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9" fontId="12" fillId="0" borderId="1" xfId="49" applyNumberFormat="1" applyFont="1" applyBorder="1"/>
    <xf numFmtId="165" fontId="4" fillId="2" borderId="1" xfId="0" applyNumberFormat="1" applyFont="1" applyFill="1" applyBorder="1"/>
    <xf numFmtId="1" fontId="4" fillId="0" borderId="1" xfId="0" applyNumberFormat="1" applyFont="1" applyBorder="1"/>
    <xf numFmtId="171" fontId="0" fillId="2" borderId="1" xfId="0" applyNumberFormat="1" applyFont="1" applyFill="1" applyBorder="1" applyAlignment="1">
      <alignment horizontal="right"/>
    </xf>
    <xf numFmtId="169" fontId="4" fillId="0" borderId="1" xfId="49" applyNumberFormat="1" applyFont="1" applyFill="1" applyBorder="1"/>
    <xf numFmtId="0" fontId="4" fillId="0" borderId="0" xfId="0" applyFont="1"/>
    <xf numFmtId="165" fontId="4" fillId="2" borderId="7" xfId="0" applyNumberFormat="1" applyFont="1" applyFill="1" applyBorder="1"/>
    <xf numFmtId="0" fontId="4" fillId="2" borderId="0" xfId="0" applyFont="1" applyFill="1"/>
    <xf numFmtId="0" fontId="4" fillId="2" borderId="3" xfId="0" applyFont="1" applyFill="1" applyBorder="1"/>
    <xf numFmtId="0" fontId="4" fillId="2" borderId="7" xfId="0" applyFont="1" applyFill="1" applyBorder="1"/>
    <xf numFmtId="0" fontId="4" fillId="2" borderId="1" xfId="0" applyFont="1" applyFill="1" applyBorder="1"/>
    <xf numFmtId="0" fontId="4" fillId="2" borderId="8" xfId="0" applyFont="1" applyFill="1" applyBorder="1"/>
    <xf numFmtId="0" fontId="4" fillId="2" borderId="5" xfId="0" applyFont="1" applyFill="1" applyBorder="1"/>
    <xf numFmtId="0" fontId="0" fillId="2" borderId="2" xfId="0" applyFill="1" applyBorder="1"/>
    <xf numFmtId="0" fontId="0" fillId="2" borderId="4" xfId="0" applyFill="1" applyBorder="1"/>
    <xf numFmtId="9" fontId="4" fillId="2" borderId="1" xfId="2" applyFont="1" applyFill="1" applyBorder="1"/>
    <xf numFmtId="9" fontId="4" fillId="2" borderId="7" xfId="2" applyFont="1" applyFill="1" applyBorder="1"/>
    <xf numFmtId="9" fontId="4" fillId="2" borderId="0" xfId="2" applyFont="1" applyFill="1"/>
    <xf numFmtId="9" fontId="4" fillId="2" borderId="3" xfId="2" applyFont="1" applyFill="1" applyBorder="1"/>
    <xf numFmtId="9" fontId="4" fillId="0" borderId="0" xfId="2" applyFont="1"/>
    <xf numFmtId="0" fontId="15" fillId="0" borderId="0" xfId="45" applyFont="1"/>
    <xf numFmtId="0" fontId="15" fillId="0" borderId="0" xfId="48" applyFont="1"/>
    <xf numFmtId="0" fontId="14" fillId="0" borderId="1" xfId="45" applyFont="1" applyBorder="1" applyAlignment="1">
      <alignment horizontal="left"/>
    </xf>
    <xf numFmtId="0" fontId="15" fillId="0" borderId="1" xfId="45" applyFont="1" applyBorder="1" applyAlignment="1">
      <alignment horizontal="left"/>
    </xf>
    <xf numFmtId="0" fontId="2" fillId="3" borderId="1" xfId="0" applyFont="1" applyFill="1" applyBorder="1"/>
    <xf numFmtId="174" fontId="0" fillId="2" borderId="1" xfId="1" applyNumberFormat="1" applyFont="1" applyFill="1" applyBorder="1"/>
    <xf numFmtId="0" fontId="6" fillId="3" borderId="1" xfId="45" applyFill="1" applyBorder="1"/>
    <xf numFmtId="0" fontId="16" fillId="3" borderId="1" xfId="45" applyFont="1" applyFill="1" applyBorder="1"/>
    <xf numFmtId="2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/>
    <xf numFmtId="1" fontId="0" fillId="11" borderId="1" xfId="0" applyNumberFormat="1" applyFill="1" applyBorder="1"/>
    <xf numFmtId="9" fontId="0" fillId="11" borderId="1" xfId="2" applyFont="1" applyFill="1" applyBorder="1"/>
    <xf numFmtId="10" fontId="0" fillId="2" borderId="0" xfId="2" applyNumberFormat="1" applyFont="1" applyFill="1"/>
    <xf numFmtId="0" fontId="4" fillId="12" borderId="1" xfId="0" applyFont="1" applyFill="1" applyBorder="1"/>
    <xf numFmtId="0" fontId="4" fillId="12" borderId="6" xfId="0" applyFont="1" applyFill="1" applyBorder="1"/>
  </cellXfs>
  <cellStyles count="50">
    <cellStyle name="60% - Accent1 2" xfId="6" xr:uid="{00000000-0005-0000-0000-000000000000}"/>
    <cellStyle name="60% - Accent2 2" xfId="7" xr:uid="{00000000-0005-0000-0000-000001000000}"/>
    <cellStyle name="60% - Accent3 2" xfId="8" xr:uid="{00000000-0005-0000-0000-000002000000}"/>
    <cellStyle name="60% - Accent4 2" xfId="9" xr:uid="{00000000-0005-0000-0000-000003000000}"/>
    <cellStyle name="60% - Accent5 2" xfId="10" xr:uid="{00000000-0005-0000-0000-000004000000}"/>
    <cellStyle name="60% - Accent6 2" xfId="11" xr:uid="{00000000-0005-0000-0000-000005000000}"/>
    <cellStyle name="Comma [0]" xfId="1" builtinId="6"/>
    <cellStyle name="Comma [0] 2" xfId="12" xr:uid="{00000000-0005-0000-0000-000008000000}"/>
    <cellStyle name="Comma [0] 3" xfId="13" xr:uid="{00000000-0005-0000-0000-000009000000}"/>
    <cellStyle name="Comma 2" xfId="5" xr:uid="{00000000-0005-0000-0000-00000A000000}"/>
    <cellStyle name="Comma 2 2" xfId="14" xr:uid="{00000000-0005-0000-0000-00000B000000}"/>
    <cellStyle name="Comma 2 3" xfId="15" xr:uid="{00000000-0005-0000-0000-00000C000000}"/>
    <cellStyle name="Comma 2 4" xfId="16" xr:uid="{00000000-0005-0000-0000-00000D000000}"/>
    <cellStyle name="Comma 3" xfId="17" xr:uid="{00000000-0005-0000-0000-00000E000000}"/>
    <cellStyle name="Comma 4" xfId="18" xr:uid="{00000000-0005-0000-0000-00000F000000}"/>
    <cellStyle name="Comma 5" xfId="19" xr:uid="{00000000-0005-0000-0000-000010000000}"/>
    <cellStyle name="Comma 6" xfId="49" xr:uid="{7393296C-E476-451A-ABD9-32A1760D4709}"/>
    <cellStyle name="Neutral 2" xfId="20" xr:uid="{00000000-0005-0000-0000-000011000000}"/>
    <cellStyle name="Normal" xfId="0" builtinId="0"/>
    <cellStyle name="Normal 10" xfId="21" xr:uid="{00000000-0005-0000-0000-000013000000}"/>
    <cellStyle name="Normal 16 8" xfId="22" xr:uid="{00000000-0005-0000-0000-000014000000}"/>
    <cellStyle name="Normal 16 8 2" xfId="23" xr:uid="{00000000-0005-0000-0000-000015000000}"/>
    <cellStyle name="Normal 17" xfId="24" xr:uid="{00000000-0005-0000-0000-000016000000}"/>
    <cellStyle name="Normal 2" xfId="25" xr:uid="{00000000-0005-0000-0000-000017000000}"/>
    <cellStyle name="Normal 2 2" xfId="3" xr:uid="{00000000-0005-0000-0000-000018000000}"/>
    <cellStyle name="Normal 2 3" xfId="26" xr:uid="{00000000-0005-0000-0000-000019000000}"/>
    <cellStyle name="Normal 2 3 2" xfId="27" xr:uid="{00000000-0005-0000-0000-00001A000000}"/>
    <cellStyle name="Normal 2 3 2 2" xfId="28" xr:uid="{00000000-0005-0000-0000-00001B000000}"/>
    <cellStyle name="Normal 2 4" xfId="48" xr:uid="{00000000-0005-0000-0000-00001C000000}"/>
    <cellStyle name="Normal 3" xfId="29" xr:uid="{00000000-0005-0000-0000-00001D000000}"/>
    <cellStyle name="Normal 4" xfId="30" xr:uid="{00000000-0005-0000-0000-00001E000000}"/>
    <cellStyle name="Normal 4 2" xfId="31" xr:uid="{00000000-0005-0000-0000-00001F000000}"/>
    <cellStyle name="Normal 5" xfId="32" xr:uid="{00000000-0005-0000-0000-000020000000}"/>
    <cellStyle name="Normal 6" xfId="33" xr:uid="{00000000-0005-0000-0000-000021000000}"/>
    <cellStyle name="Normal 7" xfId="34" xr:uid="{00000000-0005-0000-0000-000022000000}"/>
    <cellStyle name="Normal 8" xfId="35" xr:uid="{00000000-0005-0000-0000-000023000000}"/>
    <cellStyle name="Normal 9" xfId="36" xr:uid="{00000000-0005-0000-0000-000024000000}"/>
    <cellStyle name="Normal_BAU Scaling_working file - dkk v2" xfId="45" xr:uid="{00000000-0005-0000-0000-000025000000}"/>
    <cellStyle name="Percent" xfId="2" builtinId="5"/>
    <cellStyle name="Percent 2" xfId="4" xr:uid="{00000000-0005-0000-0000-000027000000}"/>
    <cellStyle name="Percent 2 2" xfId="37" xr:uid="{00000000-0005-0000-0000-000028000000}"/>
    <cellStyle name="Percent 2 3" xfId="47" xr:uid="{00000000-0005-0000-0000-000029000000}"/>
    <cellStyle name="Percent 3" xfId="38" xr:uid="{00000000-0005-0000-0000-00002A000000}"/>
    <cellStyle name="Percent 3 2" xfId="39" xr:uid="{00000000-0005-0000-0000-00002B000000}"/>
    <cellStyle name="Percent 4" xfId="40" xr:uid="{00000000-0005-0000-0000-00002C000000}"/>
    <cellStyle name="Percent 5" xfId="41" xr:uid="{00000000-0005-0000-0000-00002D000000}"/>
    <cellStyle name="Percent 6" xfId="42" xr:uid="{00000000-0005-0000-0000-00002E000000}"/>
    <cellStyle name="Percent 7" xfId="43" xr:uid="{00000000-0005-0000-0000-00002F000000}"/>
    <cellStyle name="Title 2" xfId="44" xr:uid="{00000000-0005-0000-0000-000030000000}"/>
    <cellStyle name="千分位_BAU Weighted Scaling" xfId="46" xr:uid="{00000000-0005-0000-0000-000031000000}"/>
  </cellStyles>
  <dxfs count="0"/>
  <tableStyles count="0" defaultTableStyle="TableStyleMedium2" defaultPivotStyle="PivotStyleMedium9"/>
  <colors>
    <mruColors>
      <color rgb="FFCCECFF"/>
      <color rgb="FF00FFFF"/>
      <color rgb="FF0000FF"/>
      <color rgb="FF66FF99"/>
      <color rgb="FFFFFFCC"/>
      <color rgb="FFFF99FF"/>
      <color rgb="FF3399FF"/>
      <color rgb="FF6600FF"/>
      <color rgb="FFCC66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Fitted Log Odds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strLit>
              <c:ptCount val="1"/>
              <c:pt idx="0">
                <c:v>#REF!</c:v>
              </c:pt>
            </c:str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DC2-4D0F-912B-E718C83E3ADC}"/>
            </c:ext>
          </c:extLst>
        </c:ser>
        <c:ser>
          <c:idx val="2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strLit>
              <c:ptCount val="1"/>
              <c:pt idx="0">
                <c:v>#REF!</c:v>
              </c:pt>
            </c:str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DC2-4D0F-912B-E718C83E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22176"/>
        <c:axId val="132104960"/>
      </c:scatterChart>
      <c:valAx>
        <c:axId val="131922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104960"/>
        <c:crosses val="autoZero"/>
        <c:crossBetween val="midCat"/>
        <c:majorUnit val="50"/>
        <c:minorUnit val="10"/>
      </c:valAx>
      <c:valAx>
        <c:axId val="132104960"/>
        <c:scaling>
          <c:orientation val="minMax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221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0</xdr:row>
      <xdr:rowOff>0</xdr:rowOff>
    </xdr:from>
    <xdr:to>
      <xdr:col>26</xdr:col>
      <xdr:colOff>247650</xdr:colOff>
      <xdr:row>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3D9E2-6ECD-4371-B656-8A110FAD7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5-29T14:25:46.24" personId="{00000000-0000-0000-0000-000000000000}" id="{9D3044DD-6610-45CE-8E70-48AD8FD4D5A3}">
    <text>Set TS</text>
  </threadedComment>
  <threadedComment ref="C3" dT="2023-05-29T14:26:47.70" personId="{00000000-0000-0000-0000-000000000000}" id="{BCE6894F-E339-4ED3-A9BE-0294A5DC992F}">
    <text>Set target odds at target score</text>
  </threadedComment>
  <threadedComment ref="C6" dT="2023-05-29T14:26:25.63" personId="{00000000-0000-0000-0000-000000000000}" id="{6A48BCB5-8166-443C-B88D-53E3D506C988}">
    <text>Bscore formula</text>
  </threadedComment>
  <threadedComment ref="D6" dT="2023-05-29T14:26:12.58" personId="{00000000-0000-0000-0000-000000000000}" id="{C707AA94-D945-47CC-AE19-55CAE2B036AB}">
    <text>Default formula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6" dT="2023-05-30T02:08:04.05" personId="{00000000-0000-0000-0000-000000000000}" id="{D056C315-FA1F-4F7D-96B2-2A46D0B56E2B}">
    <text>WOE*Coef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/>
  </sheetPr>
  <dimension ref="B2:W11"/>
  <sheetViews>
    <sheetView showGridLines="0" zoomScaleNormal="100" workbookViewId="0">
      <selection activeCell="C9" sqref="C9"/>
    </sheetView>
  </sheetViews>
  <sheetFormatPr defaultRowHeight="12.5" x14ac:dyDescent="0.25"/>
  <cols>
    <col min="1" max="1" width="2.453125" style="4" customWidth="1"/>
    <col min="2" max="2" width="14.54296875" style="4" customWidth="1"/>
    <col min="3" max="3" width="11" style="4" bestFit="1" customWidth="1"/>
    <col min="4" max="4" width="13.54296875" style="4" bestFit="1" customWidth="1"/>
    <col min="5" max="5" width="12.1796875" style="4" customWidth="1"/>
    <col min="6" max="6" width="11.36328125" style="4" bestFit="1" customWidth="1"/>
    <col min="7" max="7" width="11.36328125" style="4" customWidth="1"/>
    <col min="8" max="10" width="13.6328125" style="4" customWidth="1"/>
    <col min="11" max="11" width="13.453125" style="4" customWidth="1"/>
    <col min="12" max="16" width="13.6328125" style="4" customWidth="1"/>
    <col min="17" max="17" width="15.1796875" style="5" customWidth="1"/>
    <col min="18" max="18" width="19.54296875" style="5" bestFit="1" customWidth="1"/>
    <col min="19" max="19" width="11.453125" style="5" bestFit="1" customWidth="1"/>
    <col min="20" max="20" width="11.36328125" style="4" customWidth="1"/>
    <col min="21" max="21" width="10" style="4" customWidth="1"/>
    <col min="22" max="22" width="12.90625" style="4" customWidth="1"/>
    <col min="23" max="23" width="9.6328125" style="6" customWidth="1"/>
    <col min="24" max="24" width="11.54296875" style="4" customWidth="1"/>
    <col min="25" max="25" width="8.90625" style="4"/>
    <col min="26" max="26" width="8.1796875" style="4" customWidth="1"/>
    <col min="27" max="27" width="15.54296875" style="4" bestFit="1" customWidth="1"/>
    <col min="28" max="28" width="15.54296875" style="4" customWidth="1"/>
    <col min="29" max="29" width="10.1796875" style="4" customWidth="1"/>
    <col min="30" max="30" width="11.90625" style="4" customWidth="1"/>
    <col min="31" max="257" width="8.90625" style="4"/>
    <col min="258" max="258" width="2.453125" style="4" customWidth="1"/>
    <col min="259" max="259" width="14.54296875" style="4" customWidth="1"/>
    <col min="260" max="260" width="11" style="4" bestFit="1" customWidth="1"/>
    <col min="261" max="261" width="14.1796875" style="4" bestFit="1" customWidth="1"/>
    <col min="262" max="262" width="12.1796875" style="4" customWidth="1"/>
    <col min="263" max="263" width="10.81640625" style="4" bestFit="1" customWidth="1"/>
    <col min="264" max="266" width="13.6328125" style="4" customWidth="1"/>
    <col min="267" max="267" width="13.453125" style="4" customWidth="1"/>
    <col min="268" max="272" width="13.6328125" style="4" customWidth="1"/>
    <col min="273" max="273" width="15.1796875" style="4" customWidth="1"/>
    <col min="274" max="274" width="19.54296875" style="4" bestFit="1" customWidth="1"/>
    <col min="275" max="275" width="7.6328125" style="4" customWidth="1"/>
    <col min="276" max="276" width="11.36328125" style="4" customWidth="1"/>
    <col min="277" max="277" width="10" style="4" customWidth="1"/>
    <col min="278" max="278" width="12.90625" style="4" customWidth="1"/>
    <col min="279" max="279" width="9.6328125" style="4" customWidth="1"/>
    <col min="280" max="280" width="11.54296875" style="4" customWidth="1"/>
    <col min="281" max="281" width="8.90625" style="4"/>
    <col min="282" max="282" width="8.1796875" style="4" customWidth="1"/>
    <col min="283" max="283" width="15.54296875" style="4" bestFit="1" customWidth="1"/>
    <col min="284" max="284" width="15.54296875" style="4" customWidth="1"/>
    <col min="285" max="285" width="10.1796875" style="4" customWidth="1"/>
    <col min="286" max="286" width="11.90625" style="4" customWidth="1"/>
    <col min="287" max="513" width="8.90625" style="4"/>
    <col min="514" max="514" width="2.453125" style="4" customWidth="1"/>
    <col min="515" max="515" width="14.54296875" style="4" customWidth="1"/>
    <col min="516" max="516" width="11" style="4" bestFit="1" customWidth="1"/>
    <col min="517" max="517" width="14.1796875" style="4" bestFit="1" customWidth="1"/>
    <col min="518" max="518" width="12.1796875" style="4" customWidth="1"/>
    <col min="519" max="519" width="10.81640625" style="4" bestFit="1" customWidth="1"/>
    <col min="520" max="522" width="13.6328125" style="4" customWidth="1"/>
    <col min="523" max="523" width="13.453125" style="4" customWidth="1"/>
    <col min="524" max="528" width="13.6328125" style="4" customWidth="1"/>
    <col min="529" max="529" width="15.1796875" style="4" customWidth="1"/>
    <col min="530" max="530" width="19.54296875" style="4" bestFit="1" customWidth="1"/>
    <col min="531" max="531" width="7.6328125" style="4" customWidth="1"/>
    <col min="532" max="532" width="11.36328125" style="4" customWidth="1"/>
    <col min="533" max="533" width="10" style="4" customWidth="1"/>
    <col min="534" max="534" width="12.90625" style="4" customWidth="1"/>
    <col min="535" max="535" width="9.6328125" style="4" customWidth="1"/>
    <col min="536" max="536" width="11.54296875" style="4" customWidth="1"/>
    <col min="537" max="537" width="8.90625" style="4"/>
    <col min="538" max="538" width="8.1796875" style="4" customWidth="1"/>
    <col min="539" max="539" width="15.54296875" style="4" bestFit="1" customWidth="1"/>
    <col min="540" max="540" width="15.54296875" style="4" customWidth="1"/>
    <col min="541" max="541" width="10.1796875" style="4" customWidth="1"/>
    <col min="542" max="542" width="11.90625" style="4" customWidth="1"/>
    <col min="543" max="769" width="8.90625" style="4"/>
    <col min="770" max="770" width="2.453125" style="4" customWidth="1"/>
    <col min="771" max="771" width="14.54296875" style="4" customWidth="1"/>
    <col min="772" max="772" width="11" style="4" bestFit="1" customWidth="1"/>
    <col min="773" max="773" width="14.1796875" style="4" bestFit="1" customWidth="1"/>
    <col min="774" max="774" width="12.1796875" style="4" customWidth="1"/>
    <col min="775" max="775" width="10.81640625" style="4" bestFit="1" customWidth="1"/>
    <col min="776" max="778" width="13.6328125" style="4" customWidth="1"/>
    <col min="779" max="779" width="13.453125" style="4" customWidth="1"/>
    <col min="780" max="784" width="13.6328125" style="4" customWidth="1"/>
    <col min="785" max="785" width="15.1796875" style="4" customWidth="1"/>
    <col min="786" max="786" width="19.54296875" style="4" bestFit="1" customWidth="1"/>
    <col min="787" max="787" width="7.6328125" style="4" customWidth="1"/>
    <col min="788" max="788" width="11.36328125" style="4" customWidth="1"/>
    <col min="789" max="789" width="10" style="4" customWidth="1"/>
    <col min="790" max="790" width="12.90625" style="4" customWidth="1"/>
    <col min="791" max="791" width="9.6328125" style="4" customWidth="1"/>
    <col min="792" max="792" width="11.54296875" style="4" customWidth="1"/>
    <col min="793" max="793" width="8.90625" style="4"/>
    <col min="794" max="794" width="8.1796875" style="4" customWidth="1"/>
    <col min="795" max="795" width="15.54296875" style="4" bestFit="1" customWidth="1"/>
    <col min="796" max="796" width="15.54296875" style="4" customWidth="1"/>
    <col min="797" max="797" width="10.1796875" style="4" customWidth="1"/>
    <col min="798" max="798" width="11.90625" style="4" customWidth="1"/>
    <col min="799" max="1025" width="8.90625" style="4"/>
    <col min="1026" max="1026" width="2.453125" style="4" customWidth="1"/>
    <col min="1027" max="1027" width="14.54296875" style="4" customWidth="1"/>
    <col min="1028" max="1028" width="11" style="4" bestFit="1" customWidth="1"/>
    <col min="1029" max="1029" width="14.1796875" style="4" bestFit="1" customWidth="1"/>
    <col min="1030" max="1030" width="12.1796875" style="4" customWidth="1"/>
    <col min="1031" max="1031" width="10.81640625" style="4" bestFit="1" customWidth="1"/>
    <col min="1032" max="1034" width="13.6328125" style="4" customWidth="1"/>
    <col min="1035" max="1035" width="13.453125" style="4" customWidth="1"/>
    <col min="1036" max="1040" width="13.6328125" style="4" customWidth="1"/>
    <col min="1041" max="1041" width="15.1796875" style="4" customWidth="1"/>
    <col min="1042" max="1042" width="19.54296875" style="4" bestFit="1" customWidth="1"/>
    <col min="1043" max="1043" width="7.6328125" style="4" customWidth="1"/>
    <col min="1044" max="1044" width="11.36328125" style="4" customWidth="1"/>
    <col min="1045" max="1045" width="10" style="4" customWidth="1"/>
    <col min="1046" max="1046" width="12.90625" style="4" customWidth="1"/>
    <col min="1047" max="1047" width="9.6328125" style="4" customWidth="1"/>
    <col min="1048" max="1048" width="11.54296875" style="4" customWidth="1"/>
    <col min="1049" max="1049" width="8.90625" style="4"/>
    <col min="1050" max="1050" width="8.1796875" style="4" customWidth="1"/>
    <col min="1051" max="1051" width="15.54296875" style="4" bestFit="1" customWidth="1"/>
    <col min="1052" max="1052" width="15.54296875" style="4" customWidth="1"/>
    <col min="1053" max="1053" width="10.1796875" style="4" customWidth="1"/>
    <col min="1054" max="1054" width="11.90625" style="4" customWidth="1"/>
    <col min="1055" max="1281" width="8.90625" style="4"/>
    <col min="1282" max="1282" width="2.453125" style="4" customWidth="1"/>
    <col min="1283" max="1283" width="14.54296875" style="4" customWidth="1"/>
    <col min="1284" max="1284" width="11" style="4" bestFit="1" customWidth="1"/>
    <col min="1285" max="1285" width="14.1796875" style="4" bestFit="1" customWidth="1"/>
    <col min="1286" max="1286" width="12.1796875" style="4" customWidth="1"/>
    <col min="1287" max="1287" width="10.81640625" style="4" bestFit="1" customWidth="1"/>
    <col min="1288" max="1290" width="13.6328125" style="4" customWidth="1"/>
    <col min="1291" max="1291" width="13.453125" style="4" customWidth="1"/>
    <col min="1292" max="1296" width="13.6328125" style="4" customWidth="1"/>
    <col min="1297" max="1297" width="15.1796875" style="4" customWidth="1"/>
    <col min="1298" max="1298" width="19.54296875" style="4" bestFit="1" customWidth="1"/>
    <col min="1299" max="1299" width="7.6328125" style="4" customWidth="1"/>
    <col min="1300" max="1300" width="11.36328125" style="4" customWidth="1"/>
    <col min="1301" max="1301" width="10" style="4" customWidth="1"/>
    <col min="1302" max="1302" width="12.90625" style="4" customWidth="1"/>
    <col min="1303" max="1303" width="9.6328125" style="4" customWidth="1"/>
    <col min="1304" max="1304" width="11.54296875" style="4" customWidth="1"/>
    <col min="1305" max="1305" width="8.90625" style="4"/>
    <col min="1306" max="1306" width="8.1796875" style="4" customWidth="1"/>
    <col min="1307" max="1307" width="15.54296875" style="4" bestFit="1" customWidth="1"/>
    <col min="1308" max="1308" width="15.54296875" style="4" customWidth="1"/>
    <col min="1309" max="1309" width="10.1796875" style="4" customWidth="1"/>
    <col min="1310" max="1310" width="11.90625" style="4" customWidth="1"/>
    <col min="1311" max="1537" width="8.90625" style="4"/>
    <col min="1538" max="1538" width="2.453125" style="4" customWidth="1"/>
    <col min="1539" max="1539" width="14.54296875" style="4" customWidth="1"/>
    <col min="1540" max="1540" width="11" style="4" bestFit="1" customWidth="1"/>
    <col min="1541" max="1541" width="14.1796875" style="4" bestFit="1" customWidth="1"/>
    <col min="1542" max="1542" width="12.1796875" style="4" customWidth="1"/>
    <col min="1543" max="1543" width="10.81640625" style="4" bestFit="1" customWidth="1"/>
    <col min="1544" max="1546" width="13.6328125" style="4" customWidth="1"/>
    <col min="1547" max="1547" width="13.453125" style="4" customWidth="1"/>
    <col min="1548" max="1552" width="13.6328125" style="4" customWidth="1"/>
    <col min="1553" max="1553" width="15.1796875" style="4" customWidth="1"/>
    <col min="1554" max="1554" width="19.54296875" style="4" bestFit="1" customWidth="1"/>
    <col min="1555" max="1555" width="7.6328125" style="4" customWidth="1"/>
    <col min="1556" max="1556" width="11.36328125" style="4" customWidth="1"/>
    <col min="1557" max="1557" width="10" style="4" customWidth="1"/>
    <col min="1558" max="1558" width="12.90625" style="4" customWidth="1"/>
    <col min="1559" max="1559" width="9.6328125" style="4" customWidth="1"/>
    <col min="1560" max="1560" width="11.54296875" style="4" customWidth="1"/>
    <col min="1561" max="1561" width="8.90625" style="4"/>
    <col min="1562" max="1562" width="8.1796875" style="4" customWidth="1"/>
    <col min="1563" max="1563" width="15.54296875" style="4" bestFit="1" customWidth="1"/>
    <col min="1564" max="1564" width="15.54296875" style="4" customWidth="1"/>
    <col min="1565" max="1565" width="10.1796875" style="4" customWidth="1"/>
    <col min="1566" max="1566" width="11.90625" style="4" customWidth="1"/>
    <col min="1567" max="1793" width="8.90625" style="4"/>
    <col min="1794" max="1794" width="2.453125" style="4" customWidth="1"/>
    <col min="1795" max="1795" width="14.54296875" style="4" customWidth="1"/>
    <col min="1796" max="1796" width="11" style="4" bestFit="1" customWidth="1"/>
    <col min="1797" max="1797" width="14.1796875" style="4" bestFit="1" customWidth="1"/>
    <col min="1798" max="1798" width="12.1796875" style="4" customWidth="1"/>
    <col min="1799" max="1799" width="10.81640625" style="4" bestFit="1" customWidth="1"/>
    <col min="1800" max="1802" width="13.6328125" style="4" customWidth="1"/>
    <col min="1803" max="1803" width="13.453125" style="4" customWidth="1"/>
    <col min="1804" max="1808" width="13.6328125" style="4" customWidth="1"/>
    <col min="1809" max="1809" width="15.1796875" style="4" customWidth="1"/>
    <col min="1810" max="1810" width="19.54296875" style="4" bestFit="1" customWidth="1"/>
    <col min="1811" max="1811" width="7.6328125" style="4" customWidth="1"/>
    <col min="1812" max="1812" width="11.36328125" style="4" customWidth="1"/>
    <col min="1813" max="1813" width="10" style="4" customWidth="1"/>
    <col min="1814" max="1814" width="12.90625" style="4" customWidth="1"/>
    <col min="1815" max="1815" width="9.6328125" style="4" customWidth="1"/>
    <col min="1816" max="1816" width="11.54296875" style="4" customWidth="1"/>
    <col min="1817" max="1817" width="8.90625" style="4"/>
    <col min="1818" max="1818" width="8.1796875" style="4" customWidth="1"/>
    <col min="1819" max="1819" width="15.54296875" style="4" bestFit="1" customWidth="1"/>
    <col min="1820" max="1820" width="15.54296875" style="4" customWidth="1"/>
    <col min="1821" max="1821" width="10.1796875" style="4" customWidth="1"/>
    <col min="1822" max="1822" width="11.90625" style="4" customWidth="1"/>
    <col min="1823" max="2049" width="8.90625" style="4"/>
    <col min="2050" max="2050" width="2.453125" style="4" customWidth="1"/>
    <col min="2051" max="2051" width="14.54296875" style="4" customWidth="1"/>
    <col min="2052" max="2052" width="11" style="4" bestFit="1" customWidth="1"/>
    <col min="2053" max="2053" width="14.1796875" style="4" bestFit="1" customWidth="1"/>
    <col min="2054" max="2054" width="12.1796875" style="4" customWidth="1"/>
    <col min="2055" max="2055" width="10.81640625" style="4" bestFit="1" customWidth="1"/>
    <col min="2056" max="2058" width="13.6328125" style="4" customWidth="1"/>
    <col min="2059" max="2059" width="13.453125" style="4" customWidth="1"/>
    <col min="2060" max="2064" width="13.6328125" style="4" customWidth="1"/>
    <col min="2065" max="2065" width="15.1796875" style="4" customWidth="1"/>
    <col min="2066" max="2066" width="19.54296875" style="4" bestFit="1" customWidth="1"/>
    <col min="2067" max="2067" width="7.6328125" style="4" customWidth="1"/>
    <col min="2068" max="2068" width="11.36328125" style="4" customWidth="1"/>
    <col min="2069" max="2069" width="10" style="4" customWidth="1"/>
    <col min="2070" max="2070" width="12.90625" style="4" customWidth="1"/>
    <col min="2071" max="2071" width="9.6328125" style="4" customWidth="1"/>
    <col min="2072" max="2072" width="11.54296875" style="4" customWidth="1"/>
    <col min="2073" max="2073" width="8.90625" style="4"/>
    <col min="2074" max="2074" width="8.1796875" style="4" customWidth="1"/>
    <col min="2075" max="2075" width="15.54296875" style="4" bestFit="1" customWidth="1"/>
    <col min="2076" max="2076" width="15.54296875" style="4" customWidth="1"/>
    <col min="2077" max="2077" width="10.1796875" style="4" customWidth="1"/>
    <col min="2078" max="2078" width="11.90625" style="4" customWidth="1"/>
    <col min="2079" max="2305" width="8.90625" style="4"/>
    <col min="2306" max="2306" width="2.453125" style="4" customWidth="1"/>
    <col min="2307" max="2307" width="14.54296875" style="4" customWidth="1"/>
    <col min="2308" max="2308" width="11" style="4" bestFit="1" customWidth="1"/>
    <col min="2309" max="2309" width="14.1796875" style="4" bestFit="1" customWidth="1"/>
    <col min="2310" max="2310" width="12.1796875" style="4" customWidth="1"/>
    <col min="2311" max="2311" width="10.81640625" style="4" bestFit="1" customWidth="1"/>
    <col min="2312" max="2314" width="13.6328125" style="4" customWidth="1"/>
    <col min="2315" max="2315" width="13.453125" style="4" customWidth="1"/>
    <col min="2316" max="2320" width="13.6328125" style="4" customWidth="1"/>
    <col min="2321" max="2321" width="15.1796875" style="4" customWidth="1"/>
    <col min="2322" max="2322" width="19.54296875" style="4" bestFit="1" customWidth="1"/>
    <col min="2323" max="2323" width="7.6328125" style="4" customWidth="1"/>
    <col min="2324" max="2324" width="11.36328125" style="4" customWidth="1"/>
    <col min="2325" max="2325" width="10" style="4" customWidth="1"/>
    <col min="2326" max="2326" width="12.90625" style="4" customWidth="1"/>
    <col min="2327" max="2327" width="9.6328125" style="4" customWidth="1"/>
    <col min="2328" max="2328" width="11.54296875" style="4" customWidth="1"/>
    <col min="2329" max="2329" width="8.90625" style="4"/>
    <col min="2330" max="2330" width="8.1796875" style="4" customWidth="1"/>
    <col min="2331" max="2331" width="15.54296875" style="4" bestFit="1" customWidth="1"/>
    <col min="2332" max="2332" width="15.54296875" style="4" customWidth="1"/>
    <col min="2333" max="2333" width="10.1796875" style="4" customWidth="1"/>
    <col min="2334" max="2334" width="11.90625" style="4" customWidth="1"/>
    <col min="2335" max="2561" width="8.90625" style="4"/>
    <col min="2562" max="2562" width="2.453125" style="4" customWidth="1"/>
    <col min="2563" max="2563" width="14.54296875" style="4" customWidth="1"/>
    <col min="2564" max="2564" width="11" style="4" bestFit="1" customWidth="1"/>
    <col min="2565" max="2565" width="14.1796875" style="4" bestFit="1" customWidth="1"/>
    <col min="2566" max="2566" width="12.1796875" style="4" customWidth="1"/>
    <col min="2567" max="2567" width="10.81640625" style="4" bestFit="1" customWidth="1"/>
    <col min="2568" max="2570" width="13.6328125" style="4" customWidth="1"/>
    <col min="2571" max="2571" width="13.453125" style="4" customWidth="1"/>
    <col min="2572" max="2576" width="13.6328125" style="4" customWidth="1"/>
    <col min="2577" max="2577" width="15.1796875" style="4" customWidth="1"/>
    <col min="2578" max="2578" width="19.54296875" style="4" bestFit="1" customWidth="1"/>
    <col min="2579" max="2579" width="7.6328125" style="4" customWidth="1"/>
    <col min="2580" max="2580" width="11.36328125" style="4" customWidth="1"/>
    <col min="2581" max="2581" width="10" style="4" customWidth="1"/>
    <col min="2582" max="2582" width="12.90625" style="4" customWidth="1"/>
    <col min="2583" max="2583" width="9.6328125" style="4" customWidth="1"/>
    <col min="2584" max="2584" width="11.54296875" style="4" customWidth="1"/>
    <col min="2585" max="2585" width="8.90625" style="4"/>
    <col min="2586" max="2586" width="8.1796875" style="4" customWidth="1"/>
    <col min="2587" max="2587" width="15.54296875" style="4" bestFit="1" customWidth="1"/>
    <col min="2588" max="2588" width="15.54296875" style="4" customWidth="1"/>
    <col min="2589" max="2589" width="10.1796875" style="4" customWidth="1"/>
    <col min="2590" max="2590" width="11.90625" style="4" customWidth="1"/>
    <col min="2591" max="2817" width="8.90625" style="4"/>
    <col min="2818" max="2818" width="2.453125" style="4" customWidth="1"/>
    <col min="2819" max="2819" width="14.54296875" style="4" customWidth="1"/>
    <col min="2820" max="2820" width="11" style="4" bestFit="1" customWidth="1"/>
    <col min="2821" max="2821" width="14.1796875" style="4" bestFit="1" customWidth="1"/>
    <col min="2822" max="2822" width="12.1796875" style="4" customWidth="1"/>
    <col min="2823" max="2823" width="10.81640625" style="4" bestFit="1" customWidth="1"/>
    <col min="2824" max="2826" width="13.6328125" style="4" customWidth="1"/>
    <col min="2827" max="2827" width="13.453125" style="4" customWidth="1"/>
    <col min="2828" max="2832" width="13.6328125" style="4" customWidth="1"/>
    <col min="2833" max="2833" width="15.1796875" style="4" customWidth="1"/>
    <col min="2834" max="2834" width="19.54296875" style="4" bestFit="1" customWidth="1"/>
    <col min="2835" max="2835" width="7.6328125" style="4" customWidth="1"/>
    <col min="2836" max="2836" width="11.36328125" style="4" customWidth="1"/>
    <col min="2837" max="2837" width="10" style="4" customWidth="1"/>
    <col min="2838" max="2838" width="12.90625" style="4" customWidth="1"/>
    <col min="2839" max="2839" width="9.6328125" style="4" customWidth="1"/>
    <col min="2840" max="2840" width="11.54296875" style="4" customWidth="1"/>
    <col min="2841" max="2841" width="8.90625" style="4"/>
    <col min="2842" max="2842" width="8.1796875" style="4" customWidth="1"/>
    <col min="2843" max="2843" width="15.54296875" style="4" bestFit="1" customWidth="1"/>
    <col min="2844" max="2844" width="15.54296875" style="4" customWidth="1"/>
    <col min="2845" max="2845" width="10.1796875" style="4" customWidth="1"/>
    <col min="2846" max="2846" width="11.90625" style="4" customWidth="1"/>
    <col min="2847" max="3073" width="8.90625" style="4"/>
    <col min="3074" max="3074" width="2.453125" style="4" customWidth="1"/>
    <col min="3075" max="3075" width="14.54296875" style="4" customWidth="1"/>
    <col min="3076" max="3076" width="11" style="4" bestFit="1" customWidth="1"/>
    <col min="3077" max="3077" width="14.1796875" style="4" bestFit="1" customWidth="1"/>
    <col min="3078" max="3078" width="12.1796875" style="4" customWidth="1"/>
    <col min="3079" max="3079" width="10.81640625" style="4" bestFit="1" customWidth="1"/>
    <col min="3080" max="3082" width="13.6328125" style="4" customWidth="1"/>
    <col min="3083" max="3083" width="13.453125" style="4" customWidth="1"/>
    <col min="3084" max="3088" width="13.6328125" style="4" customWidth="1"/>
    <col min="3089" max="3089" width="15.1796875" style="4" customWidth="1"/>
    <col min="3090" max="3090" width="19.54296875" style="4" bestFit="1" customWidth="1"/>
    <col min="3091" max="3091" width="7.6328125" style="4" customWidth="1"/>
    <col min="3092" max="3092" width="11.36328125" style="4" customWidth="1"/>
    <col min="3093" max="3093" width="10" style="4" customWidth="1"/>
    <col min="3094" max="3094" width="12.90625" style="4" customWidth="1"/>
    <col min="3095" max="3095" width="9.6328125" style="4" customWidth="1"/>
    <col min="3096" max="3096" width="11.54296875" style="4" customWidth="1"/>
    <col min="3097" max="3097" width="8.90625" style="4"/>
    <col min="3098" max="3098" width="8.1796875" style="4" customWidth="1"/>
    <col min="3099" max="3099" width="15.54296875" style="4" bestFit="1" customWidth="1"/>
    <col min="3100" max="3100" width="15.54296875" style="4" customWidth="1"/>
    <col min="3101" max="3101" width="10.1796875" style="4" customWidth="1"/>
    <col min="3102" max="3102" width="11.90625" style="4" customWidth="1"/>
    <col min="3103" max="3329" width="8.90625" style="4"/>
    <col min="3330" max="3330" width="2.453125" style="4" customWidth="1"/>
    <col min="3331" max="3331" width="14.54296875" style="4" customWidth="1"/>
    <col min="3332" max="3332" width="11" style="4" bestFit="1" customWidth="1"/>
    <col min="3333" max="3333" width="14.1796875" style="4" bestFit="1" customWidth="1"/>
    <col min="3334" max="3334" width="12.1796875" style="4" customWidth="1"/>
    <col min="3335" max="3335" width="10.81640625" style="4" bestFit="1" customWidth="1"/>
    <col min="3336" max="3338" width="13.6328125" style="4" customWidth="1"/>
    <col min="3339" max="3339" width="13.453125" style="4" customWidth="1"/>
    <col min="3340" max="3344" width="13.6328125" style="4" customWidth="1"/>
    <col min="3345" max="3345" width="15.1796875" style="4" customWidth="1"/>
    <col min="3346" max="3346" width="19.54296875" style="4" bestFit="1" customWidth="1"/>
    <col min="3347" max="3347" width="7.6328125" style="4" customWidth="1"/>
    <col min="3348" max="3348" width="11.36328125" style="4" customWidth="1"/>
    <col min="3349" max="3349" width="10" style="4" customWidth="1"/>
    <col min="3350" max="3350" width="12.90625" style="4" customWidth="1"/>
    <col min="3351" max="3351" width="9.6328125" style="4" customWidth="1"/>
    <col min="3352" max="3352" width="11.54296875" style="4" customWidth="1"/>
    <col min="3353" max="3353" width="8.90625" style="4"/>
    <col min="3354" max="3354" width="8.1796875" style="4" customWidth="1"/>
    <col min="3355" max="3355" width="15.54296875" style="4" bestFit="1" customWidth="1"/>
    <col min="3356" max="3356" width="15.54296875" style="4" customWidth="1"/>
    <col min="3357" max="3357" width="10.1796875" style="4" customWidth="1"/>
    <col min="3358" max="3358" width="11.90625" style="4" customWidth="1"/>
    <col min="3359" max="3585" width="8.90625" style="4"/>
    <col min="3586" max="3586" width="2.453125" style="4" customWidth="1"/>
    <col min="3587" max="3587" width="14.54296875" style="4" customWidth="1"/>
    <col min="3588" max="3588" width="11" style="4" bestFit="1" customWidth="1"/>
    <col min="3589" max="3589" width="14.1796875" style="4" bestFit="1" customWidth="1"/>
    <col min="3590" max="3590" width="12.1796875" style="4" customWidth="1"/>
    <col min="3591" max="3591" width="10.81640625" style="4" bestFit="1" customWidth="1"/>
    <col min="3592" max="3594" width="13.6328125" style="4" customWidth="1"/>
    <col min="3595" max="3595" width="13.453125" style="4" customWidth="1"/>
    <col min="3596" max="3600" width="13.6328125" style="4" customWidth="1"/>
    <col min="3601" max="3601" width="15.1796875" style="4" customWidth="1"/>
    <col min="3602" max="3602" width="19.54296875" style="4" bestFit="1" customWidth="1"/>
    <col min="3603" max="3603" width="7.6328125" style="4" customWidth="1"/>
    <col min="3604" max="3604" width="11.36328125" style="4" customWidth="1"/>
    <col min="3605" max="3605" width="10" style="4" customWidth="1"/>
    <col min="3606" max="3606" width="12.90625" style="4" customWidth="1"/>
    <col min="3607" max="3607" width="9.6328125" style="4" customWidth="1"/>
    <col min="3608" max="3608" width="11.54296875" style="4" customWidth="1"/>
    <col min="3609" max="3609" width="8.90625" style="4"/>
    <col min="3610" max="3610" width="8.1796875" style="4" customWidth="1"/>
    <col min="3611" max="3611" width="15.54296875" style="4" bestFit="1" customWidth="1"/>
    <col min="3612" max="3612" width="15.54296875" style="4" customWidth="1"/>
    <col min="3613" max="3613" width="10.1796875" style="4" customWidth="1"/>
    <col min="3614" max="3614" width="11.90625" style="4" customWidth="1"/>
    <col min="3615" max="3841" width="8.90625" style="4"/>
    <col min="3842" max="3842" width="2.453125" style="4" customWidth="1"/>
    <col min="3843" max="3843" width="14.54296875" style="4" customWidth="1"/>
    <col min="3844" max="3844" width="11" style="4" bestFit="1" customWidth="1"/>
    <col min="3845" max="3845" width="14.1796875" style="4" bestFit="1" customWidth="1"/>
    <col min="3846" max="3846" width="12.1796875" style="4" customWidth="1"/>
    <col min="3847" max="3847" width="10.81640625" style="4" bestFit="1" customWidth="1"/>
    <col min="3848" max="3850" width="13.6328125" style="4" customWidth="1"/>
    <col min="3851" max="3851" width="13.453125" style="4" customWidth="1"/>
    <col min="3852" max="3856" width="13.6328125" style="4" customWidth="1"/>
    <col min="3857" max="3857" width="15.1796875" style="4" customWidth="1"/>
    <col min="3858" max="3858" width="19.54296875" style="4" bestFit="1" customWidth="1"/>
    <col min="3859" max="3859" width="7.6328125" style="4" customWidth="1"/>
    <col min="3860" max="3860" width="11.36328125" style="4" customWidth="1"/>
    <col min="3861" max="3861" width="10" style="4" customWidth="1"/>
    <col min="3862" max="3862" width="12.90625" style="4" customWidth="1"/>
    <col min="3863" max="3863" width="9.6328125" style="4" customWidth="1"/>
    <col min="3864" max="3864" width="11.54296875" style="4" customWidth="1"/>
    <col min="3865" max="3865" width="8.90625" style="4"/>
    <col min="3866" max="3866" width="8.1796875" style="4" customWidth="1"/>
    <col min="3867" max="3867" width="15.54296875" style="4" bestFit="1" customWidth="1"/>
    <col min="3868" max="3868" width="15.54296875" style="4" customWidth="1"/>
    <col min="3869" max="3869" width="10.1796875" style="4" customWidth="1"/>
    <col min="3870" max="3870" width="11.90625" style="4" customWidth="1"/>
    <col min="3871" max="4097" width="8.90625" style="4"/>
    <col min="4098" max="4098" width="2.453125" style="4" customWidth="1"/>
    <col min="4099" max="4099" width="14.54296875" style="4" customWidth="1"/>
    <col min="4100" max="4100" width="11" style="4" bestFit="1" customWidth="1"/>
    <col min="4101" max="4101" width="14.1796875" style="4" bestFit="1" customWidth="1"/>
    <col min="4102" max="4102" width="12.1796875" style="4" customWidth="1"/>
    <col min="4103" max="4103" width="10.81640625" style="4" bestFit="1" customWidth="1"/>
    <col min="4104" max="4106" width="13.6328125" style="4" customWidth="1"/>
    <col min="4107" max="4107" width="13.453125" style="4" customWidth="1"/>
    <col min="4108" max="4112" width="13.6328125" style="4" customWidth="1"/>
    <col min="4113" max="4113" width="15.1796875" style="4" customWidth="1"/>
    <col min="4114" max="4114" width="19.54296875" style="4" bestFit="1" customWidth="1"/>
    <col min="4115" max="4115" width="7.6328125" style="4" customWidth="1"/>
    <col min="4116" max="4116" width="11.36328125" style="4" customWidth="1"/>
    <col min="4117" max="4117" width="10" style="4" customWidth="1"/>
    <col min="4118" max="4118" width="12.90625" style="4" customWidth="1"/>
    <col min="4119" max="4119" width="9.6328125" style="4" customWidth="1"/>
    <col min="4120" max="4120" width="11.54296875" style="4" customWidth="1"/>
    <col min="4121" max="4121" width="8.90625" style="4"/>
    <col min="4122" max="4122" width="8.1796875" style="4" customWidth="1"/>
    <col min="4123" max="4123" width="15.54296875" style="4" bestFit="1" customWidth="1"/>
    <col min="4124" max="4124" width="15.54296875" style="4" customWidth="1"/>
    <col min="4125" max="4125" width="10.1796875" style="4" customWidth="1"/>
    <col min="4126" max="4126" width="11.90625" style="4" customWidth="1"/>
    <col min="4127" max="4353" width="8.90625" style="4"/>
    <col min="4354" max="4354" width="2.453125" style="4" customWidth="1"/>
    <col min="4355" max="4355" width="14.54296875" style="4" customWidth="1"/>
    <col min="4356" max="4356" width="11" style="4" bestFit="1" customWidth="1"/>
    <col min="4357" max="4357" width="14.1796875" style="4" bestFit="1" customWidth="1"/>
    <col min="4358" max="4358" width="12.1796875" style="4" customWidth="1"/>
    <col min="4359" max="4359" width="10.81640625" style="4" bestFit="1" customWidth="1"/>
    <col min="4360" max="4362" width="13.6328125" style="4" customWidth="1"/>
    <col min="4363" max="4363" width="13.453125" style="4" customWidth="1"/>
    <col min="4364" max="4368" width="13.6328125" style="4" customWidth="1"/>
    <col min="4369" max="4369" width="15.1796875" style="4" customWidth="1"/>
    <col min="4370" max="4370" width="19.54296875" style="4" bestFit="1" customWidth="1"/>
    <col min="4371" max="4371" width="7.6328125" style="4" customWidth="1"/>
    <col min="4372" max="4372" width="11.36328125" style="4" customWidth="1"/>
    <col min="4373" max="4373" width="10" style="4" customWidth="1"/>
    <col min="4374" max="4374" width="12.90625" style="4" customWidth="1"/>
    <col min="4375" max="4375" width="9.6328125" style="4" customWidth="1"/>
    <col min="4376" max="4376" width="11.54296875" style="4" customWidth="1"/>
    <col min="4377" max="4377" width="8.90625" style="4"/>
    <col min="4378" max="4378" width="8.1796875" style="4" customWidth="1"/>
    <col min="4379" max="4379" width="15.54296875" style="4" bestFit="1" customWidth="1"/>
    <col min="4380" max="4380" width="15.54296875" style="4" customWidth="1"/>
    <col min="4381" max="4381" width="10.1796875" style="4" customWidth="1"/>
    <col min="4382" max="4382" width="11.90625" style="4" customWidth="1"/>
    <col min="4383" max="4609" width="8.90625" style="4"/>
    <col min="4610" max="4610" width="2.453125" style="4" customWidth="1"/>
    <col min="4611" max="4611" width="14.54296875" style="4" customWidth="1"/>
    <col min="4612" max="4612" width="11" style="4" bestFit="1" customWidth="1"/>
    <col min="4613" max="4613" width="14.1796875" style="4" bestFit="1" customWidth="1"/>
    <col min="4614" max="4614" width="12.1796875" style="4" customWidth="1"/>
    <col min="4615" max="4615" width="10.81640625" style="4" bestFit="1" customWidth="1"/>
    <col min="4616" max="4618" width="13.6328125" style="4" customWidth="1"/>
    <col min="4619" max="4619" width="13.453125" style="4" customWidth="1"/>
    <col min="4620" max="4624" width="13.6328125" style="4" customWidth="1"/>
    <col min="4625" max="4625" width="15.1796875" style="4" customWidth="1"/>
    <col min="4626" max="4626" width="19.54296875" style="4" bestFit="1" customWidth="1"/>
    <col min="4627" max="4627" width="7.6328125" style="4" customWidth="1"/>
    <col min="4628" max="4628" width="11.36328125" style="4" customWidth="1"/>
    <col min="4629" max="4629" width="10" style="4" customWidth="1"/>
    <col min="4630" max="4630" width="12.90625" style="4" customWidth="1"/>
    <col min="4631" max="4631" width="9.6328125" style="4" customWidth="1"/>
    <col min="4632" max="4632" width="11.54296875" style="4" customWidth="1"/>
    <col min="4633" max="4633" width="8.90625" style="4"/>
    <col min="4634" max="4634" width="8.1796875" style="4" customWidth="1"/>
    <col min="4635" max="4635" width="15.54296875" style="4" bestFit="1" customWidth="1"/>
    <col min="4636" max="4636" width="15.54296875" style="4" customWidth="1"/>
    <col min="4637" max="4637" width="10.1796875" style="4" customWidth="1"/>
    <col min="4638" max="4638" width="11.90625" style="4" customWidth="1"/>
    <col min="4639" max="4865" width="8.90625" style="4"/>
    <col min="4866" max="4866" width="2.453125" style="4" customWidth="1"/>
    <col min="4867" max="4867" width="14.54296875" style="4" customWidth="1"/>
    <col min="4868" max="4868" width="11" style="4" bestFit="1" customWidth="1"/>
    <col min="4869" max="4869" width="14.1796875" style="4" bestFit="1" customWidth="1"/>
    <col min="4870" max="4870" width="12.1796875" style="4" customWidth="1"/>
    <col min="4871" max="4871" width="10.81640625" style="4" bestFit="1" customWidth="1"/>
    <col min="4872" max="4874" width="13.6328125" style="4" customWidth="1"/>
    <col min="4875" max="4875" width="13.453125" style="4" customWidth="1"/>
    <col min="4876" max="4880" width="13.6328125" style="4" customWidth="1"/>
    <col min="4881" max="4881" width="15.1796875" style="4" customWidth="1"/>
    <col min="4882" max="4882" width="19.54296875" style="4" bestFit="1" customWidth="1"/>
    <col min="4883" max="4883" width="7.6328125" style="4" customWidth="1"/>
    <col min="4884" max="4884" width="11.36328125" style="4" customWidth="1"/>
    <col min="4885" max="4885" width="10" style="4" customWidth="1"/>
    <col min="4886" max="4886" width="12.90625" style="4" customWidth="1"/>
    <col min="4887" max="4887" width="9.6328125" style="4" customWidth="1"/>
    <col min="4888" max="4888" width="11.54296875" style="4" customWidth="1"/>
    <col min="4889" max="4889" width="8.90625" style="4"/>
    <col min="4890" max="4890" width="8.1796875" style="4" customWidth="1"/>
    <col min="4891" max="4891" width="15.54296875" style="4" bestFit="1" customWidth="1"/>
    <col min="4892" max="4892" width="15.54296875" style="4" customWidth="1"/>
    <col min="4893" max="4893" width="10.1796875" style="4" customWidth="1"/>
    <col min="4894" max="4894" width="11.90625" style="4" customWidth="1"/>
    <col min="4895" max="5121" width="8.90625" style="4"/>
    <col min="5122" max="5122" width="2.453125" style="4" customWidth="1"/>
    <col min="5123" max="5123" width="14.54296875" style="4" customWidth="1"/>
    <col min="5124" max="5124" width="11" style="4" bestFit="1" customWidth="1"/>
    <col min="5125" max="5125" width="14.1796875" style="4" bestFit="1" customWidth="1"/>
    <col min="5126" max="5126" width="12.1796875" style="4" customWidth="1"/>
    <col min="5127" max="5127" width="10.81640625" style="4" bestFit="1" customWidth="1"/>
    <col min="5128" max="5130" width="13.6328125" style="4" customWidth="1"/>
    <col min="5131" max="5131" width="13.453125" style="4" customWidth="1"/>
    <col min="5132" max="5136" width="13.6328125" style="4" customWidth="1"/>
    <col min="5137" max="5137" width="15.1796875" style="4" customWidth="1"/>
    <col min="5138" max="5138" width="19.54296875" style="4" bestFit="1" customWidth="1"/>
    <col min="5139" max="5139" width="7.6328125" style="4" customWidth="1"/>
    <col min="5140" max="5140" width="11.36328125" style="4" customWidth="1"/>
    <col min="5141" max="5141" width="10" style="4" customWidth="1"/>
    <col min="5142" max="5142" width="12.90625" style="4" customWidth="1"/>
    <col min="5143" max="5143" width="9.6328125" style="4" customWidth="1"/>
    <col min="5144" max="5144" width="11.54296875" style="4" customWidth="1"/>
    <col min="5145" max="5145" width="8.90625" style="4"/>
    <col min="5146" max="5146" width="8.1796875" style="4" customWidth="1"/>
    <col min="5147" max="5147" width="15.54296875" style="4" bestFit="1" customWidth="1"/>
    <col min="5148" max="5148" width="15.54296875" style="4" customWidth="1"/>
    <col min="5149" max="5149" width="10.1796875" style="4" customWidth="1"/>
    <col min="5150" max="5150" width="11.90625" style="4" customWidth="1"/>
    <col min="5151" max="5377" width="8.90625" style="4"/>
    <col min="5378" max="5378" width="2.453125" style="4" customWidth="1"/>
    <col min="5379" max="5379" width="14.54296875" style="4" customWidth="1"/>
    <col min="5380" max="5380" width="11" style="4" bestFit="1" customWidth="1"/>
    <col min="5381" max="5381" width="14.1796875" style="4" bestFit="1" customWidth="1"/>
    <col min="5382" max="5382" width="12.1796875" style="4" customWidth="1"/>
    <col min="5383" max="5383" width="10.81640625" style="4" bestFit="1" customWidth="1"/>
    <col min="5384" max="5386" width="13.6328125" style="4" customWidth="1"/>
    <col min="5387" max="5387" width="13.453125" style="4" customWidth="1"/>
    <col min="5388" max="5392" width="13.6328125" style="4" customWidth="1"/>
    <col min="5393" max="5393" width="15.1796875" style="4" customWidth="1"/>
    <col min="5394" max="5394" width="19.54296875" style="4" bestFit="1" customWidth="1"/>
    <col min="5395" max="5395" width="7.6328125" style="4" customWidth="1"/>
    <col min="5396" max="5396" width="11.36328125" style="4" customWidth="1"/>
    <col min="5397" max="5397" width="10" style="4" customWidth="1"/>
    <col min="5398" max="5398" width="12.90625" style="4" customWidth="1"/>
    <col min="5399" max="5399" width="9.6328125" style="4" customWidth="1"/>
    <col min="5400" max="5400" width="11.54296875" style="4" customWidth="1"/>
    <col min="5401" max="5401" width="8.90625" style="4"/>
    <col min="5402" max="5402" width="8.1796875" style="4" customWidth="1"/>
    <col min="5403" max="5403" width="15.54296875" style="4" bestFit="1" customWidth="1"/>
    <col min="5404" max="5404" width="15.54296875" style="4" customWidth="1"/>
    <col min="5405" max="5405" width="10.1796875" style="4" customWidth="1"/>
    <col min="5406" max="5406" width="11.90625" style="4" customWidth="1"/>
    <col min="5407" max="5633" width="8.90625" style="4"/>
    <col min="5634" max="5634" width="2.453125" style="4" customWidth="1"/>
    <col min="5635" max="5635" width="14.54296875" style="4" customWidth="1"/>
    <col min="5636" max="5636" width="11" style="4" bestFit="1" customWidth="1"/>
    <col min="5637" max="5637" width="14.1796875" style="4" bestFit="1" customWidth="1"/>
    <col min="5638" max="5638" width="12.1796875" style="4" customWidth="1"/>
    <col min="5639" max="5639" width="10.81640625" style="4" bestFit="1" customWidth="1"/>
    <col min="5640" max="5642" width="13.6328125" style="4" customWidth="1"/>
    <col min="5643" max="5643" width="13.453125" style="4" customWidth="1"/>
    <col min="5644" max="5648" width="13.6328125" style="4" customWidth="1"/>
    <col min="5649" max="5649" width="15.1796875" style="4" customWidth="1"/>
    <col min="5650" max="5650" width="19.54296875" style="4" bestFit="1" customWidth="1"/>
    <col min="5651" max="5651" width="7.6328125" style="4" customWidth="1"/>
    <col min="5652" max="5652" width="11.36328125" style="4" customWidth="1"/>
    <col min="5653" max="5653" width="10" style="4" customWidth="1"/>
    <col min="5654" max="5654" width="12.90625" style="4" customWidth="1"/>
    <col min="5655" max="5655" width="9.6328125" style="4" customWidth="1"/>
    <col min="5656" max="5656" width="11.54296875" style="4" customWidth="1"/>
    <col min="5657" max="5657" width="8.90625" style="4"/>
    <col min="5658" max="5658" width="8.1796875" style="4" customWidth="1"/>
    <col min="5659" max="5659" width="15.54296875" style="4" bestFit="1" customWidth="1"/>
    <col min="5660" max="5660" width="15.54296875" style="4" customWidth="1"/>
    <col min="5661" max="5661" width="10.1796875" style="4" customWidth="1"/>
    <col min="5662" max="5662" width="11.90625" style="4" customWidth="1"/>
    <col min="5663" max="5889" width="8.90625" style="4"/>
    <col min="5890" max="5890" width="2.453125" style="4" customWidth="1"/>
    <col min="5891" max="5891" width="14.54296875" style="4" customWidth="1"/>
    <col min="5892" max="5892" width="11" style="4" bestFit="1" customWidth="1"/>
    <col min="5893" max="5893" width="14.1796875" style="4" bestFit="1" customWidth="1"/>
    <col min="5894" max="5894" width="12.1796875" style="4" customWidth="1"/>
    <col min="5895" max="5895" width="10.81640625" style="4" bestFit="1" customWidth="1"/>
    <col min="5896" max="5898" width="13.6328125" style="4" customWidth="1"/>
    <col min="5899" max="5899" width="13.453125" style="4" customWidth="1"/>
    <col min="5900" max="5904" width="13.6328125" style="4" customWidth="1"/>
    <col min="5905" max="5905" width="15.1796875" style="4" customWidth="1"/>
    <col min="5906" max="5906" width="19.54296875" style="4" bestFit="1" customWidth="1"/>
    <col min="5907" max="5907" width="7.6328125" style="4" customWidth="1"/>
    <col min="5908" max="5908" width="11.36328125" style="4" customWidth="1"/>
    <col min="5909" max="5909" width="10" style="4" customWidth="1"/>
    <col min="5910" max="5910" width="12.90625" style="4" customWidth="1"/>
    <col min="5911" max="5911" width="9.6328125" style="4" customWidth="1"/>
    <col min="5912" max="5912" width="11.54296875" style="4" customWidth="1"/>
    <col min="5913" max="5913" width="8.90625" style="4"/>
    <col min="5914" max="5914" width="8.1796875" style="4" customWidth="1"/>
    <col min="5915" max="5915" width="15.54296875" style="4" bestFit="1" customWidth="1"/>
    <col min="5916" max="5916" width="15.54296875" style="4" customWidth="1"/>
    <col min="5917" max="5917" width="10.1796875" style="4" customWidth="1"/>
    <col min="5918" max="5918" width="11.90625" style="4" customWidth="1"/>
    <col min="5919" max="6145" width="8.90625" style="4"/>
    <col min="6146" max="6146" width="2.453125" style="4" customWidth="1"/>
    <col min="6147" max="6147" width="14.54296875" style="4" customWidth="1"/>
    <col min="6148" max="6148" width="11" style="4" bestFit="1" customWidth="1"/>
    <col min="6149" max="6149" width="14.1796875" style="4" bestFit="1" customWidth="1"/>
    <col min="6150" max="6150" width="12.1796875" style="4" customWidth="1"/>
    <col min="6151" max="6151" width="10.81640625" style="4" bestFit="1" customWidth="1"/>
    <col min="6152" max="6154" width="13.6328125" style="4" customWidth="1"/>
    <col min="6155" max="6155" width="13.453125" style="4" customWidth="1"/>
    <col min="6156" max="6160" width="13.6328125" style="4" customWidth="1"/>
    <col min="6161" max="6161" width="15.1796875" style="4" customWidth="1"/>
    <col min="6162" max="6162" width="19.54296875" style="4" bestFit="1" customWidth="1"/>
    <col min="6163" max="6163" width="7.6328125" style="4" customWidth="1"/>
    <col min="6164" max="6164" width="11.36328125" style="4" customWidth="1"/>
    <col min="6165" max="6165" width="10" style="4" customWidth="1"/>
    <col min="6166" max="6166" width="12.90625" style="4" customWidth="1"/>
    <col min="6167" max="6167" width="9.6328125" style="4" customWidth="1"/>
    <col min="6168" max="6168" width="11.54296875" style="4" customWidth="1"/>
    <col min="6169" max="6169" width="8.90625" style="4"/>
    <col min="6170" max="6170" width="8.1796875" style="4" customWidth="1"/>
    <col min="6171" max="6171" width="15.54296875" style="4" bestFit="1" customWidth="1"/>
    <col min="6172" max="6172" width="15.54296875" style="4" customWidth="1"/>
    <col min="6173" max="6173" width="10.1796875" style="4" customWidth="1"/>
    <col min="6174" max="6174" width="11.90625" style="4" customWidth="1"/>
    <col min="6175" max="6401" width="8.90625" style="4"/>
    <col min="6402" max="6402" width="2.453125" style="4" customWidth="1"/>
    <col min="6403" max="6403" width="14.54296875" style="4" customWidth="1"/>
    <col min="6404" max="6404" width="11" style="4" bestFit="1" customWidth="1"/>
    <col min="6405" max="6405" width="14.1796875" style="4" bestFit="1" customWidth="1"/>
    <col min="6406" max="6406" width="12.1796875" style="4" customWidth="1"/>
    <col min="6407" max="6407" width="10.81640625" style="4" bestFit="1" customWidth="1"/>
    <col min="6408" max="6410" width="13.6328125" style="4" customWidth="1"/>
    <col min="6411" max="6411" width="13.453125" style="4" customWidth="1"/>
    <col min="6412" max="6416" width="13.6328125" style="4" customWidth="1"/>
    <col min="6417" max="6417" width="15.1796875" style="4" customWidth="1"/>
    <col min="6418" max="6418" width="19.54296875" style="4" bestFit="1" customWidth="1"/>
    <col min="6419" max="6419" width="7.6328125" style="4" customWidth="1"/>
    <col min="6420" max="6420" width="11.36328125" style="4" customWidth="1"/>
    <col min="6421" max="6421" width="10" style="4" customWidth="1"/>
    <col min="6422" max="6422" width="12.90625" style="4" customWidth="1"/>
    <col min="6423" max="6423" width="9.6328125" style="4" customWidth="1"/>
    <col min="6424" max="6424" width="11.54296875" style="4" customWidth="1"/>
    <col min="6425" max="6425" width="8.90625" style="4"/>
    <col min="6426" max="6426" width="8.1796875" style="4" customWidth="1"/>
    <col min="6427" max="6427" width="15.54296875" style="4" bestFit="1" customWidth="1"/>
    <col min="6428" max="6428" width="15.54296875" style="4" customWidth="1"/>
    <col min="6429" max="6429" width="10.1796875" style="4" customWidth="1"/>
    <col min="6430" max="6430" width="11.90625" style="4" customWidth="1"/>
    <col min="6431" max="6657" width="8.90625" style="4"/>
    <col min="6658" max="6658" width="2.453125" style="4" customWidth="1"/>
    <col min="6659" max="6659" width="14.54296875" style="4" customWidth="1"/>
    <col min="6660" max="6660" width="11" style="4" bestFit="1" customWidth="1"/>
    <col min="6661" max="6661" width="14.1796875" style="4" bestFit="1" customWidth="1"/>
    <col min="6662" max="6662" width="12.1796875" style="4" customWidth="1"/>
    <col min="6663" max="6663" width="10.81640625" style="4" bestFit="1" customWidth="1"/>
    <col min="6664" max="6666" width="13.6328125" style="4" customWidth="1"/>
    <col min="6667" max="6667" width="13.453125" style="4" customWidth="1"/>
    <col min="6668" max="6672" width="13.6328125" style="4" customWidth="1"/>
    <col min="6673" max="6673" width="15.1796875" style="4" customWidth="1"/>
    <col min="6674" max="6674" width="19.54296875" style="4" bestFit="1" customWidth="1"/>
    <col min="6675" max="6675" width="7.6328125" style="4" customWidth="1"/>
    <col min="6676" max="6676" width="11.36328125" style="4" customWidth="1"/>
    <col min="6677" max="6677" width="10" style="4" customWidth="1"/>
    <col min="6678" max="6678" width="12.90625" style="4" customWidth="1"/>
    <col min="6679" max="6679" width="9.6328125" style="4" customWidth="1"/>
    <col min="6680" max="6680" width="11.54296875" style="4" customWidth="1"/>
    <col min="6681" max="6681" width="8.90625" style="4"/>
    <col min="6682" max="6682" width="8.1796875" style="4" customWidth="1"/>
    <col min="6683" max="6683" width="15.54296875" style="4" bestFit="1" customWidth="1"/>
    <col min="6684" max="6684" width="15.54296875" style="4" customWidth="1"/>
    <col min="6685" max="6685" width="10.1796875" style="4" customWidth="1"/>
    <col min="6686" max="6686" width="11.90625" style="4" customWidth="1"/>
    <col min="6687" max="6913" width="8.90625" style="4"/>
    <col min="6914" max="6914" width="2.453125" style="4" customWidth="1"/>
    <col min="6915" max="6915" width="14.54296875" style="4" customWidth="1"/>
    <col min="6916" max="6916" width="11" style="4" bestFit="1" customWidth="1"/>
    <col min="6917" max="6917" width="14.1796875" style="4" bestFit="1" customWidth="1"/>
    <col min="6918" max="6918" width="12.1796875" style="4" customWidth="1"/>
    <col min="6919" max="6919" width="10.81640625" style="4" bestFit="1" customWidth="1"/>
    <col min="6920" max="6922" width="13.6328125" style="4" customWidth="1"/>
    <col min="6923" max="6923" width="13.453125" style="4" customWidth="1"/>
    <col min="6924" max="6928" width="13.6328125" style="4" customWidth="1"/>
    <col min="6929" max="6929" width="15.1796875" style="4" customWidth="1"/>
    <col min="6930" max="6930" width="19.54296875" style="4" bestFit="1" customWidth="1"/>
    <col min="6931" max="6931" width="7.6328125" style="4" customWidth="1"/>
    <col min="6932" max="6932" width="11.36328125" style="4" customWidth="1"/>
    <col min="6933" max="6933" width="10" style="4" customWidth="1"/>
    <col min="6934" max="6934" width="12.90625" style="4" customWidth="1"/>
    <col min="6935" max="6935" width="9.6328125" style="4" customWidth="1"/>
    <col min="6936" max="6936" width="11.54296875" style="4" customWidth="1"/>
    <col min="6937" max="6937" width="8.90625" style="4"/>
    <col min="6938" max="6938" width="8.1796875" style="4" customWidth="1"/>
    <col min="6939" max="6939" width="15.54296875" style="4" bestFit="1" customWidth="1"/>
    <col min="6940" max="6940" width="15.54296875" style="4" customWidth="1"/>
    <col min="6941" max="6941" width="10.1796875" style="4" customWidth="1"/>
    <col min="6942" max="6942" width="11.90625" style="4" customWidth="1"/>
    <col min="6943" max="7169" width="8.90625" style="4"/>
    <col min="7170" max="7170" width="2.453125" style="4" customWidth="1"/>
    <col min="7171" max="7171" width="14.54296875" style="4" customWidth="1"/>
    <col min="7172" max="7172" width="11" style="4" bestFit="1" customWidth="1"/>
    <col min="7173" max="7173" width="14.1796875" style="4" bestFit="1" customWidth="1"/>
    <col min="7174" max="7174" width="12.1796875" style="4" customWidth="1"/>
    <col min="7175" max="7175" width="10.81640625" style="4" bestFit="1" customWidth="1"/>
    <col min="7176" max="7178" width="13.6328125" style="4" customWidth="1"/>
    <col min="7179" max="7179" width="13.453125" style="4" customWidth="1"/>
    <col min="7180" max="7184" width="13.6328125" style="4" customWidth="1"/>
    <col min="7185" max="7185" width="15.1796875" style="4" customWidth="1"/>
    <col min="7186" max="7186" width="19.54296875" style="4" bestFit="1" customWidth="1"/>
    <col min="7187" max="7187" width="7.6328125" style="4" customWidth="1"/>
    <col min="7188" max="7188" width="11.36328125" style="4" customWidth="1"/>
    <col min="7189" max="7189" width="10" style="4" customWidth="1"/>
    <col min="7190" max="7190" width="12.90625" style="4" customWidth="1"/>
    <col min="7191" max="7191" width="9.6328125" style="4" customWidth="1"/>
    <col min="7192" max="7192" width="11.54296875" style="4" customWidth="1"/>
    <col min="7193" max="7193" width="8.90625" style="4"/>
    <col min="7194" max="7194" width="8.1796875" style="4" customWidth="1"/>
    <col min="7195" max="7195" width="15.54296875" style="4" bestFit="1" customWidth="1"/>
    <col min="7196" max="7196" width="15.54296875" style="4" customWidth="1"/>
    <col min="7197" max="7197" width="10.1796875" style="4" customWidth="1"/>
    <col min="7198" max="7198" width="11.90625" style="4" customWidth="1"/>
    <col min="7199" max="7425" width="8.90625" style="4"/>
    <col min="7426" max="7426" width="2.453125" style="4" customWidth="1"/>
    <col min="7427" max="7427" width="14.54296875" style="4" customWidth="1"/>
    <col min="7428" max="7428" width="11" style="4" bestFit="1" customWidth="1"/>
    <col min="7429" max="7429" width="14.1796875" style="4" bestFit="1" customWidth="1"/>
    <col min="7430" max="7430" width="12.1796875" style="4" customWidth="1"/>
    <col min="7431" max="7431" width="10.81640625" style="4" bestFit="1" customWidth="1"/>
    <col min="7432" max="7434" width="13.6328125" style="4" customWidth="1"/>
    <col min="7435" max="7435" width="13.453125" style="4" customWidth="1"/>
    <col min="7436" max="7440" width="13.6328125" style="4" customWidth="1"/>
    <col min="7441" max="7441" width="15.1796875" style="4" customWidth="1"/>
    <col min="7442" max="7442" width="19.54296875" style="4" bestFit="1" customWidth="1"/>
    <col min="7443" max="7443" width="7.6328125" style="4" customWidth="1"/>
    <col min="7444" max="7444" width="11.36328125" style="4" customWidth="1"/>
    <col min="7445" max="7445" width="10" style="4" customWidth="1"/>
    <col min="7446" max="7446" width="12.90625" style="4" customWidth="1"/>
    <col min="7447" max="7447" width="9.6328125" style="4" customWidth="1"/>
    <col min="7448" max="7448" width="11.54296875" style="4" customWidth="1"/>
    <col min="7449" max="7449" width="8.90625" style="4"/>
    <col min="7450" max="7450" width="8.1796875" style="4" customWidth="1"/>
    <col min="7451" max="7451" width="15.54296875" style="4" bestFit="1" customWidth="1"/>
    <col min="7452" max="7452" width="15.54296875" style="4" customWidth="1"/>
    <col min="7453" max="7453" width="10.1796875" style="4" customWidth="1"/>
    <col min="7454" max="7454" width="11.90625" style="4" customWidth="1"/>
    <col min="7455" max="7681" width="8.90625" style="4"/>
    <col min="7682" max="7682" width="2.453125" style="4" customWidth="1"/>
    <col min="7683" max="7683" width="14.54296875" style="4" customWidth="1"/>
    <col min="7684" max="7684" width="11" style="4" bestFit="1" customWidth="1"/>
    <col min="7685" max="7685" width="14.1796875" style="4" bestFit="1" customWidth="1"/>
    <col min="7686" max="7686" width="12.1796875" style="4" customWidth="1"/>
    <col min="7687" max="7687" width="10.81640625" style="4" bestFit="1" customWidth="1"/>
    <col min="7688" max="7690" width="13.6328125" style="4" customWidth="1"/>
    <col min="7691" max="7691" width="13.453125" style="4" customWidth="1"/>
    <col min="7692" max="7696" width="13.6328125" style="4" customWidth="1"/>
    <col min="7697" max="7697" width="15.1796875" style="4" customWidth="1"/>
    <col min="7698" max="7698" width="19.54296875" style="4" bestFit="1" customWidth="1"/>
    <col min="7699" max="7699" width="7.6328125" style="4" customWidth="1"/>
    <col min="7700" max="7700" width="11.36328125" style="4" customWidth="1"/>
    <col min="7701" max="7701" width="10" style="4" customWidth="1"/>
    <col min="7702" max="7702" width="12.90625" style="4" customWidth="1"/>
    <col min="7703" max="7703" width="9.6328125" style="4" customWidth="1"/>
    <col min="7704" max="7704" width="11.54296875" style="4" customWidth="1"/>
    <col min="7705" max="7705" width="8.90625" style="4"/>
    <col min="7706" max="7706" width="8.1796875" style="4" customWidth="1"/>
    <col min="7707" max="7707" width="15.54296875" style="4" bestFit="1" customWidth="1"/>
    <col min="7708" max="7708" width="15.54296875" style="4" customWidth="1"/>
    <col min="7709" max="7709" width="10.1796875" style="4" customWidth="1"/>
    <col min="7710" max="7710" width="11.90625" style="4" customWidth="1"/>
    <col min="7711" max="7937" width="8.90625" style="4"/>
    <col min="7938" max="7938" width="2.453125" style="4" customWidth="1"/>
    <col min="7939" max="7939" width="14.54296875" style="4" customWidth="1"/>
    <col min="7940" max="7940" width="11" style="4" bestFit="1" customWidth="1"/>
    <col min="7941" max="7941" width="14.1796875" style="4" bestFit="1" customWidth="1"/>
    <col min="7942" max="7942" width="12.1796875" style="4" customWidth="1"/>
    <col min="7943" max="7943" width="10.81640625" style="4" bestFit="1" customWidth="1"/>
    <col min="7944" max="7946" width="13.6328125" style="4" customWidth="1"/>
    <col min="7947" max="7947" width="13.453125" style="4" customWidth="1"/>
    <col min="7948" max="7952" width="13.6328125" style="4" customWidth="1"/>
    <col min="7953" max="7953" width="15.1796875" style="4" customWidth="1"/>
    <col min="7954" max="7954" width="19.54296875" style="4" bestFit="1" customWidth="1"/>
    <col min="7955" max="7955" width="7.6328125" style="4" customWidth="1"/>
    <col min="7956" max="7956" width="11.36328125" style="4" customWidth="1"/>
    <col min="7957" max="7957" width="10" style="4" customWidth="1"/>
    <col min="7958" max="7958" width="12.90625" style="4" customWidth="1"/>
    <col min="7959" max="7959" width="9.6328125" style="4" customWidth="1"/>
    <col min="7960" max="7960" width="11.54296875" style="4" customWidth="1"/>
    <col min="7961" max="7961" width="8.90625" style="4"/>
    <col min="7962" max="7962" width="8.1796875" style="4" customWidth="1"/>
    <col min="7963" max="7963" width="15.54296875" style="4" bestFit="1" customWidth="1"/>
    <col min="7964" max="7964" width="15.54296875" style="4" customWidth="1"/>
    <col min="7965" max="7965" width="10.1796875" style="4" customWidth="1"/>
    <col min="7966" max="7966" width="11.90625" style="4" customWidth="1"/>
    <col min="7967" max="8193" width="8.90625" style="4"/>
    <col min="8194" max="8194" width="2.453125" style="4" customWidth="1"/>
    <col min="8195" max="8195" width="14.54296875" style="4" customWidth="1"/>
    <col min="8196" max="8196" width="11" style="4" bestFit="1" customWidth="1"/>
    <col min="8197" max="8197" width="14.1796875" style="4" bestFit="1" customWidth="1"/>
    <col min="8198" max="8198" width="12.1796875" style="4" customWidth="1"/>
    <col min="8199" max="8199" width="10.81640625" style="4" bestFit="1" customWidth="1"/>
    <col min="8200" max="8202" width="13.6328125" style="4" customWidth="1"/>
    <col min="8203" max="8203" width="13.453125" style="4" customWidth="1"/>
    <col min="8204" max="8208" width="13.6328125" style="4" customWidth="1"/>
    <col min="8209" max="8209" width="15.1796875" style="4" customWidth="1"/>
    <col min="8210" max="8210" width="19.54296875" style="4" bestFit="1" customWidth="1"/>
    <col min="8211" max="8211" width="7.6328125" style="4" customWidth="1"/>
    <col min="8212" max="8212" width="11.36328125" style="4" customWidth="1"/>
    <col min="8213" max="8213" width="10" style="4" customWidth="1"/>
    <col min="8214" max="8214" width="12.90625" style="4" customWidth="1"/>
    <col min="8215" max="8215" width="9.6328125" style="4" customWidth="1"/>
    <col min="8216" max="8216" width="11.54296875" style="4" customWidth="1"/>
    <col min="8217" max="8217" width="8.90625" style="4"/>
    <col min="8218" max="8218" width="8.1796875" style="4" customWidth="1"/>
    <col min="8219" max="8219" width="15.54296875" style="4" bestFit="1" customWidth="1"/>
    <col min="8220" max="8220" width="15.54296875" style="4" customWidth="1"/>
    <col min="8221" max="8221" width="10.1796875" style="4" customWidth="1"/>
    <col min="8222" max="8222" width="11.90625" style="4" customWidth="1"/>
    <col min="8223" max="8449" width="8.90625" style="4"/>
    <col min="8450" max="8450" width="2.453125" style="4" customWidth="1"/>
    <col min="8451" max="8451" width="14.54296875" style="4" customWidth="1"/>
    <col min="8452" max="8452" width="11" style="4" bestFit="1" customWidth="1"/>
    <col min="8453" max="8453" width="14.1796875" style="4" bestFit="1" customWidth="1"/>
    <col min="8454" max="8454" width="12.1796875" style="4" customWidth="1"/>
    <col min="8455" max="8455" width="10.81640625" style="4" bestFit="1" customWidth="1"/>
    <col min="8456" max="8458" width="13.6328125" style="4" customWidth="1"/>
    <col min="8459" max="8459" width="13.453125" style="4" customWidth="1"/>
    <col min="8460" max="8464" width="13.6328125" style="4" customWidth="1"/>
    <col min="8465" max="8465" width="15.1796875" style="4" customWidth="1"/>
    <col min="8466" max="8466" width="19.54296875" style="4" bestFit="1" customWidth="1"/>
    <col min="8467" max="8467" width="7.6328125" style="4" customWidth="1"/>
    <col min="8468" max="8468" width="11.36328125" style="4" customWidth="1"/>
    <col min="8469" max="8469" width="10" style="4" customWidth="1"/>
    <col min="8470" max="8470" width="12.90625" style="4" customWidth="1"/>
    <col min="8471" max="8471" width="9.6328125" style="4" customWidth="1"/>
    <col min="8472" max="8472" width="11.54296875" style="4" customWidth="1"/>
    <col min="8473" max="8473" width="8.90625" style="4"/>
    <col min="8474" max="8474" width="8.1796875" style="4" customWidth="1"/>
    <col min="8475" max="8475" width="15.54296875" style="4" bestFit="1" customWidth="1"/>
    <col min="8476" max="8476" width="15.54296875" style="4" customWidth="1"/>
    <col min="8477" max="8477" width="10.1796875" style="4" customWidth="1"/>
    <col min="8478" max="8478" width="11.90625" style="4" customWidth="1"/>
    <col min="8479" max="8705" width="8.90625" style="4"/>
    <col min="8706" max="8706" width="2.453125" style="4" customWidth="1"/>
    <col min="8707" max="8707" width="14.54296875" style="4" customWidth="1"/>
    <col min="8708" max="8708" width="11" style="4" bestFit="1" customWidth="1"/>
    <col min="8709" max="8709" width="14.1796875" style="4" bestFit="1" customWidth="1"/>
    <col min="8710" max="8710" width="12.1796875" style="4" customWidth="1"/>
    <col min="8711" max="8711" width="10.81640625" style="4" bestFit="1" customWidth="1"/>
    <col min="8712" max="8714" width="13.6328125" style="4" customWidth="1"/>
    <col min="8715" max="8715" width="13.453125" style="4" customWidth="1"/>
    <col min="8716" max="8720" width="13.6328125" style="4" customWidth="1"/>
    <col min="8721" max="8721" width="15.1796875" style="4" customWidth="1"/>
    <col min="8722" max="8722" width="19.54296875" style="4" bestFit="1" customWidth="1"/>
    <col min="8723" max="8723" width="7.6328125" style="4" customWidth="1"/>
    <col min="8724" max="8724" width="11.36328125" style="4" customWidth="1"/>
    <col min="8725" max="8725" width="10" style="4" customWidth="1"/>
    <col min="8726" max="8726" width="12.90625" style="4" customWidth="1"/>
    <col min="8727" max="8727" width="9.6328125" style="4" customWidth="1"/>
    <col min="8728" max="8728" width="11.54296875" style="4" customWidth="1"/>
    <col min="8729" max="8729" width="8.90625" style="4"/>
    <col min="8730" max="8730" width="8.1796875" style="4" customWidth="1"/>
    <col min="8731" max="8731" width="15.54296875" style="4" bestFit="1" customWidth="1"/>
    <col min="8732" max="8732" width="15.54296875" style="4" customWidth="1"/>
    <col min="8733" max="8733" width="10.1796875" style="4" customWidth="1"/>
    <col min="8734" max="8734" width="11.90625" style="4" customWidth="1"/>
    <col min="8735" max="8961" width="8.90625" style="4"/>
    <col min="8962" max="8962" width="2.453125" style="4" customWidth="1"/>
    <col min="8963" max="8963" width="14.54296875" style="4" customWidth="1"/>
    <col min="8964" max="8964" width="11" style="4" bestFit="1" customWidth="1"/>
    <col min="8965" max="8965" width="14.1796875" style="4" bestFit="1" customWidth="1"/>
    <col min="8966" max="8966" width="12.1796875" style="4" customWidth="1"/>
    <col min="8967" max="8967" width="10.81640625" style="4" bestFit="1" customWidth="1"/>
    <col min="8968" max="8970" width="13.6328125" style="4" customWidth="1"/>
    <col min="8971" max="8971" width="13.453125" style="4" customWidth="1"/>
    <col min="8972" max="8976" width="13.6328125" style="4" customWidth="1"/>
    <col min="8977" max="8977" width="15.1796875" style="4" customWidth="1"/>
    <col min="8978" max="8978" width="19.54296875" style="4" bestFit="1" customWidth="1"/>
    <col min="8979" max="8979" width="7.6328125" style="4" customWidth="1"/>
    <col min="8980" max="8980" width="11.36328125" style="4" customWidth="1"/>
    <col min="8981" max="8981" width="10" style="4" customWidth="1"/>
    <col min="8982" max="8982" width="12.90625" style="4" customWidth="1"/>
    <col min="8983" max="8983" width="9.6328125" style="4" customWidth="1"/>
    <col min="8984" max="8984" width="11.54296875" style="4" customWidth="1"/>
    <col min="8985" max="8985" width="8.90625" style="4"/>
    <col min="8986" max="8986" width="8.1796875" style="4" customWidth="1"/>
    <col min="8987" max="8987" width="15.54296875" style="4" bestFit="1" customWidth="1"/>
    <col min="8988" max="8988" width="15.54296875" style="4" customWidth="1"/>
    <col min="8989" max="8989" width="10.1796875" style="4" customWidth="1"/>
    <col min="8990" max="8990" width="11.90625" style="4" customWidth="1"/>
    <col min="8991" max="9217" width="8.90625" style="4"/>
    <col min="9218" max="9218" width="2.453125" style="4" customWidth="1"/>
    <col min="9219" max="9219" width="14.54296875" style="4" customWidth="1"/>
    <col min="9220" max="9220" width="11" style="4" bestFit="1" customWidth="1"/>
    <col min="9221" max="9221" width="14.1796875" style="4" bestFit="1" customWidth="1"/>
    <col min="9222" max="9222" width="12.1796875" style="4" customWidth="1"/>
    <col min="9223" max="9223" width="10.81640625" style="4" bestFit="1" customWidth="1"/>
    <col min="9224" max="9226" width="13.6328125" style="4" customWidth="1"/>
    <col min="9227" max="9227" width="13.453125" style="4" customWidth="1"/>
    <col min="9228" max="9232" width="13.6328125" style="4" customWidth="1"/>
    <col min="9233" max="9233" width="15.1796875" style="4" customWidth="1"/>
    <col min="9234" max="9234" width="19.54296875" style="4" bestFit="1" customWidth="1"/>
    <col min="9235" max="9235" width="7.6328125" style="4" customWidth="1"/>
    <col min="9236" max="9236" width="11.36328125" style="4" customWidth="1"/>
    <col min="9237" max="9237" width="10" style="4" customWidth="1"/>
    <col min="9238" max="9238" width="12.90625" style="4" customWidth="1"/>
    <col min="9239" max="9239" width="9.6328125" style="4" customWidth="1"/>
    <col min="9240" max="9240" width="11.54296875" style="4" customWidth="1"/>
    <col min="9241" max="9241" width="8.90625" style="4"/>
    <col min="9242" max="9242" width="8.1796875" style="4" customWidth="1"/>
    <col min="9243" max="9243" width="15.54296875" style="4" bestFit="1" customWidth="1"/>
    <col min="9244" max="9244" width="15.54296875" style="4" customWidth="1"/>
    <col min="9245" max="9245" width="10.1796875" style="4" customWidth="1"/>
    <col min="9246" max="9246" width="11.90625" style="4" customWidth="1"/>
    <col min="9247" max="9473" width="8.90625" style="4"/>
    <col min="9474" max="9474" width="2.453125" style="4" customWidth="1"/>
    <col min="9475" max="9475" width="14.54296875" style="4" customWidth="1"/>
    <col min="9476" max="9476" width="11" style="4" bestFit="1" customWidth="1"/>
    <col min="9477" max="9477" width="14.1796875" style="4" bestFit="1" customWidth="1"/>
    <col min="9478" max="9478" width="12.1796875" style="4" customWidth="1"/>
    <col min="9479" max="9479" width="10.81640625" style="4" bestFit="1" customWidth="1"/>
    <col min="9480" max="9482" width="13.6328125" style="4" customWidth="1"/>
    <col min="9483" max="9483" width="13.453125" style="4" customWidth="1"/>
    <col min="9484" max="9488" width="13.6328125" style="4" customWidth="1"/>
    <col min="9489" max="9489" width="15.1796875" style="4" customWidth="1"/>
    <col min="9490" max="9490" width="19.54296875" style="4" bestFit="1" customWidth="1"/>
    <col min="9491" max="9491" width="7.6328125" style="4" customWidth="1"/>
    <col min="9492" max="9492" width="11.36328125" style="4" customWidth="1"/>
    <col min="9493" max="9493" width="10" style="4" customWidth="1"/>
    <col min="9494" max="9494" width="12.90625" style="4" customWidth="1"/>
    <col min="9495" max="9495" width="9.6328125" style="4" customWidth="1"/>
    <col min="9496" max="9496" width="11.54296875" style="4" customWidth="1"/>
    <col min="9497" max="9497" width="8.90625" style="4"/>
    <col min="9498" max="9498" width="8.1796875" style="4" customWidth="1"/>
    <col min="9499" max="9499" width="15.54296875" style="4" bestFit="1" customWidth="1"/>
    <col min="9500" max="9500" width="15.54296875" style="4" customWidth="1"/>
    <col min="9501" max="9501" width="10.1796875" style="4" customWidth="1"/>
    <col min="9502" max="9502" width="11.90625" style="4" customWidth="1"/>
    <col min="9503" max="9729" width="8.90625" style="4"/>
    <col min="9730" max="9730" width="2.453125" style="4" customWidth="1"/>
    <col min="9731" max="9731" width="14.54296875" style="4" customWidth="1"/>
    <col min="9732" max="9732" width="11" style="4" bestFit="1" customWidth="1"/>
    <col min="9733" max="9733" width="14.1796875" style="4" bestFit="1" customWidth="1"/>
    <col min="9734" max="9734" width="12.1796875" style="4" customWidth="1"/>
    <col min="9735" max="9735" width="10.81640625" style="4" bestFit="1" customWidth="1"/>
    <col min="9736" max="9738" width="13.6328125" style="4" customWidth="1"/>
    <col min="9739" max="9739" width="13.453125" style="4" customWidth="1"/>
    <col min="9740" max="9744" width="13.6328125" style="4" customWidth="1"/>
    <col min="9745" max="9745" width="15.1796875" style="4" customWidth="1"/>
    <col min="9746" max="9746" width="19.54296875" style="4" bestFit="1" customWidth="1"/>
    <col min="9747" max="9747" width="7.6328125" style="4" customWidth="1"/>
    <col min="9748" max="9748" width="11.36328125" style="4" customWidth="1"/>
    <col min="9749" max="9749" width="10" style="4" customWidth="1"/>
    <col min="9750" max="9750" width="12.90625" style="4" customWidth="1"/>
    <col min="9751" max="9751" width="9.6328125" style="4" customWidth="1"/>
    <col min="9752" max="9752" width="11.54296875" style="4" customWidth="1"/>
    <col min="9753" max="9753" width="8.90625" style="4"/>
    <col min="9754" max="9754" width="8.1796875" style="4" customWidth="1"/>
    <col min="9755" max="9755" width="15.54296875" style="4" bestFit="1" customWidth="1"/>
    <col min="9756" max="9756" width="15.54296875" style="4" customWidth="1"/>
    <col min="9757" max="9757" width="10.1796875" style="4" customWidth="1"/>
    <col min="9758" max="9758" width="11.90625" style="4" customWidth="1"/>
    <col min="9759" max="9985" width="8.90625" style="4"/>
    <col min="9986" max="9986" width="2.453125" style="4" customWidth="1"/>
    <col min="9987" max="9987" width="14.54296875" style="4" customWidth="1"/>
    <col min="9988" max="9988" width="11" style="4" bestFit="1" customWidth="1"/>
    <col min="9989" max="9989" width="14.1796875" style="4" bestFit="1" customWidth="1"/>
    <col min="9990" max="9990" width="12.1796875" style="4" customWidth="1"/>
    <col min="9991" max="9991" width="10.81640625" style="4" bestFit="1" customWidth="1"/>
    <col min="9992" max="9994" width="13.6328125" style="4" customWidth="1"/>
    <col min="9995" max="9995" width="13.453125" style="4" customWidth="1"/>
    <col min="9996" max="10000" width="13.6328125" style="4" customWidth="1"/>
    <col min="10001" max="10001" width="15.1796875" style="4" customWidth="1"/>
    <col min="10002" max="10002" width="19.54296875" style="4" bestFit="1" customWidth="1"/>
    <col min="10003" max="10003" width="7.6328125" style="4" customWidth="1"/>
    <col min="10004" max="10004" width="11.36328125" style="4" customWidth="1"/>
    <col min="10005" max="10005" width="10" style="4" customWidth="1"/>
    <col min="10006" max="10006" width="12.90625" style="4" customWidth="1"/>
    <col min="10007" max="10007" width="9.6328125" style="4" customWidth="1"/>
    <col min="10008" max="10008" width="11.54296875" style="4" customWidth="1"/>
    <col min="10009" max="10009" width="8.90625" style="4"/>
    <col min="10010" max="10010" width="8.1796875" style="4" customWidth="1"/>
    <col min="10011" max="10011" width="15.54296875" style="4" bestFit="1" customWidth="1"/>
    <col min="10012" max="10012" width="15.54296875" style="4" customWidth="1"/>
    <col min="10013" max="10013" width="10.1796875" style="4" customWidth="1"/>
    <col min="10014" max="10014" width="11.90625" style="4" customWidth="1"/>
    <col min="10015" max="10241" width="8.90625" style="4"/>
    <col min="10242" max="10242" width="2.453125" style="4" customWidth="1"/>
    <col min="10243" max="10243" width="14.54296875" style="4" customWidth="1"/>
    <col min="10244" max="10244" width="11" style="4" bestFit="1" customWidth="1"/>
    <col min="10245" max="10245" width="14.1796875" style="4" bestFit="1" customWidth="1"/>
    <col min="10246" max="10246" width="12.1796875" style="4" customWidth="1"/>
    <col min="10247" max="10247" width="10.81640625" style="4" bestFit="1" customWidth="1"/>
    <col min="10248" max="10250" width="13.6328125" style="4" customWidth="1"/>
    <col min="10251" max="10251" width="13.453125" style="4" customWidth="1"/>
    <col min="10252" max="10256" width="13.6328125" style="4" customWidth="1"/>
    <col min="10257" max="10257" width="15.1796875" style="4" customWidth="1"/>
    <col min="10258" max="10258" width="19.54296875" style="4" bestFit="1" customWidth="1"/>
    <col min="10259" max="10259" width="7.6328125" style="4" customWidth="1"/>
    <col min="10260" max="10260" width="11.36328125" style="4" customWidth="1"/>
    <col min="10261" max="10261" width="10" style="4" customWidth="1"/>
    <col min="10262" max="10262" width="12.90625" style="4" customWidth="1"/>
    <col min="10263" max="10263" width="9.6328125" style="4" customWidth="1"/>
    <col min="10264" max="10264" width="11.54296875" style="4" customWidth="1"/>
    <col min="10265" max="10265" width="8.90625" style="4"/>
    <col min="10266" max="10266" width="8.1796875" style="4" customWidth="1"/>
    <col min="10267" max="10267" width="15.54296875" style="4" bestFit="1" customWidth="1"/>
    <col min="10268" max="10268" width="15.54296875" style="4" customWidth="1"/>
    <col min="10269" max="10269" width="10.1796875" style="4" customWidth="1"/>
    <col min="10270" max="10270" width="11.90625" style="4" customWidth="1"/>
    <col min="10271" max="10497" width="8.90625" style="4"/>
    <col min="10498" max="10498" width="2.453125" style="4" customWidth="1"/>
    <col min="10499" max="10499" width="14.54296875" style="4" customWidth="1"/>
    <col min="10500" max="10500" width="11" style="4" bestFit="1" customWidth="1"/>
    <col min="10501" max="10501" width="14.1796875" style="4" bestFit="1" customWidth="1"/>
    <col min="10502" max="10502" width="12.1796875" style="4" customWidth="1"/>
    <col min="10503" max="10503" width="10.81640625" style="4" bestFit="1" customWidth="1"/>
    <col min="10504" max="10506" width="13.6328125" style="4" customWidth="1"/>
    <col min="10507" max="10507" width="13.453125" style="4" customWidth="1"/>
    <col min="10508" max="10512" width="13.6328125" style="4" customWidth="1"/>
    <col min="10513" max="10513" width="15.1796875" style="4" customWidth="1"/>
    <col min="10514" max="10514" width="19.54296875" style="4" bestFit="1" customWidth="1"/>
    <col min="10515" max="10515" width="7.6328125" style="4" customWidth="1"/>
    <col min="10516" max="10516" width="11.36328125" style="4" customWidth="1"/>
    <col min="10517" max="10517" width="10" style="4" customWidth="1"/>
    <col min="10518" max="10518" width="12.90625" style="4" customWidth="1"/>
    <col min="10519" max="10519" width="9.6328125" style="4" customWidth="1"/>
    <col min="10520" max="10520" width="11.54296875" style="4" customWidth="1"/>
    <col min="10521" max="10521" width="8.90625" style="4"/>
    <col min="10522" max="10522" width="8.1796875" style="4" customWidth="1"/>
    <col min="10523" max="10523" width="15.54296875" style="4" bestFit="1" customWidth="1"/>
    <col min="10524" max="10524" width="15.54296875" style="4" customWidth="1"/>
    <col min="10525" max="10525" width="10.1796875" style="4" customWidth="1"/>
    <col min="10526" max="10526" width="11.90625" style="4" customWidth="1"/>
    <col min="10527" max="10753" width="8.90625" style="4"/>
    <col min="10754" max="10754" width="2.453125" style="4" customWidth="1"/>
    <col min="10755" max="10755" width="14.54296875" style="4" customWidth="1"/>
    <col min="10756" max="10756" width="11" style="4" bestFit="1" customWidth="1"/>
    <col min="10757" max="10757" width="14.1796875" style="4" bestFit="1" customWidth="1"/>
    <col min="10758" max="10758" width="12.1796875" style="4" customWidth="1"/>
    <col min="10759" max="10759" width="10.81640625" style="4" bestFit="1" customWidth="1"/>
    <col min="10760" max="10762" width="13.6328125" style="4" customWidth="1"/>
    <col min="10763" max="10763" width="13.453125" style="4" customWidth="1"/>
    <col min="10764" max="10768" width="13.6328125" style="4" customWidth="1"/>
    <col min="10769" max="10769" width="15.1796875" style="4" customWidth="1"/>
    <col min="10770" max="10770" width="19.54296875" style="4" bestFit="1" customWidth="1"/>
    <col min="10771" max="10771" width="7.6328125" style="4" customWidth="1"/>
    <col min="10772" max="10772" width="11.36328125" style="4" customWidth="1"/>
    <col min="10773" max="10773" width="10" style="4" customWidth="1"/>
    <col min="10774" max="10774" width="12.90625" style="4" customWidth="1"/>
    <col min="10775" max="10775" width="9.6328125" style="4" customWidth="1"/>
    <col min="10776" max="10776" width="11.54296875" style="4" customWidth="1"/>
    <col min="10777" max="10777" width="8.90625" style="4"/>
    <col min="10778" max="10778" width="8.1796875" style="4" customWidth="1"/>
    <col min="10779" max="10779" width="15.54296875" style="4" bestFit="1" customWidth="1"/>
    <col min="10780" max="10780" width="15.54296875" style="4" customWidth="1"/>
    <col min="10781" max="10781" width="10.1796875" style="4" customWidth="1"/>
    <col min="10782" max="10782" width="11.90625" style="4" customWidth="1"/>
    <col min="10783" max="11009" width="8.90625" style="4"/>
    <col min="11010" max="11010" width="2.453125" style="4" customWidth="1"/>
    <col min="11011" max="11011" width="14.54296875" style="4" customWidth="1"/>
    <col min="11012" max="11012" width="11" style="4" bestFit="1" customWidth="1"/>
    <col min="11013" max="11013" width="14.1796875" style="4" bestFit="1" customWidth="1"/>
    <col min="11014" max="11014" width="12.1796875" style="4" customWidth="1"/>
    <col min="11015" max="11015" width="10.81640625" style="4" bestFit="1" customWidth="1"/>
    <col min="11016" max="11018" width="13.6328125" style="4" customWidth="1"/>
    <col min="11019" max="11019" width="13.453125" style="4" customWidth="1"/>
    <col min="11020" max="11024" width="13.6328125" style="4" customWidth="1"/>
    <col min="11025" max="11025" width="15.1796875" style="4" customWidth="1"/>
    <col min="11026" max="11026" width="19.54296875" style="4" bestFit="1" customWidth="1"/>
    <col min="11027" max="11027" width="7.6328125" style="4" customWidth="1"/>
    <col min="11028" max="11028" width="11.36328125" style="4" customWidth="1"/>
    <col min="11029" max="11029" width="10" style="4" customWidth="1"/>
    <col min="11030" max="11030" width="12.90625" style="4" customWidth="1"/>
    <col min="11031" max="11031" width="9.6328125" style="4" customWidth="1"/>
    <col min="11032" max="11032" width="11.54296875" style="4" customWidth="1"/>
    <col min="11033" max="11033" width="8.90625" style="4"/>
    <col min="11034" max="11034" width="8.1796875" style="4" customWidth="1"/>
    <col min="11035" max="11035" width="15.54296875" style="4" bestFit="1" customWidth="1"/>
    <col min="11036" max="11036" width="15.54296875" style="4" customWidth="1"/>
    <col min="11037" max="11037" width="10.1796875" style="4" customWidth="1"/>
    <col min="11038" max="11038" width="11.90625" style="4" customWidth="1"/>
    <col min="11039" max="11265" width="8.90625" style="4"/>
    <col min="11266" max="11266" width="2.453125" style="4" customWidth="1"/>
    <col min="11267" max="11267" width="14.54296875" style="4" customWidth="1"/>
    <col min="11268" max="11268" width="11" style="4" bestFit="1" customWidth="1"/>
    <col min="11269" max="11269" width="14.1796875" style="4" bestFit="1" customWidth="1"/>
    <col min="11270" max="11270" width="12.1796875" style="4" customWidth="1"/>
    <col min="11271" max="11271" width="10.81640625" style="4" bestFit="1" customWidth="1"/>
    <col min="11272" max="11274" width="13.6328125" style="4" customWidth="1"/>
    <col min="11275" max="11275" width="13.453125" style="4" customWidth="1"/>
    <col min="11276" max="11280" width="13.6328125" style="4" customWidth="1"/>
    <col min="11281" max="11281" width="15.1796875" style="4" customWidth="1"/>
    <col min="11282" max="11282" width="19.54296875" style="4" bestFit="1" customWidth="1"/>
    <col min="11283" max="11283" width="7.6328125" style="4" customWidth="1"/>
    <col min="11284" max="11284" width="11.36328125" style="4" customWidth="1"/>
    <col min="11285" max="11285" width="10" style="4" customWidth="1"/>
    <col min="11286" max="11286" width="12.90625" style="4" customWidth="1"/>
    <col min="11287" max="11287" width="9.6328125" style="4" customWidth="1"/>
    <col min="11288" max="11288" width="11.54296875" style="4" customWidth="1"/>
    <col min="11289" max="11289" width="8.90625" style="4"/>
    <col min="11290" max="11290" width="8.1796875" style="4" customWidth="1"/>
    <col min="11291" max="11291" width="15.54296875" style="4" bestFit="1" customWidth="1"/>
    <col min="11292" max="11292" width="15.54296875" style="4" customWidth="1"/>
    <col min="11293" max="11293" width="10.1796875" style="4" customWidth="1"/>
    <col min="11294" max="11294" width="11.90625" style="4" customWidth="1"/>
    <col min="11295" max="11521" width="8.90625" style="4"/>
    <col min="11522" max="11522" width="2.453125" style="4" customWidth="1"/>
    <col min="11523" max="11523" width="14.54296875" style="4" customWidth="1"/>
    <col min="11524" max="11524" width="11" style="4" bestFit="1" customWidth="1"/>
    <col min="11525" max="11525" width="14.1796875" style="4" bestFit="1" customWidth="1"/>
    <col min="11526" max="11526" width="12.1796875" style="4" customWidth="1"/>
    <col min="11527" max="11527" width="10.81640625" style="4" bestFit="1" customWidth="1"/>
    <col min="11528" max="11530" width="13.6328125" style="4" customWidth="1"/>
    <col min="11531" max="11531" width="13.453125" style="4" customWidth="1"/>
    <col min="11532" max="11536" width="13.6328125" style="4" customWidth="1"/>
    <col min="11537" max="11537" width="15.1796875" style="4" customWidth="1"/>
    <col min="11538" max="11538" width="19.54296875" style="4" bestFit="1" customWidth="1"/>
    <col min="11539" max="11539" width="7.6328125" style="4" customWidth="1"/>
    <col min="11540" max="11540" width="11.36328125" style="4" customWidth="1"/>
    <col min="11541" max="11541" width="10" style="4" customWidth="1"/>
    <col min="11542" max="11542" width="12.90625" style="4" customWidth="1"/>
    <col min="11543" max="11543" width="9.6328125" style="4" customWidth="1"/>
    <col min="11544" max="11544" width="11.54296875" style="4" customWidth="1"/>
    <col min="11545" max="11545" width="8.90625" style="4"/>
    <col min="11546" max="11546" width="8.1796875" style="4" customWidth="1"/>
    <col min="11547" max="11547" width="15.54296875" style="4" bestFit="1" customWidth="1"/>
    <col min="11548" max="11548" width="15.54296875" style="4" customWidth="1"/>
    <col min="11549" max="11549" width="10.1796875" style="4" customWidth="1"/>
    <col min="11550" max="11550" width="11.90625" style="4" customWidth="1"/>
    <col min="11551" max="11777" width="8.90625" style="4"/>
    <col min="11778" max="11778" width="2.453125" style="4" customWidth="1"/>
    <col min="11779" max="11779" width="14.54296875" style="4" customWidth="1"/>
    <col min="11780" max="11780" width="11" style="4" bestFit="1" customWidth="1"/>
    <col min="11781" max="11781" width="14.1796875" style="4" bestFit="1" customWidth="1"/>
    <col min="11782" max="11782" width="12.1796875" style="4" customWidth="1"/>
    <col min="11783" max="11783" width="10.81640625" style="4" bestFit="1" customWidth="1"/>
    <col min="11784" max="11786" width="13.6328125" style="4" customWidth="1"/>
    <col min="11787" max="11787" width="13.453125" style="4" customWidth="1"/>
    <col min="11788" max="11792" width="13.6328125" style="4" customWidth="1"/>
    <col min="11793" max="11793" width="15.1796875" style="4" customWidth="1"/>
    <col min="11794" max="11794" width="19.54296875" style="4" bestFit="1" customWidth="1"/>
    <col min="11795" max="11795" width="7.6328125" style="4" customWidth="1"/>
    <col min="11796" max="11796" width="11.36328125" style="4" customWidth="1"/>
    <col min="11797" max="11797" width="10" style="4" customWidth="1"/>
    <col min="11798" max="11798" width="12.90625" style="4" customWidth="1"/>
    <col min="11799" max="11799" width="9.6328125" style="4" customWidth="1"/>
    <col min="11800" max="11800" width="11.54296875" style="4" customWidth="1"/>
    <col min="11801" max="11801" width="8.90625" style="4"/>
    <col min="11802" max="11802" width="8.1796875" style="4" customWidth="1"/>
    <col min="11803" max="11803" width="15.54296875" style="4" bestFit="1" customWidth="1"/>
    <col min="11804" max="11804" width="15.54296875" style="4" customWidth="1"/>
    <col min="11805" max="11805" width="10.1796875" style="4" customWidth="1"/>
    <col min="11806" max="11806" width="11.90625" style="4" customWidth="1"/>
    <col min="11807" max="12033" width="8.90625" style="4"/>
    <col min="12034" max="12034" width="2.453125" style="4" customWidth="1"/>
    <col min="12035" max="12035" width="14.54296875" style="4" customWidth="1"/>
    <col min="12036" max="12036" width="11" style="4" bestFit="1" customWidth="1"/>
    <col min="12037" max="12037" width="14.1796875" style="4" bestFit="1" customWidth="1"/>
    <col min="12038" max="12038" width="12.1796875" style="4" customWidth="1"/>
    <col min="12039" max="12039" width="10.81640625" style="4" bestFit="1" customWidth="1"/>
    <col min="12040" max="12042" width="13.6328125" style="4" customWidth="1"/>
    <col min="12043" max="12043" width="13.453125" style="4" customWidth="1"/>
    <col min="12044" max="12048" width="13.6328125" style="4" customWidth="1"/>
    <col min="12049" max="12049" width="15.1796875" style="4" customWidth="1"/>
    <col min="12050" max="12050" width="19.54296875" style="4" bestFit="1" customWidth="1"/>
    <col min="12051" max="12051" width="7.6328125" style="4" customWidth="1"/>
    <col min="12052" max="12052" width="11.36328125" style="4" customWidth="1"/>
    <col min="12053" max="12053" width="10" style="4" customWidth="1"/>
    <col min="12054" max="12054" width="12.90625" style="4" customWidth="1"/>
    <col min="12055" max="12055" width="9.6328125" style="4" customWidth="1"/>
    <col min="12056" max="12056" width="11.54296875" style="4" customWidth="1"/>
    <col min="12057" max="12057" width="8.90625" style="4"/>
    <col min="12058" max="12058" width="8.1796875" style="4" customWidth="1"/>
    <col min="12059" max="12059" width="15.54296875" style="4" bestFit="1" customWidth="1"/>
    <col min="12060" max="12060" width="15.54296875" style="4" customWidth="1"/>
    <col min="12061" max="12061" width="10.1796875" style="4" customWidth="1"/>
    <col min="12062" max="12062" width="11.90625" style="4" customWidth="1"/>
    <col min="12063" max="12289" width="8.90625" style="4"/>
    <col min="12290" max="12290" width="2.453125" style="4" customWidth="1"/>
    <col min="12291" max="12291" width="14.54296875" style="4" customWidth="1"/>
    <col min="12292" max="12292" width="11" style="4" bestFit="1" customWidth="1"/>
    <col min="12293" max="12293" width="14.1796875" style="4" bestFit="1" customWidth="1"/>
    <col min="12294" max="12294" width="12.1796875" style="4" customWidth="1"/>
    <col min="12295" max="12295" width="10.81640625" style="4" bestFit="1" customWidth="1"/>
    <col min="12296" max="12298" width="13.6328125" style="4" customWidth="1"/>
    <col min="12299" max="12299" width="13.453125" style="4" customWidth="1"/>
    <col min="12300" max="12304" width="13.6328125" style="4" customWidth="1"/>
    <col min="12305" max="12305" width="15.1796875" style="4" customWidth="1"/>
    <col min="12306" max="12306" width="19.54296875" style="4" bestFit="1" customWidth="1"/>
    <col min="12307" max="12307" width="7.6328125" style="4" customWidth="1"/>
    <col min="12308" max="12308" width="11.36328125" style="4" customWidth="1"/>
    <col min="12309" max="12309" width="10" style="4" customWidth="1"/>
    <col min="12310" max="12310" width="12.90625" style="4" customWidth="1"/>
    <col min="12311" max="12311" width="9.6328125" style="4" customWidth="1"/>
    <col min="12312" max="12312" width="11.54296875" style="4" customWidth="1"/>
    <col min="12313" max="12313" width="8.90625" style="4"/>
    <col min="12314" max="12314" width="8.1796875" style="4" customWidth="1"/>
    <col min="12315" max="12315" width="15.54296875" style="4" bestFit="1" customWidth="1"/>
    <col min="12316" max="12316" width="15.54296875" style="4" customWidth="1"/>
    <col min="12317" max="12317" width="10.1796875" style="4" customWidth="1"/>
    <col min="12318" max="12318" width="11.90625" style="4" customWidth="1"/>
    <col min="12319" max="12545" width="8.90625" style="4"/>
    <col min="12546" max="12546" width="2.453125" style="4" customWidth="1"/>
    <col min="12547" max="12547" width="14.54296875" style="4" customWidth="1"/>
    <col min="12548" max="12548" width="11" style="4" bestFit="1" customWidth="1"/>
    <col min="12549" max="12549" width="14.1796875" style="4" bestFit="1" customWidth="1"/>
    <col min="12550" max="12550" width="12.1796875" style="4" customWidth="1"/>
    <col min="12551" max="12551" width="10.81640625" style="4" bestFit="1" customWidth="1"/>
    <col min="12552" max="12554" width="13.6328125" style="4" customWidth="1"/>
    <col min="12555" max="12555" width="13.453125" style="4" customWidth="1"/>
    <col min="12556" max="12560" width="13.6328125" style="4" customWidth="1"/>
    <col min="12561" max="12561" width="15.1796875" style="4" customWidth="1"/>
    <col min="12562" max="12562" width="19.54296875" style="4" bestFit="1" customWidth="1"/>
    <col min="12563" max="12563" width="7.6328125" style="4" customWidth="1"/>
    <col min="12564" max="12564" width="11.36328125" style="4" customWidth="1"/>
    <col min="12565" max="12565" width="10" style="4" customWidth="1"/>
    <col min="12566" max="12566" width="12.90625" style="4" customWidth="1"/>
    <col min="12567" max="12567" width="9.6328125" style="4" customWidth="1"/>
    <col min="12568" max="12568" width="11.54296875" style="4" customWidth="1"/>
    <col min="12569" max="12569" width="8.90625" style="4"/>
    <col min="12570" max="12570" width="8.1796875" style="4" customWidth="1"/>
    <col min="12571" max="12571" width="15.54296875" style="4" bestFit="1" customWidth="1"/>
    <col min="12572" max="12572" width="15.54296875" style="4" customWidth="1"/>
    <col min="12573" max="12573" width="10.1796875" style="4" customWidth="1"/>
    <col min="12574" max="12574" width="11.90625" style="4" customWidth="1"/>
    <col min="12575" max="12801" width="8.90625" style="4"/>
    <col min="12802" max="12802" width="2.453125" style="4" customWidth="1"/>
    <col min="12803" max="12803" width="14.54296875" style="4" customWidth="1"/>
    <col min="12804" max="12804" width="11" style="4" bestFit="1" customWidth="1"/>
    <col min="12805" max="12805" width="14.1796875" style="4" bestFit="1" customWidth="1"/>
    <col min="12806" max="12806" width="12.1796875" style="4" customWidth="1"/>
    <col min="12807" max="12807" width="10.81640625" style="4" bestFit="1" customWidth="1"/>
    <col min="12808" max="12810" width="13.6328125" style="4" customWidth="1"/>
    <col min="12811" max="12811" width="13.453125" style="4" customWidth="1"/>
    <col min="12812" max="12816" width="13.6328125" style="4" customWidth="1"/>
    <col min="12817" max="12817" width="15.1796875" style="4" customWidth="1"/>
    <col min="12818" max="12818" width="19.54296875" style="4" bestFit="1" customWidth="1"/>
    <col min="12819" max="12819" width="7.6328125" style="4" customWidth="1"/>
    <col min="12820" max="12820" width="11.36328125" style="4" customWidth="1"/>
    <col min="12821" max="12821" width="10" style="4" customWidth="1"/>
    <col min="12822" max="12822" width="12.90625" style="4" customWidth="1"/>
    <col min="12823" max="12823" width="9.6328125" style="4" customWidth="1"/>
    <col min="12824" max="12824" width="11.54296875" style="4" customWidth="1"/>
    <col min="12825" max="12825" width="8.90625" style="4"/>
    <col min="12826" max="12826" width="8.1796875" style="4" customWidth="1"/>
    <col min="12827" max="12827" width="15.54296875" style="4" bestFit="1" customWidth="1"/>
    <col min="12828" max="12828" width="15.54296875" style="4" customWidth="1"/>
    <col min="12829" max="12829" width="10.1796875" style="4" customWidth="1"/>
    <col min="12830" max="12830" width="11.90625" style="4" customWidth="1"/>
    <col min="12831" max="13057" width="8.90625" style="4"/>
    <col min="13058" max="13058" width="2.453125" style="4" customWidth="1"/>
    <col min="13059" max="13059" width="14.54296875" style="4" customWidth="1"/>
    <col min="13060" max="13060" width="11" style="4" bestFit="1" customWidth="1"/>
    <col min="13061" max="13061" width="14.1796875" style="4" bestFit="1" customWidth="1"/>
    <col min="13062" max="13062" width="12.1796875" style="4" customWidth="1"/>
    <col min="13063" max="13063" width="10.81640625" style="4" bestFit="1" customWidth="1"/>
    <col min="13064" max="13066" width="13.6328125" style="4" customWidth="1"/>
    <col min="13067" max="13067" width="13.453125" style="4" customWidth="1"/>
    <col min="13068" max="13072" width="13.6328125" style="4" customWidth="1"/>
    <col min="13073" max="13073" width="15.1796875" style="4" customWidth="1"/>
    <col min="13074" max="13074" width="19.54296875" style="4" bestFit="1" customWidth="1"/>
    <col min="13075" max="13075" width="7.6328125" style="4" customWidth="1"/>
    <col min="13076" max="13076" width="11.36328125" style="4" customWidth="1"/>
    <col min="13077" max="13077" width="10" style="4" customWidth="1"/>
    <col min="13078" max="13078" width="12.90625" style="4" customWidth="1"/>
    <col min="13079" max="13079" width="9.6328125" style="4" customWidth="1"/>
    <col min="13080" max="13080" width="11.54296875" style="4" customWidth="1"/>
    <col min="13081" max="13081" width="8.90625" style="4"/>
    <col min="13082" max="13082" width="8.1796875" style="4" customWidth="1"/>
    <col min="13083" max="13083" width="15.54296875" style="4" bestFit="1" customWidth="1"/>
    <col min="13084" max="13084" width="15.54296875" style="4" customWidth="1"/>
    <col min="13085" max="13085" width="10.1796875" style="4" customWidth="1"/>
    <col min="13086" max="13086" width="11.90625" style="4" customWidth="1"/>
    <col min="13087" max="13313" width="8.90625" style="4"/>
    <col min="13314" max="13314" width="2.453125" style="4" customWidth="1"/>
    <col min="13315" max="13315" width="14.54296875" style="4" customWidth="1"/>
    <col min="13316" max="13316" width="11" style="4" bestFit="1" customWidth="1"/>
    <col min="13317" max="13317" width="14.1796875" style="4" bestFit="1" customWidth="1"/>
    <col min="13318" max="13318" width="12.1796875" style="4" customWidth="1"/>
    <col min="13319" max="13319" width="10.81640625" style="4" bestFit="1" customWidth="1"/>
    <col min="13320" max="13322" width="13.6328125" style="4" customWidth="1"/>
    <col min="13323" max="13323" width="13.453125" style="4" customWidth="1"/>
    <col min="13324" max="13328" width="13.6328125" style="4" customWidth="1"/>
    <col min="13329" max="13329" width="15.1796875" style="4" customWidth="1"/>
    <col min="13330" max="13330" width="19.54296875" style="4" bestFit="1" customWidth="1"/>
    <col min="13331" max="13331" width="7.6328125" style="4" customWidth="1"/>
    <col min="13332" max="13332" width="11.36328125" style="4" customWidth="1"/>
    <col min="13333" max="13333" width="10" style="4" customWidth="1"/>
    <col min="13334" max="13334" width="12.90625" style="4" customWidth="1"/>
    <col min="13335" max="13335" width="9.6328125" style="4" customWidth="1"/>
    <col min="13336" max="13336" width="11.54296875" style="4" customWidth="1"/>
    <col min="13337" max="13337" width="8.90625" style="4"/>
    <col min="13338" max="13338" width="8.1796875" style="4" customWidth="1"/>
    <col min="13339" max="13339" width="15.54296875" style="4" bestFit="1" customWidth="1"/>
    <col min="13340" max="13340" width="15.54296875" style="4" customWidth="1"/>
    <col min="13341" max="13341" width="10.1796875" style="4" customWidth="1"/>
    <col min="13342" max="13342" width="11.90625" style="4" customWidth="1"/>
    <col min="13343" max="13569" width="8.90625" style="4"/>
    <col min="13570" max="13570" width="2.453125" style="4" customWidth="1"/>
    <col min="13571" max="13571" width="14.54296875" style="4" customWidth="1"/>
    <col min="13572" max="13572" width="11" style="4" bestFit="1" customWidth="1"/>
    <col min="13573" max="13573" width="14.1796875" style="4" bestFit="1" customWidth="1"/>
    <col min="13574" max="13574" width="12.1796875" style="4" customWidth="1"/>
    <col min="13575" max="13575" width="10.81640625" style="4" bestFit="1" customWidth="1"/>
    <col min="13576" max="13578" width="13.6328125" style="4" customWidth="1"/>
    <col min="13579" max="13579" width="13.453125" style="4" customWidth="1"/>
    <col min="13580" max="13584" width="13.6328125" style="4" customWidth="1"/>
    <col min="13585" max="13585" width="15.1796875" style="4" customWidth="1"/>
    <col min="13586" max="13586" width="19.54296875" style="4" bestFit="1" customWidth="1"/>
    <col min="13587" max="13587" width="7.6328125" style="4" customWidth="1"/>
    <col min="13588" max="13588" width="11.36328125" style="4" customWidth="1"/>
    <col min="13589" max="13589" width="10" style="4" customWidth="1"/>
    <col min="13590" max="13590" width="12.90625" style="4" customWidth="1"/>
    <col min="13591" max="13591" width="9.6328125" style="4" customWidth="1"/>
    <col min="13592" max="13592" width="11.54296875" style="4" customWidth="1"/>
    <col min="13593" max="13593" width="8.90625" style="4"/>
    <col min="13594" max="13594" width="8.1796875" style="4" customWidth="1"/>
    <col min="13595" max="13595" width="15.54296875" style="4" bestFit="1" customWidth="1"/>
    <col min="13596" max="13596" width="15.54296875" style="4" customWidth="1"/>
    <col min="13597" max="13597" width="10.1796875" style="4" customWidth="1"/>
    <col min="13598" max="13598" width="11.90625" style="4" customWidth="1"/>
    <col min="13599" max="13825" width="8.90625" style="4"/>
    <col min="13826" max="13826" width="2.453125" style="4" customWidth="1"/>
    <col min="13827" max="13827" width="14.54296875" style="4" customWidth="1"/>
    <col min="13828" max="13828" width="11" style="4" bestFit="1" customWidth="1"/>
    <col min="13829" max="13829" width="14.1796875" style="4" bestFit="1" customWidth="1"/>
    <col min="13830" max="13830" width="12.1796875" style="4" customWidth="1"/>
    <col min="13831" max="13831" width="10.81640625" style="4" bestFit="1" customWidth="1"/>
    <col min="13832" max="13834" width="13.6328125" style="4" customWidth="1"/>
    <col min="13835" max="13835" width="13.453125" style="4" customWidth="1"/>
    <col min="13836" max="13840" width="13.6328125" style="4" customWidth="1"/>
    <col min="13841" max="13841" width="15.1796875" style="4" customWidth="1"/>
    <col min="13842" max="13842" width="19.54296875" style="4" bestFit="1" customWidth="1"/>
    <col min="13843" max="13843" width="7.6328125" style="4" customWidth="1"/>
    <col min="13844" max="13844" width="11.36328125" style="4" customWidth="1"/>
    <col min="13845" max="13845" width="10" style="4" customWidth="1"/>
    <col min="13846" max="13846" width="12.90625" style="4" customWidth="1"/>
    <col min="13847" max="13847" width="9.6328125" style="4" customWidth="1"/>
    <col min="13848" max="13848" width="11.54296875" style="4" customWidth="1"/>
    <col min="13849" max="13849" width="8.90625" style="4"/>
    <col min="13850" max="13850" width="8.1796875" style="4" customWidth="1"/>
    <col min="13851" max="13851" width="15.54296875" style="4" bestFit="1" customWidth="1"/>
    <col min="13852" max="13852" width="15.54296875" style="4" customWidth="1"/>
    <col min="13853" max="13853" width="10.1796875" style="4" customWidth="1"/>
    <col min="13854" max="13854" width="11.90625" style="4" customWidth="1"/>
    <col min="13855" max="14081" width="8.90625" style="4"/>
    <col min="14082" max="14082" width="2.453125" style="4" customWidth="1"/>
    <col min="14083" max="14083" width="14.54296875" style="4" customWidth="1"/>
    <col min="14084" max="14084" width="11" style="4" bestFit="1" customWidth="1"/>
    <col min="14085" max="14085" width="14.1796875" style="4" bestFit="1" customWidth="1"/>
    <col min="14086" max="14086" width="12.1796875" style="4" customWidth="1"/>
    <col min="14087" max="14087" width="10.81640625" style="4" bestFit="1" customWidth="1"/>
    <col min="14088" max="14090" width="13.6328125" style="4" customWidth="1"/>
    <col min="14091" max="14091" width="13.453125" style="4" customWidth="1"/>
    <col min="14092" max="14096" width="13.6328125" style="4" customWidth="1"/>
    <col min="14097" max="14097" width="15.1796875" style="4" customWidth="1"/>
    <col min="14098" max="14098" width="19.54296875" style="4" bestFit="1" customWidth="1"/>
    <col min="14099" max="14099" width="7.6328125" style="4" customWidth="1"/>
    <col min="14100" max="14100" width="11.36328125" style="4" customWidth="1"/>
    <col min="14101" max="14101" width="10" style="4" customWidth="1"/>
    <col min="14102" max="14102" width="12.90625" style="4" customWidth="1"/>
    <col min="14103" max="14103" width="9.6328125" style="4" customWidth="1"/>
    <col min="14104" max="14104" width="11.54296875" style="4" customWidth="1"/>
    <col min="14105" max="14105" width="8.90625" style="4"/>
    <col min="14106" max="14106" width="8.1796875" style="4" customWidth="1"/>
    <col min="14107" max="14107" width="15.54296875" style="4" bestFit="1" customWidth="1"/>
    <col min="14108" max="14108" width="15.54296875" style="4" customWidth="1"/>
    <col min="14109" max="14109" width="10.1796875" style="4" customWidth="1"/>
    <col min="14110" max="14110" width="11.90625" style="4" customWidth="1"/>
    <col min="14111" max="14337" width="8.90625" style="4"/>
    <col min="14338" max="14338" width="2.453125" style="4" customWidth="1"/>
    <col min="14339" max="14339" width="14.54296875" style="4" customWidth="1"/>
    <col min="14340" max="14340" width="11" style="4" bestFit="1" customWidth="1"/>
    <col min="14341" max="14341" width="14.1796875" style="4" bestFit="1" customWidth="1"/>
    <col min="14342" max="14342" width="12.1796875" style="4" customWidth="1"/>
    <col min="14343" max="14343" width="10.81640625" style="4" bestFit="1" customWidth="1"/>
    <col min="14344" max="14346" width="13.6328125" style="4" customWidth="1"/>
    <col min="14347" max="14347" width="13.453125" style="4" customWidth="1"/>
    <col min="14348" max="14352" width="13.6328125" style="4" customWidth="1"/>
    <col min="14353" max="14353" width="15.1796875" style="4" customWidth="1"/>
    <col min="14354" max="14354" width="19.54296875" style="4" bestFit="1" customWidth="1"/>
    <col min="14355" max="14355" width="7.6328125" style="4" customWidth="1"/>
    <col min="14356" max="14356" width="11.36328125" style="4" customWidth="1"/>
    <col min="14357" max="14357" width="10" style="4" customWidth="1"/>
    <col min="14358" max="14358" width="12.90625" style="4" customWidth="1"/>
    <col min="14359" max="14359" width="9.6328125" style="4" customWidth="1"/>
    <col min="14360" max="14360" width="11.54296875" style="4" customWidth="1"/>
    <col min="14361" max="14361" width="8.90625" style="4"/>
    <col min="14362" max="14362" width="8.1796875" style="4" customWidth="1"/>
    <col min="14363" max="14363" width="15.54296875" style="4" bestFit="1" customWidth="1"/>
    <col min="14364" max="14364" width="15.54296875" style="4" customWidth="1"/>
    <col min="14365" max="14365" width="10.1796875" style="4" customWidth="1"/>
    <col min="14366" max="14366" width="11.90625" style="4" customWidth="1"/>
    <col min="14367" max="14593" width="8.90625" style="4"/>
    <col min="14594" max="14594" width="2.453125" style="4" customWidth="1"/>
    <col min="14595" max="14595" width="14.54296875" style="4" customWidth="1"/>
    <col min="14596" max="14596" width="11" style="4" bestFit="1" customWidth="1"/>
    <col min="14597" max="14597" width="14.1796875" style="4" bestFit="1" customWidth="1"/>
    <col min="14598" max="14598" width="12.1796875" style="4" customWidth="1"/>
    <col min="14599" max="14599" width="10.81640625" style="4" bestFit="1" customWidth="1"/>
    <col min="14600" max="14602" width="13.6328125" style="4" customWidth="1"/>
    <col min="14603" max="14603" width="13.453125" style="4" customWidth="1"/>
    <col min="14604" max="14608" width="13.6328125" style="4" customWidth="1"/>
    <col min="14609" max="14609" width="15.1796875" style="4" customWidth="1"/>
    <col min="14610" max="14610" width="19.54296875" style="4" bestFit="1" customWidth="1"/>
    <col min="14611" max="14611" width="7.6328125" style="4" customWidth="1"/>
    <col min="14612" max="14612" width="11.36328125" style="4" customWidth="1"/>
    <col min="14613" max="14613" width="10" style="4" customWidth="1"/>
    <col min="14614" max="14614" width="12.90625" style="4" customWidth="1"/>
    <col min="14615" max="14615" width="9.6328125" style="4" customWidth="1"/>
    <col min="14616" max="14616" width="11.54296875" style="4" customWidth="1"/>
    <col min="14617" max="14617" width="8.90625" style="4"/>
    <col min="14618" max="14618" width="8.1796875" style="4" customWidth="1"/>
    <col min="14619" max="14619" width="15.54296875" style="4" bestFit="1" customWidth="1"/>
    <col min="14620" max="14620" width="15.54296875" style="4" customWidth="1"/>
    <col min="14621" max="14621" width="10.1796875" style="4" customWidth="1"/>
    <col min="14622" max="14622" width="11.90625" style="4" customWidth="1"/>
    <col min="14623" max="14849" width="8.90625" style="4"/>
    <col min="14850" max="14850" width="2.453125" style="4" customWidth="1"/>
    <col min="14851" max="14851" width="14.54296875" style="4" customWidth="1"/>
    <col min="14852" max="14852" width="11" style="4" bestFit="1" customWidth="1"/>
    <col min="14853" max="14853" width="14.1796875" style="4" bestFit="1" customWidth="1"/>
    <col min="14854" max="14854" width="12.1796875" style="4" customWidth="1"/>
    <col min="14855" max="14855" width="10.81640625" style="4" bestFit="1" customWidth="1"/>
    <col min="14856" max="14858" width="13.6328125" style="4" customWidth="1"/>
    <col min="14859" max="14859" width="13.453125" style="4" customWidth="1"/>
    <col min="14860" max="14864" width="13.6328125" style="4" customWidth="1"/>
    <col min="14865" max="14865" width="15.1796875" style="4" customWidth="1"/>
    <col min="14866" max="14866" width="19.54296875" style="4" bestFit="1" customWidth="1"/>
    <col min="14867" max="14867" width="7.6328125" style="4" customWidth="1"/>
    <col min="14868" max="14868" width="11.36328125" style="4" customWidth="1"/>
    <col min="14869" max="14869" width="10" style="4" customWidth="1"/>
    <col min="14870" max="14870" width="12.90625" style="4" customWidth="1"/>
    <col min="14871" max="14871" width="9.6328125" style="4" customWidth="1"/>
    <col min="14872" max="14872" width="11.54296875" style="4" customWidth="1"/>
    <col min="14873" max="14873" width="8.90625" style="4"/>
    <col min="14874" max="14874" width="8.1796875" style="4" customWidth="1"/>
    <col min="14875" max="14875" width="15.54296875" style="4" bestFit="1" customWidth="1"/>
    <col min="14876" max="14876" width="15.54296875" style="4" customWidth="1"/>
    <col min="14877" max="14877" width="10.1796875" style="4" customWidth="1"/>
    <col min="14878" max="14878" width="11.90625" style="4" customWidth="1"/>
    <col min="14879" max="15105" width="8.90625" style="4"/>
    <col min="15106" max="15106" width="2.453125" style="4" customWidth="1"/>
    <col min="15107" max="15107" width="14.54296875" style="4" customWidth="1"/>
    <col min="15108" max="15108" width="11" style="4" bestFit="1" customWidth="1"/>
    <col min="15109" max="15109" width="14.1796875" style="4" bestFit="1" customWidth="1"/>
    <col min="15110" max="15110" width="12.1796875" style="4" customWidth="1"/>
    <col min="15111" max="15111" width="10.81640625" style="4" bestFit="1" customWidth="1"/>
    <col min="15112" max="15114" width="13.6328125" style="4" customWidth="1"/>
    <col min="15115" max="15115" width="13.453125" style="4" customWidth="1"/>
    <col min="15116" max="15120" width="13.6328125" style="4" customWidth="1"/>
    <col min="15121" max="15121" width="15.1796875" style="4" customWidth="1"/>
    <col min="15122" max="15122" width="19.54296875" style="4" bestFit="1" customWidth="1"/>
    <col min="15123" max="15123" width="7.6328125" style="4" customWidth="1"/>
    <col min="15124" max="15124" width="11.36328125" style="4" customWidth="1"/>
    <col min="15125" max="15125" width="10" style="4" customWidth="1"/>
    <col min="15126" max="15126" width="12.90625" style="4" customWidth="1"/>
    <col min="15127" max="15127" width="9.6328125" style="4" customWidth="1"/>
    <col min="15128" max="15128" width="11.54296875" style="4" customWidth="1"/>
    <col min="15129" max="15129" width="8.90625" style="4"/>
    <col min="15130" max="15130" width="8.1796875" style="4" customWidth="1"/>
    <col min="15131" max="15131" width="15.54296875" style="4" bestFit="1" customWidth="1"/>
    <col min="15132" max="15132" width="15.54296875" style="4" customWidth="1"/>
    <col min="15133" max="15133" width="10.1796875" style="4" customWidth="1"/>
    <col min="15134" max="15134" width="11.90625" style="4" customWidth="1"/>
    <col min="15135" max="15361" width="8.90625" style="4"/>
    <col min="15362" max="15362" width="2.453125" style="4" customWidth="1"/>
    <col min="15363" max="15363" width="14.54296875" style="4" customWidth="1"/>
    <col min="15364" max="15364" width="11" style="4" bestFit="1" customWidth="1"/>
    <col min="15365" max="15365" width="14.1796875" style="4" bestFit="1" customWidth="1"/>
    <col min="15366" max="15366" width="12.1796875" style="4" customWidth="1"/>
    <col min="15367" max="15367" width="10.81640625" style="4" bestFit="1" customWidth="1"/>
    <col min="15368" max="15370" width="13.6328125" style="4" customWidth="1"/>
    <col min="15371" max="15371" width="13.453125" style="4" customWidth="1"/>
    <col min="15372" max="15376" width="13.6328125" style="4" customWidth="1"/>
    <col min="15377" max="15377" width="15.1796875" style="4" customWidth="1"/>
    <col min="15378" max="15378" width="19.54296875" style="4" bestFit="1" customWidth="1"/>
    <col min="15379" max="15379" width="7.6328125" style="4" customWidth="1"/>
    <col min="15380" max="15380" width="11.36328125" style="4" customWidth="1"/>
    <col min="15381" max="15381" width="10" style="4" customWidth="1"/>
    <col min="15382" max="15382" width="12.90625" style="4" customWidth="1"/>
    <col min="15383" max="15383" width="9.6328125" style="4" customWidth="1"/>
    <col min="15384" max="15384" width="11.54296875" style="4" customWidth="1"/>
    <col min="15385" max="15385" width="8.90625" style="4"/>
    <col min="15386" max="15386" width="8.1796875" style="4" customWidth="1"/>
    <col min="15387" max="15387" width="15.54296875" style="4" bestFit="1" customWidth="1"/>
    <col min="15388" max="15388" width="15.54296875" style="4" customWidth="1"/>
    <col min="15389" max="15389" width="10.1796875" style="4" customWidth="1"/>
    <col min="15390" max="15390" width="11.90625" style="4" customWidth="1"/>
    <col min="15391" max="15617" width="8.90625" style="4"/>
    <col min="15618" max="15618" width="2.453125" style="4" customWidth="1"/>
    <col min="15619" max="15619" width="14.54296875" style="4" customWidth="1"/>
    <col min="15620" max="15620" width="11" style="4" bestFit="1" customWidth="1"/>
    <col min="15621" max="15621" width="14.1796875" style="4" bestFit="1" customWidth="1"/>
    <col min="15622" max="15622" width="12.1796875" style="4" customWidth="1"/>
    <col min="15623" max="15623" width="10.81640625" style="4" bestFit="1" customWidth="1"/>
    <col min="15624" max="15626" width="13.6328125" style="4" customWidth="1"/>
    <col min="15627" max="15627" width="13.453125" style="4" customWidth="1"/>
    <col min="15628" max="15632" width="13.6328125" style="4" customWidth="1"/>
    <col min="15633" max="15633" width="15.1796875" style="4" customWidth="1"/>
    <col min="15634" max="15634" width="19.54296875" style="4" bestFit="1" customWidth="1"/>
    <col min="15635" max="15635" width="7.6328125" style="4" customWidth="1"/>
    <col min="15636" max="15636" width="11.36328125" style="4" customWidth="1"/>
    <col min="15637" max="15637" width="10" style="4" customWidth="1"/>
    <col min="15638" max="15638" width="12.90625" style="4" customWidth="1"/>
    <col min="15639" max="15639" width="9.6328125" style="4" customWidth="1"/>
    <col min="15640" max="15640" width="11.54296875" style="4" customWidth="1"/>
    <col min="15641" max="15641" width="8.90625" style="4"/>
    <col min="15642" max="15642" width="8.1796875" style="4" customWidth="1"/>
    <col min="15643" max="15643" width="15.54296875" style="4" bestFit="1" customWidth="1"/>
    <col min="15644" max="15644" width="15.54296875" style="4" customWidth="1"/>
    <col min="15645" max="15645" width="10.1796875" style="4" customWidth="1"/>
    <col min="15646" max="15646" width="11.90625" style="4" customWidth="1"/>
    <col min="15647" max="15873" width="8.90625" style="4"/>
    <col min="15874" max="15874" width="2.453125" style="4" customWidth="1"/>
    <col min="15875" max="15875" width="14.54296875" style="4" customWidth="1"/>
    <col min="15876" max="15876" width="11" style="4" bestFit="1" customWidth="1"/>
    <col min="15877" max="15877" width="14.1796875" style="4" bestFit="1" customWidth="1"/>
    <col min="15878" max="15878" width="12.1796875" style="4" customWidth="1"/>
    <col min="15879" max="15879" width="10.81640625" style="4" bestFit="1" customWidth="1"/>
    <col min="15880" max="15882" width="13.6328125" style="4" customWidth="1"/>
    <col min="15883" max="15883" width="13.453125" style="4" customWidth="1"/>
    <col min="15884" max="15888" width="13.6328125" style="4" customWidth="1"/>
    <col min="15889" max="15889" width="15.1796875" style="4" customWidth="1"/>
    <col min="15890" max="15890" width="19.54296875" style="4" bestFit="1" customWidth="1"/>
    <col min="15891" max="15891" width="7.6328125" style="4" customWidth="1"/>
    <col min="15892" max="15892" width="11.36328125" style="4" customWidth="1"/>
    <col min="15893" max="15893" width="10" style="4" customWidth="1"/>
    <col min="15894" max="15894" width="12.90625" style="4" customWidth="1"/>
    <col min="15895" max="15895" width="9.6328125" style="4" customWidth="1"/>
    <col min="15896" max="15896" width="11.54296875" style="4" customWidth="1"/>
    <col min="15897" max="15897" width="8.90625" style="4"/>
    <col min="15898" max="15898" width="8.1796875" style="4" customWidth="1"/>
    <col min="15899" max="15899" width="15.54296875" style="4" bestFit="1" customWidth="1"/>
    <col min="15900" max="15900" width="15.54296875" style="4" customWidth="1"/>
    <col min="15901" max="15901" width="10.1796875" style="4" customWidth="1"/>
    <col min="15902" max="15902" width="11.90625" style="4" customWidth="1"/>
    <col min="15903" max="16129" width="8.90625" style="4"/>
    <col min="16130" max="16130" width="2.453125" style="4" customWidth="1"/>
    <col min="16131" max="16131" width="14.54296875" style="4" customWidth="1"/>
    <col min="16132" max="16132" width="11" style="4" bestFit="1" customWidth="1"/>
    <col min="16133" max="16133" width="14.1796875" style="4" bestFit="1" customWidth="1"/>
    <col min="16134" max="16134" width="12.1796875" style="4" customWidth="1"/>
    <col min="16135" max="16135" width="10.81640625" style="4" bestFit="1" customWidth="1"/>
    <col min="16136" max="16138" width="13.6328125" style="4" customWidth="1"/>
    <col min="16139" max="16139" width="13.453125" style="4" customWidth="1"/>
    <col min="16140" max="16144" width="13.6328125" style="4" customWidth="1"/>
    <col min="16145" max="16145" width="15.1796875" style="4" customWidth="1"/>
    <col min="16146" max="16146" width="19.54296875" style="4" bestFit="1" customWidth="1"/>
    <col min="16147" max="16147" width="7.6328125" style="4" customWidth="1"/>
    <col min="16148" max="16148" width="11.36328125" style="4" customWidth="1"/>
    <col min="16149" max="16149" width="10" style="4" customWidth="1"/>
    <col min="16150" max="16150" width="12.90625" style="4" customWidth="1"/>
    <col min="16151" max="16151" width="9.6328125" style="4" customWidth="1"/>
    <col min="16152" max="16152" width="11.54296875" style="4" customWidth="1"/>
    <col min="16153" max="16153" width="8.90625" style="4"/>
    <col min="16154" max="16154" width="8.1796875" style="4" customWidth="1"/>
    <col min="16155" max="16155" width="15.54296875" style="4" bestFit="1" customWidth="1"/>
    <col min="16156" max="16156" width="15.54296875" style="4" customWidth="1"/>
    <col min="16157" max="16157" width="10.1796875" style="4" customWidth="1"/>
    <col min="16158" max="16158" width="11.90625" style="4" customWidth="1"/>
    <col min="16159" max="16384" width="8.90625" style="4"/>
  </cols>
  <sheetData>
    <row r="2" spans="2:23" ht="15.5" x14ac:dyDescent="0.35">
      <c r="B2" s="48" t="s">
        <v>8</v>
      </c>
      <c r="C2" s="46">
        <v>600</v>
      </c>
      <c r="D2" s="44"/>
      <c r="E2" s="5"/>
      <c r="J2" s="20"/>
      <c r="K2" s="20"/>
      <c r="Q2" s="6"/>
      <c r="R2" s="4"/>
      <c r="S2" s="4"/>
      <c r="W2" s="4"/>
    </row>
    <row r="3" spans="2:23" ht="15.5" x14ac:dyDescent="0.35">
      <c r="B3" s="48" t="s">
        <v>9</v>
      </c>
      <c r="C3" s="46">
        <v>3</v>
      </c>
      <c r="D3" s="44"/>
      <c r="E3" s="16"/>
      <c r="F3" s="7"/>
      <c r="G3" s="7"/>
      <c r="M3" s="8"/>
      <c r="N3" s="9"/>
      <c r="O3" s="9"/>
      <c r="P3" s="9"/>
      <c r="Q3" s="10"/>
      <c r="R3" s="6"/>
      <c r="S3" s="4"/>
      <c r="W3" s="4"/>
    </row>
    <row r="4" spans="2:23" ht="15.5" x14ac:dyDescent="0.35">
      <c r="B4" s="48" t="s">
        <v>3</v>
      </c>
      <c r="C4" s="46">
        <v>50</v>
      </c>
      <c r="D4" s="45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W4" s="4"/>
    </row>
    <row r="5" spans="2:23" ht="15.5" x14ac:dyDescent="0.35">
      <c r="B5" s="48" t="s">
        <v>4</v>
      </c>
      <c r="C5" s="47">
        <f>C4/LN(2)</f>
        <v>72.134752044448177</v>
      </c>
      <c r="D5" s="44"/>
    </row>
    <row r="6" spans="2:23" ht="15.5" x14ac:dyDescent="0.35">
      <c r="B6" s="48" t="s">
        <v>5</v>
      </c>
      <c r="C6" s="47">
        <f>C2 - C5*C3</f>
        <v>383.59574386665548</v>
      </c>
      <c r="D6" s="44">
        <f>C2 - C5*LN(C3)</f>
        <v>520.75187496394221</v>
      </c>
    </row>
    <row r="8" spans="2:23" ht="15.5" x14ac:dyDescent="0.35">
      <c r="B8" s="50"/>
      <c r="C8" s="51" t="s">
        <v>6</v>
      </c>
      <c r="D8" s="51" t="s">
        <v>7</v>
      </c>
    </row>
    <row r="9" spans="2:23" ht="14.5" x14ac:dyDescent="0.35">
      <c r="B9" s="48" t="s">
        <v>28</v>
      </c>
      <c r="C9" s="49">
        <f>EXP(SUM(Scorecard!Q9:Q57)+Scorecard!$E$7)</f>
        <v>28.848897750546307</v>
      </c>
      <c r="D9" s="49">
        <f>EXP(SUM(Scorecard!P9:P57)+Scorecard!$E$7)</f>
        <v>2.3532140564139369E-4</v>
      </c>
    </row>
    <row r="10" spans="2:23" ht="14.5" x14ac:dyDescent="0.35">
      <c r="B10" s="48" t="s">
        <v>27</v>
      </c>
      <c r="C10" s="49">
        <f>C9/(1+C9)</f>
        <v>0.96649792537207857</v>
      </c>
      <c r="D10" s="49">
        <f>D9/(1+D9)</f>
        <v>2.3526604250557158E-4</v>
      </c>
    </row>
    <row r="11" spans="2:23" ht="14.5" x14ac:dyDescent="0.35">
      <c r="B11" s="48" t="s">
        <v>30</v>
      </c>
      <c r="C11" s="15">
        <f>LN((1-Param!C10)/Param!C10)*Param!$C$5+Param!$C$6</f>
        <v>141.07352922762178</v>
      </c>
      <c r="D11" s="15">
        <f>LN((1-Param!D10)/Param!D10)*Param!$C$5+Param!$C$6</f>
        <v>986.24973489334729</v>
      </c>
    </row>
  </sheetData>
  <mergeCells count="1">
    <mergeCell ref="J2:K2"/>
  </mergeCell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DA2B-D1F1-40E6-8DB9-C0EC74FDEAC1}">
  <sheetPr>
    <tabColor rgb="FF92D050"/>
  </sheetPr>
  <dimension ref="A2:U60"/>
  <sheetViews>
    <sheetView tabSelected="1" zoomScale="90" zoomScaleNormal="90" workbookViewId="0">
      <selection activeCell="R6" sqref="R6"/>
    </sheetView>
  </sheetViews>
  <sheetFormatPr defaultColWidth="8.90625" defaultRowHeight="14.5" x14ac:dyDescent="0.35"/>
  <cols>
    <col min="1" max="1" width="8.90625" style="1"/>
    <col min="2" max="2" width="33.26953125" style="1" customWidth="1"/>
    <col min="3" max="3" width="18.54296875" style="1" bestFit="1" customWidth="1"/>
    <col min="4" max="4" width="17.36328125" style="1" customWidth="1"/>
    <col min="5" max="5" width="12.08984375" style="1" hidden="1" customWidth="1"/>
    <col min="6" max="6" width="8.90625" style="1" hidden="1" customWidth="1"/>
    <col min="7" max="7" width="12" style="1" hidden="1" customWidth="1"/>
    <col min="8" max="8" width="13.36328125" style="1" bestFit="1" customWidth="1"/>
    <col min="9" max="9" width="9.453125" style="1" bestFit="1" customWidth="1"/>
    <col min="10" max="10" width="5.7265625" style="1" hidden="1" customWidth="1"/>
    <col min="11" max="11" width="7.81640625" style="1" hidden="1" customWidth="1"/>
    <col min="12" max="12" width="10.453125" style="1" bestFit="1" customWidth="1"/>
    <col min="13" max="13" width="13.1796875" style="1" bestFit="1" customWidth="1"/>
    <col min="14" max="14" width="11.36328125" style="1" customWidth="1"/>
    <col min="15" max="15" width="10.453125" style="1" customWidth="1"/>
    <col min="16" max="16" width="11.90625" style="1" hidden="1" customWidth="1"/>
    <col min="17" max="17" width="8.36328125" style="1" hidden="1" customWidth="1"/>
    <col min="18" max="18" width="6" style="11" bestFit="1" customWidth="1"/>
    <col min="19" max="19" width="7.81640625" style="2" bestFit="1" customWidth="1"/>
    <col min="20" max="16384" width="8.90625" style="1"/>
  </cols>
  <sheetData>
    <row r="2" spans="1:21" ht="15.5" x14ac:dyDescent="0.35">
      <c r="B2" s="17"/>
      <c r="C2" s="17" t="s">
        <v>6</v>
      </c>
      <c r="D2" s="17" t="s">
        <v>7</v>
      </c>
    </row>
    <row r="3" spans="1:21" ht="15.5" x14ac:dyDescent="0.35">
      <c r="B3" s="17" t="s">
        <v>31</v>
      </c>
      <c r="C3" s="52">
        <f>SUM(J9:J60)</f>
        <v>141.07352922762189</v>
      </c>
      <c r="D3" s="52">
        <f>SUM(K9:K60)</f>
        <v>986.24973489334729</v>
      </c>
      <c r="M3" s="56"/>
    </row>
    <row r="5" spans="1:21" x14ac:dyDescent="0.35">
      <c r="R5" s="1"/>
      <c r="S5" s="1"/>
    </row>
    <row r="6" spans="1:21" ht="15.5" x14ac:dyDescent="0.35">
      <c r="B6" s="17" t="s">
        <v>2</v>
      </c>
      <c r="C6" s="17" t="s">
        <v>35</v>
      </c>
      <c r="D6" s="18" t="s">
        <v>36</v>
      </c>
      <c r="E6" s="19" t="s">
        <v>13</v>
      </c>
      <c r="F6" s="17" t="s">
        <v>0</v>
      </c>
      <c r="G6" s="17" t="s">
        <v>14</v>
      </c>
      <c r="H6" s="17" t="s">
        <v>15</v>
      </c>
      <c r="I6" s="17" t="s">
        <v>29</v>
      </c>
      <c r="J6" s="17" t="s">
        <v>6</v>
      </c>
      <c r="K6" s="17" t="s">
        <v>7</v>
      </c>
      <c r="L6" s="17" t="s">
        <v>32</v>
      </c>
      <c r="M6" s="17" t="s">
        <v>34</v>
      </c>
      <c r="N6" s="17" t="s">
        <v>33</v>
      </c>
      <c r="P6" s="17" t="s">
        <v>6</v>
      </c>
      <c r="Q6" s="17" t="s">
        <v>7</v>
      </c>
      <c r="R6" s="1"/>
      <c r="S6" s="1"/>
    </row>
    <row r="7" spans="1:21" ht="15.5" hidden="1" x14ac:dyDescent="0.35">
      <c r="A7" s="1">
        <v>0</v>
      </c>
      <c r="B7" s="3" t="s">
        <v>1</v>
      </c>
      <c r="C7" s="37"/>
      <c r="D7" s="38"/>
      <c r="E7" s="27">
        <v>-2.9776961700000002</v>
      </c>
      <c r="F7" s="3"/>
      <c r="G7" s="3"/>
      <c r="H7" s="26">
        <f>((Scorecard!E7/12)*-Param!C5)</f>
        <v>17.899614573887753</v>
      </c>
      <c r="I7" s="3"/>
      <c r="J7" s="3"/>
      <c r="K7" s="3"/>
      <c r="L7" s="3"/>
      <c r="M7" s="3"/>
      <c r="N7" s="3"/>
      <c r="P7" s="3"/>
      <c r="Q7" s="3"/>
      <c r="R7" s="1"/>
      <c r="S7" s="1"/>
    </row>
    <row r="8" spans="1:21" hidden="1" x14ac:dyDescent="0.35">
      <c r="R8" s="1"/>
      <c r="S8" s="1"/>
    </row>
    <row r="9" spans="1:21" ht="15.5" x14ac:dyDescent="0.35">
      <c r="A9" s="1">
        <v>1</v>
      </c>
      <c r="B9" s="21" t="s">
        <v>10</v>
      </c>
      <c r="C9" s="22" t="s">
        <v>11</v>
      </c>
      <c r="D9" s="23">
        <v>4</v>
      </c>
      <c r="E9" s="24">
        <v>0.64302800000000004</v>
      </c>
      <c r="F9" s="25">
        <v>0.7218</v>
      </c>
      <c r="G9" s="25">
        <f>F9*$E$9</f>
        <v>0.46413761040000001</v>
      </c>
      <c r="H9" s="26">
        <f>(G9*-Param!$C$5+$H$7)+(Param!$C$6/12)</f>
        <v>16.385475122069014</v>
      </c>
      <c r="I9" s="39">
        <v>0.17077271730389648</v>
      </c>
      <c r="J9" s="53">
        <f>MIN(H9:H13)</f>
        <v>16.385475122069014</v>
      </c>
      <c r="K9" s="53">
        <f>MAX(H9:H13)</f>
        <v>94.28852055663107</v>
      </c>
      <c r="L9" s="53">
        <f>K9-J9</f>
        <v>77.90304543456206</v>
      </c>
      <c r="M9" s="14">
        <f>N9/SUM($N$9:$N$60)</f>
        <v>8.1855716541432033E-2</v>
      </c>
      <c r="N9" s="53">
        <f>SUMPRODUCT($H$9:$H$13,$I$9:$I$13)</f>
        <v>56.820865460247269</v>
      </c>
      <c r="P9" s="53">
        <f>MIN($G9:$G13)</f>
        <v>-0.61582791560000005</v>
      </c>
      <c r="Q9" s="53">
        <f>MAX($G9:$G13)</f>
        <v>0.46413761040000001</v>
      </c>
      <c r="R9" s="1"/>
      <c r="S9" s="1"/>
      <c r="T9" s="12"/>
      <c r="U9" s="13"/>
    </row>
    <row r="10" spans="1:21" ht="15.5" x14ac:dyDescent="0.35">
      <c r="B10" s="21" t="s">
        <v>10</v>
      </c>
      <c r="C10" s="22">
        <v>5</v>
      </c>
      <c r="D10" s="23">
        <v>8</v>
      </c>
      <c r="E10" s="24">
        <v>0.64302800000000004</v>
      </c>
      <c r="F10" s="25">
        <v>0.2969</v>
      </c>
      <c r="G10" s="25">
        <f t="shared" ref="G10:G13" si="0">F10*$E$9</f>
        <v>0.19091501320000001</v>
      </c>
      <c r="H10" s="26">
        <f>(G10*-Param!$C$5+$H$7)+(Param!$C$6/12)</f>
        <v>36.094319424031156</v>
      </c>
      <c r="I10" s="39">
        <v>0.243950581182835</v>
      </c>
      <c r="J10" s="3"/>
      <c r="K10" s="3"/>
      <c r="L10" s="3"/>
      <c r="M10" s="3"/>
      <c r="N10" s="3"/>
      <c r="P10" s="3"/>
      <c r="Q10" s="3"/>
      <c r="R10" s="1"/>
      <c r="S10" s="1"/>
      <c r="T10" s="11"/>
      <c r="U10" s="2"/>
    </row>
    <row r="11" spans="1:21" ht="15.5" x14ac:dyDescent="0.35">
      <c r="B11" s="21" t="s">
        <v>10</v>
      </c>
      <c r="C11" s="22">
        <v>9</v>
      </c>
      <c r="D11" s="23">
        <v>13</v>
      </c>
      <c r="E11" s="24">
        <v>0.64302800000000004</v>
      </c>
      <c r="F11" s="25">
        <v>-0.36940000000000001</v>
      </c>
      <c r="G11" s="25">
        <f t="shared" si="0"/>
        <v>-0.23753454320000003</v>
      </c>
      <c r="H11" s="26">
        <f>(G11*-Param!$C$5+$H$7)+(Param!$C$6/12)</f>
        <v>67.000421938498974</v>
      </c>
      <c r="I11" s="40">
        <v>0.258863952043278</v>
      </c>
      <c r="J11" s="3"/>
      <c r="K11" s="3"/>
      <c r="L11" s="3"/>
      <c r="M11" s="3"/>
      <c r="N11" s="3"/>
      <c r="P11" s="3"/>
      <c r="Q11" s="3"/>
      <c r="R11" s="1"/>
      <c r="S11" s="1"/>
      <c r="T11" s="11"/>
      <c r="U11" s="2"/>
    </row>
    <row r="12" spans="1:21" ht="15.5" x14ac:dyDescent="0.35">
      <c r="B12" s="21" t="s">
        <v>10</v>
      </c>
      <c r="C12" s="22">
        <v>14</v>
      </c>
      <c r="D12" s="23">
        <v>19</v>
      </c>
      <c r="E12" s="24">
        <v>0.64302800000000004</v>
      </c>
      <c r="F12" s="25">
        <v>-0.67369999999999997</v>
      </c>
      <c r="G12" s="25">
        <f t="shared" si="0"/>
        <v>-0.43320796360000002</v>
      </c>
      <c r="H12" s="26">
        <f>(G12*-Param!$C$5+$H$7)+(Param!$C$6/12)</f>
        <v>81.115275600742038</v>
      </c>
      <c r="I12" s="39">
        <v>0.22041084874625338</v>
      </c>
      <c r="J12" s="3"/>
      <c r="K12" s="3"/>
      <c r="L12" s="3"/>
      <c r="M12" s="3"/>
      <c r="N12" s="3"/>
      <c r="P12" s="3"/>
      <c r="Q12" s="3"/>
      <c r="R12" s="1"/>
      <c r="S12" s="1"/>
      <c r="T12" s="11"/>
      <c r="U12" s="2"/>
    </row>
    <row r="13" spans="1:21" ht="15.5" x14ac:dyDescent="0.35">
      <c r="B13" s="21" t="s">
        <v>10</v>
      </c>
      <c r="C13" s="22">
        <v>20</v>
      </c>
      <c r="D13" s="23" t="s">
        <v>12</v>
      </c>
      <c r="E13" s="24">
        <v>0.64302800000000004</v>
      </c>
      <c r="F13" s="25">
        <v>-0.9577</v>
      </c>
      <c r="G13" s="25">
        <f t="shared" si="0"/>
        <v>-0.61582791560000005</v>
      </c>
      <c r="H13" s="26">
        <f>(G13*-Param!$C$5+$H$7)+(Param!$C$6/12)</f>
        <v>94.28852055663107</v>
      </c>
      <c r="I13" s="39">
        <v>0.10600190072373712</v>
      </c>
      <c r="J13" s="3"/>
      <c r="K13" s="3"/>
      <c r="L13" s="3"/>
      <c r="M13" s="3"/>
      <c r="N13" s="3"/>
      <c r="P13" s="3"/>
      <c r="Q13" s="3"/>
      <c r="R13" s="1"/>
      <c r="S13" s="1"/>
    </row>
    <row r="14" spans="1:21" ht="15.5" x14ac:dyDescent="0.35">
      <c r="I14" s="41"/>
      <c r="R14" s="1"/>
      <c r="S14" s="1"/>
    </row>
    <row r="15" spans="1:21" ht="15.5" x14ac:dyDescent="0.35">
      <c r="A15" s="1">
        <v>2</v>
      </c>
      <c r="B15" s="21" t="s">
        <v>16</v>
      </c>
      <c r="C15" s="22" t="s">
        <v>11</v>
      </c>
      <c r="D15" s="23">
        <v>1</v>
      </c>
      <c r="E15" s="24">
        <v>0.34986</v>
      </c>
      <c r="F15" s="25">
        <v>-0.37109999999999999</v>
      </c>
      <c r="G15" s="25">
        <f>F15*$E$15</f>
        <v>-0.12983304600000001</v>
      </c>
      <c r="H15" s="26">
        <f>(G15*-Param!$C$5+$H$7)+(Param!$C$6/12)</f>
        <v>59.231401143161143</v>
      </c>
      <c r="I15" s="39">
        <v>0.66459536515827178</v>
      </c>
      <c r="J15" s="53">
        <f>MIN(H15:H17)</f>
        <v>27.483174190520678</v>
      </c>
      <c r="K15" s="53">
        <f>MAX(H15:H17)</f>
        <v>59.231401143161143</v>
      </c>
      <c r="L15" s="53">
        <f>K15-J15</f>
        <v>31.748226952640465</v>
      </c>
      <c r="M15" s="14">
        <f>N15/SUM($N$9:$N$60)</f>
        <v>7.4935582546913446E-2</v>
      </c>
      <c r="N15" s="53">
        <f>SUMPRODUCT($H$15:$H$17,$I$15:$I$17)</f>
        <v>52.01719359365994</v>
      </c>
      <c r="P15" s="53">
        <f>MIN($G15:$G17)</f>
        <v>-0.12983304600000001</v>
      </c>
      <c r="Q15" s="53">
        <f>MAX($G15:$G17)</f>
        <v>0.31029083400000002</v>
      </c>
      <c r="R15" s="1"/>
      <c r="S15" s="1"/>
    </row>
    <row r="16" spans="1:21" ht="15.5" x14ac:dyDescent="0.35">
      <c r="B16" s="21" t="s">
        <v>16</v>
      </c>
      <c r="C16" s="22">
        <v>2</v>
      </c>
      <c r="D16" s="23">
        <v>2</v>
      </c>
      <c r="E16" s="24">
        <v>0.34986</v>
      </c>
      <c r="F16" s="25">
        <v>0.42830000000000001</v>
      </c>
      <c r="G16" s="25">
        <f>F16*$E$15</f>
        <v>0.14984503800000001</v>
      </c>
      <c r="H16" s="26">
        <f>(G16*-Param!$C$5+$H$7)+(Param!$C$6/12)</f>
        <v>39.056891901554792</v>
      </c>
      <c r="I16" s="39">
        <v>0.29673221726734411</v>
      </c>
      <c r="J16" s="3"/>
      <c r="K16" s="3"/>
      <c r="L16" s="3"/>
      <c r="M16" s="3"/>
      <c r="N16" s="3"/>
      <c r="P16" s="3"/>
      <c r="Q16" s="3"/>
      <c r="R16" s="1"/>
      <c r="S16" s="1"/>
    </row>
    <row r="17" spans="1:19" ht="15.5" x14ac:dyDescent="0.35">
      <c r="B17" s="21" t="s">
        <v>16</v>
      </c>
      <c r="C17" s="22">
        <v>3</v>
      </c>
      <c r="D17" s="23" t="s">
        <v>12</v>
      </c>
      <c r="E17" s="24">
        <v>0.34986</v>
      </c>
      <c r="F17" s="25">
        <v>0.88690000000000002</v>
      </c>
      <c r="G17" s="25">
        <f>F17*$E$15</f>
        <v>0.31029083400000002</v>
      </c>
      <c r="H17" s="26">
        <f>(G17*-Param!$C$5+$H$7)+(Param!$C$6/12)</f>
        <v>27.483174190520678</v>
      </c>
      <c r="I17" s="39">
        <v>3.867241757438409E-2</v>
      </c>
      <c r="J17" s="3"/>
      <c r="K17" s="3"/>
      <c r="L17" s="3"/>
      <c r="M17" s="3"/>
      <c r="N17" s="3"/>
      <c r="P17" s="3"/>
      <c r="Q17" s="3"/>
      <c r="R17" s="1"/>
      <c r="S17" s="1"/>
    </row>
    <row r="18" spans="1:19" ht="15.5" x14ac:dyDescent="0.35">
      <c r="B18" s="31"/>
      <c r="E18" s="32"/>
      <c r="F18" s="32"/>
      <c r="G18" s="32"/>
      <c r="H18" s="32"/>
      <c r="I18" s="42"/>
      <c r="R18" s="1"/>
      <c r="S18" s="1"/>
    </row>
    <row r="19" spans="1:19" ht="15.5" x14ac:dyDescent="0.35">
      <c r="A19" s="1">
        <v>3</v>
      </c>
      <c r="B19" s="21" t="s">
        <v>17</v>
      </c>
      <c r="C19" s="22">
        <v>-999999</v>
      </c>
      <c r="D19" s="23">
        <v>8</v>
      </c>
      <c r="E19" s="33">
        <v>0.46607912000000001</v>
      </c>
      <c r="F19" s="25">
        <v>0.55279999999999996</v>
      </c>
      <c r="G19" s="30">
        <f>F19*$E$19</f>
        <v>0.25764853753599998</v>
      </c>
      <c r="H19" s="26">
        <f>(G19*-Param!$C$5+$H$7)+(Param!$C$6/12)</f>
        <v>31.280513193001653</v>
      </c>
      <c r="I19" s="39">
        <v>0.33379633014109217</v>
      </c>
      <c r="J19" s="53">
        <f>MIN(H19:H21)</f>
        <v>31.280513193001653</v>
      </c>
      <c r="K19" s="53">
        <f>MAX(H19:H21)</f>
        <v>66.46773032904639</v>
      </c>
      <c r="L19" s="53">
        <f>K19-J19</f>
        <v>35.187217136044737</v>
      </c>
      <c r="M19" s="14">
        <f>N19/SUM($N$9:$N$60)</f>
        <v>7.7137840165589264E-2</v>
      </c>
      <c r="N19" s="53">
        <f>SUMPRODUCT($H$19:$H$21,$I$19:$I$21)</f>
        <v>53.545910085882511</v>
      </c>
      <c r="P19" s="53">
        <f>MIN($G19:$G21)</f>
        <v>-0.23014986945600002</v>
      </c>
      <c r="Q19" s="53">
        <f>MAX($G19:$G21)</f>
        <v>0.25764853753599998</v>
      </c>
      <c r="R19" s="1"/>
      <c r="S19" s="1"/>
    </row>
    <row r="20" spans="1:19" ht="15.5" x14ac:dyDescent="0.35">
      <c r="B20" s="21" t="s">
        <v>17</v>
      </c>
      <c r="C20" s="22">
        <v>9</v>
      </c>
      <c r="D20" s="23">
        <v>67</v>
      </c>
      <c r="E20" s="34">
        <v>0.46607912000000001</v>
      </c>
      <c r="F20" s="25">
        <v>-0.38890000000000002</v>
      </c>
      <c r="G20" s="30">
        <f>F20*$E$19</f>
        <v>-0.18125816976800002</v>
      </c>
      <c r="H20" s="26">
        <f>(G20*-Param!$C$5+$H$7)+(Param!$C$6/12)</f>
        <v>62.940939695020887</v>
      </c>
      <c r="I20" s="39">
        <v>0.33357701586373273</v>
      </c>
      <c r="J20" s="3"/>
      <c r="K20" s="3"/>
      <c r="L20" s="3"/>
      <c r="M20" s="3"/>
      <c r="N20" s="3"/>
      <c r="P20" s="3"/>
      <c r="Q20" s="3"/>
      <c r="R20" s="1"/>
      <c r="S20" s="1"/>
    </row>
    <row r="21" spans="1:19" ht="15.5" x14ac:dyDescent="0.35">
      <c r="B21" s="21" t="s">
        <v>17</v>
      </c>
      <c r="C21" s="22">
        <v>68</v>
      </c>
      <c r="D21" s="23" t="s">
        <v>12</v>
      </c>
      <c r="E21" s="34">
        <v>0.46607912000000001</v>
      </c>
      <c r="F21" s="25">
        <v>-0.49380000000000002</v>
      </c>
      <c r="G21" s="30">
        <f>F21*$E$19</f>
        <v>-0.23014986945600002</v>
      </c>
      <c r="H21" s="26">
        <f>(G21*-Param!$C$5+$H$7)+(Param!$C$6/12)</f>
        <v>66.46773032904639</v>
      </c>
      <c r="I21" s="39">
        <v>0.3326266539951751</v>
      </c>
      <c r="J21" s="3"/>
      <c r="K21" s="3"/>
      <c r="L21" s="3"/>
      <c r="M21" s="3"/>
      <c r="N21" s="3"/>
      <c r="P21" s="3"/>
      <c r="Q21" s="3"/>
      <c r="R21" s="1"/>
      <c r="S21" s="1"/>
    </row>
    <row r="22" spans="1:19" ht="15.5" x14ac:dyDescent="0.35">
      <c r="B22" s="31"/>
      <c r="E22" s="32"/>
      <c r="F22" s="32"/>
      <c r="G22" s="32"/>
      <c r="H22" s="32"/>
      <c r="I22" s="42"/>
      <c r="R22" s="1"/>
      <c r="S22" s="1"/>
    </row>
    <row r="23" spans="1:19" ht="15.5" x14ac:dyDescent="0.35">
      <c r="A23" s="1">
        <v>4</v>
      </c>
      <c r="B23" s="21" t="s">
        <v>18</v>
      </c>
      <c r="C23" s="22" t="s">
        <v>11</v>
      </c>
      <c r="D23" s="23">
        <v>177</v>
      </c>
      <c r="E23" s="33">
        <v>0.36838346999999999</v>
      </c>
      <c r="F23" s="21">
        <v>-0.63500000000000001</v>
      </c>
      <c r="G23" s="30">
        <f>F23*$E$23</f>
        <v>-0.23392350344999999</v>
      </c>
      <c r="H23" s="26">
        <f>(G23*-Param!$C$5+$H$7)+(Param!$C$6/12)</f>
        <v>66.739940481510075</v>
      </c>
      <c r="I23" s="40">
        <v>0.25067621902185833</v>
      </c>
      <c r="J23" s="53">
        <f>MIN(H23:H27)</f>
        <v>29.691514961038493</v>
      </c>
      <c r="K23" s="53">
        <f>MAX(H23:H27)</f>
        <v>66.739940481510075</v>
      </c>
      <c r="L23" s="53">
        <f>K23-J23</f>
        <v>37.048425520471582</v>
      </c>
      <c r="M23" s="14">
        <f>N23/SUM($N$9:$N$60)</f>
        <v>7.7851291797013319E-2</v>
      </c>
      <c r="N23" s="53">
        <f>SUMPRODUCT($H$23:$H$27,$I$23:$I$27)</f>
        <v>54.041158809788321</v>
      </c>
      <c r="P23" s="53">
        <f>MIN($G23:$G27)</f>
        <v>-0.23392350344999999</v>
      </c>
      <c r="Q23" s="53">
        <f>MAX($G23:$G27)</f>
        <v>0.27967673042399999</v>
      </c>
      <c r="R23" s="1"/>
      <c r="S23" s="1"/>
    </row>
    <row r="24" spans="1:19" ht="15.5" x14ac:dyDescent="0.35">
      <c r="B24" s="21" t="s">
        <v>18</v>
      </c>
      <c r="C24" s="22">
        <v>178</v>
      </c>
      <c r="D24" s="23">
        <v>289</v>
      </c>
      <c r="E24" s="34">
        <v>0.36838346999999999</v>
      </c>
      <c r="F24" s="21">
        <v>-0.54420000000000002</v>
      </c>
      <c r="G24" s="30">
        <f>F24*$E$23</f>
        <v>-0.200474284374</v>
      </c>
      <c r="H24" s="26">
        <f>(G24*-Param!$C$5+$H$7)+(Param!$C$6/12)</f>
        <v>64.327089357382391</v>
      </c>
      <c r="I24" s="39">
        <v>0.25060311426273851</v>
      </c>
      <c r="J24" s="3"/>
      <c r="K24" s="3"/>
      <c r="L24" s="3"/>
      <c r="M24" s="3"/>
      <c r="N24" s="3"/>
      <c r="P24" s="3"/>
      <c r="Q24" s="3"/>
      <c r="R24" s="1"/>
      <c r="S24" s="1"/>
    </row>
    <row r="25" spans="1:19" ht="15.5" x14ac:dyDescent="0.35">
      <c r="B25" s="21" t="s">
        <v>18</v>
      </c>
      <c r="C25" s="22">
        <v>290</v>
      </c>
      <c r="D25" s="23">
        <v>499</v>
      </c>
      <c r="E25" s="34">
        <v>0.36838346999999999</v>
      </c>
      <c r="F25" s="21">
        <v>-0.20630000000000001</v>
      </c>
      <c r="G25" s="30">
        <f>F25*$E$23</f>
        <v>-7.5997509860999998E-2</v>
      </c>
      <c r="H25" s="26">
        <f>(G25*-Param!$C$5+$H$7)+(Param!$C$6/12)</f>
        <v>55.347988092594449</v>
      </c>
      <c r="I25" s="39">
        <v>0.24877549528474305</v>
      </c>
      <c r="J25" s="3"/>
      <c r="K25" s="3"/>
      <c r="L25" s="3"/>
      <c r="M25" s="3"/>
      <c r="N25" s="3"/>
      <c r="P25" s="3"/>
      <c r="Q25" s="3"/>
      <c r="R25" s="1"/>
      <c r="S25" s="1"/>
    </row>
    <row r="26" spans="1:19" ht="15.5" x14ac:dyDescent="0.35">
      <c r="B26" s="21" t="s">
        <v>18</v>
      </c>
      <c r="C26" s="22">
        <v>500</v>
      </c>
      <c r="D26" s="23" t="s">
        <v>12</v>
      </c>
      <c r="E26" s="34">
        <v>0.36838346999999999</v>
      </c>
      <c r="F26" s="21">
        <v>0.75919999999999999</v>
      </c>
      <c r="G26" s="30">
        <f>F26*$E$23</f>
        <v>0.27967673042399999</v>
      </c>
      <c r="H26" s="26">
        <f>(G26*-Param!$C$5+$H$7)+(Param!$C$6/12)</f>
        <v>29.691514961038493</v>
      </c>
      <c r="I26" s="39">
        <v>0.24994517143066014</v>
      </c>
      <c r="J26" s="3"/>
      <c r="K26" s="3"/>
      <c r="L26" s="3"/>
      <c r="M26" s="3"/>
      <c r="N26" s="3"/>
      <c r="P26" s="3"/>
      <c r="Q26" s="3"/>
      <c r="R26" s="1"/>
      <c r="S26" s="1"/>
    </row>
    <row r="27" spans="1:19" ht="15.5" x14ac:dyDescent="0.35">
      <c r="B27" s="21" t="s">
        <v>18</v>
      </c>
      <c r="C27" s="22">
        <v>-999999</v>
      </c>
      <c r="D27" s="23">
        <v>-999999</v>
      </c>
      <c r="E27" s="34">
        <v>0.36838346999999999</v>
      </c>
      <c r="F27" s="21">
        <v>0.75919999999999999</v>
      </c>
      <c r="G27" s="30">
        <f>F27*$E$23</f>
        <v>0.27967673042399999</v>
      </c>
      <c r="H27" s="26">
        <f>(G27*-Param!$C$5+$H$7)+(Param!$C$6/12)</f>
        <v>29.691514961038493</v>
      </c>
      <c r="I27" s="39">
        <v>0</v>
      </c>
      <c r="J27" s="3"/>
      <c r="K27" s="3"/>
      <c r="L27" s="3"/>
      <c r="M27" s="3"/>
      <c r="N27" s="3"/>
      <c r="P27" s="3"/>
      <c r="Q27" s="3"/>
      <c r="R27" s="1"/>
      <c r="S27" s="1"/>
    </row>
    <row r="28" spans="1:19" ht="15.5" x14ac:dyDescent="0.35">
      <c r="B28" s="31"/>
      <c r="E28" s="32"/>
      <c r="F28" s="32"/>
      <c r="G28" s="32"/>
      <c r="H28" s="32"/>
      <c r="I28" s="42"/>
      <c r="R28" s="1"/>
      <c r="S28" s="1"/>
    </row>
    <row r="29" spans="1:19" ht="15.5" x14ac:dyDescent="0.35">
      <c r="A29" s="1">
        <v>5</v>
      </c>
      <c r="B29" s="21" t="s">
        <v>19</v>
      </c>
      <c r="C29" s="22" t="s">
        <v>11</v>
      </c>
      <c r="D29" s="23">
        <v>1000</v>
      </c>
      <c r="E29" s="28">
        <v>0.54317506000000004</v>
      </c>
      <c r="F29" s="21">
        <v>0.55349999999999999</v>
      </c>
      <c r="G29" s="30">
        <f>F29*$E$29</f>
        <v>0.30064739571000004</v>
      </c>
      <c r="H29" s="26">
        <f>(G29*-Param!$C$5+$H$7)+(Param!$C$6/12)</f>
        <v>28.178801220425761</v>
      </c>
      <c r="I29" s="39">
        <v>0.34461583449082533</v>
      </c>
      <c r="J29" s="53">
        <f>MIN(H29:H33)</f>
        <v>28.178801220425761</v>
      </c>
      <c r="K29" s="53">
        <f>MAX(H29:H33)</f>
        <v>105.53150736472072</v>
      </c>
      <c r="L29" s="53">
        <f>K29-J29</f>
        <v>77.352706144294956</v>
      </c>
      <c r="M29" s="14">
        <f>N29/SUM($N$9:$N$60)</f>
        <v>8.3531686180606288E-2</v>
      </c>
      <c r="N29" s="53">
        <f>SUMPRODUCT($H$29:$H$33,$I$29:$I$33)</f>
        <v>57.98425452342623</v>
      </c>
      <c r="P29" s="53">
        <f>MIN($G29:$G33)</f>
        <v>-0.7716888077420001</v>
      </c>
      <c r="Q29" s="53">
        <f>MAX($G29:$G33)</f>
        <v>0.30064739571000004</v>
      </c>
      <c r="R29" s="1"/>
      <c r="S29" s="1"/>
    </row>
    <row r="30" spans="1:19" ht="15.5" x14ac:dyDescent="0.35">
      <c r="B30" s="21" t="s">
        <v>19</v>
      </c>
      <c r="C30" s="22">
        <v>1001</v>
      </c>
      <c r="D30" s="23">
        <v>6000</v>
      </c>
      <c r="E30" s="28">
        <v>0.54317506000000004</v>
      </c>
      <c r="F30" s="21">
        <v>0.13009999999999999</v>
      </c>
      <c r="G30" s="30">
        <f>F30*$E$29</f>
        <v>7.0667075305999999E-2</v>
      </c>
      <c r="H30" s="26">
        <f>(G30*-Param!$C$5+$H$7)+(Param!$C$6/12)</f>
        <v>44.768374607871053</v>
      </c>
      <c r="I30" s="39">
        <v>0.15958768915856422</v>
      </c>
      <c r="J30" s="3"/>
      <c r="K30" s="3"/>
      <c r="L30" s="3"/>
      <c r="M30" s="3"/>
      <c r="N30" s="3"/>
      <c r="P30" s="3"/>
      <c r="Q30" s="3"/>
      <c r="R30" s="1"/>
      <c r="S30" s="1"/>
    </row>
    <row r="31" spans="1:19" ht="15.5" x14ac:dyDescent="0.35">
      <c r="B31" s="21" t="s">
        <v>19</v>
      </c>
      <c r="C31" s="22">
        <v>6001</v>
      </c>
      <c r="D31" s="23">
        <v>25000</v>
      </c>
      <c r="E31" s="28">
        <v>0.54317506000000004</v>
      </c>
      <c r="F31" s="21">
        <v>-0.4415</v>
      </c>
      <c r="G31" s="30">
        <f>F31*$E$29</f>
        <v>-0.23981178899000002</v>
      </c>
      <c r="H31" s="26">
        <f>(G31*-Param!$C$5+$H$7)+(Param!$C$6/12)</f>
        <v>67.164690498904889</v>
      </c>
      <c r="I31" s="39">
        <v>0.17238102200453251</v>
      </c>
      <c r="J31" s="3"/>
      <c r="K31" s="3"/>
      <c r="L31" s="3"/>
      <c r="M31" s="3"/>
      <c r="N31" s="3"/>
      <c r="P31" s="3"/>
      <c r="Q31" s="3"/>
      <c r="R31" s="1"/>
      <c r="S31" s="1"/>
    </row>
    <row r="32" spans="1:19" ht="15.5" x14ac:dyDescent="0.35">
      <c r="B32" s="21" t="s">
        <v>19</v>
      </c>
      <c r="C32" s="22">
        <v>25001</v>
      </c>
      <c r="D32" s="23">
        <v>110000</v>
      </c>
      <c r="E32" s="28">
        <v>0.54317506000000004</v>
      </c>
      <c r="F32" s="21">
        <v>-0.67079999999999995</v>
      </c>
      <c r="G32" s="30">
        <f>F32*$E$29</f>
        <v>-0.36436183024800001</v>
      </c>
      <c r="H32" s="26">
        <f>(G32*-Param!$C$5+$H$7)+(Param!$C$6/12)</f>
        <v>76.149076842176498</v>
      </c>
      <c r="I32" s="39">
        <v>0.15585934644345348</v>
      </c>
      <c r="J32" s="3"/>
      <c r="K32" s="3"/>
      <c r="L32" s="3"/>
      <c r="M32" s="3"/>
      <c r="N32" s="3"/>
      <c r="P32" s="3"/>
      <c r="Q32" s="3"/>
      <c r="R32" s="1"/>
      <c r="S32" s="1"/>
    </row>
    <row r="33" spans="1:19" ht="15.5" x14ac:dyDescent="0.35">
      <c r="B33" s="21" t="s">
        <v>19</v>
      </c>
      <c r="C33" s="22">
        <v>110001</v>
      </c>
      <c r="D33" s="23" t="s">
        <v>12</v>
      </c>
      <c r="E33" s="28">
        <v>0.54317506000000004</v>
      </c>
      <c r="F33" s="21">
        <v>-1.4207000000000001</v>
      </c>
      <c r="G33" s="30">
        <f>F33*$E$29</f>
        <v>-0.7716888077420001</v>
      </c>
      <c r="H33" s="26">
        <f>(G33*-Param!$C$5+$H$7)+(Param!$C$6/12)</f>
        <v>105.53150736472072</v>
      </c>
      <c r="I33" s="39">
        <v>0.16755610790262446</v>
      </c>
      <c r="J33" s="3"/>
      <c r="K33" s="3"/>
      <c r="L33" s="3"/>
      <c r="M33" s="3"/>
      <c r="N33" s="3"/>
      <c r="P33" s="3"/>
      <c r="Q33" s="3"/>
      <c r="R33" s="1"/>
      <c r="S33" s="1"/>
    </row>
    <row r="34" spans="1:19" ht="15.5" x14ac:dyDescent="0.35">
      <c r="B34" s="29"/>
      <c r="D34" s="29"/>
      <c r="E34" s="29"/>
      <c r="F34" s="29"/>
      <c r="G34" s="29"/>
      <c r="H34" s="29"/>
      <c r="I34" s="43"/>
      <c r="R34" s="1"/>
      <c r="S34" s="1"/>
    </row>
    <row r="35" spans="1:19" ht="15.5" x14ac:dyDescent="0.35">
      <c r="A35" s="1">
        <v>6</v>
      </c>
      <c r="B35" s="57" t="s">
        <v>20</v>
      </c>
      <c r="C35" s="22">
        <v>-999999999</v>
      </c>
      <c r="D35" s="23">
        <v>2</v>
      </c>
      <c r="E35" s="24">
        <v>0.65272746000000004</v>
      </c>
      <c r="F35" s="21">
        <v>-0.80279999999999996</v>
      </c>
      <c r="G35" s="25">
        <f>F35*$E$35</f>
        <v>-0.52400960488799997</v>
      </c>
      <c r="H35" s="26">
        <f>(G35*-Param!$C$5+$H$7)+(Param!$C$6/12)</f>
        <v>87.665229480280843</v>
      </c>
      <c r="I35" s="39">
        <v>0.26844067548797429</v>
      </c>
      <c r="J35" s="53">
        <f>MIN(H35:H38)</f>
        <v>15.499071555940876</v>
      </c>
      <c r="K35" s="53">
        <f>MAX(H35:H38)</f>
        <v>87.665229480280843</v>
      </c>
      <c r="L35" s="53">
        <f>K35-J35</f>
        <v>72.16615792433997</v>
      </c>
      <c r="M35" s="14">
        <f>N35/SUM($N$9:$N$60)</f>
        <v>8.1834084301589768E-2</v>
      </c>
      <c r="N35" s="53">
        <f>SUMPRODUCT($H$35:$H$38,$I$35:$I$38)</f>
        <v>56.805849250731114</v>
      </c>
      <c r="P35" s="53">
        <f>MIN($G35:$G38)</f>
        <v>-0.52400960488799997</v>
      </c>
      <c r="Q35" s="53">
        <f>MAX($G35:$G38)</f>
        <v>0.47642577305400002</v>
      </c>
      <c r="R35" s="1"/>
      <c r="S35" s="1"/>
    </row>
    <row r="36" spans="1:19" ht="15.5" x14ac:dyDescent="0.35">
      <c r="B36" s="57" t="s">
        <v>20</v>
      </c>
      <c r="C36" s="22">
        <v>3</v>
      </c>
      <c r="D36" s="23">
        <v>6</v>
      </c>
      <c r="E36" s="24">
        <v>0.65272746000000004</v>
      </c>
      <c r="F36" s="21">
        <v>-0.42520000000000002</v>
      </c>
      <c r="G36" s="25">
        <f>F36*$E$35</f>
        <v>-0.27753971599200006</v>
      </c>
      <c r="H36" s="26">
        <f>(G36*-Param!$C$5+$H$7)+(Param!$C$6/12)</f>
        <v>69.886185158345199</v>
      </c>
      <c r="I36" s="39">
        <v>0.28276920827545871</v>
      </c>
      <c r="J36" s="3"/>
      <c r="K36" s="3"/>
      <c r="L36" s="3"/>
      <c r="M36" s="3"/>
      <c r="N36" s="3"/>
      <c r="P36" s="3"/>
      <c r="Q36" s="3"/>
      <c r="R36" s="1"/>
      <c r="S36" s="1"/>
    </row>
    <row r="37" spans="1:19" ht="15.5" x14ac:dyDescent="0.35">
      <c r="B37" s="58" t="s">
        <v>20</v>
      </c>
      <c r="C37" s="22">
        <v>7</v>
      </c>
      <c r="D37" s="23">
        <v>12</v>
      </c>
      <c r="E37" s="24">
        <v>0.65272746000000004</v>
      </c>
      <c r="F37" s="21">
        <v>0.2019</v>
      </c>
      <c r="G37" s="25">
        <f>F37*$E$35</f>
        <v>0.131785674174</v>
      </c>
      <c r="H37" s="26">
        <f>(G37*-Param!$C$5+$H$7)+(Param!$C$6/12)</f>
        <v>40.35959963322378</v>
      </c>
      <c r="I37" s="39">
        <v>0.26368886614518605</v>
      </c>
      <c r="J37" s="3"/>
      <c r="K37" s="3"/>
      <c r="L37" s="3"/>
      <c r="M37" s="3"/>
      <c r="N37" s="3"/>
      <c r="P37" s="3"/>
      <c r="Q37" s="3"/>
      <c r="R37" s="1"/>
      <c r="S37" s="1"/>
    </row>
    <row r="38" spans="1:19" ht="15.5" x14ac:dyDescent="0.35">
      <c r="B38" s="57" t="s">
        <v>20</v>
      </c>
      <c r="C38" s="22">
        <v>13</v>
      </c>
      <c r="D38" s="23" t="s">
        <v>12</v>
      </c>
      <c r="E38" s="24">
        <v>0.65272746000000004</v>
      </c>
      <c r="F38" s="21">
        <v>0.72989999999999999</v>
      </c>
      <c r="G38" s="25">
        <f>F38*$E$35</f>
        <v>0.47642577305400002</v>
      </c>
      <c r="H38" s="26">
        <f>(G38*-Param!$C$5+$H$7)+(Param!$C$6/12)</f>
        <v>15.499071555940876</v>
      </c>
      <c r="I38" s="39">
        <v>0.18510125009138095</v>
      </c>
      <c r="J38" s="3"/>
      <c r="K38" s="3"/>
      <c r="L38" s="3"/>
      <c r="M38" s="3"/>
      <c r="N38" s="3"/>
      <c r="P38" s="3"/>
      <c r="Q38" s="3"/>
      <c r="R38" s="1"/>
      <c r="S38" s="1"/>
    </row>
    <row r="39" spans="1:19" ht="15.5" x14ac:dyDescent="0.35">
      <c r="B39" s="31"/>
      <c r="C39" s="31"/>
      <c r="D39" s="31"/>
      <c r="E39" s="31"/>
      <c r="F39" s="35"/>
      <c r="G39" s="35"/>
      <c r="H39" s="35"/>
      <c r="I39" s="42"/>
      <c r="R39" s="1"/>
      <c r="S39" s="1"/>
    </row>
    <row r="40" spans="1:19" ht="15.5" x14ac:dyDescent="0.35">
      <c r="A40" s="1">
        <v>7</v>
      </c>
      <c r="B40" s="57" t="s">
        <v>21</v>
      </c>
      <c r="C40" s="22">
        <v>-999999999</v>
      </c>
      <c r="D40" s="23">
        <v>-999999999</v>
      </c>
      <c r="E40" s="24">
        <v>0.40422487000000001</v>
      </c>
      <c r="F40" s="21">
        <v>0.505</v>
      </c>
      <c r="G40" s="30">
        <f>F40*$E$40</f>
        <v>0.20413355935000002</v>
      </c>
      <c r="H40" s="26">
        <f>(G40*-Param!$C$5+$H$7)+(Param!$C$6/12)</f>
        <v>35.140802875112811</v>
      </c>
      <c r="I40" s="39">
        <v>6.0750054828569343E-2</v>
      </c>
      <c r="J40" s="53">
        <f>MIN(H40:H42)</f>
        <v>35.140802875112811</v>
      </c>
      <c r="K40" s="53">
        <f>MAX(H40:H42)</f>
        <v>88.413676097608089</v>
      </c>
      <c r="L40" s="53">
        <f>K40-J40</f>
        <v>53.272873222495278</v>
      </c>
      <c r="M40" s="55">
        <f>N40/SUM($N$9:$N$60)</f>
        <v>0.11261820739426354</v>
      </c>
      <c r="N40" s="53">
        <f>SUMPRODUCT($H$40:$H$42,$I$40:$I$42)</f>
        <v>78.174919005012029</v>
      </c>
      <c r="P40" s="53">
        <f>MIN($G40:$G42)</f>
        <v>-0.53438527814000003</v>
      </c>
      <c r="Q40" s="53">
        <f>MAX($G40:$G42)</f>
        <v>0.20413355935000002</v>
      </c>
      <c r="R40" s="1"/>
      <c r="S40" s="1"/>
    </row>
    <row r="41" spans="1:19" ht="15.5" x14ac:dyDescent="0.35">
      <c r="B41" s="57" t="s">
        <v>21</v>
      </c>
      <c r="C41" s="22" t="s">
        <v>11</v>
      </c>
      <c r="D41" s="23">
        <v>0.99999999900000003</v>
      </c>
      <c r="E41" s="24">
        <v>0.40422487000000001</v>
      </c>
      <c r="F41" s="21">
        <v>-0.82199999999999995</v>
      </c>
      <c r="G41" s="30">
        <f>F41*$E$40</f>
        <v>-0.33227284314</v>
      </c>
      <c r="H41" s="26">
        <f>(G41*-Param!$C$5+$H$7)+(Param!$C$6/12)</f>
        <v>73.834345713783435</v>
      </c>
      <c r="I41" s="39">
        <v>0.48029826741720888</v>
      </c>
      <c r="J41" s="3"/>
      <c r="K41" s="3"/>
      <c r="L41" s="3"/>
      <c r="M41" s="3"/>
      <c r="N41" s="3"/>
      <c r="P41" s="3"/>
      <c r="Q41" s="3"/>
      <c r="R41" s="1"/>
      <c r="S41" s="1"/>
    </row>
    <row r="42" spans="1:19" ht="15.5" x14ac:dyDescent="0.35">
      <c r="B42" s="57" t="s">
        <v>21</v>
      </c>
      <c r="C42" s="22">
        <v>1</v>
      </c>
      <c r="D42" s="23" t="s">
        <v>12</v>
      </c>
      <c r="E42" s="24">
        <v>0.40422487000000001</v>
      </c>
      <c r="F42" s="21">
        <v>-1.3220000000000001</v>
      </c>
      <c r="G42" s="30">
        <f>F42*$E$40</f>
        <v>-0.53438527814000003</v>
      </c>
      <c r="H42" s="26">
        <f>(G42*-Param!$C$5+$H$7)+(Param!$C$6/12)</f>
        <v>88.413676097608089</v>
      </c>
      <c r="I42" s="39">
        <v>0.4589516777542218</v>
      </c>
      <c r="J42" s="3"/>
      <c r="K42" s="3"/>
      <c r="L42" s="3"/>
      <c r="M42" s="3"/>
      <c r="N42" s="3"/>
      <c r="P42" s="3"/>
      <c r="Q42" s="3"/>
      <c r="R42" s="1"/>
      <c r="S42" s="1"/>
    </row>
    <row r="43" spans="1:19" ht="15.5" x14ac:dyDescent="0.35">
      <c r="B43" s="31"/>
      <c r="C43" s="31"/>
      <c r="D43" s="31"/>
      <c r="E43" s="31"/>
      <c r="F43" s="36"/>
      <c r="G43" s="36"/>
      <c r="H43" s="36"/>
      <c r="I43" s="42"/>
      <c r="R43" s="1"/>
      <c r="S43" s="1"/>
    </row>
    <row r="44" spans="1:19" ht="15.5" x14ac:dyDescent="0.35">
      <c r="A44" s="1">
        <v>8</v>
      </c>
      <c r="B44" s="57" t="s">
        <v>22</v>
      </c>
      <c r="C44" s="22" t="s">
        <v>11</v>
      </c>
      <c r="D44" s="23">
        <v>0</v>
      </c>
      <c r="E44" s="24">
        <v>0.78999244000000002</v>
      </c>
      <c r="F44" s="21">
        <v>-0.17879999999999999</v>
      </c>
      <c r="G44" s="25">
        <f>F44*$E$44</f>
        <v>-0.14125064827199998</v>
      </c>
      <c r="H44" s="26">
        <f>(G44*-Param!$C$5+$H$7)+(Param!$C$6/12)</f>
        <v>60.055007051993989</v>
      </c>
      <c r="I44" s="39">
        <v>0.98866876233642809</v>
      </c>
      <c r="J44" s="53">
        <f>MIN(H44:H45)</f>
        <v>-144.01723086713125</v>
      </c>
      <c r="K44" s="53">
        <f>MAX(H44:H45)</f>
        <v>60.055007051993989</v>
      </c>
      <c r="L44" s="54">
        <f>K44-J44</f>
        <v>204.07223791912523</v>
      </c>
      <c r="M44" s="14">
        <f>N44/SUM($N$9:$N$60)</f>
        <v>8.318358355338587E-2</v>
      </c>
      <c r="N44" s="53">
        <f>SUMPRODUCT($H$44:$H$45,$I$44:$I$45)</f>
        <v>57.742616023595396</v>
      </c>
      <c r="P44" s="53">
        <f>MIN($G44:$G45)</f>
        <v>-0.14125064827199998</v>
      </c>
      <c r="Q44" s="53">
        <f>MAX($G44:$G45)</f>
        <v>2.687791278612</v>
      </c>
      <c r="R44" s="1"/>
      <c r="S44" s="1"/>
    </row>
    <row r="45" spans="1:19" ht="15.5" x14ac:dyDescent="0.35">
      <c r="B45" s="57" t="s">
        <v>22</v>
      </c>
      <c r="C45" s="22">
        <v>1</v>
      </c>
      <c r="D45" s="23" t="s">
        <v>12</v>
      </c>
      <c r="E45" s="24">
        <v>0.78999244000000002</v>
      </c>
      <c r="F45" s="21">
        <v>3.4022999999999999</v>
      </c>
      <c r="G45" s="25">
        <f>F45*$E$44</f>
        <v>2.687791278612</v>
      </c>
      <c r="H45" s="26">
        <f>(G45*-Param!$C$5+$H$7)+(Param!$C$6/12)</f>
        <v>-144.01723086713125</v>
      </c>
      <c r="I45" s="39">
        <v>1.1331237663571898E-2</v>
      </c>
      <c r="J45" s="3"/>
      <c r="K45" s="3"/>
      <c r="L45" s="3"/>
      <c r="M45" s="3"/>
      <c r="N45" s="3"/>
      <c r="P45" s="3"/>
      <c r="Q45" s="3"/>
      <c r="R45" s="1"/>
      <c r="S45" s="1"/>
    </row>
    <row r="46" spans="1:19" ht="15.5" x14ac:dyDescent="0.35">
      <c r="B46" s="31"/>
      <c r="C46" s="31"/>
      <c r="D46" s="31"/>
      <c r="E46" s="31"/>
      <c r="F46" s="36"/>
      <c r="G46" s="36"/>
      <c r="H46" s="36"/>
      <c r="I46" s="42"/>
      <c r="R46" s="1"/>
      <c r="S46" s="1"/>
    </row>
    <row r="47" spans="1:19" ht="15.5" x14ac:dyDescent="0.35">
      <c r="A47" s="1">
        <v>9</v>
      </c>
      <c r="B47" s="21" t="s">
        <v>23</v>
      </c>
      <c r="C47" s="22" t="s">
        <v>11</v>
      </c>
      <c r="D47" s="23">
        <v>1</v>
      </c>
      <c r="E47" s="24">
        <v>0.16528973</v>
      </c>
      <c r="F47" s="21">
        <v>-0.1762</v>
      </c>
      <c r="G47" s="25">
        <f>F47*$E$47</f>
        <v>-2.9124050425999998E-2</v>
      </c>
      <c r="H47" s="26">
        <f>(G47*-Param!$C$5+$H$7)+(Param!$C$6/12)</f>
        <v>51.966782718785225</v>
      </c>
      <c r="I47" s="39">
        <v>0.94919219241172603</v>
      </c>
      <c r="J47" s="53">
        <f>MIN(H47:H48)</f>
        <v>32.207765569301856</v>
      </c>
      <c r="K47" s="53">
        <f>MAX(H47:H48)</f>
        <v>51.966782718785225</v>
      </c>
      <c r="L47" s="53">
        <f>K47-J47</f>
        <v>19.75901714948337</v>
      </c>
      <c r="M47" s="14">
        <f>N47/SUM($N$9:$N$60)</f>
        <v>7.3416732356219316E-2</v>
      </c>
      <c r="N47" s="53">
        <f>SUMPRODUCT($H$47:$H$48,$I$47:$I$48)</f>
        <v>50.962870377320868</v>
      </c>
      <c r="P47" s="53">
        <f>MIN($G47:$G48)</f>
        <v>-2.9124050425999998E-2</v>
      </c>
      <c r="Q47" s="53">
        <f>MAX($G47:$G48)</f>
        <v>0.24479409013</v>
      </c>
      <c r="R47" s="1"/>
      <c r="S47" s="1"/>
    </row>
    <row r="48" spans="1:19" ht="15.5" x14ac:dyDescent="0.35">
      <c r="B48" s="21" t="s">
        <v>23</v>
      </c>
      <c r="C48" s="22">
        <v>2</v>
      </c>
      <c r="D48" s="23" t="s">
        <v>12</v>
      </c>
      <c r="E48" s="24">
        <v>0.16528973</v>
      </c>
      <c r="F48" s="21">
        <v>1.4810000000000001</v>
      </c>
      <c r="G48" s="25">
        <f>F48*$E$47</f>
        <v>0.24479409013</v>
      </c>
      <c r="H48" s="26">
        <f>(G48*-Param!$C$5+$H$7)+(Param!$C$6/12)</f>
        <v>32.207765569301856</v>
      </c>
      <c r="I48" s="39">
        <v>5.0807807588273995E-2</v>
      </c>
      <c r="J48" s="3"/>
      <c r="K48" s="3"/>
      <c r="L48" s="3"/>
      <c r="M48" s="3"/>
      <c r="N48" s="3"/>
      <c r="P48" s="3"/>
      <c r="Q48" s="3"/>
      <c r="R48" s="1"/>
      <c r="S48" s="1"/>
    </row>
    <row r="49" spans="1:19" ht="15.5" x14ac:dyDescent="0.35">
      <c r="B49" s="31"/>
      <c r="C49" s="31"/>
      <c r="D49" s="31"/>
      <c r="E49" s="31"/>
      <c r="F49" s="31"/>
      <c r="G49" s="31"/>
      <c r="H49" s="31"/>
      <c r="I49" s="41"/>
      <c r="R49" s="1"/>
      <c r="S49" s="1"/>
    </row>
    <row r="50" spans="1:19" ht="15.5" x14ac:dyDescent="0.35">
      <c r="A50" s="1">
        <v>10</v>
      </c>
      <c r="B50" s="21" t="s">
        <v>24</v>
      </c>
      <c r="C50" s="22" t="s">
        <v>11</v>
      </c>
      <c r="D50" s="23">
        <v>0</v>
      </c>
      <c r="E50" s="24">
        <v>0.3933181</v>
      </c>
      <c r="F50" s="21">
        <v>0.42609999999999998</v>
      </c>
      <c r="G50" s="25">
        <f>F50*$E$50</f>
        <v>0.16759284241</v>
      </c>
      <c r="H50" s="26">
        <f>(G50*-Param!$C$5+$H$7)+(Param!$C$6/12)</f>
        <v>37.776658431106078</v>
      </c>
      <c r="I50" s="39">
        <v>0.54075590320929889</v>
      </c>
      <c r="J50" s="53">
        <f>MIN(H50:H52)</f>
        <v>37.776658431106078</v>
      </c>
      <c r="K50" s="53">
        <f>MAX(H50:H52)</f>
        <v>85.015877955231701</v>
      </c>
      <c r="L50" s="53">
        <f>K50-J50</f>
        <v>47.239219524125623</v>
      </c>
      <c r="M50" s="14">
        <f>N50/SUM($N$9:$N$60)</f>
        <v>8.1307641991626559E-2</v>
      </c>
      <c r="N50" s="53">
        <f>SUMPRODUCT($H$50:$H$52,$I$50:$I$52)</f>
        <v>56.440414691840402</v>
      </c>
      <c r="P50" s="53">
        <f>MIN($G50:$G52)</f>
        <v>-0.48728179408999994</v>
      </c>
      <c r="Q50" s="53">
        <f>MAX($G50:$G52)</f>
        <v>0.16759284241</v>
      </c>
      <c r="R50" s="1"/>
      <c r="S50" s="1"/>
    </row>
    <row r="51" spans="1:19" ht="15.5" x14ac:dyDescent="0.35">
      <c r="B51" s="21" t="s">
        <v>24</v>
      </c>
      <c r="C51" s="22">
        <v>1</v>
      </c>
      <c r="D51" s="23">
        <v>1</v>
      </c>
      <c r="E51" s="24">
        <v>0.3933181</v>
      </c>
      <c r="F51" s="21">
        <v>-0.3211</v>
      </c>
      <c r="G51" s="25">
        <f>F51*$E$50</f>
        <v>-0.12629444191</v>
      </c>
      <c r="H51" s="26">
        <f>(G51*-Param!$C$5+$H$7)+(Param!$C$6/12)</f>
        <v>58.97614481454552</v>
      </c>
      <c r="I51" s="39">
        <v>0.11638277651875137</v>
      </c>
      <c r="J51" s="3"/>
      <c r="K51" s="3"/>
      <c r="L51" s="3"/>
      <c r="M51" s="3"/>
      <c r="N51" s="3"/>
      <c r="P51" s="3"/>
      <c r="Q51" s="3"/>
      <c r="R51" s="1"/>
      <c r="S51" s="1"/>
    </row>
    <row r="52" spans="1:19" ht="15.5" x14ac:dyDescent="0.35">
      <c r="B52" s="21" t="s">
        <v>24</v>
      </c>
      <c r="C52" s="22">
        <v>2</v>
      </c>
      <c r="D52" s="23" t="s">
        <v>12</v>
      </c>
      <c r="E52" s="24">
        <v>0.3933181</v>
      </c>
      <c r="F52" s="21">
        <v>-1.2388999999999999</v>
      </c>
      <c r="G52" s="25">
        <f>F52*$E$50</f>
        <v>-0.48728179408999994</v>
      </c>
      <c r="H52" s="26">
        <f>(G52*-Param!$C$5+$H$7)+(Param!$C$6/12)</f>
        <v>85.015877955231701</v>
      </c>
      <c r="I52" s="39">
        <v>0.34286132027194971</v>
      </c>
      <c r="J52" s="3"/>
      <c r="K52" s="3"/>
      <c r="L52" s="3"/>
      <c r="M52" s="3"/>
      <c r="N52" s="3"/>
      <c r="P52" s="3"/>
      <c r="Q52" s="3"/>
    </row>
    <row r="53" spans="1:19" ht="15.5" x14ac:dyDescent="0.35">
      <c r="B53" s="31"/>
      <c r="C53" s="31"/>
      <c r="D53" s="31"/>
      <c r="E53" s="31"/>
      <c r="F53" s="31"/>
      <c r="G53" s="31"/>
      <c r="H53" s="31"/>
      <c r="I53" s="41"/>
    </row>
    <row r="54" spans="1:19" ht="15.5" x14ac:dyDescent="0.35">
      <c r="A54" s="1">
        <v>11</v>
      </c>
      <c r="B54" s="21" t="s">
        <v>25</v>
      </c>
      <c r="C54" s="22" t="s">
        <v>11</v>
      </c>
      <c r="D54" s="23">
        <v>1</v>
      </c>
      <c r="E54" s="24">
        <v>0.61852965999999998</v>
      </c>
      <c r="F54" s="21">
        <v>-0.45200000000000001</v>
      </c>
      <c r="G54" s="25">
        <f>F54*$E$54</f>
        <v>-0.27957540632</v>
      </c>
      <c r="H54" s="26">
        <f>(G54*-Param!$C$5+$H$7)+(Param!$C$6/12)</f>
        <v>70.033029175394759</v>
      </c>
      <c r="I54" s="39">
        <v>0.8224285400979604</v>
      </c>
      <c r="J54" s="53">
        <f>MIN(H54:H55)</f>
        <v>3.6912927269362079</v>
      </c>
      <c r="K54" s="53">
        <f>MAX(H54:H55)</f>
        <v>70.033029175394759</v>
      </c>
      <c r="L54" s="53">
        <f>K54-J54</f>
        <v>66.341736448458548</v>
      </c>
      <c r="M54" s="14">
        <f>N54/SUM($N$9:$N$60)</f>
        <v>8.3918306159745701E-2</v>
      </c>
      <c r="N54" s="53">
        <f>SUMPRODUCT($H$54:$H$55,$I$54:$I$55)</f>
        <v>58.252630181805628</v>
      </c>
      <c r="P54" s="53">
        <f>MIN($G54:$G55)</f>
        <v>-0.27957540632</v>
      </c>
      <c r="Q54" s="53">
        <f>MAX($G54:$G55)</f>
        <v>0.64011634513399995</v>
      </c>
    </row>
    <row r="55" spans="1:19" ht="15.5" x14ac:dyDescent="0.35">
      <c r="B55" s="21" t="s">
        <v>25</v>
      </c>
      <c r="C55" s="22">
        <v>2</v>
      </c>
      <c r="D55" s="23" t="s">
        <v>12</v>
      </c>
      <c r="E55" s="24">
        <v>0.61852965999999998</v>
      </c>
      <c r="F55" s="21">
        <v>1.0348999999999999</v>
      </c>
      <c r="G55" s="25">
        <f>F55*$E$54</f>
        <v>0.64011634513399995</v>
      </c>
      <c r="H55" s="26">
        <f>(G55*-Param!$C$5+$H$7)+(Param!$C$6/12)</f>
        <v>3.6912927269362079</v>
      </c>
      <c r="I55" s="39">
        <v>0.17757145990203962</v>
      </c>
      <c r="J55" s="3"/>
      <c r="K55" s="3"/>
      <c r="L55" s="3"/>
      <c r="M55" s="3"/>
      <c r="N55" s="3"/>
      <c r="O55" s="2"/>
      <c r="P55" s="3"/>
      <c r="Q55" s="3"/>
    </row>
    <row r="56" spans="1:19" ht="15.5" x14ac:dyDescent="0.35">
      <c r="B56" s="31"/>
      <c r="C56" s="31"/>
      <c r="D56" s="31"/>
      <c r="E56" s="31"/>
      <c r="F56" s="31"/>
      <c r="G56" s="31"/>
      <c r="H56" s="31"/>
      <c r="I56" s="41"/>
    </row>
    <row r="57" spans="1:19" ht="15.5" x14ac:dyDescent="0.35">
      <c r="A57" s="1">
        <v>12</v>
      </c>
      <c r="B57" s="57" t="s">
        <v>26</v>
      </c>
      <c r="C57" s="22" t="s">
        <v>11</v>
      </c>
      <c r="D57" s="23">
        <v>0.5</v>
      </c>
      <c r="E57" s="24">
        <v>0.80407386999999997</v>
      </c>
      <c r="F57" s="21">
        <v>-1.7408999999999999</v>
      </c>
      <c r="G57" s="25">
        <f>F57*$E$57</f>
        <v>-1.3998122002829998</v>
      </c>
      <c r="H57" s="26">
        <f>(G57*-Param!$C$5+$H$7)+(Param!$C$6/12)</f>
        <v>150.84103253898331</v>
      </c>
      <c r="I57" s="39">
        <v>0.19570144016375465</v>
      </c>
      <c r="J57" s="53">
        <f>MIN(H57:H60)</f>
        <v>27.755690249299722</v>
      </c>
      <c r="K57" s="53">
        <f>MAX(H57:H60)</f>
        <v>150.84103253898331</v>
      </c>
      <c r="L57" s="53">
        <f>K57-J57</f>
        <v>123.0853422896836</v>
      </c>
      <c r="M57" s="14">
        <f>N57/SUM($N$9:$N$60)</f>
        <v>8.8409327011614802E-2</v>
      </c>
      <c r="N57" s="53">
        <f>SUMPRODUCT($H$57:$H$60,$I$57:$I$60)</f>
        <v>61.370111799281375</v>
      </c>
      <c r="P57" s="53">
        <f>MIN($G57:$G60)</f>
        <v>-1.3998122002829998</v>
      </c>
      <c r="Q57" s="53">
        <f>MAX($G57:$G60)</f>
        <v>0.30651295924399996</v>
      </c>
    </row>
    <row r="58" spans="1:19" ht="15.5" x14ac:dyDescent="0.35">
      <c r="B58" s="57" t="s">
        <v>26</v>
      </c>
      <c r="C58" s="22">
        <v>0.51</v>
      </c>
      <c r="D58" s="23">
        <v>0.7</v>
      </c>
      <c r="E58" s="24">
        <v>0.80407386999999997</v>
      </c>
      <c r="F58" s="21">
        <v>-0.63519999999999999</v>
      </c>
      <c r="G58" s="30">
        <f t="shared" ref="G58:G60" si="1">F58*$E$57</f>
        <v>-0.510747722224</v>
      </c>
      <c r="H58" s="26">
        <f>(G58*-Param!$C$5+$H$7)+(Param!$C$6/12)</f>
        <v>86.708586862670643</v>
      </c>
      <c r="I58" s="39">
        <v>0.10373565319102274</v>
      </c>
      <c r="J58" s="3"/>
      <c r="K58" s="3"/>
      <c r="L58" s="3"/>
      <c r="M58" s="3"/>
      <c r="N58" s="3"/>
      <c r="P58" s="3"/>
      <c r="Q58" s="3"/>
    </row>
    <row r="59" spans="1:19" ht="15.5" x14ac:dyDescent="0.35">
      <c r="B59" s="57" t="s">
        <v>26</v>
      </c>
      <c r="C59" s="22">
        <v>0.71</v>
      </c>
      <c r="D59" s="23">
        <v>0.95</v>
      </c>
      <c r="E59" s="24">
        <v>0.80407386999999997</v>
      </c>
      <c r="F59" s="21">
        <v>0.16719999999999999</v>
      </c>
      <c r="G59" s="30">
        <f t="shared" si="1"/>
        <v>0.13444115106399998</v>
      </c>
      <c r="H59" s="26">
        <f>(G59*-Param!$C$5+$H$7)+(Param!$C$6/12)</f>
        <v>40.168047466203873</v>
      </c>
      <c r="I59" s="39">
        <v>0.27480078953139847</v>
      </c>
      <c r="J59" s="3"/>
      <c r="K59" s="3"/>
      <c r="L59" s="3"/>
      <c r="M59" s="3"/>
      <c r="N59" s="3"/>
      <c r="P59" s="3"/>
      <c r="Q59" s="3"/>
    </row>
    <row r="60" spans="1:19" ht="15.5" x14ac:dyDescent="0.35">
      <c r="B60" s="57" t="s">
        <v>26</v>
      </c>
      <c r="C60" s="22">
        <v>0.95099999999999996</v>
      </c>
      <c r="D60" s="23" t="s">
        <v>12</v>
      </c>
      <c r="E60" s="24">
        <v>0.80407386999999997</v>
      </c>
      <c r="F60" s="21">
        <v>0.38119999999999998</v>
      </c>
      <c r="G60" s="30">
        <f t="shared" si="1"/>
        <v>0.30651295924399996</v>
      </c>
      <c r="H60" s="26">
        <f>(G60*-Param!$C$5+$H$7)+(Param!$C$6/12)</f>
        <v>27.755690249299722</v>
      </c>
      <c r="I60" s="39">
        <v>0.42576211711382411</v>
      </c>
      <c r="J60" s="3"/>
      <c r="K60" s="3"/>
      <c r="L60" s="3"/>
      <c r="M60" s="3"/>
      <c r="N60" s="3"/>
      <c r="P60" s="3"/>
      <c r="Q60" s="3"/>
    </row>
  </sheetData>
  <pageMargins left="0.7" right="0.7" top="0.75" bottom="0.75" header="0.3" footer="0.3"/>
  <pageSetup orientation="portrait" horizontalDpi="96" verticalDpi="96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</vt:lpstr>
      <vt:lpstr>Scorecard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2023-06-08T07:18:50Z</dcterms:modified>
</cp:coreProperties>
</file>