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AB testing\"/>
    </mc:Choice>
  </mc:AlternateContent>
  <xr:revisionPtr revIDLastSave="0" documentId="13_ncr:1_{1343A22E-B93A-4787-8334-2CAB78D13D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rol" sheetId="1" r:id="rId1"/>
    <sheet name="Experi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1" l="1"/>
  <c r="K26" i="1"/>
  <c r="J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I48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J4" i="1"/>
  <c r="O4" i="1" s="1"/>
  <c r="N4" i="1"/>
  <c r="Q4" i="1" s="1"/>
  <c r="J5" i="1"/>
  <c r="O5" i="1" s="1"/>
  <c r="N5" i="1"/>
  <c r="J6" i="1"/>
  <c r="N6" i="1"/>
  <c r="Q6" i="1" s="1"/>
  <c r="O6" i="1"/>
  <c r="P6" i="1"/>
  <c r="M12" i="1"/>
  <c r="N12" i="1"/>
  <c r="M13" i="1"/>
  <c r="N13" i="1"/>
  <c r="L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F2" i="2"/>
  <c r="G2" i="2"/>
  <c r="H2" i="2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P5" i="1" l="1"/>
  <c r="Q5" i="1"/>
  <c r="P4" i="1"/>
  <c r="D32" i="2"/>
  <c r="D34" i="2"/>
  <c r="D36" i="2"/>
  <c r="D30" i="2"/>
  <c r="C40" i="1"/>
  <c r="D28" i="2"/>
  <c r="E42" i="1"/>
  <c r="D42" i="1"/>
  <c r="B42" i="1"/>
  <c r="E28" i="2"/>
  <c r="E27" i="1"/>
  <c r="D27" i="1"/>
  <c r="D29" i="1" s="1"/>
  <c r="C40" i="2"/>
  <c r="B40" i="2"/>
  <c r="B40" i="1"/>
  <c r="L12" i="1" s="1"/>
  <c r="L13" i="1" l="1"/>
  <c r="K14" i="1"/>
  <c r="D31" i="1"/>
  <c r="D33" i="1"/>
  <c r="N14" i="1" l="1"/>
  <c r="M14" i="1"/>
</calcChain>
</file>

<file path=xl/sharedStrings.xml><?xml version="1.0" encoding="utf-8"?>
<sst xmlns="http://schemas.openxmlformats.org/spreadsheetml/2006/main" count="143" uniqueCount="83">
  <si>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</si>
  <si>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</si>
  <si>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</si>
  <si>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</si>
  <si>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</si>
  <si>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</si>
  <si>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</si>
  <si>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</si>
  <si>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</si>
  <si>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</si>
  <si>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</si>
  <si>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</si>
  <si>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</si>
  <si>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</si>
  <si>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</si>
  <si>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</si>
  <si>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</si>
  <si>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</si>
  <si>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</si>
  <si>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</si>
  <si>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</si>
  <si>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</si>
  <si>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</si>
  <si>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</si>
  <si>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</si>
  <si>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</si>
  <si>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</si>
  <si>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</si>
  <si>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</si>
  <si>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</si>
  <si>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</si>
  <si>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</si>
  <si>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</si>
  <si>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</si>
  <si>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</si>
  <si>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</si>
  <si>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</si>
  <si>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</si>
  <si>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</si>
  <si>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</si>
  <si>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</si>
  <si>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</si>
  <si>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total</t>
  </si>
  <si>
    <t>expect</t>
  </si>
  <si>
    <t>observed</t>
  </si>
  <si>
    <t>Number of Pageviews</t>
  </si>
  <si>
    <t>lower bound</t>
  </si>
  <si>
    <t>upper bound</t>
  </si>
  <si>
    <t>total control</t>
  </si>
  <si>
    <t>total experiment</t>
  </si>
  <si>
    <t>ctp on 'start free trial'</t>
  </si>
  <si>
    <t>Number of clicks on 'start free trial'</t>
  </si>
  <si>
    <t>SANITY CHECK</t>
  </si>
  <si>
    <t>Enrollments control</t>
  </si>
  <si>
    <t>Enrollments experiment</t>
  </si>
  <si>
    <t>gross conversion</t>
  </si>
  <si>
    <t>retention</t>
  </si>
  <si>
    <t>Payments control</t>
  </si>
  <si>
    <t>payments control</t>
  </si>
  <si>
    <t>net conversion</t>
  </si>
  <si>
    <t>control</t>
  </si>
  <si>
    <t>experiment</t>
  </si>
  <si>
    <t>dmin</t>
  </si>
  <si>
    <t>standard error</t>
  </si>
  <si>
    <t>statistical significance</t>
  </si>
  <si>
    <t>practical significance</t>
  </si>
  <si>
    <t>yes</t>
  </si>
  <si>
    <t>no</t>
  </si>
  <si>
    <t>d observed</t>
  </si>
  <si>
    <t>total clicks control</t>
  </si>
  <si>
    <t>total clicks experiment</t>
  </si>
  <si>
    <t>diff gross conversion</t>
  </si>
  <si>
    <t>diff retention</t>
  </si>
  <si>
    <t>gross conversion control</t>
  </si>
  <si>
    <t>retention control</t>
  </si>
  <si>
    <t>net conversion control</t>
  </si>
  <si>
    <t>gross conversion experi</t>
  </si>
  <si>
    <t>retention experi</t>
  </si>
  <si>
    <t>net conversion experi</t>
  </si>
  <si>
    <t xml:space="preserve">diff net conversion </t>
  </si>
  <si>
    <t>SIGN CHECK</t>
  </si>
  <si>
    <t>p=0.0026</t>
  </si>
  <si>
    <t>p=0.6776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</si>
</sst>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F1" workbookViewId="0">
      <pane ySplit="1" topLeftCell="A2" activePane="bottomLeft" state="frozen"/>
      <selection pane="bottomLeft" activeCell="J14" sqref="J14"/>
    </sheetView>
  </sheetViews>
  <sheetFormatPr defaultColWidth="14.44140625" defaultRowHeight="15.75" customHeight="1" x14ac:dyDescent="0.25"/>
  <cols>
    <col min="5" max="8" width="19.6640625" customWidth="1"/>
    <col min="9" max="10" width="19.1093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73</v>
      </c>
      <c r="G1" s="4" t="s">
        <v>74</v>
      </c>
      <c r="H1" s="4" t="s">
        <v>75</v>
      </c>
      <c r="I1" s="3"/>
      <c r="J1" s="3"/>
      <c r="O1" t="s">
        <v>70</v>
      </c>
      <c r="P1" t="s">
        <v>69</v>
      </c>
    </row>
    <row r="2" spans="1:19" ht="15.75" customHeight="1" x14ac:dyDescent="0.25">
      <c r="A2" s="1" t="s">
        <v>5</v>
      </c>
      <c r="B2" s="2">
        <v>7723</v>
      </c>
      <c r="C2" s="2">
        <v>687</v>
      </c>
      <c r="D2" s="2">
        <v>134</v>
      </c>
      <c r="E2" s="2">
        <v>70</v>
      </c>
      <c r="F2" s="2">
        <f>D2/C2</f>
        <v>0.1950509461426492</v>
      </c>
      <c r="G2" s="2">
        <f>E2/D2</f>
        <v>0.52238805970149249</v>
      </c>
      <c r="H2" s="2">
        <f>E2/C2</f>
        <v>0.10189228529839883</v>
      </c>
      <c r="I2" s="3"/>
      <c r="J2" s="3"/>
      <c r="O2">
        <v>17260</v>
      </c>
      <c r="P2">
        <v>17293</v>
      </c>
    </row>
    <row r="3" spans="1:19" ht="15.75" customHeight="1" x14ac:dyDescent="0.25">
      <c r="A3" s="1" t="s">
        <v>6</v>
      </c>
      <c r="B3" s="2">
        <v>9102</v>
      </c>
      <c r="C3" s="2">
        <v>779</v>
      </c>
      <c r="D3" s="2">
        <v>147</v>
      </c>
      <c r="E3" s="2">
        <v>70</v>
      </c>
      <c r="F3" s="2">
        <f t="shared" ref="F3:F24" si="0">D3/C3</f>
        <v>0.18870346598202825</v>
      </c>
      <c r="G3" s="2">
        <f t="shared" ref="G3:G24" si="1">E3/D3</f>
        <v>0.47619047619047616</v>
      </c>
      <c r="H3" s="2">
        <f t="shared" ref="H3:H24" si="2">E3/C3</f>
        <v>8.9858793324775352E-2</v>
      </c>
      <c r="I3" s="3"/>
      <c r="J3" s="3" t="s">
        <v>42</v>
      </c>
      <c r="K3" t="s">
        <v>60</v>
      </c>
      <c r="L3" t="s">
        <v>61</v>
      </c>
      <c r="M3" t="s">
        <v>62</v>
      </c>
      <c r="N3" t="s">
        <v>68</v>
      </c>
      <c r="O3" t="s">
        <v>63</v>
      </c>
      <c r="P3" t="s">
        <v>46</v>
      </c>
      <c r="Q3" t="s">
        <v>47</v>
      </c>
      <c r="R3" t="s">
        <v>64</v>
      </c>
      <c r="S3" t="s">
        <v>65</v>
      </c>
    </row>
    <row r="4" spans="1:19" ht="15.75" customHeight="1" x14ac:dyDescent="0.25">
      <c r="A4" s="1" t="s">
        <v>7</v>
      </c>
      <c r="B4" s="2">
        <v>10511</v>
      </c>
      <c r="C4" s="2">
        <v>909</v>
      </c>
      <c r="D4" s="2">
        <v>167</v>
      </c>
      <c r="E4" s="2">
        <v>95</v>
      </c>
      <c r="F4" s="2">
        <f t="shared" si="0"/>
        <v>0.18371837183718373</v>
      </c>
      <c r="G4" s="2">
        <f t="shared" si="1"/>
        <v>0.56886227544910184</v>
      </c>
      <c r="H4" s="2">
        <f t="shared" si="2"/>
        <v>0.10451045104510451</v>
      </c>
      <c r="I4" s="3" t="s">
        <v>55</v>
      </c>
      <c r="J4" s="3">
        <f>7208/(SUM(C2:C24)+17260)</f>
        <v>0.20860706740369866</v>
      </c>
      <c r="K4">
        <v>0.21887000000000001</v>
      </c>
      <c r="L4">
        <v>0.19832</v>
      </c>
      <c r="M4">
        <v>0.01</v>
      </c>
      <c r="N4">
        <f>L4-K4</f>
        <v>-2.0550000000000013E-2</v>
      </c>
      <c r="O4">
        <f>SQRT(J4*(1-J4)*(1/17293+1/17260))</f>
        <v>4.3716753852259364E-3</v>
      </c>
      <c r="P4">
        <f>N4-1.96*O4</f>
        <v>-2.9118483755042848E-2</v>
      </c>
      <c r="Q4">
        <f>N4+1.96*O4</f>
        <v>-1.1981516244957177E-2</v>
      </c>
      <c r="R4" t="s">
        <v>66</v>
      </c>
      <c r="S4" t="s">
        <v>66</v>
      </c>
    </row>
    <row r="5" spans="1:19" ht="15.75" customHeight="1" x14ac:dyDescent="0.25">
      <c r="A5" s="1" t="s">
        <v>8</v>
      </c>
      <c r="B5" s="2">
        <v>9871</v>
      </c>
      <c r="C5" s="2">
        <v>836</v>
      </c>
      <c r="D5" s="2">
        <v>156</v>
      </c>
      <c r="E5" s="2">
        <v>105</v>
      </c>
      <c r="F5" s="2">
        <f t="shared" si="0"/>
        <v>0.18660287081339713</v>
      </c>
      <c r="G5" s="2">
        <f t="shared" si="1"/>
        <v>0.67307692307692313</v>
      </c>
      <c r="H5" s="2">
        <f t="shared" si="2"/>
        <v>0.1255980861244019</v>
      </c>
      <c r="I5" s="3" t="s">
        <v>56</v>
      </c>
      <c r="J5" s="3">
        <f>3978/7208</f>
        <v>0.55188679245283023</v>
      </c>
      <c r="K5">
        <v>0.53712000000000004</v>
      </c>
      <c r="L5">
        <v>0.56821999999999995</v>
      </c>
      <c r="M5">
        <v>0.01</v>
      </c>
      <c r="N5">
        <f>L5-K5</f>
        <v>3.1099999999999905E-2</v>
      </c>
      <c r="O5">
        <f>SQRT(J5*(1-J5)*(1/3785+1/3423))</f>
        <v>1.1729780091389183E-2</v>
      </c>
      <c r="P5">
        <f>N5-1.96*O5</f>
        <v>8.1096310208771082E-3</v>
      </c>
      <c r="Q5">
        <f>N5+1.96*O5</f>
        <v>5.4090368979122699E-2</v>
      </c>
      <c r="R5" t="s">
        <v>66</v>
      </c>
      <c r="S5" t="s">
        <v>67</v>
      </c>
    </row>
    <row r="6" spans="1:19" ht="15.75" customHeight="1" x14ac:dyDescent="0.25">
      <c r="A6" s="1" t="s">
        <v>9</v>
      </c>
      <c r="B6" s="2">
        <v>10014</v>
      </c>
      <c r="C6" s="2">
        <v>837</v>
      </c>
      <c r="D6" s="2">
        <v>163</v>
      </c>
      <c r="E6" s="2">
        <v>64</v>
      </c>
      <c r="F6" s="2">
        <f t="shared" si="0"/>
        <v>0.19474313022700118</v>
      </c>
      <c r="G6" s="2">
        <f t="shared" si="1"/>
        <v>0.39263803680981596</v>
      </c>
      <c r="H6" s="2">
        <f t="shared" si="2"/>
        <v>7.6463560334528072E-2</v>
      </c>
      <c r="I6" s="3" t="s">
        <v>59</v>
      </c>
      <c r="J6" s="3">
        <f>3978/(SUM(C2:C24)+17260)</f>
        <v>0.11512748531241861</v>
      </c>
      <c r="K6">
        <v>0.11756</v>
      </c>
      <c r="L6">
        <v>0.11269</v>
      </c>
      <c r="M6">
        <v>7.4999999999999997E-3</v>
      </c>
      <c r="N6">
        <f>L6-K6</f>
        <v>-4.8699999999999993E-3</v>
      </c>
      <c r="O6">
        <f>SQRT(J6*(1-J6)*(1/17293+1/17260))</f>
        <v>3.4341335129324238E-3</v>
      </c>
      <c r="P6">
        <f>N6-1.96*O6</f>
        <v>-1.160090168534755E-2</v>
      </c>
      <c r="Q6">
        <f>N6+1.96*O6</f>
        <v>1.8609016853475512E-3</v>
      </c>
      <c r="R6" t="s">
        <v>67</v>
      </c>
      <c r="S6" t="s">
        <v>67</v>
      </c>
    </row>
    <row r="7" spans="1:19" ht="15.75" customHeight="1" x14ac:dyDescent="0.25">
      <c r="A7" s="1" t="s">
        <v>10</v>
      </c>
      <c r="B7" s="2">
        <v>9670</v>
      </c>
      <c r="C7" s="2">
        <v>823</v>
      </c>
      <c r="D7" s="2">
        <v>138</v>
      </c>
      <c r="E7" s="2">
        <v>82</v>
      </c>
      <c r="F7" s="2">
        <f t="shared" si="0"/>
        <v>0.16767922235722965</v>
      </c>
      <c r="G7" s="2">
        <f t="shared" si="1"/>
        <v>0.59420289855072461</v>
      </c>
      <c r="H7" s="2">
        <f t="shared" si="2"/>
        <v>9.9635479951397321E-2</v>
      </c>
      <c r="I7" s="3"/>
      <c r="J7" s="3"/>
    </row>
    <row r="8" spans="1:19" ht="15.75" customHeight="1" x14ac:dyDescent="0.25">
      <c r="A8" s="1" t="s">
        <v>11</v>
      </c>
      <c r="B8" s="2">
        <v>9008</v>
      </c>
      <c r="C8" s="2">
        <v>748</v>
      </c>
      <c r="D8" s="2">
        <v>146</v>
      </c>
      <c r="E8" s="2">
        <v>76</v>
      </c>
      <c r="F8" s="2">
        <f t="shared" si="0"/>
        <v>0.19518716577540107</v>
      </c>
      <c r="G8" s="2">
        <f t="shared" si="1"/>
        <v>0.52054794520547942</v>
      </c>
      <c r="H8" s="2">
        <f t="shared" si="2"/>
        <v>0.10160427807486631</v>
      </c>
      <c r="I8" s="3"/>
      <c r="J8" s="3"/>
    </row>
    <row r="9" spans="1:19" ht="15.75" customHeight="1" x14ac:dyDescent="0.25">
      <c r="A9" s="1" t="s">
        <v>12</v>
      </c>
      <c r="B9" s="2">
        <v>7434</v>
      </c>
      <c r="C9" s="2">
        <v>632</v>
      </c>
      <c r="D9" s="2">
        <v>110</v>
      </c>
      <c r="E9" s="2">
        <v>70</v>
      </c>
      <c r="F9" s="2">
        <f t="shared" si="0"/>
        <v>0.17405063291139242</v>
      </c>
      <c r="G9" s="2">
        <f t="shared" si="1"/>
        <v>0.63636363636363635</v>
      </c>
      <c r="H9" s="2">
        <f t="shared" si="2"/>
        <v>0.11075949367088607</v>
      </c>
      <c r="I9" s="3"/>
      <c r="J9" s="3"/>
    </row>
    <row r="10" spans="1:19" ht="15.75" customHeight="1" x14ac:dyDescent="0.2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  <c r="F10" s="2">
        <f t="shared" si="0"/>
        <v>0.18958031837916064</v>
      </c>
      <c r="G10" s="2">
        <f t="shared" si="1"/>
        <v>0.4580152671755725</v>
      </c>
      <c r="H10" s="2">
        <f t="shared" si="2"/>
        <v>8.6830680173661356E-2</v>
      </c>
      <c r="I10" s="3"/>
      <c r="J10" s="3"/>
    </row>
    <row r="11" spans="1:19" ht="15.75" customHeight="1" x14ac:dyDescent="0.2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  <c r="F11" s="2">
        <f t="shared" si="0"/>
        <v>0.19163763066202091</v>
      </c>
      <c r="G11" s="2">
        <f t="shared" si="1"/>
        <v>0.58787878787878789</v>
      </c>
      <c r="H11" s="2">
        <f t="shared" si="2"/>
        <v>0.11265969802555169</v>
      </c>
      <c r="I11" s="3" t="s">
        <v>52</v>
      </c>
      <c r="J11" s="3"/>
      <c r="K11" s="3" t="s">
        <v>43</v>
      </c>
      <c r="L11" t="s">
        <v>44</v>
      </c>
      <c r="M11" t="s">
        <v>46</v>
      </c>
      <c r="N11" t="s">
        <v>47</v>
      </c>
    </row>
    <row r="12" spans="1:19" ht="15.75" customHeight="1" x14ac:dyDescent="0.2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  <c r="F12" s="2">
        <f t="shared" si="0"/>
        <v>0.22606689734717417</v>
      </c>
      <c r="G12" s="2">
        <f t="shared" si="1"/>
        <v>0.5357142857142857</v>
      </c>
      <c r="H12" s="2">
        <f t="shared" si="2"/>
        <v>0.12110726643598616</v>
      </c>
      <c r="I12" s="3" t="s">
        <v>45</v>
      </c>
      <c r="J12" s="3"/>
      <c r="K12" s="3">
        <v>0.5</v>
      </c>
      <c r="L12">
        <f>$B$40/$B$42</f>
        <v>0.50063966688061334</v>
      </c>
      <c r="M12">
        <f>0.5-1.96*SQRT(0.5*0.5/690203)</f>
        <v>0.49882039214902313</v>
      </c>
      <c r="N12">
        <f>0.5+1.96*SQRT(0.5*0.5/690203)</f>
        <v>0.50117960785097693</v>
      </c>
    </row>
    <row r="13" spans="1:19" ht="15.75" customHeight="1" x14ac:dyDescent="0.2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  <c r="F13" s="2">
        <f t="shared" si="0"/>
        <v>0.19331742243436753</v>
      </c>
      <c r="G13" s="2">
        <f t="shared" si="1"/>
        <v>0.5679012345679012</v>
      </c>
      <c r="H13" s="2">
        <f t="shared" si="2"/>
        <v>0.10978520286396182</v>
      </c>
      <c r="I13" t="s">
        <v>51</v>
      </c>
      <c r="K13">
        <v>0.5</v>
      </c>
      <c r="L13">
        <f>$C$40/$C$42</f>
        <v>0.50046734740666277</v>
      </c>
      <c r="M13">
        <f>$K$13-1.96*SQRT(0.5*0.5/$C$42)</f>
        <v>0.49588449572378945</v>
      </c>
      <c r="N13">
        <f>0.5+1.96*SQRT(0.5*0.5/$C$42)</f>
        <v>0.50411550427621055</v>
      </c>
    </row>
    <row r="14" spans="1:19" ht="15.75" customHeight="1" x14ac:dyDescent="0.2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  <c r="F14" s="2">
        <f t="shared" si="0"/>
        <v>0.19097744360902255</v>
      </c>
      <c r="G14" s="2">
        <f t="shared" si="1"/>
        <v>0.44094488188976377</v>
      </c>
      <c r="H14" s="2">
        <f t="shared" si="2"/>
        <v>8.4210526315789472E-2</v>
      </c>
      <c r="I14" t="s">
        <v>50</v>
      </c>
      <c r="K14">
        <f>$C$40/$B$40</f>
        <v>8.2125813574576823E-2</v>
      </c>
      <c r="L14">
        <f>28325/344660</f>
        <v>8.2182440666163759E-2</v>
      </c>
      <c r="M14">
        <f>$K$14-1.96*SQRT($K$14*(1-$K$14)/$B$40)</f>
        <v>8.1210359752529715E-2</v>
      </c>
      <c r="N14">
        <f>$K$14+1.96*SQRT($K$14*(1-$K$14)/$B$40)</f>
        <v>8.304126739662393E-2</v>
      </c>
    </row>
    <row r="15" spans="1:19" ht="15.75" customHeight="1" x14ac:dyDescent="0.2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  <c r="F15" s="2">
        <f t="shared" si="0"/>
        <v>0.32689450222882616</v>
      </c>
      <c r="G15" s="2">
        <f t="shared" si="1"/>
        <v>0.55454545454545456</v>
      </c>
      <c r="H15" s="2">
        <f t="shared" si="2"/>
        <v>0.1812778603268945</v>
      </c>
    </row>
    <row r="16" spans="1:19" ht="15.75" customHeight="1" x14ac:dyDescent="0.2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  <c r="F16" s="2">
        <f t="shared" si="0"/>
        <v>0.25470332850940663</v>
      </c>
      <c r="G16" s="2">
        <f t="shared" si="1"/>
        <v>0.72727272727272729</v>
      </c>
      <c r="H16" s="2">
        <f t="shared" si="2"/>
        <v>0.18523878437047755</v>
      </c>
    </row>
    <row r="17" spans="1:11" ht="15.75" customHeight="1" x14ac:dyDescent="0.2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  <c r="F17" s="2">
        <f t="shared" si="0"/>
        <v>0.22740112994350281</v>
      </c>
      <c r="G17" s="2">
        <f t="shared" si="1"/>
        <v>0.64596273291925466</v>
      </c>
      <c r="H17" s="2">
        <f t="shared" si="2"/>
        <v>0.14689265536723164</v>
      </c>
    </row>
    <row r="18" spans="1:11" ht="15.75" customHeight="1" x14ac:dyDescent="0.2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  <c r="F18" s="2">
        <f t="shared" si="0"/>
        <v>0.30698287220026349</v>
      </c>
      <c r="G18" s="2">
        <f t="shared" si="1"/>
        <v>0.53218884120171672</v>
      </c>
      <c r="H18" s="2">
        <f t="shared" si="2"/>
        <v>0.16337285902503293</v>
      </c>
    </row>
    <row r="19" spans="1:11" ht="15.75" customHeight="1" x14ac:dyDescent="0.2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  <c r="F19" s="2">
        <f t="shared" si="0"/>
        <v>0.20923913043478262</v>
      </c>
      <c r="G19" s="2">
        <f t="shared" si="1"/>
        <v>0.59090909090909094</v>
      </c>
      <c r="H19" s="2">
        <f t="shared" si="2"/>
        <v>0.12364130434782608</v>
      </c>
    </row>
    <row r="20" spans="1:11" ht="15.75" customHeight="1" x14ac:dyDescent="0.2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  <c r="F20" s="2">
        <f t="shared" si="0"/>
        <v>0.26522327469553453</v>
      </c>
      <c r="G20" s="2">
        <f t="shared" si="1"/>
        <v>0.43877551020408162</v>
      </c>
      <c r="H20" s="2">
        <f t="shared" si="2"/>
        <v>0.11637347767253045</v>
      </c>
    </row>
    <row r="21" spans="1:11" ht="15.75" customHeight="1" x14ac:dyDescent="0.2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  <c r="F21" s="2">
        <f t="shared" si="0"/>
        <v>0.22752043596730245</v>
      </c>
      <c r="G21" s="2">
        <f t="shared" si="1"/>
        <v>0.44910179640718562</v>
      </c>
      <c r="H21" s="2">
        <f t="shared" si="2"/>
        <v>0.10217983651226158</v>
      </c>
    </row>
    <row r="22" spans="1:11" ht="15.75" customHeight="1" x14ac:dyDescent="0.2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  <c r="F22" s="2">
        <f t="shared" si="0"/>
        <v>0.24645892351274787</v>
      </c>
      <c r="G22" s="2">
        <f t="shared" si="1"/>
        <v>0.58045977011494254</v>
      </c>
      <c r="H22" s="2">
        <f t="shared" si="2"/>
        <v>0.14305949008498584</v>
      </c>
    </row>
    <row r="23" spans="1:11" ht="15.75" customHeight="1" x14ac:dyDescent="0.2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  <c r="F23" s="2">
        <f t="shared" si="0"/>
        <v>0.22907488986784141</v>
      </c>
      <c r="G23" s="2">
        <f t="shared" si="1"/>
        <v>0.59615384615384615</v>
      </c>
      <c r="H23" s="2">
        <f t="shared" si="2"/>
        <v>0.13656387665198239</v>
      </c>
      <c r="I23" t="s">
        <v>80</v>
      </c>
    </row>
    <row r="24" spans="1:11" ht="15.75" customHeight="1" x14ac:dyDescent="0.2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  <c r="F24" s="2">
        <f t="shared" si="0"/>
        <v>0.29725829725829728</v>
      </c>
      <c r="G24" s="2">
        <f t="shared" si="1"/>
        <v>0.32524271844660196</v>
      </c>
      <c r="H24" s="2">
        <f t="shared" si="2"/>
        <v>9.6681096681096687E-2</v>
      </c>
      <c r="I24" t="s">
        <v>81</v>
      </c>
      <c r="J24" t="s">
        <v>82</v>
      </c>
      <c r="K24" t="s">
        <v>82</v>
      </c>
    </row>
    <row r="25" spans="1:11" ht="15.75" customHeight="1" x14ac:dyDescent="0.25">
      <c r="A25" s="1" t="s">
        <v>28</v>
      </c>
      <c r="B25" s="2">
        <v>9437</v>
      </c>
      <c r="C25" s="2">
        <v>788</v>
      </c>
      <c r="D25" s="1"/>
      <c r="E25" s="3"/>
      <c r="F25" s="3" t="s">
        <v>76</v>
      </c>
      <c r="G25" s="3" t="s">
        <v>77</v>
      </c>
      <c r="H25" s="3" t="s">
        <v>78</v>
      </c>
      <c r="I25" s="4" t="s">
        <v>71</v>
      </c>
      <c r="J25" s="4" t="s">
        <v>72</v>
      </c>
      <c r="K25" s="4" t="s">
        <v>79</v>
      </c>
    </row>
    <row r="26" spans="1:11" ht="15.75" customHeight="1" x14ac:dyDescent="0.25">
      <c r="A26" s="1" t="s">
        <v>29</v>
      </c>
      <c r="B26" s="2">
        <v>9420</v>
      </c>
      <c r="C26" s="2">
        <v>781</v>
      </c>
      <c r="D26" s="1" t="s">
        <v>53</v>
      </c>
      <c r="E26" s="3" t="s">
        <v>57</v>
      </c>
      <c r="F26" s="3">
        <v>0.15306122448979592</v>
      </c>
      <c r="G26" s="3">
        <v>0.32380952380952382</v>
      </c>
      <c r="H26" s="3">
        <v>4.9562682215743441E-2</v>
      </c>
      <c r="I26">
        <f>F26-F2</f>
        <v>-4.1989721652853279E-2</v>
      </c>
      <c r="J26">
        <f>G26-G2</f>
        <v>-0.19857853589196867</v>
      </c>
      <c r="K26">
        <f>H26-H2</f>
        <v>-5.2329603082655392E-2</v>
      </c>
    </row>
    <row r="27" spans="1:11" ht="15.75" customHeight="1" x14ac:dyDescent="0.25">
      <c r="A27" s="1" t="s">
        <v>30</v>
      </c>
      <c r="B27" s="2">
        <v>9570</v>
      </c>
      <c r="C27" s="2">
        <v>805</v>
      </c>
      <c r="D27" s="1">
        <f>SUM(D2:D24)</f>
        <v>3785</v>
      </c>
      <c r="E27" s="3">
        <f>SUM(E2:E24)</f>
        <v>2033</v>
      </c>
      <c r="F27" s="3">
        <v>0.14777070063694267</v>
      </c>
      <c r="G27" s="3">
        <v>0.78448275862068961</v>
      </c>
      <c r="H27" s="3">
        <v>0.11592356687898089</v>
      </c>
      <c r="I27">
        <f t="shared" ref="I27:I47" si="3">F27-F3</f>
        <v>-4.0932765345085581E-2</v>
      </c>
      <c r="J27">
        <f t="shared" ref="J27:J48" si="4">G27-G3</f>
        <v>0.30829228243021345</v>
      </c>
      <c r="K27">
        <f t="shared" ref="K27:K48" si="5">H27-H3</f>
        <v>2.6064773554205542E-2</v>
      </c>
    </row>
    <row r="28" spans="1:11" ht="15.75" customHeight="1" x14ac:dyDescent="0.25">
      <c r="A28" s="1" t="s">
        <v>31</v>
      </c>
      <c r="B28" s="2">
        <v>9921</v>
      </c>
      <c r="C28" s="2">
        <v>830</v>
      </c>
      <c r="D28" s="1" t="s">
        <v>55</v>
      </c>
      <c r="E28" s="3"/>
      <c r="F28" s="3">
        <v>0.16402714932126697</v>
      </c>
      <c r="G28" s="3">
        <v>0.54482758620689653</v>
      </c>
      <c r="H28" s="3">
        <v>8.9366515837104074E-2</v>
      </c>
      <c r="I28">
        <f t="shared" si="3"/>
        <v>-1.9691222515916762E-2</v>
      </c>
      <c r="J28">
        <f t="shared" si="4"/>
        <v>-2.4034689242205309E-2</v>
      </c>
      <c r="K28">
        <f t="shared" si="5"/>
        <v>-1.5143935208000434E-2</v>
      </c>
    </row>
    <row r="29" spans="1:11" ht="15.75" customHeight="1" x14ac:dyDescent="0.25">
      <c r="A29" s="1" t="s">
        <v>32</v>
      </c>
      <c r="B29" s="2">
        <v>9424</v>
      </c>
      <c r="C29" s="2">
        <v>781</v>
      </c>
      <c r="D29" s="1">
        <f>D27/SUM(C2:C24)</f>
        <v>0.2188746891805933</v>
      </c>
      <c r="E29" s="3"/>
      <c r="F29" s="3">
        <v>0.16686819830713423</v>
      </c>
      <c r="G29" s="3">
        <v>0.66666666666666663</v>
      </c>
      <c r="H29" s="3">
        <v>0.11124546553808948</v>
      </c>
      <c r="I29">
        <f t="shared" si="3"/>
        <v>-1.9734672506262901E-2</v>
      </c>
      <c r="J29">
        <f t="shared" si="4"/>
        <v>-6.4102564102564985E-3</v>
      </c>
      <c r="K29">
        <f t="shared" si="5"/>
        <v>-1.4352620586312426E-2</v>
      </c>
    </row>
    <row r="30" spans="1:11" ht="13.2" x14ac:dyDescent="0.25">
      <c r="A30" s="1" t="s">
        <v>33</v>
      </c>
      <c r="B30" s="2">
        <v>9010</v>
      </c>
      <c r="C30" s="2">
        <v>756</v>
      </c>
      <c r="D30" s="1" t="s">
        <v>56</v>
      </c>
      <c r="E30" s="3"/>
      <c r="F30" s="3">
        <v>0.16826923076923078</v>
      </c>
      <c r="G30" s="3">
        <v>0.67142857142857137</v>
      </c>
      <c r="H30" s="3">
        <v>0.11298076923076923</v>
      </c>
      <c r="I30">
        <f t="shared" si="3"/>
        <v>-2.64738994577704E-2</v>
      </c>
      <c r="J30">
        <f t="shared" si="4"/>
        <v>0.27879053461875541</v>
      </c>
      <c r="K30">
        <f t="shared" si="5"/>
        <v>3.651720889624116E-2</v>
      </c>
    </row>
    <row r="31" spans="1:11" ht="13.2" x14ac:dyDescent="0.25">
      <c r="A31" s="1" t="s">
        <v>34</v>
      </c>
      <c r="B31" s="2">
        <v>9656</v>
      </c>
      <c r="C31" s="2">
        <v>825</v>
      </c>
      <c r="D31" s="1">
        <f>E27/D27</f>
        <v>0.53712021136063404</v>
      </c>
      <c r="E31" s="3"/>
      <c r="F31" s="3">
        <v>0.16370558375634517</v>
      </c>
      <c r="G31" s="3">
        <v>0.47286821705426357</v>
      </c>
      <c r="H31" s="3">
        <v>7.7411167512690351E-2</v>
      </c>
      <c r="I31">
        <f t="shared" si="3"/>
        <v>-3.9736386008844826E-3</v>
      </c>
      <c r="J31">
        <f t="shared" si="4"/>
        <v>-0.12133468149646104</v>
      </c>
      <c r="K31">
        <f t="shared" si="5"/>
        <v>-2.222431243870697E-2</v>
      </c>
    </row>
    <row r="32" spans="1:11" ht="13.2" x14ac:dyDescent="0.25">
      <c r="A32" s="1" t="s">
        <v>35</v>
      </c>
      <c r="B32" s="2">
        <v>10419</v>
      </c>
      <c r="C32" s="2">
        <v>874</v>
      </c>
      <c r="D32" s="1" t="s">
        <v>59</v>
      </c>
      <c r="E32" s="3"/>
      <c r="F32" s="3">
        <v>0.16282051282051282</v>
      </c>
      <c r="G32" s="3">
        <v>0.34645669291338582</v>
      </c>
      <c r="H32" s="3">
        <v>5.6410256410256411E-2</v>
      </c>
      <c r="I32">
        <f t="shared" si="3"/>
        <v>-3.2366652954888248E-2</v>
      </c>
      <c r="J32">
        <f t="shared" si="4"/>
        <v>-0.1740912522920936</v>
      </c>
      <c r="K32">
        <f t="shared" si="5"/>
        <v>-4.5194021664609903E-2</v>
      </c>
    </row>
    <row r="33" spans="1:11" ht="13.2" x14ac:dyDescent="0.25">
      <c r="A33" s="1" t="s">
        <v>36</v>
      </c>
      <c r="B33" s="2">
        <v>9880</v>
      </c>
      <c r="C33" s="2">
        <v>830</v>
      </c>
      <c r="D33" s="1">
        <f>E27/SUM(C2:C24)</f>
        <v>0.11756201931417337</v>
      </c>
      <c r="E33" s="3"/>
      <c r="F33" s="3">
        <v>0.14417177914110429</v>
      </c>
      <c r="G33" s="3">
        <v>0.65957446808510634</v>
      </c>
      <c r="H33" s="3">
        <v>9.5092024539877307E-2</v>
      </c>
      <c r="I33">
        <f t="shared" si="3"/>
        <v>-2.9878853770288122E-2</v>
      </c>
      <c r="J33">
        <f t="shared" si="4"/>
        <v>2.3210831721469982E-2</v>
      </c>
      <c r="K33">
        <f t="shared" si="5"/>
        <v>-1.5667469131008763E-2</v>
      </c>
    </row>
    <row r="34" spans="1:11" ht="13.2" x14ac:dyDescent="0.25">
      <c r="A34" s="1" t="s">
        <v>37</v>
      </c>
      <c r="B34" s="2">
        <v>10134</v>
      </c>
      <c r="C34" s="2">
        <v>801</v>
      </c>
      <c r="D34" s="1"/>
      <c r="E34" s="3"/>
      <c r="F34" s="3">
        <v>0.17216642754662842</v>
      </c>
      <c r="G34" s="3">
        <v>0.64166666666666672</v>
      </c>
      <c r="H34" s="3">
        <v>0.11047345767575323</v>
      </c>
      <c r="I34">
        <f t="shared" si="3"/>
        <v>-1.7413890832532225E-2</v>
      </c>
      <c r="J34">
        <f t="shared" si="4"/>
        <v>0.18365139949109421</v>
      </c>
      <c r="K34">
        <f t="shared" si="5"/>
        <v>2.3642777502091872E-2</v>
      </c>
    </row>
    <row r="35" spans="1:11" ht="13.2" x14ac:dyDescent="0.25">
      <c r="A35" s="1" t="s">
        <v>38</v>
      </c>
      <c r="B35" s="2">
        <v>9717</v>
      </c>
      <c r="C35" s="2">
        <v>814</v>
      </c>
      <c r="D35" s="1"/>
      <c r="E35" s="3"/>
      <c r="F35" s="3">
        <v>0.17790697674418604</v>
      </c>
      <c r="G35" s="3">
        <v>0.64052287581699341</v>
      </c>
      <c r="H35" s="3">
        <v>0.11395348837209303</v>
      </c>
      <c r="I35">
        <f t="shared" si="3"/>
        <v>-1.3730653917834873E-2</v>
      </c>
      <c r="J35">
        <f t="shared" si="4"/>
        <v>5.2644087938205519E-2</v>
      </c>
      <c r="K35">
        <f t="shared" si="5"/>
        <v>1.2937903465413403E-3</v>
      </c>
    </row>
    <row r="36" spans="1:11" ht="13.2" x14ac:dyDescent="0.25">
      <c r="A36" s="1" t="s">
        <v>39</v>
      </c>
      <c r="B36" s="2">
        <v>9192</v>
      </c>
      <c r="C36" s="2">
        <v>735</v>
      </c>
      <c r="D36" s="1"/>
      <c r="E36" s="3"/>
      <c r="F36" s="3">
        <v>0.16550925925925927</v>
      </c>
      <c r="G36" s="3">
        <v>0.49650349650349651</v>
      </c>
      <c r="H36" s="3">
        <v>8.217592592592593E-2</v>
      </c>
      <c r="I36">
        <f t="shared" si="3"/>
        <v>-6.0557638087914895E-2</v>
      </c>
      <c r="J36">
        <f t="shared" si="4"/>
        <v>-3.9210789210789188E-2</v>
      </c>
      <c r="K36">
        <f t="shared" si="5"/>
        <v>-3.8931340510060225E-2</v>
      </c>
    </row>
    <row r="37" spans="1:11" ht="13.2" x14ac:dyDescent="0.25">
      <c r="A37" s="1" t="s">
        <v>40</v>
      </c>
      <c r="B37" s="2">
        <v>8630</v>
      </c>
      <c r="C37" s="2">
        <v>743</v>
      </c>
      <c r="D37" s="1"/>
      <c r="E37" s="3"/>
      <c r="F37" s="3">
        <v>0.15980024968789014</v>
      </c>
      <c r="G37" s="3">
        <v>0.546875</v>
      </c>
      <c r="H37" s="3">
        <v>8.7390761548064924E-2</v>
      </c>
      <c r="I37">
        <f t="shared" si="3"/>
        <v>-3.3517172746477392E-2</v>
      </c>
      <c r="J37">
        <f t="shared" si="4"/>
        <v>-2.1026234567901203E-2</v>
      </c>
      <c r="K37">
        <f t="shared" si="5"/>
        <v>-2.2394441315896893E-2</v>
      </c>
    </row>
    <row r="38" spans="1:11" ht="13.2" x14ac:dyDescent="0.25">
      <c r="A38" s="1" t="s">
        <v>41</v>
      </c>
      <c r="B38" s="2">
        <v>8970</v>
      </c>
      <c r="C38" s="2">
        <v>722</v>
      </c>
      <c r="D38" s="1"/>
      <c r="E38" s="3"/>
      <c r="F38" s="3">
        <v>0.19003115264797507</v>
      </c>
      <c r="G38" s="3">
        <v>0.55737704918032782</v>
      </c>
      <c r="H38" s="3">
        <v>0.1059190031152648</v>
      </c>
      <c r="I38">
        <f t="shared" si="3"/>
        <v>-9.4629096104748012E-4</v>
      </c>
      <c r="J38">
        <f t="shared" si="4"/>
        <v>0.11643216729056405</v>
      </c>
      <c r="K38">
        <f t="shared" si="5"/>
        <v>2.1708476799475324E-2</v>
      </c>
    </row>
    <row r="39" spans="1:11" ht="13.2" x14ac:dyDescent="0.25">
      <c r="A39" s="1"/>
      <c r="B39" s="2"/>
      <c r="C39" s="2"/>
      <c r="D39" s="1"/>
      <c r="F39">
        <v>0.27833572453371591</v>
      </c>
      <c r="G39">
        <v>0.4845360824742268</v>
      </c>
      <c r="H39">
        <v>0.13486370157819225</v>
      </c>
      <c r="I39">
        <f t="shared" si="3"/>
        <v>-4.8558777695110245E-2</v>
      </c>
      <c r="J39">
        <f t="shared" si="4"/>
        <v>-7.000937207122776E-2</v>
      </c>
      <c r="K39">
        <f t="shared" si="5"/>
        <v>-4.641415874870225E-2</v>
      </c>
    </row>
    <row r="40" spans="1:11" ht="13.2" x14ac:dyDescent="0.25">
      <c r="A40" s="1" t="s">
        <v>48</v>
      </c>
      <c r="B40" s="2">
        <f>SUM(B2:B38)</f>
        <v>345543</v>
      </c>
      <c r="C40" s="2">
        <f>SUM(C2:C38)</f>
        <v>28378</v>
      </c>
      <c r="D40" s="1">
        <v>3785</v>
      </c>
      <c r="E40">
        <v>2033</v>
      </c>
      <c r="F40">
        <v>0.18983557548579971</v>
      </c>
      <c r="G40">
        <v>0.63779527559055116</v>
      </c>
      <c r="H40">
        <v>0.1210762331838565</v>
      </c>
      <c r="I40">
        <f t="shared" si="3"/>
        <v>-6.4867753023606922E-2</v>
      </c>
      <c r="J40">
        <f t="shared" si="4"/>
        <v>-8.9477451682176135E-2</v>
      </c>
      <c r="K40">
        <f t="shared" si="5"/>
        <v>-6.416255118662105E-2</v>
      </c>
    </row>
    <row r="41" spans="1:11" ht="13.2" x14ac:dyDescent="0.25">
      <c r="A41" s="4" t="s">
        <v>49</v>
      </c>
      <c r="B41" s="2">
        <v>344660</v>
      </c>
      <c r="C41" s="2">
        <v>28325</v>
      </c>
      <c r="D41" s="4">
        <v>3423</v>
      </c>
      <c r="E41">
        <v>1945</v>
      </c>
      <c r="F41">
        <v>0.22077922077922077</v>
      </c>
      <c r="G41">
        <v>0.66013071895424835</v>
      </c>
      <c r="H41">
        <v>0.14574314574314573</v>
      </c>
      <c r="I41">
        <f t="shared" si="3"/>
        <v>-6.6219091642820416E-3</v>
      </c>
      <c r="J41">
        <f t="shared" si="4"/>
        <v>1.4167986034993696E-2</v>
      </c>
      <c r="K41">
        <f t="shared" si="5"/>
        <v>-1.1495096240859148E-3</v>
      </c>
    </row>
    <row r="42" spans="1:11" ht="15.75" customHeight="1" x14ac:dyDescent="0.25">
      <c r="A42" s="4" t="s">
        <v>42</v>
      </c>
      <c r="B42">
        <f>345543+344660</f>
        <v>690203</v>
      </c>
      <c r="C42" s="2">
        <v>56703</v>
      </c>
      <c r="D42">
        <f>D40+D41</f>
        <v>7208</v>
      </c>
      <c r="E42">
        <f>E40+E41</f>
        <v>3978</v>
      </c>
      <c r="F42">
        <v>0.27626459143968873</v>
      </c>
      <c r="G42">
        <v>0.55868544600938963</v>
      </c>
      <c r="H42">
        <v>0.15434500648508431</v>
      </c>
      <c r="I42">
        <f t="shared" si="3"/>
        <v>-3.0718280760574757E-2</v>
      </c>
      <c r="J42">
        <f t="shared" si="4"/>
        <v>2.6496604807672908E-2</v>
      </c>
      <c r="K42">
        <f t="shared" si="5"/>
        <v>-9.0278525399486165E-3</v>
      </c>
    </row>
    <row r="43" spans="1:11" ht="15.75" customHeight="1" x14ac:dyDescent="0.25">
      <c r="A43" s="4"/>
      <c r="C43" s="2"/>
      <c r="F43">
        <v>0.22010869565217392</v>
      </c>
      <c r="G43">
        <v>0.7407407407407407</v>
      </c>
      <c r="H43">
        <v>0.16304347826086957</v>
      </c>
      <c r="I43">
        <f t="shared" si="3"/>
        <v>1.0869565217391297E-2</v>
      </c>
      <c r="J43">
        <f t="shared" si="4"/>
        <v>0.14983164983164976</v>
      </c>
      <c r="K43">
        <f t="shared" si="5"/>
        <v>3.9402173913043487E-2</v>
      </c>
    </row>
    <row r="44" spans="1:11" ht="15.75" customHeight="1" x14ac:dyDescent="0.25">
      <c r="F44">
        <v>0.27647867950481431</v>
      </c>
      <c r="G44">
        <v>0.47761194029850745</v>
      </c>
      <c r="H44">
        <v>0.13204951856946354</v>
      </c>
      <c r="I44">
        <f t="shared" si="3"/>
        <v>1.1255404809279779E-2</v>
      </c>
      <c r="J44">
        <f t="shared" si="4"/>
        <v>3.8836430094425833E-2</v>
      </c>
      <c r="K44">
        <f t="shared" si="5"/>
        <v>1.5676040896933086E-2</v>
      </c>
    </row>
    <row r="45" spans="1:11" ht="15.75" customHeight="1" x14ac:dyDescent="0.25">
      <c r="F45">
        <v>0.28434065934065933</v>
      </c>
      <c r="G45">
        <v>0.32367149758454106</v>
      </c>
      <c r="H45">
        <v>9.2032967032967039E-2</v>
      </c>
      <c r="I45">
        <f t="shared" si="3"/>
        <v>5.6820223373356876E-2</v>
      </c>
      <c r="J45">
        <f t="shared" si="4"/>
        <v>-0.12543029882264456</v>
      </c>
      <c r="K45">
        <f t="shared" si="5"/>
        <v>-1.0146869479294537E-2</v>
      </c>
    </row>
    <row r="46" spans="1:11" ht="15.75" customHeight="1" x14ac:dyDescent="0.25">
      <c r="F46">
        <v>0.25207756232686979</v>
      </c>
      <c r="G46">
        <v>0.67582417582417587</v>
      </c>
      <c r="H46">
        <v>0.17036011080332411</v>
      </c>
      <c r="I46">
        <f t="shared" si="3"/>
        <v>5.6186388141219179E-3</v>
      </c>
      <c r="J46">
        <f t="shared" si="4"/>
        <v>9.5364405709233324E-2</v>
      </c>
      <c r="K46">
        <f t="shared" si="5"/>
        <v>2.7300620718338275E-2</v>
      </c>
    </row>
    <row r="47" spans="1:11" ht="15.75" customHeight="1" x14ac:dyDescent="0.25">
      <c r="F47">
        <v>0.20431654676258992</v>
      </c>
      <c r="G47">
        <v>0.70422535211267601</v>
      </c>
      <c r="H47">
        <v>0.14388489208633093</v>
      </c>
      <c r="I47">
        <f t="shared" si="3"/>
        <v>-2.475834310525149E-2</v>
      </c>
      <c r="J47">
        <f t="shared" si="4"/>
        <v>0.10807150595882986</v>
      </c>
      <c r="K47">
        <f t="shared" si="5"/>
        <v>7.3210154343485434E-3</v>
      </c>
    </row>
    <row r="48" spans="1:11" ht="15.75" customHeight="1" x14ac:dyDescent="0.25">
      <c r="F48">
        <v>0.25138121546961328</v>
      </c>
      <c r="G48">
        <v>0.56593406593406592</v>
      </c>
      <c r="H48">
        <v>0.14226519337016574</v>
      </c>
      <c r="I48">
        <f>F48-F24</f>
        <v>-4.5877081788683993E-2</v>
      </c>
      <c r="J48">
        <f t="shared" si="4"/>
        <v>0.24069134748746396</v>
      </c>
      <c r="K48">
        <f t="shared" si="5"/>
        <v>4.5584096689069056E-2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pane ySplit="1" topLeftCell="A2" activePane="bottomLeft" state="frozen"/>
      <selection pane="bottomLeft" activeCell="F1" sqref="F1:H24"/>
    </sheetView>
  </sheetViews>
  <sheetFormatPr defaultColWidth="14.44140625" defaultRowHeight="15.75" customHeight="1" x14ac:dyDescent="0.25"/>
  <sheetData>
    <row r="1" spans="1:8" ht="15.75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55</v>
      </c>
      <c r="G1" s="4" t="s">
        <v>56</v>
      </c>
      <c r="H1" s="4" t="s">
        <v>59</v>
      </c>
    </row>
    <row r="2" spans="1:8" ht="15.75" customHeight="1" x14ac:dyDescent="0.25">
      <c r="A2" s="1" t="s">
        <v>5</v>
      </c>
      <c r="B2" s="2">
        <v>7716</v>
      </c>
      <c r="C2" s="2">
        <v>686</v>
      </c>
      <c r="D2" s="2">
        <v>105</v>
      </c>
      <c r="E2" s="2">
        <v>34</v>
      </c>
      <c r="F2">
        <f>D2/C2</f>
        <v>0.15306122448979592</v>
      </c>
      <c r="G2">
        <f>E2/D2</f>
        <v>0.32380952380952382</v>
      </c>
      <c r="H2">
        <f>E2/C2</f>
        <v>4.9562682215743441E-2</v>
      </c>
    </row>
    <row r="3" spans="1:8" ht="15.75" customHeight="1" x14ac:dyDescent="0.25">
      <c r="A3" s="1" t="s">
        <v>6</v>
      </c>
      <c r="B3" s="2">
        <v>9288</v>
      </c>
      <c r="C3" s="2">
        <v>785</v>
      </c>
      <c r="D3" s="2">
        <v>116</v>
      </c>
      <c r="E3" s="2">
        <v>91</v>
      </c>
      <c r="F3">
        <f t="shared" ref="F3:F24" si="0">D3/C3</f>
        <v>0.14777070063694267</v>
      </c>
      <c r="G3">
        <f t="shared" ref="G3:G24" si="1">E3/D3</f>
        <v>0.78448275862068961</v>
      </c>
      <c r="H3">
        <f t="shared" ref="H3:H24" si="2">E3/C3</f>
        <v>0.11592356687898089</v>
      </c>
    </row>
    <row r="4" spans="1:8" ht="15.75" customHeight="1" x14ac:dyDescent="0.25">
      <c r="A4" s="1" t="s">
        <v>7</v>
      </c>
      <c r="B4" s="2">
        <v>10480</v>
      </c>
      <c r="C4" s="2">
        <v>884</v>
      </c>
      <c r="D4" s="2">
        <v>145</v>
      </c>
      <c r="E4" s="2">
        <v>79</v>
      </c>
      <c r="F4">
        <f t="shared" si="0"/>
        <v>0.16402714932126697</v>
      </c>
      <c r="G4">
        <f t="shared" si="1"/>
        <v>0.54482758620689653</v>
      </c>
      <c r="H4">
        <f t="shared" si="2"/>
        <v>8.9366515837104074E-2</v>
      </c>
    </row>
    <row r="5" spans="1:8" ht="15.75" customHeight="1" x14ac:dyDescent="0.25">
      <c r="A5" s="1" t="s">
        <v>8</v>
      </c>
      <c r="B5" s="2">
        <v>9867</v>
      </c>
      <c r="C5" s="2">
        <v>827</v>
      </c>
      <c r="D5" s="2">
        <v>138</v>
      </c>
      <c r="E5" s="2">
        <v>92</v>
      </c>
      <c r="F5">
        <f t="shared" si="0"/>
        <v>0.16686819830713423</v>
      </c>
      <c r="G5">
        <f t="shared" si="1"/>
        <v>0.66666666666666663</v>
      </c>
      <c r="H5">
        <f t="shared" si="2"/>
        <v>0.11124546553808948</v>
      </c>
    </row>
    <row r="6" spans="1:8" ht="15.75" customHeight="1" x14ac:dyDescent="0.25">
      <c r="A6" s="1" t="s">
        <v>9</v>
      </c>
      <c r="B6" s="2">
        <v>9793</v>
      </c>
      <c r="C6" s="2">
        <v>832</v>
      </c>
      <c r="D6" s="2">
        <v>140</v>
      </c>
      <c r="E6" s="2">
        <v>94</v>
      </c>
      <c r="F6">
        <f t="shared" si="0"/>
        <v>0.16826923076923078</v>
      </c>
      <c r="G6">
        <f t="shared" si="1"/>
        <v>0.67142857142857137</v>
      </c>
      <c r="H6">
        <f t="shared" si="2"/>
        <v>0.11298076923076923</v>
      </c>
    </row>
    <row r="7" spans="1:8" ht="15.75" customHeight="1" x14ac:dyDescent="0.25">
      <c r="A7" s="1" t="s">
        <v>10</v>
      </c>
      <c r="B7" s="2">
        <v>9500</v>
      </c>
      <c r="C7" s="2">
        <v>788</v>
      </c>
      <c r="D7" s="2">
        <v>129</v>
      </c>
      <c r="E7" s="2">
        <v>61</v>
      </c>
      <c r="F7">
        <f t="shared" si="0"/>
        <v>0.16370558375634517</v>
      </c>
      <c r="G7">
        <f t="shared" si="1"/>
        <v>0.47286821705426357</v>
      </c>
      <c r="H7">
        <f t="shared" si="2"/>
        <v>7.7411167512690351E-2</v>
      </c>
    </row>
    <row r="8" spans="1:8" ht="15.75" customHeight="1" x14ac:dyDescent="0.25">
      <c r="A8" s="1" t="s">
        <v>11</v>
      </c>
      <c r="B8" s="2">
        <v>9088</v>
      </c>
      <c r="C8" s="2">
        <v>780</v>
      </c>
      <c r="D8" s="2">
        <v>127</v>
      </c>
      <c r="E8" s="2">
        <v>44</v>
      </c>
      <c r="F8">
        <f t="shared" si="0"/>
        <v>0.16282051282051282</v>
      </c>
      <c r="G8">
        <f t="shared" si="1"/>
        <v>0.34645669291338582</v>
      </c>
      <c r="H8">
        <f t="shared" si="2"/>
        <v>5.6410256410256411E-2</v>
      </c>
    </row>
    <row r="9" spans="1:8" ht="15.75" customHeight="1" x14ac:dyDescent="0.25">
      <c r="A9" s="1" t="s">
        <v>12</v>
      </c>
      <c r="B9" s="2">
        <v>7664</v>
      </c>
      <c r="C9" s="2">
        <v>652</v>
      </c>
      <c r="D9" s="2">
        <v>94</v>
      </c>
      <c r="E9" s="2">
        <v>62</v>
      </c>
      <c r="F9">
        <f t="shared" si="0"/>
        <v>0.14417177914110429</v>
      </c>
      <c r="G9">
        <f t="shared" si="1"/>
        <v>0.65957446808510634</v>
      </c>
      <c r="H9">
        <f t="shared" si="2"/>
        <v>9.5092024539877307E-2</v>
      </c>
    </row>
    <row r="10" spans="1:8" ht="15.75" customHeight="1" x14ac:dyDescent="0.2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  <c r="F10">
        <f t="shared" si="0"/>
        <v>0.17216642754662842</v>
      </c>
      <c r="G10">
        <f t="shared" si="1"/>
        <v>0.64166666666666672</v>
      </c>
      <c r="H10">
        <f t="shared" si="2"/>
        <v>0.11047345767575323</v>
      </c>
    </row>
    <row r="11" spans="1:8" ht="15.75" customHeight="1" x14ac:dyDescent="0.2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  <c r="F11">
        <f t="shared" si="0"/>
        <v>0.17790697674418604</v>
      </c>
      <c r="G11">
        <f t="shared" si="1"/>
        <v>0.64052287581699341</v>
      </c>
      <c r="H11">
        <f t="shared" si="2"/>
        <v>0.11395348837209303</v>
      </c>
    </row>
    <row r="12" spans="1:8" ht="15.75" customHeight="1" x14ac:dyDescent="0.2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  <c r="F12">
        <f t="shared" si="0"/>
        <v>0.16550925925925927</v>
      </c>
      <c r="G12">
        <f t="shared" si="1"/>
        <v>0.49650349650349651</v>
      </c>
      <c r="H12">
        <f t="shared" si="2"/>
        <v>8.217592592592593E-2</v>
      </c>
    </row>
    <row r="13" spans="1:8" ht="15.75" customHeight="1" x14ac:dyDescent="0.2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  <c r="F13">
        <f t="shared" si="0"/>
        <v>0.15980024968789014</v>
      </c>
      <c r="G13">
        <f t="shared" si="1"/>
        <v>0.546875</v>
      </c>
      <c r="H13">
        <f t="shared" si="2"/>
        <v>8.7390761548064924E-2</v>
      </c>
    </row>
    <row r="14" spans="1:8" ht="15.75" customHeight="1" x14ac:dyDescent="0.2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  <c r="F14">
        <f t="shared" si="0"/>
        <v>0.19003115264797507</v>
      </c>
      <c r="G14">
        <f t="shared" si="1"/>
        <v>0.55737704918032782</v>
      </c>
      <c r="H14">
        <f t="shared" si="2"/>
        <v>0.1059190031152648</v>
      </c>
    </row>
    <row r="15" spans="1:8" ht="15.75" customHeight="1" x14ac:dyDescent="0.2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  <c r="F15">
        <f t="shared" si="0"/>
        <v>0.27833572453371591</v>
      </c>
      <c r="G15">
        <f t="shared" si="1"/>
        <v>0.4845360824742268</v>
      </c>
      <c r="H15">
        <f t="shared" si="2"/>
        <v>0.13486370157819225</v>
      </c>
    </row>
    <row r="16" spans="1:8" ht="15.75" customHeight="1" x14ac:dyDescent="0.2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  <c r="F16">
        <f t="shared" si="0"/>
        <v>0.18983557548579971</v>
      </c>
      <c r="G16">
        <f t="shared" si="1"/>
        <v>0.63779527559055116</v>
      </c>
      <c r="H16">
        <f t="shared" si="2"/>
        <v>0.1210762331838565</v>
      </c>
    </row>
    <row r="17" spans="1:8" ht="15.75" customHeight="1" x14ac:dyDescent="0.2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  <c r="F17">
        <f t="shared" si="0"/>
        <v>0.22077922077922077</v>
      </c>
      <c r="G17">
        <f t="shared" si="1"/>
        <v>0.66013071895424835</v>
      </c>
      <c r="H17">
        <f t="shared" si="2"/>
        <v>0.14574314574314573</v>
      </c>
    </row>
    <row r="18" spans="1:8" ht="15.75" customHeight="1" x14ac:dyDescent="0.2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  <c r="F18">
        <f t="shared" si="0"/>
        <v>0.27626459143968873</v>
      </c>
      <c r="G18">
        <f t="shared" si="1"/>
        <v>0.55868544600938963</v>
      </c>
      <c r="H18">
        <f t="shared" si="2"/>
        <v>0.15434500648508431</v>
      </c>
    </row>
    <row r="19" spans="1:8" ht="15.75" customHeight="1" x14ac:dyDescent="0.2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  <c r="F19">
        <f t="shared" si="0"/>
        <v>0.22010869565217392</v>
      </c>
      <c r="G19">
        <f t="shared" si="1"/>
        <v>0.7407407407407407</v>
      </c>
      <c r="H19">
        <f t="shared" si="2"/>
        <v>0.16304347826086957</v>
      </c>
    </row>
    <row r="20" spans="1:8" ht="15.75" customHeight="1" x14ac:dyDescent="0.2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  <c r="F20">
        <f t="shared" si="0"/>
        <v>0.27647867950481431</v>
      </c>
      <c r="G20">
        <f t="shared" si="1"/>
        <v>0.47761194029850745</v>
      </c>
      <c r="H20">
        <f t="shared" si="2"/>
        <v>0.13204951856946354</v>
      </c>
    </row>
    <row r="21" spans="1:8" ht="15.75" customHeight="1" x14ac:dyDescent="0.2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  <c r="F21">
        <f t="shared" si="0"/>
        <v>0.28434065934065933</v>
      </c>
      <c r="G21">
        <f t="shared" si="1"/>
        <v>0.32367149758454106</v>
      </c>
      <c r="H21">
        <f t="shared" si="2"/>
        <v>9.2032967032967039E-2</v>
      </c>
    </row>
    <row r="22" spans="1:8" ht="15.75" customHeight="1" x14ac:dyDescent="0.2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  <c r="F22">
        <f t="shared" si="0"/>
        <v>0.25207756232686979</v>
      </c>
      <c r="G22">
        <f t="shared" si="1"/>
        <v>0.67582417582417587</v>
      </c>
      <c r="H22">
        <f t="shared" si="2"/>
        <v>0.17036011080332411</v>
      </c>
    </row>
    <row r="23" spans="1:8" ht="15.75" customHeight="1" x14ac:dyDescent="0.2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  <c r="F23">
        <f t="shared" si="0"/>
        <v>0.20431654676258992</v>
      </c>
      <c r="G23">
        <f t="shared" si="1"/>
        <v>0.70422535211267601</v>
      </c>
      <c r="H23">
        <f t="shared" si="2"/>
        <v>0.14388489208633093</v>
      </c>
    </row>
    <row r="24" spans="1:8" ht="15.75" customHeight="1" x14ac:dyDescent="0.2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  <c r="F24">
        <f t="shared" si="0"/>
        <v>0.25138121546961328</v>
      </c>
      <c r="G24">
        <f t="shared" si="1"/>
        <v>0.56593406593406592</v>
      </c>
      <c r="H24">
        <f t="shared" si="2"/>
        <v>0.14226519337016574</v>
      </c>
    </row>
    <row r="25" spans="1:8" ht="15.75" customHeight="1" x14ac:dyDescent="0.25">
      <c r="A25" s="1" t="s">
        <v>28</v>
      </c>
      <c r="B25" s="2">
        <v>9359</v>
      </c>
      <c r="C25" s="2">
        <v>789</v>
      </c>
      <c r="D25" s="3"/>
      <c r="E25" s="3"/>
    </row>
    <row r="26" spans="1:8" ht="15.75" customHeight="1" x14ac:dyDescent="0.25">
      <c r="A26" s="1" t="s">
        <v>29</v>
      </c>
      <c r="B26" s="2">
        <v>9427</v>
      </c>
      <c r="C26" s="2">
        <v>743</v>
      </c>
      <c r="D26" s="3"/>
      <c r="E26" s="3"/>
    </row>
    <row r="27" spans="1:8" ht="15.75" customHeight="1" x14ac:dyDescent="0.25">
      <c r="A27" s="1" t="s">
        <v>30</v>
      </c>
      <c r="B27" s="2">
        <v>9633</v>
      </c>
      <c r="C27" s="2">
        <v>808</v>
      </c>
      <c r="D27" s="3" t="s">
        <v>54</v>
      </c>
      <c r="E27" s="3" t="s">
        <v>58</v>
      </c>
    </row>
    <row r="28" spans="1:8" ht="15.75" customHeight="1" x14ac:dyDescent="0.25">
      <c r="A28" s="1" t="s">
        <v>31</v>
      </c>
      <c r="B28" s="2">
        <v>9842</v>
      </c>
      <c r="C28" s="2">
        <v>831</v>
      </c>
      <c r="D28" s="3">
        <f>SUM(D2:D24)</f>
        <v>3423</v>
      </c>
      <c r="E28" s="3">
        <f>SUM(E2:E24)</f>
        <v>1945</v>
      </c>
    </row>
    <row r="29" spans="1:8" ht="15.75" customHeight="1" x14ac:dyDescent="0.25">
      <c r="A29" s="1" t="s">
        <v>32</v>
      </c>
      <c r="B29" s="2">
        <v>9272</v>
      </c>
      <c r="C29" s="2">
        <v>767</v>
      </c>
      <c r="D29" s="3" t="s">
        <v>55</v>
      </c>
      <c r="E29" s="3"/>
    </row>
    <row r="30" spans="1:8" ht="13.2" x14ac:dyDescent="0.25">
      <c r="A30" s="1" t="s">
        <v>33</v>
      </c>
      <c r="B30" s="2">
        <v>8969</v>
      </c>
      <c r="C30" s="2">
        <v>760</v>
      </c>
      <c r="D30" s="3">
        <f>D28/SUM(C2:C24)</f>
        <v>0.19831981460023174</v>
      </c>
      <c r="E30" s="3"/>
    </row>
    <row r="31" spans="1:8" ht="13.2" x14ac:dyDescent="0.25">
      <c r="A31" s="1" t="s">
        <v>34</v>
      </c>
      <c r="B31" s="2">
        <v>9697</v>
      </c>
      <c r="C31" s="2">
        <v>850</v>
      </c>
      <c r="D31" s="3" t="s">
        <v>56</v>
      </c>
      <c r="E31" s="3"/>
    </row>
    <row r="32" spans="1:8" ht="13.2" x14ac:dyDescent="0.25">
      <c r="A32" s="1" t="s">
        <v>35</v>
      </c>
      <c r="B32" s="2">
        <v>10445</v>
      </c>
      <c r="C32" s="2">
        <v>851</v>
      </c>
      <c r="D32" s="3">
        <f>E28/D28</f>
        <v>0.5682150160677768</v>
      </c>
      <c r="E32" s="3"/>
    </row>
    <row r="33" spans="1:5" ht="13.2" x14ac:dyDescent="0.25">
      <c r="A33" s="1" t="s">
        <v>36</v>
      </c>
      <c r="B33" s="2">
        <v>9931</v>
      </c>
      <c r="C33" s="2">
        <v>831</v>
      </c>
      <c r="D33" s="3" t="s">
        <v>59</v>
      </c>
      <c r="E33" s="3"/>
    </row>
    <row r="34" spans="1:5" ht="13.2" x14ac:dyDescent="0.25">
      <c r="A34" s="1" t="s">
        <v>37</v>
      </c>
      <c r="B34" s="2">
        <v>10042</v>
      </c>
      <c r="C34" s="2">
        <v>802</v>
      </c>
      <c r="D34" s="3">
        <f>E28/SUM(C2:C24)</f>
        <v>0.1126882966396292</v>
      </c>
      <c r="E34" s="3"/>
    </row>
    <row r="35" spans="1:5" ht="13.2" x14ac:dyDescent="0.25">
      <c r="A35" s="1" t="s">
        <v>38</v>
      </c>
      <c r="B35" s="2">
        <v>9721</v>
      </c>
      <c r="C35" s="2">
        <v>829</v>
      </c>
      <c r="D35" s="3"/>
      <c r="E35" s="3"/>
    </row>
    <row r="36" spans="1:5" ht="13.2" x14ac:dyDescent="0.25">
      <c r="A36" s="1" t="s">
        <v>39</v>
      </c>
      <c r="B36" s="2">
        <v>9304</v>
      </c>
      <c r="C36" s="2">
        <v>770</v>
      </c>
      <c r="D36" s="3">
        <f>SUM(C2:C24)</f>
        <v>17260</v>
      </c>
      <c r="E36" s="3"/>
    </row>
    <row r="37" spans="1:5" ht="13.2" x14ac:dyDescent="0.25">
      <c r="A37" s="1" t="s">
        <v>40</v>
      </c>
      <c r="B37" s="2">
        <v>8668</v>
      </c>
      <c r="C37" s="2">
        <v>724</v>
      </c>
      <c r="D37" s="3"/>
      <c r="E37" s="3"/>
    </row>
    <row r="38" spans="1:5" ht="13.2" x14ac:dyDescent="0.25">
      <c r="A38" s="1" t="s">
        <v>41</v>
      </c>
      <c r="B38" s="2">
        <v>8988</v>
      </c>
      <c r="C38" s="2">
        <v>710</v>
      </c>
      <c r="D38" s="3"/>
      <c r="E38" s="3"/>
    </row>
    <row r="40" spans="1:5" ht="15.75" customHeight="1" x14ac:dyDescent="0.25">
      <c r="A40" s="4" t="s">
        <v>49</v>
      </c>
      <c r="B40">
        <f>SUM(B2:B38)</f>
        <v>344660</v>
      </c>
      <c r="C40">
        <f>SUM(C2:C38)</f>
        <v>28325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</cp:lastModifiedBy>
  <dcterms:modified xsi:type="dcterms:W3CDTF">2019-08-03T23:32:39Z</dcterms:modified>
</cp:coreProperties>
</file>