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ustomProperty4.bin" ContentType="application/vnd.openxmlformats-officedocument.spreadsheetml.customProperty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ustomProperty5.bin" ContentType="application/vnd.openxmlformats-officedocument.spreadsheetml.customProperty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ustomProperty6.bin" ContentType="application/vnd.openxmlformats-officedocument.spreadsheetml.customProperty"/>
  <Override PartName="/xl/drawings/drawing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ustomProperty7.bin" ContentType="application/vnd.openxmlformats-officedocument.spreadsheetml.customProperty"/>
  <Override PartName="/xl/drawings/drawing7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ustomProperty8.bin" ContentType="application/vnd.openxmlformats-officedocument.spreadsheetml.customProperty"/>
  <Override PartName="/xl/drawings/drawing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ustomProperty9.bin" ContentType="application/vnd.openxmlformats-officedocument.spreadsheetml.customProperty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ustomProperty10.bin" ContentType="application/vnd.openxmlformats-officedocument.spreadsheetml.customProperty"/>
  <Override PartName="/xl/drawings/drawing10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ustomProperty11.bin" ContentType="application/vnd.openxmlformats-officedocument.spreadsheetml.customProperty"/>
  <Override PartName="/xl/drawings/drawing11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ustomProperty12.bin" ContentType="application/vnd.openxmlformats-officedocument.spreadsheetml.customProperty"/>
  <Override PartName="/xl/drawings/drawing12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ustomProperty13.bin" ContentType="application/vnd.openxmlformats-officedocument.spreadsheetml.customProperty"/>
  <Override PartName="/xl/drawings/drawing13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ustomProperty14.bin" ContentType="application/vnd.openxmlformats-officedocument.spreadsheetml.customProperty"/>
  <Override PartName="/xl/drawings/drawing14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ustomProperty15.bin" ContentType="application/vnd.openxmlformats-officedocument.spreadsheetml.customProperty"/>
  <Override PartName="/xl/drawings/drawing15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ustomProperty16.bin" ContentType="application/vnd.openxmlformats-officedocument.spreadsheetml.customProperty"/>
  <Override PartName="/xl/drawings/drawing16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drawings/drawing17.xml" ContentType="application/vnd.openxmlformats-officedocument.drawing+xml"/>
  <Override PartName="/xl/ctrlProps/ctrlProp145.xml" ContentType="application/vnd.ms-excel.controlproperties+xml"/>
  <Override PartName="/xl/customProperty22.bin" ContentType="application/vnd.openxmlformats-officedocument.spreadsheetml.customProperty"/>
  <Override PartName="/xl/drawings/drawing18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ustomProperty23.bin" ContentType="application/vnd.openxmlformats-officedocument.spreadsheetml.customProperty"/>
  <Override PartName="/xl/drawings/drawing19.xml" ContentType="application/vnd.openxmlformats-officedocument.drawing+xml"/>
  <Override PartName="/xl/ctrlProps/ctrlProp148.xml" ContentType="application/vnd.ms-excel.controlproperties+xml"/>
  <Override PartName="/xl/ctrlProps/ctrlProp1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urdue0-my.sharepoint.com/personal/ye372_purdue_edu/Documents/Research/PEPSICO/"/>
    </mc:Choice>
  </mc:AlternateContent>
  <xr:revisionPtr revIDLastSave="19" documentId="13_ncr:1_{0D558FE8-CA63-482A-B777-7C874C1BC444}" xr6:coauthVersionLast="47" xr6:coauthVersionMax="47" xr10:uidLastSave="{16A36B9F-4A96-4F30-8242-48EF4E686ECF}"/>
  <workbookProtection workbookAlgorithmName="SHA-512" workbookHashValue="uKzBWlynBdCYbPlVVzmjvRv2FcXY8PwEJiY4NdtkDzPXAOrM6l6Daj5ZuzXQhbj8jXdwSHJ2dECoZzDhRuEDcw==" workbookSaltValue="pIPVL9bER+U47TRtw9SM3A==" workbookSpinCount="100000" lockStructure="1"/>
  <bookViews>
    <workbookView xWindow="-28920" yWindow="-120" windowWidth="29040" windowHeight="15720" tabRatio="813" xr2:uid="{00000000-000D-0000-FFFF-FFFF00000000}"/>
  </bookViews>
  <sheets>
    <sheet name="SAT D" sheetId="51" r:id="rId1"/>
    <sheet name="SUN A" sheetId="52" r:id="rId2"/>
    <sheet name="SUN B" sheetId="53" r:id="rId3"/>
    <sheet name="MON A" sheetId="54" r:id="rId4"/>
    <sheet name="MON B" sheetId="55" r:id="rId5"/>
    <sheet name="TUE A" sheetId="56" r:id="rId6"/>
    <sheet name="TUE B" sheetId="57" r:id="rId7"/>
    <sheet name="WED A" sheetId="58" r:id="rId8"/>
    <sheet name="WED C" sheetId="60" r:id="rId9"/>
    <sheet name="WED B" sheetId="59" r:id="rId10"/>
    <sheet name="WED D" sheetId="61" r:id="rId11"/>
    <sheet name="THU C" sheetId="62" r:id="rId12"/>
    <sheet name="THU D" sheetId="63" r:id="rId13"/>
    <sheet name="FRI C" sheetId="65" r:id="rId14"/>
    <sheet name="FRI D" sheetId="66" r:id="rId15"/>
    <sheet name="SAT C" sheetId="67" r:id="rId16"/>
    <sheet name="A Shift WTD" sheetId="45" r:id="rId17"/>
    <sheet name="B Shift WTD" sheetId="46" r:id="rId18"/>
    <sheet name="C Shift WTD" sheetId="47" r:id="rId19"/>
    <sheet name="D Shift WTD" sheetId="48" r:id="rId20"/>
    <sheet name="Warehouse total" sheetId="49" r:id="rId21"/>
    <sheet name="Call In Log" sheetId="69" r:id="rId22"/>
    <sheet name="Reference Tables" sheetId="50" r:id="rId23"/>
  </sheets>
  <definedNames>
    <definedName name="call_in_log" localSheetId="21">'Call In Log'!$X$16:$DW$19215</definedName>
    <definedName name="_xlnm.Print_Area" localSheetId="16">'A Shift WTD'!#REF!</definedName>
    <definedName name="_xlnm.Print_Area" localSheetId="17">'B Shift WTD'!#REF!</definedName>
    <definedName name="_xlnm.Print_Area" localSheetId="18">'C Shift WTD'!#REF!</definedName>
    <definedName name="_xlnm.Print_Area" localSheetId="19">'D Shift WTD'!#REF!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" i="67" l="1"/>
  <c r="O23" i="67" l="1"/>
  <c r="O22" i="67"/>
  <c r="B17" i="67" l="1"/>
  <c r="B17" i="66"/>
  <c r="B17" i="65"/>
  <c r="B17" i="63"/>
  <c r="B17" i="62"/>
  <c r="B17" i="61"/>
  <c r="B17" i="59"/>
  <c r="B17" i="60"/>
  <c r="B17" i="58"/>
  <c r="B17" i="57"/>
  <c r="B17" i="56"/>
  <c r="B17" i="55"/>
  <c r="B17" i="54"/>
  <c r="B17" i="53"/>
  <c r="B17" i="52"/>
  <c r="B17" i="51"/>
  <c r="F36" i="50"/>
  <c r="O24" i="56"/>
  <c r="O24" i="57"/>
  <c r="O24" i="58"/>
  <c r="O24" i="60"/>
  <c r="O24" i="59"/>
  <c r="O24" i="61"/>
  <c r="O24" i="62"/>
  <c r="O24" i="63"/>
  <c r="O24" i="65"/>
  <c r="O24" i="66"/>
  <c r="O24" i="67"/>
  <c r="O24" i="55"/>
  <c r="N24" i="56"/>
  <c r="N24" i="57"/>
  <c r="N24" i="58"/>
  <c r="N24" i="60"/>
  <c r="N24" i="59"/>
  <c r="N24" i="61"/>
  <c r="N24" i="62"/>
  <c r="N24" i="63"/>
  <c r="N24" i="65"/>
  <c r="N24" i="66"/>
  <c r="N24" i="67"/>
  <c r="N24" i="55"/>
  <c r="N24" i="54"/>
  <c r="O24" i="54"/>
  <c r="N24" i="53"/>
  <c r="O24" i="53"/>
  <c r="O24" i="52"/>
  <c r="N24" i="52"/>
  <c r="O24" i="51"/>
  <c r="N24" i="51"/>
  <c r="D27" i="67"/>
  <c r="D27" i="66"/>
  <c r="D27" i="65"/>
  <c r="D27" i="63"/>
  <c r="D27" i="62"/>
  <c r="D27" i="61"/>
  <c r="D27" i="59"/>
  <c r="D27" i="60"/>
  <c r="D27" i="58"/>
  <c r="D27" i="57"/>
  <c r="D27" i="56"/>
  <c r="D27" i="55"/>
  <c r="D27" i="54"/>
  <c r="D27" i="53"/>
  <c r="D27" i="52"/>
  <c r="D27" i="51"/>
  <c r="L1" i="60" l="1"/>
  <c r="T2" i="69" l="1"/>
  <c r="C3" i="51" l="1"/>
  <c r="F16" i="50" l="1"/>
  <c r="F15" i="50"/>
  <c r="A16" i="49" l="1"/>
  <c r="A15" i="49"/>
  <c r="A14" i="49"/>
  <c r="A16" i="48"/>
  <c r="A15" i="48"/>
  <c r="A14" i="48"/>
  <c r="A16" i="47"/>
  <c r="A15" i="47"/>
  <c r="A14" i="47"/>
  <c r="A16" i="46"/>
  <c r="A15" i="46"/>
  <c r="A14" i="46"/>
  <c r="A16" i="45"/>
  <c r="A15" i="45"/>
  <c r="A14" i="45"/>
  <c r="G9" i="67"/>
  <c r="F9" i="67"/>
  <c r="G8" i="67"/>
  <c r="F8" i="67"/>
  <c r="G7" i="67"/>
  <c r="F7" i="67"/>
  <c r="G9" i="66"/>
  <c r="F9" i="66"/>
  <c r="G8" i="66"/>
  <c r="F8" i="66"/>
  <c r="G7" i="66"/>
  <c r="F7" i="66"/>
  <c r="G9" i="65"/>
  <c r="F9" i="65"/>
  <c r="G8" i="65"/>
  <c r="F8" i="65"/>
  <c r="G7" i="65"/>
  <c r="F7" i="65"/>
  <c r="G9" i="63"/>
  <c r="F9" i="63"/>
  <c r="G8" i="63"/>
  <c r="F8" i="63"/>
  <c r="G7" i="63"/>
  <c r="F7" i="63"/>
  <c r="G9" i="62"/>
  <c r="F9" i="62"/>
  <c r="G8" i="62"/>
  <c r="F8" i="62"/>
  <c r="G7" i="62"/>
  <c r="F7" i="62"/>
  <c r="G9" i="61"/>
  <c r="F9" i="61"/>
  <c r="G8" i="61"/>
  <c r="F8" i="61"/>
  <c r="G7" i="61"/>
  <c r="F7" i="61"/>
  <c r="G9" i="59"/>
  <c r="F9" i="59"/>
  <c r="G8" i="59"/>
  <c r="F8" i="59"/>
  <c r="G7" i="59"/>
  <c r="F7" i="59"/>
  <c r="G9" i="60"/>
  <c r="F9" i="60"/>
  <c r="G8" i="60"/>
  <c r="F8" i="60"/>
  <c r="G7" i="60"/>
  <c r="F7" i="60"/>
  <c r="G9" i="58"/>
  <c r="F9" i="58"/>
  <c r="G8" i="58"/>
  <c r="F8" i="58"/>
  <c r="G7" i="58"/>
  <c r="F7" i="58"/>
  <c r="G9" i="57"/>
  <c r="F9" i="57"/>
  <c r="G8" i="57"/>
  <c r="F8" i="57"/>
  <c r="G7" i="57"/>
  <c r="F7" i="57"/>
  <c r="G9" i="56"/>
  <c r="F9" i="56"/>
  <c r="G8" i="56"/>
  <c r="F8" i="56"/>
  <c r="G7" i="56"/>
  <c r="F7" i="56"/>
  <c r="G9" i="55"/>
  <c r="F9" i="55"/>
  <c r="G8" i="55"/>
  <c r="F8" i="55"/>
  <c r="G7" i="55"/>
  <c r="F7" i="55"/>
  <c r="G9" i="54"/>
  <c r="F9" i="54"/>
  <c r="G8" i="54"/>
  <c r="F8" i="54"/>
  <c r="G7" i="54"/>
  <c r="F7" i="54"/>
  <c r="F9" i="53"/>
  <c r="F8" i="53"/>
  <c r="G7" i="53"/>
  <c r="F7" i="53"/>
  <c r="G9" i="52"/>
  <c r="F9" i="52"/>
  <c r="G8" i="52"/>
  <c r="F8" i="52"/>
  <c r="G7" i="52"/>
  <c r="F7" i="52"/>
  <c r="F7" i="51"/>
  <c r="F9" i="51"/>
  <c r="F8" i="51"/>
  <c r="M17" i="50" l="1"/>
  <c r="R2" i="54" l="1"/>
  <c r="R3" i="54"/>
  <c r="R4" i="54"/>
  <c r="R5" i="54"/>
  <c r="R6" i="54"/>
  <c r="R7" i="54"/>
  <c r="R8" i="54"/>
  <c r="R9" i="54"/>
  <c r="R11" i="54"/>
  <c r="R12" i="54"/>
  <c r="R14" i="54"/>
  <c r="R15" i="54"/>
  <c r="R16" i="54"/>
  <c r="V16" i="67" l="1"/>
  <c r="U16" i="67"/>
  <c r="T16" i="67"/>
  <c r="S16" i="67"/>
  <c r="R16" i="67"/>
  <c r="V15" i="67"/>
  <c r="U15" i="67"/>
  <c r="T15" i="67"/>
  <c r="S15" i="67"/>
  <c r="R15" i="67"/>
  <c r="V14" i="67"/>
  <c r="U14" i="67"/>
  <c r="T14" i="67"/>
  <c r="S14" i="67"/>
  <c r="R14" i="67"/>
  <c r="U13" i="67"/>
  <c r="T13" i="67"/>
  <c r="S13" i="67"/>
  <c r="U12" i="67"/>
  <c r="T12" i="67"/>
  <c r="S12" i="67"/>
  <c r="R12" i="67"/>
  <c r="V11" i="67"/>
  <c r="U11" i="67"/>
  <c r="T11" i="67"/>
  <c r="S11" i="67"/>
  <c r="R11" i="67"/>
  <c r="V10" i="67"/>
  <c r="U10" i="67"/>
  <c r="T10" i="67"/>
  <c r="S10" i="67"/>
  <c r="V9" i="67"/>
  <c r="U9" i="67"/>
  <c r="T9" i="67"/>
  <c r="S9" i="67"/>
  <c r="R9" i="67"/>
  <c r="V8" i="67"/>
  <c r="U8" i="67"/>
  <c r="T8" i="67"/>
  <c r="S8" i="67"/>
  <c r="R8" i="67"/>
  <c r="V7" i="67"/>
  <c r="U7" i="67"/>
  <c r="T7" i="67"/>
  <c r="S7" i="67"/>
  <c r="R7" i="67"/>
  <c r="V6" i="67"/>
  <c r="U6" i="67"/>
  <c r="T6" i="67"/>
  <c r="S6" i="67"/>
  <c r="R6" i="67"/>
  <c r="V5" i="67"/>
  <c r="U5" i="67"/>
  <c r="T5" i="67"/>
  <c r="S5" i="67"/>
  <c r="R5" i="67"/>
  <c r="V4" i="67"/>
  <c r="U4" i="67"/>
  <c r="T4" i="67"/>
  <c r="S4" i="67"/>
  <c r="R4" i="67"/>
  <c r="V3" i="67"/>
  <c r="U3" i="67"/>
  <c r="T3" i="67"/>
  <c r="S3" i="67"/>
  <c r="R3" i="67"/>
  <c r="V2" i="67"/>
  <c r="U2" i="67"/>
  <c r="T2" i="67"/>
  <c r="S2" i="67"/>
  <c r="R2" i="67"/>
  <c r="V16" i="66"/>
  <c r="U16" i="66"/>
  <c r="T16" i="66"/>
  <c r="S16" i="66"/>
  <c r="R16" i="66"/>
  <c r="V15" i="66"/>
  <c r="U15" i="66"/>
  <c r="T15" i="66"/>
  <c r="S15" i="66"/>
  <c r="R15" i="66"/>
  <c r="V14" i="66"/>
  <c r="U14" i="66"/>
  <c r="T14" i="66"/>
  <c r="S14" i="66"/>
  <c r="R14" i="66"/>
  <c r="U13" i="66"/>
  <c r="T13" i="66"/>
  <c r="S13" i="66"/>
  <c r="U12" i="66"/>
  <c r="T12" i="66"/>
  <c r="S12" i="66"/>
  <c r="R12" i="66"/>
  <c r="V11" i="66"/>
  <c r="U11" i="66"/>
  <c r="T11" i="66"/>
  <c r="S11" i="66"/>
  <c r="R11" i="66"/>
  <c r="V10" i="66"/>
  <c r="U10" i="66"/>
  <c r="T10" i="66"/>
  <c r="S10" i="66"/>
  <c r="V9" i="66"/>
  <c r="U9" i="66"/>
  <c r="T9" i="66"/>
  <c r="S9" i="66"/>
  <c r="R9" i="66"/>
  <c r="V8" i="66"/>
  <c r="U8" i="66"/>
  <c r="T8" i="66"/>
  <c r="S8" i="66"/>
  <c r="R8" i="66"/>
  <c r="V7" i="66"/>
  <c r="U7" i="66"/>
  <c r="T7" i="66"/>
  <c r="S7" i="66"/>
  <c r="R7" i="66"/>
  <c r="V6" i="66"/>
  <c r="U6" i="66"/>
  <c r="T6" i="66"/>
  <c r="S6" i="66"/>
  <c r="R6" i="66"/>
  <c r="V5" i="66"/>
  <c r="U5" i="66"/>
  <c r="T5" i="66"/>
  <c r="S5" i="66"/>
  <c r="R5" i="66"/>
  <c r="V4" i="66"/>
  <c r="U4" i="66"/>
  <c r="T4" i="66"/>
  <c r="S4" i="66"/>
  <c r="R4" i="66"/>
  <c r="V3" i="66"/>
  <c r="U3" i="66"/>
  <c r="T3" i="66"/>
  <c r="S3" i="66"/>
  <c r="R3" i="66"/>
  <c r="V2" i="66"/>
  <c r="U2" i="66"/>
  <c r="T2" i="66"/>
  <c r="S2" i="66"/>
  <c r="R2" i="66"/>
  <c r="V16" i="65"/>
  <c r="U16" i="65"/>
  <c r="T16" i="65"/>
  <c r="S16" i="65"/>
  <c r="R16" i="65"/>
  <c r="V15" i="65"/>
  <c r="U15" i="65"/>
  <c r="T15" i="65"/>
  <c r="S15" i="65"/>
  <c r="R15" i="65"/>
  <c r="V14" i="65"/>
  <c r="U14" i="65"/>
  <c r="T14" i="65"/>
  <c r="S14" i="65"/>
  <c r="R14" i="65"/>
  <c r="U13" i="65"/>
  <c r="T13" i="65"/>
  <c r="S13" i="65"/>
  <c r="U12" i="65"/>
  <c r="T12" i="65"/>
  <c r="S12" i="65"/>
  <c r="R12" i="65"/>
  <c r="V11" i="65"/>
  <c r="U11" i="65"/>
  <c r="T11" i="65"/>
  <c r="S11" i="65"/>
  <c r="R11" i="65"/>
  <c r="V10" i="65"/>
  <c r="U10" i="65"/>
  <c r="T10" i="65"/>
  <c r="S10" i="65"/>
  <c r="V9" i="65"/>
  <c r="U9" i="65"/>
  <c r="T9" i="65"/>
  <c r="S9" i="65"/>
  <c r="R9" i="65"/>
  <c r="V8" i="65"/>
  <c r="U8" i="65"/>
  <c r="T8" i="65"/>
  <c r="S8" i="65"/>
  <c r="R8" i="65"/>
  <c r="V7" i="65"/>
  <c r="U7" i="65"/>
  <c r="T7" i="65"/>
  <c r="S7" i="65"/>
  <c r="R7" i="65"/>
  <c r="V6" i="65"/>
  <c r="U6" i="65"/>
  <c r="T6" i="65"/>
  <c r="S6" i="65"/>
  <c r="R6" i="65"/>
  <c r="V5" i="65"/>
  <c r="U5" i="65"/>
  <c r="T5" i="65"/>
  <c r="S5" i="65"/>
  <c r="R5" i="65"/>
  <c r="V4" i="65"/>
  <c r="U4" i="65"/>
  <c r="T4" i="65"/>
  <c r="S4" i="65"/>
  <c r="R4" i="65"/>
  <c r="V3" i="65"/>
  <c r="U3" i="65"/>
  <c r="T3" i="65"/>
  <c r="S3" i="65"/>
  <c r="R3" i="65"/>
  <c r="V2" i="65"/>
  <c r="U2" i="65"/>
  <c r="T2" i="65"/>
  <c r="S2" i="65"/>
  <c r="R2" i="65"/>
  <c r="V16" i="63"/>
  <c r="U16" i="63"/>
  <c r="T16" i="63"/>
  <c r="S16" i="63"/>
  <c r="R16" i="63"/>
  <c r="V15" i="63"/>
  <c r="U15" i="63"/>
  <c r="T15" i="63"/>
  <c r="S15" i="63"/>
  <c r="R15" i="63"/>
  <c r="V14" i="63"/>
  <c r="U14" i="63"/>
  <c r="T14" i="63"/>
  <c r="S14" i="63"/>
  <c r="R14" i="63"/>
  <c r="U13" i="63"/>
  <c r="T13" i="63"/>
  <c r="S13" i="63"/>
  <c r="U12" i="63"/>
  <c r="T12" i="63"/>
  <c r="S12" i="63"/>
  <c r="R12" i="63"/>
  <c r="V11" i="63"/>
  <c r="U11" i="63"/>
  <c r="T11" i="63"/>
  <c r="S11" i="63"/>
  <c r="R11" i="63"/>
  <c r="V10" i="63"/>
  <c r="U10" i="63"/>
  <c r="T10" i="63"/>
  <c r="S10" i="63"/>
  <c r="V9" i="63"/>
  <c r="U9" i="63"/>
  <c r="T9" i="63"/>
  <c r="S9" i="63"/>
  <c r="R9" i="63"/>
  <c r="V8" i="63"/>
  <c r="U8" i="63"/>
  <c r="T8" i="63"/>
  <c r="S8" i="63"/>
  <c r="R8" i="63"/>
  <c r="V7" i="63"/>
  <c r="U7" i="63"/>
  <c r="T7" i="63"/>
  <c r="S7" i="63"/>
  <c r="R7" i="63"/>
  <c r="V6" i="63"/>
  <c r="U6" i="63"/>
  <c r="T6" i="63"/>
  <c r="S6" i="63"/>
  <c r="R6" i="63"/>
  <c r="V5" i="63"/>
  <c r="U5" i="63"/>
  <c r="T5" i="63"/>
  <c r="S5" i="63"/>
  <c r="R5" i="63"/>
  <c r="V4" i="63"/>
  <c r="U4" i="63"/>
  <c r="T4" i="63"/>
  <c r="S4" i="63"/>
  <c r="R4" i="63"/>
  <c r="V3" i="63"/>
  <c r="U3" i="63"/>
  <c r="T3" i="63"/>
  <c r="S3" i="63"/>
  <c r="R3" i="63"/>
  <c r="V2" i="63"/>
  <c r="U2" i="63"/>
  <c r="T2" i="63"/>
  <c r="S2" i="63"/>
  <c r="R2" i="63"/>
  <c r="V16" i="62"/>
  <c r="U16" i="62"/>
  <c r="T16" i="62"/>
  <c r="S16" i="62"/>
  <c r="R16" i="62"/>
  <c r="V15" i="62"/>
  <c r="U15" i="62"/>
  <c r="T15" i="62"/>
  <c r="S15" i="62"/>
  <c r="R15" i="62"/>
  <c r="V14" i="62"/>
  <c r="U14" i="62"/>
  <c r="T14" i="62"/>
  <c r="S14" i="62"/>
  <c r="R14" i="62"/>
  <c r="U13" i="62"/>
  <c r="T13" i="62"/>
  <c r="S13" i="62"/>
  <c r="U12" i="62"/>
  <c r="T12" i="62"/>
  <c r="S12" i="62"/>
  <c r="R12" i="62"/>
  <c r="V11" i="62"/>
  <c r="U11" i="62"/>
  <c r="T11" i="62"/>
  <c r="S11" i="62"/>
  <c r="R11" i="62"/>
  <c r="V10" i="62"/>
  <c r="U10" i="62"/>
  <c r="T10" i="62"/>
  <c r="S10" i="62"/>
  <c r="V9" i="62"/>
  <c r="U9" i="62"/>
  <c r="T9" i="62"/>
  <c r="S9" i="62"/>
  <c r="R9" i="62"/>
  <c r="V8" i="62"/>
  <c r="U8" i="62"/>
  <c r="T8" i="62"/>
  <c r="S8" i="62"/>
  <c r="R8" i="62"/>
  <c r="V7" i="62"/>
  <c r="U7" i="62"/>
  <c r="T7" i="62"/>
  <c r="S7" i="62"/>
  <c r="R7" i="62"/>
  <c r="V6" i="62"/>
  <c r="U6" i="62"/>
  <c r="T6" i="62"/>
  <c r="S6" i="62"/>
  <c r="R6" i="62"/>
  <c r="V5" i="62"/>
  <c r="U5" i="62"/>
  <c r="T5" i="62"/>
  <c r="S5" i="62"/>
  <c r="R5" i="62"/>
  <c r="V4" i="62"/>
  <c r="U4" i="62"/>
  <c r="T4" i="62"/>
  <c r="S4" i="62"/>
  <c r="R4" i="62"/>
  <c r="V3" i="62"/>
  <c r="U3" i="62"/>
  <c r="T3" i="62"/>
  <c r="S3" i="62"/>
  <c r="R3" i="62"/>
  <c r="V2" i="62"/>
  <c r="U2" i="62"/>
  <c r="T2" i="62"/>
  <c r="S2" i="62"/>
  <c r="R2" i="62"/>
  <c r="V16" i="61"/>
  <c r="U16" i="61"/>
  <c r="T16" i="61"/>
  <c r="S16" i="61"/>
  <c r="R16" i="61"/>
  <c r="V15" i="61"/>
  <c r="U15" i="61"/>
  <c r="T15" i="61"/>
  <c r="S15" i="61"/>
  <c r="R15" i="61"/>
  <c r="V14" i="61"/>
  <c r="U14" i="61"/>
  <c r="T14" i="61"/>
  <c r="S14" i="61"/>
  <c r="R14" i="61"/>
  <c r="U13" i="61"/>
  <c r="T13" i="61"/>
  <c r="S13" i="61"/>
  <c r="U12" i="61"/>
  <c r="T12" i="61"/>
  <c r="S12" i="61"/>
  <c r="R12" i="61"/>
  <c r="V11" i="61"/>
  <c r="U11" i="61"/>
  <c r="T11" i="61"/>
  <c r="S11" i="61"/>
  <c r="R11" i="61"/>
  <c r="V10" i="61"/>
  <c r="U10" i="61"/>
  <c r="T10" i="61"/>
  <c r="S10" i="61"/>
  <c r="V9" i="61"/>
  <c r="U9" i="61"/>
  <c r="T9" i="61"/>
  <c r="S9" i="61"/>
  <c r="R9" i="61"/>
  <c r="V8" i="61"/>
  <c r="U8" i="61"/>
  <c r="T8" i="61"/>
  <c r="S8" i="61"/>
  <c r="R8" i="61"/>
  <c r="V7" i="61"/>
  <c r="U7" i="61"/>
  <c r="T7" i="61"/>
  <c r="S7" i="61"/>
  <c r="R7" i="61"/>
  <c r="V6" i="61"/>
  <c r="U6" i="61"/>
  <c r="T6" i="61"/>
  <c r="S6" i="61"/>
  <c r="R6" i="61"/>
  <c r="V5" i="61"/>
  <c r="U5" i="61"/>
  <c r="T5" i="61"/>
  <c r="S5" i="61"/>
  <c r="R5" i="61"/>
  <c r="V4" i="61"/>
  <c r="U4" i="61"/>
  <c r="T4" i="61"/>
  <c r="S4" i="61"/>
  <c r="R4" i="61"/>
  <c r="V3" i="61"/>
  <c r="U3" i="61"/>
  <c r="T3" i="61"/>
  <c r="S3" i="61"/>
  <c r="R3" i="61"/>
  <c r="V2" i="61"/>
  <c r="U2" i="61"/>
  <c r="T2" i="61"/>
  <c r="S2" i="61"/>
  <c r="R2" i="61"/>
  <c r="V16" i="59"/>
  <c r="U16" i="59"/>
  <c r="T16" i="59"/>
  <c r="S16" i="59"/>
  <c r="R16" i="59"/>
  <c r="V15" i="59"/>
  <c r="U15" i="59"/>
  <c r="T15" i="59"/>
  <c r="S15" i="59"/>
  <c r="R15" i="59"/>
  <c r="V14" i="59"/>
  <c r="U14" i="59"/>
  <c r="T14" i="59"/>
  <c r="S14" i="59"/>
  <c r="R14" i="59"/>
  <c r="U13" i="59"/>
  <c r="T13" i="59"/>
  <c r="S13" i="59"/>
  <c r="U12" i="59"/>
  <c r="T12" i="59"/>
  <c r="S12" i="59"/>
  <c r="R12" i="59"/>
  <c r="V11" i="59"/>
  <c r="U11" i="59"/>
  <c r="T11" i="59"/>
  <c r="S11" i="59"/>
  <c r="R11" i="59"/>
  <c r="V10" i="59"/>
  <c r="U10" i="59"/>
  <c r="T10" i="59"/>
  <c r="S10" i="59"/>
  <c r="V9" i="59"/>
  <c r="U9" i="59"/>
  <c r="T9" i="59"/>
  <c r="S9" i="59"/>
  <c r="R9" i="59"/>
  <c r="V8" i="59"/>
  <c r="U8" i="59"/>
  <c r="T8" i="59"/>
  <c r="S8" i="59"/>
  <c r="R8" i="59"/>
  <c r="V7" i="59"/>
  <c r="U7" i="59"/>
  <c r="T7" i="59"/>
  <c r="S7" i="59"/>
  <c r="R7" i="59"/>
  <c r="V6" i="59"/>
  <c r="U6" i="59"/>
  <c r="T6" i="59"/>
  <c r="S6" i="59"/>
  <c r="R6" i="59"/>
  <c r="V5" i="59"/>
  <c r="U5" i="59"/>
  <c r="T5" i="59"/>
  <c r="S5" i="59"/>
  <c r="R5" i="59"/>
  <c r="V4" i="59"/>
  <c r="U4" i="59"/>
  <c r="T4" i="59"/>
  <c r="S4" i="59"/>
  <c r="R4" i="59"/>
  <c r="V3" i="59"/>
  <c r="U3" i="59"/>
  <c r="T3" i="59"/>
  <c r="S3" i="59"/>
  <c r="R3" i="59"/>
  <c r="V2" i="59"/>
  <c r="U2" i="59"/>
  <c r="T2" i="59"/>
  <c r="S2" i="59"/>
  <c r="R2" i="59"/>
  <c r="V16" i="60"/>
  <c r="U16" i="60"/>
  <c r="T16" i="60"/>
  <c r="S16" i="60"/>
  <c r="R16" i="60"/>
  <c r="V15" i="60"/>
  <c r="U15" i="60"/>
  <c r="T15" i="60"/>
  <c r="S15" i="60"/>
  <c r="R15" i="60"/>
  <c r="V14" i="60"/>
  <c r="U14" i="60"/>
  <c r="T14" i="60"/>
  <c r="S14" i="60"/>
  <c r="R14" i="60"/>
  <c r="U13" i="60"/>
  <c r="T13" i="60"/>
  <c r="S13" i="60"/>
  <c r="U12" i="60"/>
  <c r="T12" i="60"/>
  <c r="S12" i="60"/>
  <c r="R12" i="60"/>
  <c r="V11" i="60"/>
  <c r="U11" i="60"/>
  <c r="T11" i="60"/>
  <c r="S11" i="60"/>
  <c r="R11" i="60"/>
  <c r="V10" i="60"/>
  <c r="U10" i="60"/>
  <c r="T10" i="60"/>
  <c r="S10" i="60"/>
  <c r="V9" i="60"/>
  <c r="U9" i="60"/>
  <c r="T9" i="60"/>
  <c r="S9" i="60"/>
  <c r="R9" i="60"/>
  <c r="V8" i="60"/>
  <c r="U8" i="60"/>
  <c r="T8" i="60"/>
  <c r="S8" i="60"/>
  <c r="R8" i="60"/>
  <c r="V7" i="60"/>
  <c r="U7" i="60"/>
  <c r="T7" i="60"/>
  <c r="S7" i="60"/>
  <c r="R7" i="60"/>
  <c r="V6" i="60"/>
  <c r="U6" i="60"/>
  <c r="T6" i="60"/>
  <c r="S6" i="60"/>
  <c r="R6" i="60"/>
  <c r="V5" i="60"/>
  <c r="U5" i="60"/>
  <c r="T5" i="60"/>
  <c r="S5" i="60"/>
  <c r="R5" i="60"/>
  <c r="V4" i="60"/>
  <c r="U4" i="60"/>
  <c r="T4" i="60"/>
  <c r="S4" i="60"/>
  <c r="R4" i="60"/>
  <c r="V3" i="60"/>
  <c r="U3" i="60"/>
  <c r="T3" i="60"/>
  <c r="S3" i="60"/>
  <c r="R3" i="60"/>
  <c r="V2" i="60"/>
  <c r="U2" i="60"/>
  <c r="T2" i="60"/>
  <c r="S2" i="60"/>
  <c r="R2" i="60"/>
  <c r="V16" i="58"/>
  <c r="U16" i="58"/>
  <c r="T16" i="58"/>
  <c r="S16" i="58"/>
  <c r="R16" i="58"/>
  <c r="V15" i="58"/>
  <c r="U15" i="58"/>
  <c r="T15" i="58"/>
  <c r="S15" i="58"/>
  <c r="R15" i="58"/>
  <c r="V14" i="58"/>
  <c r="U14" i="58"/>
  <c r="T14" i="58"/>
  <c r="S14" i="58"/>
  <c r="R14" i="58"/>
  <c r="U13" i="58"/>
  <c r="T13" i="58"/>
  <c r="S13" i="58"/>
  <c r="U12" i="58"/>
  <c r="T12" i="58"/>
  <c r="S12" i="58"/>
  <c r="R12" i="58"/>
  <c r="V11" i="58"/>
  <c r="U11" i="58"/>
  <c r="T11" i="58"/>
  <c r="S11" i="58"/>
  <c r="R11" i="58"/>
  <c r="V10" i="58"/>
  <c r="U10" i="58"/>
  <c r="T10" i="58"/>
  <c r="S10" i="58"/>
  <c r="V9" i="58"/>
  <c r="U9" i="58"/>
  <c r="T9" i="58"/>
  <c r="S9" i="58"/>
  <c r="R9" i="58"/>
  <c r="V8" i="58"/>
  <c r="U8" i="58"/>
  <c r="T8" i="58"/>
  <c r="S8" i="58"/>
  <c r="R8" i="58"/>
  <c r="V7" i="58"/>
  <c r="U7" i="58"/>
  <c r="T7" i="58"/>
  <c r="S7" i="58"/>
  <c r="R7" i="58"/>
  <c r="V6" i="58"/>
  <c r="U6" i="58"/>
  <c r="T6" i="58"/>
  <c r="S6" i="58"/>
  <c r="R6" i="58"/>
  <c r="V5" i="58"/>
  <c r="U5" i="58"/>
  <c r="T5" i="58"/>
  <c r="S5" i="58"/>
  <c r="R5" i="58"/>
  <c r="V4" i="58"/>
  <c r="U4" i="58"/>
  <c r="T4" i="58"/>
  <c r="S4" i="58"/>
  <c r="R4" i="58"/>
  <c r="V3" i="58"/>
  <c r="U3" i="58"/>
  <c r="T3" i="58"/>
  <c r="S3" i="58"/>
  <c r="R3" i="58"/>
  <c r="V2" i="58"/>
  <c r="U2" i="58"/>
  <c r="T2" i="58"/>
  <c r="S2" i="58"/>
  <c r="R2" i="58"/>
  <c r="V16" i="57"/>
  <c r="U16" i="57"/>
  <c r="T16" i="57"/>
  <c r="S16" i="57"/>
  <c r="R16" i="57"/>
  <c r="V15" i="57"/>
  <c r="U15" i="57"/>
  <c r="T15" i="57"/>
  <c r="S15" i="57"/>
  <c r="R15" i="57"/>
  <c r="V14" i="57"/>
  <c r="U14" i="57"/>
  <c r="T14" i="57"/>
  <c r="S14" i="57"/>
  <c r="R14" i="57"/>
  <c r="U13" i="57"/>
  <c r="T13" i="57"/>
  <c r="S13" i="57"/>
  <c r="U12" i="57"/>
  <c r="T12" i="57"/>
  <c r="S12" i="57"/>
  <c r="R12" i="57"/>
  <c r="V11" i="57"/>
  <c r="U11" i="57"/>
  <c r="T11" i="57"/>
  <c r="S11" i="57"/>
  <c r="R11" i="57"/>
  <c r="V10" i="57"/>
  <c r="U10" i="57"/>
  <c r="T10" i="57"/>
  <c r="S10" i="57"/>
  <c r="V9" i="57"/>
  <c r="U9" i="57"/>
  <c r="T9" i="57"/>
  <c r="S9" i="57"/>
  <c r="R9" i="57"/>
  <c r="V8" i="57"/>
  <c r="U8" i="57"/>
  <c r="T8" i="57"/>
  <c r="S8" i="57"/>
  <c r="R8" i="57"/>
  <c r="V7" i="57"/>
  <c r="U7" i="57"/>
  <c r="T7" i="57"/>
  <c r="S7" i="57"/>
  <c r="R7" i="57"/>
  <c r="V6" i="57"/>
  <c r="U6" i="57"/>
  <c r="T6" i="57"/>
  <c r="S6" i="57"/>
  <c r="R6" i="57"/>
  <c r="V5" i="57"/>
  <c r="U5" i="57"/>
  <c r="T5" i="57"/>
  <c r="S5" i="57"/>
  <c r="R5" i="57"/>
  <c r="V4" i="57"/>
  <c r="U4" i="57"/>
  <c r="T4" i="57"/>
  <c r="S4" i="57"/>
  <c r="R4" i="57"/>
  <c r="V3" i="57"/>
  <c r="U3" i="57"/>
  <c r="T3" i="57"/>
  <c r="S3" i="57"/>
  <c r="R3" i="57"/>
  <c r="V2" i="57"/>
  <c r="U2" i="57"/>
  <c r="T2" i="57"/>
  <c r="S2" i="57"/>
  <c r="R2" i="57"/>
  <c r="V16" i="56"/>
  <c r="U16" i="56"/>
  <c r="T16" i="56"/>
  <c r="S16" i="56"/>
  <c r="R16" i="56"/>
  <c r="V15" i="56"/>
  <c r="U15" i="56"/>
  <c r="T15" i="56"/>
  <c r="S15" i="56"/>
  <c r="R15" i="56"/>
  <c r="V14" i="56"/>
  <c r="U14" i="56"/>
  <c r="T14" i="56"/>
  <c r="S14" i="56"/>
  <c r="R14" i="56"/>
  <c r="U13" i="56"/>
  <c r="T13" i="56"/>
  <c r="S13" i="56"/>
  <c r="U12" i="56"/>
  <c r="T12" i="56"/>
  <c r="S12" i="56"/>
  <c r="R12" i="56"/>
  <c r="V11" i="56"/>
  <c r="U11" i="56"/>
  <c r="T11" i="56"/>
  <c r="S11" i="56"/>
  <c r="R11" i="56"/>
  <c r="V10" i="56"/>
  <c r="U10" i="56"/>
  <c r="T10" i="56"/>
  <c r="S10" i="56"/>
  <c r="V9" i="56"/>
  <c r="U9" i="56"/>
  <c r="T9" i="56"/>
  <c r="S9" i="56"/>
  <c r="R9" i="56"/>
  <c r="V8" i="56"/>
  <c r="U8" i="56"/>
  <c r="T8" i="56"/>
  <c r="S8" i="56"/>
  <c r="R8" i="56"/>
  <c r="V7" i="56"/>
  <c r="U7" i="56"/>
  <c r="T7" i="56"/>
  <c r="S7" i="56"/>
  <c r="R7" i="56"/>
  <c r="V6" i="56"/>
  <c r="U6" i="56"/>
  <c r="T6" i="56"/>
  <c r="S6" i="56"/>
  <c r="R6" i="56"/>
  <c r="V5" i="56"/>
  <c r="U5" i="56"/>
  <c r="T5" i="56"/>
  <c r="S5" i="56"/>
  <c r="R5" i="56"/>
  <c r="V4" i="56"/>
  <c r="U4" i="56"/>
  <c r="T4" i="56"/>
  <c r="S4" i="56"/>
  <c r="R4" i="56"/>
  <c r="V3" i="56"/>
  <c r="U3" i="56"/>
  <c r="T3" i="56"/>
  <c r="S3" i="56"/>
  <c r="R3" i="56"/>
  <c r="V2" i="56"/>
  <c r="U2" i="56"/>
  <c r="T2" i="56"/>
  <c r="S2" i="56"/>
  <c r="R2" i="56"/>
  <c r="V16" i="55"/>
  <c r="U16" i="55"/>
  <c r="T16" i="55"/>
  <c r="S16" i="55"/>
  <c r="R16" i="55"/>
  <c r="V15" i="55"/>
  <c r="U15" i="55"/>
  <c r="T15" i="55"/>
  <c r="S15" i="55"/>
  <c r="R15" i="55"/>
  <c r="V14" i="55"/>
  <c r="U14" i="55"/>
  <c r="T14" i="55"/>
  <c r="S14" i="55"/>
  <c r="R14" i="55"/>
  <c r="U13" i="55"/>
  <c r="T13" i="55"/>
  <c r="S13" i="55"/>
  <c r="U12" i="55"/>
  <c r="T12" i="55"/>
  <c r="S12" i="55"/>
  <c r="R12" i="55"/>
  <c r="V11" i="55"/>
  <c r="U11" i="55"/>
  <c r="T11" i="55"/>
  <c r="S11" i="55"/>
  <c r="R11" i="55"/>
  <c r="V10" i="55"/>
  <c r="U10" i="55"/>
  <c r="T10" i="55"/>
  <c r="S10" i="55"/>
  <c r="V9" i="55"/>
  <c r="U9" i="55"/>
  <c r="T9" i="55"/>
  <c r="S9" i="55"/>
  <c r="R9" i="55"/>
  <c r="V8" i="55"/>
  <c r="U8" i="55"/>
  <c r="T8" i="55"/>
  <c r="S8" i="55"/>
  <c r="R8" i="55"/>
  <c r="V7" i="55"/>
  <c r="U7" i="55"/>
  <c r="T7" i="55"/>
  <c r="S7" i="55"/>
  <c r="R7" i="55"/>
  <c r="V6" i="55"/>
  <c r="U6" i="55"/>
  <c r="T6" i="55"/>
  <c r="S6" i="55"/>
  <c r="R6" i="55"/>
  <c r="V5" i="55"/>
  <c r="U5" i="55"/>
  <c r="T5" i="55"/>
  <c r="S5" i="55"/>
  <c r="R5" i="55"/>
  <c r="V4" i="55"/>
  <c r="U4" i="55"/>
  <c r="T4" i="55"/>
  <c r="S4" i="55"/>
  <c r="R4" i="55"/>
  <c r="V3" i="55"/>
  <c r="U3" i="55"/>
  <c r="T3" i="55"/>
  <c r="S3" i="55"/>
  <c r="R3" i="55"/>
  <c r="V2" i="55"/>
  <c r="U2" i="55"/>
  <c r="T2" i="55"/>
  <c r="S2" i="55"/>
  <c r="R2" i="55"/>
  <c r="V16" i="54"/>
  <c r="U16" i="54"/>
  <c r="T16" i="54"/>
  <c r="S16" i="54"/>
  <c r="V15" i="54"/>
  <c r="U15" i="54"/>
  <c r="T15" i="54"/>
  <c r="S15" i="54"/>
  <c r="V14" i="54"/>
  <c r="U14" i="54"/>
  <c r="T14" i="54"/>
  <c r="S14" i="54"/>
  <c r="U13" i="54"/>
  <c r="T13" i="54"/>
  <c r="S13" i="54"/>
  <c r="U12" i="54"/>
  <c r="T12" i="54"/>
  <c r="S12" i="54"/>
  <c r="V11" i="54"/>
  <c r="U11" i="54"/>
  <c r="T11" i="54"/>
  <c r="S11" i="54"/>
  <c r="V10" i="54"/>
  <c r="U10" i="54"/>
  <c r="T10" i="54"/>
  <c r="S10" i="54"/>
  <c r="V9" i="54"/>
  <c r="U9" i="54"/>
  <c r="T9" i="54"/>
  <c r="S9" i="54"/>
  <c r="V8" i="54"/>
  <c r="U8" i="54"/>
  <c r="T8" i="54"/>
  <c r="S8" i="54"/>
  <c r="V7" i="54"/>
  <c r="U7" i="54"/>
  <c r="T7" i="54"/>
  <c r="S7" i="54"/>
  <c r="V6" i="54"/>
  <c r="U6" i="54"/>
  <c r="T6" i="54"/>
  <c r="S6" i="54"/>
  <c r="V5" i="54"/>
  <c r="U5" i="54"/>
  <c r="T5" i="54"/>
  <c r="S5" i="54"/>
  <c r="V4" i="54"/>
  <c r="U4" i="54"/>
  <c r="T4" i="54"/>
  <c r="S4" i="54"/>
  <c r="V3" i="54"/>
  <c r="U3" i="54"/>
  <c r="T3" i="54"/>
  <c r="S3" i="54"/>
  <c r="V2" i="54"/>
  <c r="U2" i="54"/>
  <c r="T2" i="54"/>
  <c r="S2" i="54"/>
  <c r="V16" i="53"/>
  <c r="U16" i="53"/>
  <c r="T16" i="53"/>
  <c r="S16" i="53"/>
  <c r="R16" i="53"/>
  <c r="V15" i="53"/>
  <c r="U15" i="53"/>
  <c r="T15" i="53"/>
  <c r="S15" i="53"/>
  <c r="R15" i="53"/>
  <c r="V14" i="53"/>
  <c r="U14" i="53"/>
  <c r="T14" i="53"/>
  <c r="S14" i="53"/>
  <c r="R14" i="53"/>
  <c r="U13" i="53"/>
  <c r="T13" i="53"/>
  <c r="S13" i="53"/>
  <c r="U12" i="53"/>
  <c r="T12" i="53"/>
  <c r="S12" i="53"/>
  <c r="R12" i="53"/>
  <c r="V11" i="53"/>
  <c r="U11" i="53"/>
  <c r="T11" i="53"/>
  <c r="S11" i="53"/>
  <c r="R11" i="53"/>
  <c r="V10" i="53"/>
  <c r="U10" i="53"/>
  <c r="T10" i="53"/>
  <c r="S10" i="53"/>
  <c r="V9" i="53"/>
  <c r="U9" i="53"/>
  <c r="T9" i="53"/>
  <c r="S9" i="53"/>
  <c r="R9" i="53"/>
  <c r="V8" i="53"/>
  <c r="U8" i="53"/>
  <c r="T8" i="53"/>
  <c r="S8" i="53"/>
  <c r="R8" i="53"/>
  <c r="V7" i="53"/>
  <c r="U7" i="53"/>
  <c r="T7" i="53"/>
  <c r="S7" i="53"/>
  <c r="R7" i="53"/>
  <c r="V6" i="53"/>
  <c r="U6" i="53"/>
  <c r="T6" i="53"/>
  <c r="S6" i="53"/>
  <c r="R6" i="53"/>
  <c r="V5" i="53"/>
  <c r="U5" i="53"/>
  <c r="T5" i="53"/>
  <c r="S5" i="53"/>
  <c r="R5" i="53"/>
  <c r="V4" i="53"/>
  <c r="U4" i="53"/>
  <c r="T4" i="53"/>
  <c r="S4" i="53"/>
  <c r="R4" i="53"/>
  <c r="V3" i="53"/>
  <c r="U3" i="53"/>
  <c r="T3" i="53"/>
  <c r="S3" i="53"/>
  <c r="R3" i="53"/>
  <c r="V2" i="53"/>
  <c r="U2" i="53"/>
  <c r="T2" i="53"/>
  <c r="S2" i="53"/>
  <c r="R2" i="53"/>
  <c r="V16" i="52"/>
  <c r="U16" i="52"/>
  <c r="T16" i="52"/>
  <c r="S16" i="52"/>
  <c r="R16" i="52"/>
  <c r="V15" i="52"/>
  <c r="U15" i="52"/>
  <c r="T15" i="52"/>
  <c r="S15" i="52"/>
  <c r="R15" i="52"/>
  <c r="V14" i="52"/>
  <c r="U14" i="52"/>
  <c r="T14" i="52"/>
  <c r="S14" i="52"/>
  <c r="R14" i="52"/>
  <c r="U13" i="52"/>
  <c r="T13" i="52"/>
  <c r="S13" i="52"/>
  <c r="U12" i="52"/>
  <c r="T12" i="52"/>
  <c r="S12" i="52"/>
  <c r="R12" i="52"/>
  <c r="V11" i="52"/>
  <c r="U11" i="52"/>
  <c r="T11" i="52"/>
  <c r="S11" i="52"/>
  <c r="R11" i="52"/>
  <c r="V10" i="52"/>
  <c r="U10" i="52"/>
  <c r="T10" i="52"/>
  <c r="S10" i="52"/>
  <c r="V9" i="52"/>
  <c r="U9" i="52"/>
  <c r="T9" i="52"/>
  <c r="S9" i="52"/>
  <c r="R9" i="52"/>
  <c r="V8" i="52"/>
  <c r="U8" i="52"/>
  <c r="T8" i="52"/>
  <c r="S8" i="52"/>
  <c r="R8" i="52"/>
  <c r="V7" i="52"/>
  <c r="U7" i="52"/>
  <c r="T7" i="52"/>
  <c r="S7" i="52"/>
  <c r="R7" i="52"/>
  <c r="V6" i="52"/>
  <c r="U6" i="52"/>
  <c r="T6" i="52"/>
  <c r="S6" i="52"/>
  <c r="R6" i="52"/>
  <c r="V5" i="52"/>
  <c r="U5" i="52"/>
  <c r="T5" i="52"/>
  <c r="S5" i="52"/>
  <c r="R5" i="52"/>
  <c r="V4" i="52"/>
  <c r="U4" i="52"/>
  <c r="T4" i="52"/>
  <c r="S4" i="52"/>
  <c r="R4" i="52"/>
  <c r="V3" i="52"/>
  <c r="U3" i="52"/>
  <c r="T3" i="52"/>
  <c r="S3" i="52"/>
  <c r="R3" i="52"/>
  <c r="V2" i="52"/>
  <c r="U2" i="52"/>
  <c r="T2" i="52"/>
  <c r="S2" i="52"/>
  <c r="R2" i="52"/>
  <c r="T17" i="59" l="1"/>
  <c r="T17" i="54"/>
  <c r="T17" i="61"/>
  <c r="T17" i="65"/>
  <c r="T17" i="53"/>
  <c r="T17" i="62"/>
  <c r="T17" i="57"/>
  <c r="T17" i="60"/>
  <c r="T17" i="67"/>
  <c r="T17" i="52"/>
  <c r="T17" i="56"/>
  <c r="T17" i="55"/>
  <c r="T17" i="63"/>
  <c r="T17" i="58"/>
  <c r="T17" i="66"/>
  <c r="U17" i="67"/>
  <c r="U17" i="66"/>
  <c r="U17" i="65"/>
  <c r="U17" i="63"/>
  <c r="U17" i="62"/>
  <c r="U17" i="61"/>
  <c r="U17" i="59"/>
  <c r="U17" i="60"/>
  <c r="U17" i="58"/>
  <c r="U17" i="57"/>
  <c r="U17" i="56"/>
  <c r="U17" i="55"/>
  <c r="U17" i="54"/>
  <c r="U17" i="53"/>
  <c r="U17" i="52"/>
  <c r="D28" i="67"/>
  <c r="D25" i="67"/>
  <c r="D28" i="66"/>
  <c r="D25" i="66"/>
  <c r="D28" i="65"/>
  <c r="D25" i="65"/>
  <c r="D28" i="63"/>
  <c r="D25" i="63"/>
  <c r="D28" i="62"/>
  <c r="D25" i="62"/>
  <c r="D28" i="61"/>
  <c r="D25" i="61"/>
  <c r="D28" i="59"/>
  <c r="D25" i="59"/>
  <c r="D28" i="60"/>
  <c r="D25" i="60"/>
  <c r="D28" i="58"/>
  <c r="D25" i="58"/>
  <c r="D28" i="57"/>
  <c r="D25" i="57"/>
  <c r="D28" i="56"/>
  <c r="D25" i="56"/>
  <c r="D28" i="55"/>
  <c r="D25" i="55"/>
  <c r="D28" i="54"/>
  <c r="D25" i="54"/>
  <c r="D28" i="53"/>
  <c r="D25" i="53"/>
  <c r="D28" i="52"/>
  <c r="D25" i="52"/>
  <c r="D28" i="51"/>
  <c r="U16" i="51" l="1"/>
  <c r="U15" i="51"/>
  <c r="U14" i="51"/>
  <c r="U13" i="51"/>
  <c r="U12" i="51"/>
  <c r="U11" i="51"/>
  <c r="U10" i="51"/>
  <c r="U9" i="51"/>
  <c r="U8" i="51"/>
  <c r="U7" i="51"/>
  <c r="U6" i="51"/>
  <c r="U5" i="51"/>
  <c r="U4" i="51"/>
  <c r="U3" i="51"/>
  <c r="H26" i="51"/>
  <c r="D25" i="51"/>
  <c r="B5" i="45"/>
  <c r="M45" i="67"/>
  <c r="L45" i="67"/>
  <c r="L31" i="67"/>
  <c r="L30" i="67"/>
  <c r="M45" i="66"/>
  <c r="L45" i="66"/>
  <c r="L31" i="66"/>
  <c r="L30" i="66"/>
  <c r="M45" i="65"/>
  <c r="L45" i="65"/>
  <c r="L31" i="65"/>
  <c r="L30" i="65"/>
  <c r="M45" i="63"/>
  <c r="L45" i="63"/>
  <c r="L31" i="63"/>
  <c r="L30" i="63"/>
  <c r="M45" i="62"/>
  <c r="L45" i="62"/>
  <c r="L31" i="62"/>
  <c r="L30" i="62"/>
  <c r="M45" i="59"/>
  <c r="L45" i="59"/>
  <c r="L31" i="59"/>
  <c r="L30" i="59"/>
  <c r="M45" i="60"/>
  <c r="L45" i="60"/>
  <c r="L31" i="60"/>
  <c r="L30" i="60"/>
  <c r="M45" i="58"/>
  <c r="L45" i="58"/>
  <c r="L31" i="58"/>
  <c r="L30" i="58"/>
  <c r="M45" i="57"/>
  <c r="L45" i="57"/>
  <c r="L31" i="57"/>
  <c r="L30" i="57"/>
  <c r="M45" i="56"/>
  <c r="L45" i="56"/>
  <c r="L31" i="56"/>
  <c r="L30" i="56"/>
  <c r="M45" i="55"/>
  <c r="L45" i="55"/>
  <c r="L31" i="55"/>
  <c r="L30" i="55"/>
  <c r="M45" i="54"/>
  <c r="L45" i="54"/>
  <c r="L31" i="54"/>
  <c r="L30" i="54"/>
  <c r="M45" i="53"/>
  <c r="L45" i="53"/>
  <c r="L31" i="53"/>
  <c r="L30" i="53"/>
  <c r="M45" i="52"/>
  <c r="L45" i="52"/>
  <c r="L31" i="52"/>
  <c r="L30" i="52"/>
  <c r="M45" i="51"/>
  <c r="L45" i="51"/>
  <c r="L31" i="51"/>
  <c r="L30" i="51"/>
  <c r="M45" i="61"/>
  <c r="L45" i="61"/>
  <c r="L31" i="61"/>
  <c r="H26" i="67" l="1"/>
  <c r="H26" i="66"/>
  <c r="H26" i="65"/>
  <c r="H26" i="63"/>
  <c r="H26" i="62"/>
  <c r="H26" i="61"/>
  <c r="H26" i="59"/>
  <c r="H26" i="60"/>
  <c r="H26" i="58"/>
  <c r="H26" i="57"/>
  <c r="H26" i="56"/>
  <c r="H26" i="55"/>
  <c r="H26" i="54"/>
  <c r="H26" i="53"/>
  <c r="H26" i="52"/>
  <c r="C5" i="48" l="1"/>
  <c r="C6" i="48"/>
  <c r="C7" i="48"/>
  <c r="C8" i="48"/>
  <c r="B6" i="48"/>
  <c r="B7" i="48"/>
  <c r="B8" i="48"/>
  <c r="B5" i="48"/>
  <c r="C3" i="49"/>
  <c r="C5" i="47"/>
  <c r="D14" i="47" s="1"/>
  <c r="C6" i="47"/>
  <c r="C7" i="47"/>
  <c r="C8" i="47"/>
  <c r="B6" i="47"/>
  <c r="D6" i="47" s="1"/>
  <c r="B7" i="47"/>
  <c r="B8" i="47"/>
  <c r="D8" i="47" s="1"/>
  <c r="B5" i="47"/>
  <c r="D5" i="47" s="1"/>
  <c r="J6" i="49" s="1"/>
  <c r="C5" i="46"/>
  <c r="D14" i="46" s="1"/>
  <c r="C6" i="46"/>
  <c r="C7" i="46"/>
  <c r="C8" i="46"/>
  <c r="B6" i="46"/>
  <c r="B7" i="46"/>
  <c r="B8" i="46"/>
  <c r="D8" i="46" s="1"/>
  <c r="B5" i="46"/>
  <c r="A3" i="49"/>
  <c r="C3" i="48"/>
  <c r="A3" i="48"/>
  <c r="C3" i="47"/>
  <c r="A3" i="47"/>
  <c r="C3" i="46"/>
  <c r="A3" i="46"/>
  <c r="C3" i="45"/>
  <c r="O29" i="67"/>
  <c r="N29" i="67"/>
  <c r="M29" i="67"/>
  <c r="L29" i="67"/>
  <c r="O28" i="67"/>
  <c r="N28" i="67"/>
  <c r="M28" i="67"/>
  <c r="L28" i="67"/>
  <c r="O27" i="67"/>
  <c r="N27" i="67"/>
  <c r="M27" i="67"/>
  <c r="L27" i="67"/>
  <c r="O26" i="67"/>
  <c r="N26" i="67"/>
  <c r="M26" i="67"/>
  <c r="L26" i="67"/>
  <c r="B26" i="67"/>
  <c r="D26" i="67" s="1"/>
  <c r="D29" i="67" s="1"/>
  <c r="D30" i="67" s="1"/>
  <c r="O25" i="67"/>
  <c r="N25" i="67"/>
  <c r="M25" i="67"/>
  <c r="L25" i="67"/>
  <c r="B25" i="67"/>
  <c r="M24" i="67"/>
  <c r="L24" i="67"/>
  <c r="N23" i="67"/>
  <c r="L23" i="67"/>
  <c r="N22" i="67"/>
  <c r="M22" i="67"/>
  <c r="L22" i="67"/>
  <c r="O21" i="67"/>
  <c r="N21" i="67"/>
  <c r="M21" i="67"/>
  <c r="L21" i="67"/>
  <c r="O20" i="67"/>
  <c r="N20" i="67"/>
  <c r="M20" i="67"/>
  <c r="L20" i="67"/>
  <c r="O19" i="67"/>
  <c r="N19" i="67"/>
  <c r="M19" i="67"/>
  <c r="L19" i="67"/>
  <c r="O18" i="67"/>
  <c r="N18" i="67"/>
  <c r="M18" i="67"/>
  <c r="L18" i="67"/>
  <c r="L17" i="67"/>
  <c r="M23" i="67"/>
  <c r="O16" i="67"/>
  <c r="M16" i="67"/>
  <c r="L15" i="67"/>
  <c r="L14" i="67"/>
  <c r="N13" i="67"/>
  <c r="M13" i="67"/>
  <c r="L13" i="67"/>
  <c r="N12" i="67"/>
  <c r="M12" i="67"/>
  <c r="L12" i="67"/>
  <c r="N11" i="67"/>
  <c r="M11" i="67"/>
  <c r="L11" i="67"/>
  <c r="N10" i="67"/>
  <c r="M10" i="67"/>
  <c r="L10" i="67"/>
  <c r="E10" i="67"/>
  <c r="B10" i="67"/>
  <c r="N9" i="67"/>
  <c r="M9" i="67"/>
  <c r="E9" i="67"/>
  <c r="C9" i="67"/>
  <c r="C10" i="67" s="1"/>
  <c r="B9" i="67"/>
  <c r="E8" i="67"/>
  <c r="D8" i="67"/>
  <c r="L7" i="67"/>
  <c r="E7" i="67"/>
  <c r="D7" i="67"/>
  <c r="L6" i="67"/>
  <c r="H6" i="67"/>
  <c r="E6" i="67"/>
  <c r="D6" i="67"/>
  <c r="L5" i="67"/>
  <c r="H5" i="67"/>
  <c r="E5" i="67"/>
  <c r="D5" i="67"/>
  <c r="E3" i="67"/>
  <c r="D3" i="67"/>
  <c r="C3" i="67"/>
  <c r="M3" i="67" s="1"/>
  <c r="L1" i="67"/>
  <c r="E3" i="66"/>
  <c r="O29" i="66"/>
  <c r="N29" i="66"/>
  <c r="M29" i="66"/>
  <c r="L29" i="66"/>
  <c r="O28" i="66"/>
  <c r="N28" i="66"/>
  <c r="M28" i="66"/>
  <c r="L28" i="66"/>
  <c r="O27" i="66"/>
  <c r="N27" i="66"/>
  <c r="M27" i="66"/>
  <c r="L27" i="66"/>
  <c r="O26" i="66"/>
  <c r="N26" i="66"/>
  <c r="M26" i="66"/>
  <c r="L26" i="66"/>
  <c r="B26" i="66"/>
  <c r="D26" i="66" s="1"/>
  <c r="D29" i="66" s="1"/>
  <c r="D30" i="66" s="1"/>
  <c r="O25" i="66"/>
  <c r="N25" i="66"/>
  <c r="M25" i="66"/>
  <c r="L25" i="66"/>
  <c r="B25" i="66"/>
  <c r="M24" i="66"/>
  <c r="L24" i="66"/>
  <c r="O23" i="66"/>
  <c r="N23" i="66"/>
  <c r="L23" i="66"/>
  <c r="O22" i="66"/>
  <c r="N22" i="66"/>
  <c r="M22" i="66"/>
  <c r="L22" i="66"/>
  <c r="O21" i="66"/>
  <c r="N21" i="66"/>
  <c r="M21" i="66"/>
  <c r="L21" i="66"/>
  <c r="O20" i="66"/>
  <c r="N20" i="66"/>
  <c r="M20" i="66"/>
  <c r="L20" i="66"/>
  <c r="O19" i="66"/>
  <c r="N19" i="66"/>
  <c r="M19" i="66"/>
  <c r="L19" i="66"/>
  <c r="O18" i="66"/>
  <c r="N18" i="66"/>
  <c r="M18" i="66"/>
  <c r="L18" i="66"/>
  <c r="N17" i="66"/>
  <c r="L17" i="66"/>
  <c r="M23" i="66"/>
  <c r="O16" i="66"/>
  <c r="M16" i="66"/>
  <c r="L15" i="66"/>
  <c r="L14" i="66"/>
  <c r="N13" i="66"/>
  <c r="M13" i="66"/>
  <c r="L13" i="66"/>
  <c r="N12" i="66"/>
  <c r="M12" i="66"/>
  <c r="L12" i="66"/>
  <c r="N11" i="66"/>
  <c r="M11" i="66"/>
  <c r="L11" i="66"/>
  <c r="N10" i="66"/>
  <c r="M10" i="66"/>
  <c r="L10" i="66"/>
  <c r="E10" i="66"/>
  <c r="B10" i="66"/>
  <c r="N9" i="66"/>
  <c r="M9" i="66"/>
  <c r="E9" i="66"/>
  <c r="C9" i="66"/>
  <c r="C10" i="66" s="1"/>
  <c r="B9" i="66"/>
  <c r="M14" i="66" s="1"/>
  <c r="E8" i="66"/>
  <c r="D8" i="66"/>
  <c r="L7" i="66"/>
  <c r="E7" i="66"/>
  <c r="D7" i="66"/>
  <c r="L6" i="66"/>
  <c r="H6" i="66"/>
  <c r="E6" i="66"/>
  <c r="D6" i="66"/>
  <c r="L5" i="66"/>
  <c r="H5" i="66"/>
  <c r="E5" i="66"/>
  <c r="D5" i="66"/>
  <c r="D3" i="66"/>
  <c r="C3" i="66"/>
  <c r="M3" i="66" s="1"/>
  <c r="L1" i="66"/>
  <c r="E3" i="65"/>
  <c r="O29" i="65"/>
  <c r="N29" i="65"/>
  <c r="M29" i="65"/>
  <c r="L29" i="65"/>
  <c r="O28" i="65"/>
  <c r="N28" i="65"/>
  <c r="M28" i="65"/>
  <c r="L28" i="65"/>
  <c r="O27" i="65"/>
  <c r="N27" i="65"/>
  <c r="M27" i="65"/>
  <c r="L27" i="65"/>
  <c r="O26" i="65"/>
  <c r="N26" i="65"/>
  <c r="M26" i="65"/>
  <c r="L26" i="65"/>
  <c r="B26" i="65"/>
  <c r="D26" i="65" s="1"/>
  <c r="D29" i="65" s="1"/>
  <c r="D30" i="65" s="1"/>
  <c r="O25" i="65"/>
  <c r="N25" i="65"/>
  <c r="M25" i="65"/>
  <c r="L25" i="65"/>
  <c r="B25" i="65"/>
  <c r="M24" i="65"/>
  <c r="L24" i="65"/>
  <c r="O23" i="65"/>
  <c r="N23" i="65"/>
  <c r="L23" i="65"/>
  <c r="O22" i="65"/>
  <c r="N22" i="65"/>
  <c r="M22" i="65"/>
  <c r="L22" i="65"/>
  <c r="O21" i="65"/>
  <c r="N21" i="65"/>
  <c r="M21" i="65"/>
  <c r="L21" i="65"/>
  <c r="O20" i="65"/>
  <c r="N20" i="65"/>
  <c r="M20" i="65"/>
  <c r="L20" i="65"/>
  <c r="O19" i="65"/>
  <c r="N19" i="65"/>
  <c r="M19" i="65"/>
  <c r="L19" i="65"/>
  <c r="O18" i="65"/>
  <c r="N18" i="65"/>
  <c r="M18" i="65"/>
  <c r="L18" i="65"/>
  <c r="N17" i="65"/>
  <c r="L17" i="65"/>
  <c r="M23" i="65"/>
  <c r="O16" i="65"/>
  <c r="M16" i="65"/>
  <c r="L15" i="65"/>
  <c r="L14" i="65"/>
  <c r="N13" i="65"/>
  <c r="M13" i="65"/>
  <c r="L13" i="65"/>
  <c r="N12" i="65"/>
  <c r="M12" i="65"/>
  <c r="L12" i="65"/>
  <c r="N11" i="65"/>
  <c r="M11" i="65"/>
  <c r="L11" i="65"/>
  <c r="N10" i="65"/>
  <c r="M10" i="65"/>
  <c r="L10" i="65"/>
  <c r="E10" i="65"/>
  <c r="B10" i="65"/>
  <c r="D10" i="65" s="1"/>
  <c r="N9" i="65"/>
  <c r="M9" i="65"/>
  <c r="E9" i="65"/>
  <c r="C9" i="65"/>
  <c r="C10" i="65" s="1"/>
  <c r="B9" i="65"/>
  <c r="M14" i="65" s="1"/>
  <c r="E8" i="65"/>
  <c r="D8" i="65"/>
  <c r="L7" i="65"/>
  <c r="E7" i="65"/>
  <c r="D7" i="65"/>
  <c r="L6" i="65"/>
  <c r="H6" i="65"/>
  <c r="E6" i="65"/>
  <c r="D6" i="65"/>
  <c r="L5" i="65"/>
  <c r="H5" i="65"/>
  <c r="E5" i="65"/>
  <c r="D5" i="65"/>
  <c r="D3" i="65"/>
  <c r="C3" i="65"/>
  <c r="M3" i="65" s="1"/>
  <c r="L1" i="65"/>
  <c r="O29" i="63"/>
  <c r="N29" i="63"/>
  <c r="M29" i="63"/>
  <c r="L29" i="63"/>
  <c r="O28" i="63"/>
  <c r="N28" i="63"/>
  <c r="M28" i="63"/>
  <c r="L28" i="63"/>
  <c r="O27" i="63"/>
  <c r="N27" i="63"/>
  <c r="M27" i="63"/>
  <c r="L27" i="63"/>
  <c r="O26" i="63"/>
  <c r="N26" i="63"/>
  <c r="M26" i="63"/>
  <c r="L26" i="63"/>
  <c r="B26" i="63"/>
  <c r="D26" i="63" s="1"/>
  <c r="D29" i="63" s="1"/>
  <c r="D30" i="63" s="1"/>
  <c r="O25" i="63"/>
  <c r="N25" i="63"/>
  <c r="M25" i="63"/>
  <c r="L25" i="63"/>
  <c r="B25" i="63"/>
  <c r="M24" i="63"/>
  <c r="L24" i="63"/>
  <c r="O23" i="63"/>
  <c r="N23" i="63"/>
  <c r="L23" i="63"/>
  <c r="O22" i="63"/>
  <c r="N22" i="63"/>
  <c r="M22" i="63"/>
  <c r="L22" i="63"/>
  <c r="O21" i="63"/>
  <c r="N21" i="63"/>
  <c r="M21" i="63"/>
  <c r="L21" i="63"/>
  <c r="O20" i="63"/>
  <c r="N20" i="63"/>
  <c r="M20" i="63"/>
  <c r="L20" i="63"/>
  <c r="O19" i="63"/>
  <c r="N19" i="63"/>
  <c r="M19" i="63"/>
  <c r="L19" i="63"/>
  <c r="O18" i="63"/>
  <c r="N18" i="63"/>
  <c r="M18" i="63"/>
  <c r="L18" i="63"/>
  <c r="N17" i="63"/>
  <c r="L17" i="63"/>
  <c r="M23" i="63"/>
  <c r="O16" i="63"/>
  <c r="M16" i="63"/>
  <c r="L15" i="63"/>
  <c r="L14" i="63"/>
  <c r="N13" i="63"/>
  <c r="M13" i="63"/>
  <c r="L13" i="63"/>
  <c r="N12" i="63"/>
  <c r="M12" i="63"/>
  <c r="L12" i="63"/>
  <c r="N11" i="63"/>
  <c r="M11" i="63"/>
  <c r="L11" i="63"/>
  <c r="N10" i="63"/>
  <c r="M10" i="63"/>
  <c r="L10" i="63"/>
  <c r="E10" i="63"/>
  <c r="B10" i="63"/>
  <c r="N9" i="63"/>
  <c r="M9" i="63"/>
  <c r="E9" i="63"/>
  <c r="C9" i="63"/>
  <c r="C10" i="63" s="1"/>
  <c r="B9" i="63"/>
  <c r="M14" i="63" s="1"/>
  <c r="E8" i="63"/>
  <c r="D8" i="63"/>
  <c r="L7" i="63"/>
  <c r="E7" i="63"/>
  <c r="D7" i="63"/>
  <c r="L6" i="63"/>
  <c r="H6" i="63"/>
  <c r="E6" i="63"/>
  <c r="D6" i="63"/>
  <c r="L5" i="63"/>
  <c r="H5" i="63"/>
  <c r="E5" i="63"/>
  <c r="D5" i="63"/>
  <c r="E3" i="63"/>
  <c r="D3" i="63"/>
  <c r="C3" i="63"/>
  <c r="M3" i="63" s="1"/>
  <c r="L1" i="63"/>
  <c r="O29" i="62"/>
  <c r="N29" i="62"/>
  <c r="M29" i="62"/>
  <c r="L29" i="62"/>
  <c r="O28" i="62"/>
  <c r="N28" i="62"/>
  <c r="M28" i="62"/>
  <c r="L28" i="62"/>
  <c r="O27" i="62"/>
  <c r="N27" i="62"/>
  <c r="M27" i="62"/>
  <c r="L27" i="62"/>
  <c r="O26" i="62"/>
  <c r="N26" i="62"/>
  <c r="M26" i="62"/>
  <c r="L26" i="62"/>
  <c r="B26" i="62"/>
  <c r="D26" i="62" s="1"/>
  <c r="D29" i="62" s="1"/>
  <c r="D30" i="62" s="1"/>
  <c r="O25" i="62"/>
  <c r="N25" i="62"/>
  <c r="M25" i="62"/>
  <c r="L25" i="62"/>
  <c r="B25" i="62"/>
  <c r="M24" i="62"/>
  <c r="L24" i="62"/>
  <c r="O23" i="62"/>
  <c r="N23" i="62"/>
  <c r="L23" i="62"/>
  <c r="O22" i="62"/>
  <c r="N22" i="62"/>
  <c r="M22" i="62"/>
  <c r="L22" i="62"/>
  <c r="O21" i="62"/>
  <c r="N21" i="62"/>
  <c r="M21" i="62"/>
  <c r="L21" i="62"/>
  <c r="O20" i="62"/>
  <c r="N20" i="62"/>
  <c r="M20" i="62"/>
  <c r="L20" i="62"/>
  <c r="O19" i="62"/>
  <c r="N19" i="62"/>
  <c r="M19" i="62"/>
  <c r="L19" i="62"/>
  <c r="O18" i="62"/>
  <c r="N18" i="62"/>
  <c r="M18" i="62"/>
  <c r="L18" i="62"/>
  <c r="N17" i="62"/>
  <c r="L17" i="62"/>
  <c r="M23" i="62"/>
  <c r="O16" i="62"/>
  <c r="M16" i="62"/>
  <c r="L15" i="62"/>
  <c r="L14" i="62"/>
  <c r="N13" i="62"/>
  <c r="M13" i="62"/>
  <c r="L13" i="62"/>
  <c r="N12" i="62"/>
  <c r="M12" i="62"/>
  <c r="L12" i="62"/>
  <c r="N11" i="62"/>
  <c r="M11" i="62"/>
  <c r="L11" i="62"/>
  <c r="N10" i="62"/>
  <c r="M10" i="62"/>
  <c r="L10" i="62"/>
  <c r="E10" i="62"/>
  <c r="B10" i="62"/>
  <c r="N9" i="62"/>
  <c r="M9" i="62"/>
  <c r="E9" i="62"/>
  <c r="C9" i="62"/>
  <c r="C10" i="62" s="1"/>
  <c r="B9" i="62"/>
  <c r="M14" i="62" s="1"/>
  <c r="E8" i="62"/>
  <c r="D8" i="62"/>
  <c r="L7" i="62"/>
  <c r="E7" i="62"/>
  <c r="D7" i="62"/>
  <c r="L6" i="62"/>
  <c r="H6" i="62"/>
  <c r="E6" i="62"/>
  <c r="D6" i="62"/>
  <c r="L5" i="62"/>
  <c r="H5" i="62"/>
  <c r="E5" i="62"/>
  <c r="D5" i="62"/>
  <c r="E3" i="62"/>
  <c r="D3" i="62"/>
  <c r="C3" i="62"/>
  <c r="M3" i="62" s="1"/>
  <c r="L1" i="62"/>
  <c r="L30" i="61"/>
  <c r="O29" i="61"/>
  <c r="N29" i="61"/>
  <c r="M29" i="61"/>
  <c r="L29" i="61"/>
  <c r="O28" i="61"/>
  <c r="N28" i="61"/>
  <c r="M28" i="61"/>
  <c r="L28" i="61"/>
  <c r="O27" i="61"/>
  <c r="N27" i="61"/>
  <c r="M27" i="61"/>
  <c r="L27" i="61"/>
  <c r="O26" i="61"/>
  <c r="N26" i="61"/>
  <c r="M26" i="61"/>
  <c r="L26" i="61"/>
  <c r="B26" i="61"/>
  <c r="D26" i="61" s="1"/>
  <c r="D29" i="61" s="1"/>
  <c r="D30" i="61" s="1"/>
  <c r="O25" i="61"/>
  <c r="N25" i="61"/>
  <c r="M25" i="61"/>
  <c r="L25" i="61"/>
  <c r="B25" i="61"/>
  <c r="M24" i="61"/>
  <c r="L24" i="61"/>
  <c r="O23" i="61"/>
  <c r="N23" i="61"/>
  <c r="L23" i="61"/>
  <c r="O22" i="61"/>
  <c r="N22" i="61"/>
  <c r="M22" i="61"/>
  <c r="L22" i="61"/>
  <c r="O21" i="61"/>
  <c r="N21" i="61"/>
  <c r="M21" i="61"/>
  <c r="L21" i="61"/>
  <c r="O20" i="61"/>
  <c r="N20" i="61"/>
  <c r="M20" i="61"/>
  <c r="L20" i="61"/>
  <c r="O19" i="61"/>
  <c r="N19" i="61"/>
  <c r="M19" i="61"/>
  <c r="L19" i="61"/>
  <c r="O18" i="61"/>
  <c r="N18" i="61"/>
  <c r="M18" i="61"/>
  <c r="L18" i="61"/>
  <c r="N17" i="61"/>
  <c r="L17" i="61"/>
  <c r="M23" i="61"/>
  <c r="O16" i="61"/>
  <c r="M16" i="61"/>
  <c r="L15" i="61"/>
  <c r="L14" i="61"/>
  <c r="N13" i="61"/>
  <c r="M13" i="61"/>
  <c r="L13" i="61"/>
  <c r="N12" i="61"/>
  <c r="M12" i="61"/>
  <c r="L12" i="61"/>
  <c r="N11" i="61"/>
  <c r="M11" i="61"/>
  <c r="L11" i="61"/>
  <c r="N10" i="61"/>
  <c r="M10" i="61"/>
  <c r="L10" i="61"/>
  <c r="E10" i="61"/>
  <c r="B10" i="61"/>
  <c r="N9" i="61"/>
  <c r="M9" i="61"/>
  <c r="E9" i="61"/>
  <c r="C9" i="61"/>
  <c r="C10" i="61" s="1"/>
  <c r="B9" i="61"/>
  <c r="M14" i="61" s="1"/>
  <c r="E8" i="61"/>
  <c r="D8" i="61"/>
  <c r="L7" i="61"/>
  <c r="E7" i="61"/>
  <c r="D7" i="61"/>
  <c r="L6" i="61"/>
  <c r="H6" i="61"/>
  <c r="E6" i="61"/>
  <c r="D6" i="61"/>
  <c r="L5" i="61"/>
  <c r="H5" i="61"/>
  <c r="E5" i="61"/>
  <c r="D5" i="61"/>
  <c r="E3" i="61"/>
  <c r="D3" i="61"/>
  <c r="C3" i="61"/>
  <c r="M3" i="61" s="1"/>
  <c r="L1" i="61"/>
  <c r="O29" i="59"/>
  <c r="N29" i="59"/>
  <c r="M29" i="59"/>
  <c r="L29" i="59"/>
  <c r="O28" i="59"/>
  <c r="N28" i="59"/>
  <c r="M28" i="59"/>
  <c r="L28" i="59"/>
  <c r="O27" i="59"/>
  <c r="N27" i="59"/>
  <c r="M27" i="59"/>
  <c r="L27" i="59"/>
  <c r="O26" i="59"/>
  <c r="N26" i="59"/>
  <c r="M26" i="59"/>
  <c r="L26" i="59"/>
  <c r="B26" i="59"/>
  <c r="D26" i="59" s="1"/>
  <c r="D29" i="59" s="1"/>
  <c r="D30" i="59" s="1"/>
  <c r="O25" i="59"/>
  <c r="N25" i="59"/>
  <c r="M25" i="59"/>
  <c r="L25" i="59"/>
  <c r="B25" i="59"/>
  <c r="M24" i="59"/>
  <c r="L24" i="59"/>
  <c r="O23" i="59"/>
  <c r="N23" i="59"/>
  <c r="L23" i="59"/>
  <c r="O22" i="59"/>
  <c r="N22" i="59"/>
  <c r="M22" i="59"/>
  <c r="L22" i="59"/>
  <c r="O21" i="59"/>
  <c r="N21" i="59"/>
  <c r="M21" i="59"/>
  <c r="L21" i="59"/>
  <c r="O20" i="59"/>
  <c r="N20" i="59"/>
  <c r="M20" i="59"/>
  <c r="L20" i="59"/>
  <c r="O19" i="59"/>
  <c r="N19" i="59"/>
  <c r="M19" i="59"/>
  <c r="L19" i="59"/>
  <c r="O18" i="59"/>
  <c r="N18" i="59"/>
  <c r="M18" i="59"/>
  <c r="L18" i="59"/>
  <c r="N17" i="59"/>
  <c r="L17" i="59"/>
  <c r="M23" i="59"/>
  <c r="O16" i="59"/>
  <c r="M16" i="59"/>
  <c r="L15" i="59"/>
  <c r="L14" i="59"/>
  <c r="N13" i="59"/>
  <c r="M13" i="59"/>
  <c r="L13" i="59"/>
  <c r="N12" i="59"/>
  <c r="M12" i="59"/>
  <c r="L12" i="59"/>
  <c r="N11" i="59"/>
  <c r="M11" i="59"/>
  <c r="L11" i="59"/>
  <c r="N10" i="59"/>
  <c r="M10" i="59"/>
  <c r="L10" i="59"/>
  <c r="E10" i="59"/>
  <c r="B10" i="59"/>
  <c r="N9" i="59"/>
  <c r="M9" i="59"/>
  <c r="E9" i="59"/>
  <c r="C9" i="59"/>
  <c r="C10" i="59" s="1"/>
  <c r="B9" i="59"/>
  <c r="M14" i="59" s="1"/>
  <c r="E8" i="59"/>
  <c r="D8" i="59"/>
  <c r="L7" i="59"/>
  <c r="E7" i="59"/>
  <c r="D7" i="59"/>
  <c r="L6" i="59"/>
  <c r="H6" i="59"/>
  <c r="E6" i="59"/>
  <c r="D6" i="59"/>
  <c r="L5" i="59"/>
  <c r="H5" i="59"/>
  <c r="E5" i="59"/>
  <c r="D5" i="59"/>
  <c r="E3" i="59"/>
  <c r="D3" i="59"/>
  <c r="C3" i="59"/>
  <c r="M3" i="59" s="1"/>
  <c r="L1" i="59"/>
  <c r="O29" i="60"/>
  <c r="N29" i="60"/>
  <c r="M29" i="60"/>
  <c r="L29" i="60"/>
  <c r="O28" i="60"/>
  <c r="N28" i="60"/>
  <c r="M28" i="60"/>
  <c r="L28" i="60"/>
  <c r="O27" i="60"/>
  <c r="N27" i="60"/>
  <c r="M27" i="60"/>
  <c r="L27" i="60"/>
  <c r="O26" i="60"/>
  <c r="N26" i="60"/>
  <c r="M26" i="60"/>
  <c r="L26" i="60"/>
  <c r="B26" i="60"/>
  <c r="D26" i="60" s="1"/>
  <c r="D29" i="60" s="1"/>
  <c r="D30" i="60" s="1"/>
  <c r="O25" i="60"/>
  <c r="N25" i="60"/>
  <c r="M25" i="60"/>
  <c r="L25" i="60"/>
  <c r="B25" i="60"/>
  <c r="M24" i="60"/>
  <c r="L24" i="60"/>
  <c r="O23" i="60"/>
  <c r="N23" i="60"/>
  <c r="L23" i="60"/>
  <c r="O22" i="60"/>
  <c r="N22" i="60"/>
  <c r="M22" i="60"/>
  <c r="L22" i="60"/>
  <c r="O21" i="60"/>
  <c r="N21" i="60"/>
  <c r="M21" i="60"/>
  <c r="L21" i="60"/>
  <c r="O20" i="60"/>
  <c r="N20" i="60"/>
  <c r="M20" i="60"/>
  <c r="L20" i="60"/>
  <c r="O19" i="60"/>
  <c r="N19" i="60"/>
  <c r="M19" i="60"/>
  <c r="L19" i="60"/>
  <c r="O18" i="60"/>
  <c r="N18" i="60"/>
  <c r="M18" i="60"/>
  <c r="L18" i="60"/>
  <c r="N17" i="60"/>
  <c r="L17" i="60"/>
  <c r="M23" i="60"/>
  <c r="O16" i="60"/>
  <c r="M16" i="60"/>
  <c r="L15" i="60"/>
  <c r="L14" i="60"/>
  <c r="N13" i="60"/>
  <c r="M13" i="60"/>
  <c r="L13" i="60"/>
  <c r="N12" i="60"/>
  <c r="M12" i="60"/>
  <c r="L12" i="60"/>
  <c r="N11" i="60"/>
  <c r="M11" i="60"/>
  <c r="L11" i="60"/>
  <c r="N10" i="60"/>
  <c r="M10" i="60"/>
  <c r="L10" i="60"/>
  <c r="E10" i="60"/>
  <c r="B10" i="60"/>
  <c r="N9" i="60"/>
  <c r="M9" i="60"/>
  <c r="E9" i="60"/>
  <c r="C9" i="60"/>
  <c r="N14" i="60" s="1"/>
  <c r="B9" i="60"/>
  <c r="M14" i="60" s="1"/>
  <c r="E8" i="60"/>
  <c r="D8" i="60"/>
  <c r="L7" i="60"/>
  <c r="E7" i="60"/>
  <c r="D7" i="60"/>
  <c r="L6" i="60"/>
  <c r="H6" i="60"/>
  <c r="E6" i="60"/>
  <c r="D6" i="60"/>
  <c r="L5" i="60"/>
  <c r="H5" i="60"/>
  <c r="E5" i="60"/>
  <c r="D5" i="60"/>
  <c r="E3" i="60"/>
  <c r="D3" i="60"/>
  <c r="C3" i="60"/>
  <c r="M3" i="60" s="1"/>
  <c r="O29" i="58"/>
  <c r="N29" i="58"/>
  <c r="M29" i="58"/>
  <c r="L29" i="58"/>
  <c r="O28" i="58"/>
  <c r="N28" i="58"/>
  <c r="M28" i="58"/>
  <c r="L28" i="58"/>
  <c r="O27" i="58"/>
  <c r="N27" i="58"/>
  <c r="M27" i="58"/>
  <c r="L27" i="58"/>
  <c r="O26" i="58"/>
  <c r="N26" i="58"/>
  <c r="M26" i="58"/>
  <c r="L26" i="58"/>
  <c r="B26" i="58"/>
  <c r="D26" i="58" s="1"/>
  <c r="D29" i="58" s="1"/>
  <c r="D30" i="58" s="1"/>
  <c r="O25" i="58"/>
  <c r="N25" i="58"/>
  <c r="M25" i="58"/>
  <c r="L25" i="58"/>
  <c r="B25" i="58"/>
  <c r="M24" i="58"/>
  <c r="L24" i="58"/>
  <c r="O23" i="58"/>
  <c r="N23" i="58"/>
  <c r="L23" i="58"/>
  <c r="O22" i="58"/>
  <c r="N22" i="58"/>
  <c r="M22" i="58"/>
  <c r="L22" i="58"/>
  <c r="O21" i="58"/>
  <c r="N21" i="58"/>
  <c r="M21" i="58"/>
  <c r="L21" i="58"/>
  <c r="O20" i="58"/>
  <c r="N20" i="58"/>
  <c r="M20" i="58"/>
  <c r="L20" i="58"/>
  <c r="O19" i="58"/>
  <c r="N19" i="58"/>
  <c r="M19" i="58"/>
  <c r="L19" i="58"/>
  <c r="O18" i="58"/>
  <c r="N18" i="58"/>
  <c r="M18" i="58"/>
  <c r="L18" i="58"/>
  <c r="N17" i="58"/>
  <c r="L17" i="58"/>
  <c r="M23" i="58"/>
  <c r="O16" i="58"/>
  <c r="M16" i="58"/>
  <c r="L15" i="58"/>
  <c r="L14" i="58"/>
  <c r="N13" i="58"/>
  <c r="M13" i="58"/>
  <c r="L13" i="58"/>
  <c r="N12" i="58"/>
  <c r="M12" i="58"/>
  <c r="L12" i="58"/>
  <c r="N11" i="58"/>
  <c r="M11" i="58"/>
  <c r="L11" i="58"/>
  <c r="N10" i="58"/>
  <c r="M10" i="58"/>
  <c r="L10" i="58"/>
  <c r="E10" i="58"/>
  <c r="B10" i="58"/>
  <c r="N9" i="58"/>
  <c r="M9" i="58"/>
  <c r="E9" i="58"/>
  <c r="C9" i="58"/>
  <c r="C10" i="58" s="1"/>
  <c r="B9" i="58"/>
  <c r="M14" i="58" s="1"/>
  <c r="E8" i="58"/>
  <c r="D8" i="58"/>
  <c r="L7" i="58"/>
  <c r="E7" i="58"/>
  <c r="D7" i="58"/>
  <c r="L6" i="58"/>
  <c r="H6" i="58"/>
  <c r="E6" i="58"/>
  <c r="D6" i="58"/>
  <c r="L5" i="58"/>
  <c r="H5" i="58"/>
  <c r="E5" i="58"/>
  <c r="D5" i="58"/>
  <c r="E3" i="58"/>
  <c r="D3" i="58"/>
  <c r="C3" i="58"/>
  <c r="M3" i="58" s="1"/>
  <c r="L1" i="58"/>
  <c r="O29" i="57"/>
  <c r="N29" i="57"/>
  <c r="M29" i="57"/>
  <c r="L29" i="57"/>
  <c r="O28" i="57"/>
  <c r="N28" i="57"/>
  <c r="M28" i="57"/>
  <c r="L28" i="57"/>
  <c r="O27" i="57"/>
  <c r="N27" i="57"/>
  <c r="M27" i="57"/>
  <c r="L27" i="57"/>
  <c r="O26" i="57"/>
  <c r="N26" i="57"/>
  <c r="M26" i="57"/>
  <c r="L26" i="57"/>
  <c r="B26" i="57"/>
  <c r="D26" i="57" s="1"/>
  <c r="D29" i="57" s="1"/>
  <c r="D30" i="57" s="1"/>
  <c r="O25" i="57"/>
  <c r="N25" i="57"/>
  <c r="M25" i="57"/>
  <c r="L25" i="57"/>
  <c r="B25" i="57"/>
  <c r="M24" i="57"/>
  <c r="L24" i="57"/>
  <c r="O23" i="57"/>
  <c r="N23" i="57"/>
  <c r="L23" i="57"/>
  <c r="O22" i="57"/>
  <c r="N22" i="57"/>
  <c r="M22" i="57"/>
  <c r="L22" i="57"/>
  <c r="O21" i="57"/>
  <c r="N21" i="57"/>
  <c r="M21" i="57"/>
  <c r="L21" i="57"/>
  <c r="O20" i="57"/>
  <c r="N20" i="57"/>
  <c r="M20" i="57"/>
  <c r="L20" i="57"/>
  <c r="O19" i="57"/>
  <c r="N19" i="57"/>
  <c r="M19" i="57"/>
  <c r="L19" i="57"/>
  <c r="O18" i="57"/>
  <c r="N18" i="57"/>
  <c r="M18" i="57"/>
  <c r="L18" i="57"/>
  <c r="N17" i="57"/>
  <c r="L17" i="57"/>
  <c r="M23" i="57"/>
  <c r="O16" i="57"/>
  <c r="M16" i="57"/>
  <c r="L15" i="57"/>
  <c r="L14" i="57"/>
  <c r="N13" i="57"/>
  <c r="M13" i="57"/>
  <c r="L13" i="57"/>
  <c r="N12" i="57"/>
  <c r="M12" i="57"/>
  <c r="L12" i="57"/>
  <c r="N11" i="57"/>
  <c r="M11" i="57"/>
  <c r="L11" i="57"/>
  <c r="N10" i="57"/>
  <c r="M10" i="57"/>
  <c r="L10" i="57"/>
  <c r="E10" i="57"/>
  <c r="B10" i="57"/>
  <c r="D10" i="57" s="1"/>
  <c r="N9" i="57"/>
  <c r="M9" i="57"/>
  <c r="E9" i="57"/>
  <c r="C9" i="57"/>
  <c r="C10" i="57" s="1"/>
  <c r="B9" i="57"/>
  <c r="M14" i="57" s="1"/>
  <c r="E8" i="57"/>
  <c r="D8" i="57"/>
  <c r="L7" i="57"/>
  <c r="E7" i="57"/>
  <c r="D7" i="57"/>
  <c r="L6" i="57"/>
  <c r="H6" i="57"/>
  <c r="E6" i="57"/>
  <c r="D6" i="57"/>
  <c r="L5" i="57"/>
  <c r="H5" i="57"/>
  <c r="E5" i="57"/>
  <c r="D5" i="57"/>
  <c r="E3" i="57"/>
  <c r="D3" i="57"/>
  <c r="C3" i="57"/>
  <c r="M3" i="57" s="1"/>
  <c r="L1" i="57"/>
  <c r="O29" i="56"/>
  <c r="N29" i="56"/>
  <c r="M29" i="56"/>
  <c r="L29" i="56"/>
  <c r="O28" i="56"/>
  <c r="N28" i="56"/>
  <c r="M28" i="56"/>
  <c r="L28" i="56"/>
  <c r="O27" i="56"/>
  <c r="N27" i="56"/>
  <c r="M27" i="56"/>
  <c r="L27" i="56"/>
  <c r="O26" i="56"/>
  <c r="N26" i="56"/>
  <c r="M26" i="56"/>
  <c r="L26" i="56"/>
  <c r="B26" i="56"/>
  <c r="D26" i="56" s="1"/>
  <c r="D29" i="56" s="1"/>
  <c r="D30" i="56" s="1"/>
  <c r="O25" i="56"/>
  <c r="N25" i="56"/>
  <c r="M25" i="56"/>
  <c r="L25" i="56"/>
  <c r="B25" i="56"/>
  <c r="M24" i="56"/>
  <c r="L24" i="56"/>
  <c r="O23" i="56"/>
  <c r="N23" i="56"/>
  <c r="L23" i="56"/>
  <c r="O22" i="56"/>
  <c r="N22" i="56"/>
  <c r="M22" i="56"/>
  <c r="L22" i="56"/>
  <c r="O21" i="56"/>
  <c r="N21" i="56"/>
  <c r="M21" i="56"/>
  <c r="L21" i="56"/>
  <c r="O20" i="56"/>
  <c r="N20" i="56"/>
  <c r="M20" i="56"/>
  <c r="L20" i="56"/>
  <c r="O19" i="56"/>
  <c r="N19" i="56"/>
  <c r="M19" i="56"/>
  <c r="L19" i="56"/>
  <c r="O18" i="56"/>
  <c r="N18" i="56"/>
  <c r="M18" i="56"/>
  <c r="L18" i="56"/>
  <c r="N17" i="56"/>
  <c r="L17" i="56"/>
  <c r="M23" i="56"/>
  <c r="O16" i="56"/>
  <c r="M16" i="56"/>
  <c r="L15" i="56"/>
  <c r="L14" i="56"/>
  <c r="N13" i="56"/>
  <c r="M13" i="56"/>
  <c r="L13" i="56"/>
  <c r="N12" i="56"/>
  <c r="M12" i="56"/>
  <c r="L12" i="56"/>
  <c r="N11" i="56"/>
  <c r="M11" i="56"/>
  <c r="L11" i="56"/>
  <c r="N10" i="56"/>
  <c r="M10" i="56"/>
  <c r="L10" i="56"/>
  <c r="E10" i="56"/>
  <c r="B10" i="56"/>
  <c r="D10" i="56" s="1"/>
  <c r="N9" i="56"/>
  <c r="M9" i="56"/>
  <c r="E9" i="56"/>
  <c r="C9" i="56"/>
  <c r="C10" i="56" s="1"/>
  <c r="B9" i="56"/>
  <c r="M14" i="56" s="1"/>
  <c r="E8" i="56"/>
  <c r="D8" i="56"/>
  <c r="L7" i="56"/>
  <c r="E7" i="56"/>
  <c r="D7" i="56"/>
  <c r="L6" i="56"/>
  <c r="H6" i="56"/>
  <c r="E6" i="56"/>
  <c r="D6" i="56"/>
  <c r="L5" i="56"/>
  <c r="H5" i="56"/>
  <c r="E5" i="56"/>
  <c r="D5" i="56"/>
  <c r="E3" i="56"/>
  <c r="D3" i="56"/>
  <c r="C3" i="56"/>
  <c r="M3" i="56" s="1"/>
  <c r="L1" i="56"/>
  <c r="O29" i="55"/>
  <c r="N29" i="55"/>
  <c r="M29" i="55"/>
  <c r="L29" i="55"/>
  <c r="O28" i="55"/>
  <c r="N28" i="55"/>
  <c r="M28" i="55"/>
  <c r="L28" i="55"/>
  <c r="O27" i="55"/>
  <c r="N27" i="55"/>
  <c r="M27" i="55"/>
  <c r="L27" i="55"/>
  <c r="O26" i="55"/>
  <c r="N26" i="55"/>
  <c r="M26" i="55"/>
  <c r="L26" i="55"/>
  <c r="B26" i="55"/>
  <c r="D26" i="55" s="1"/>
  <c r="D29" i="55" s="1"/>
  <c r="D30" i="55" s="1"/>
  <c r="O25" i="55"/>
  <c r="N25" i="55"/>
  <c r="M25" i="55"/>
  <c r="L25" i="55"/>
  <c r="B25" i="55"/>
  <c r="M24" i="55"/>
  <c r="L24" i="55"/>
  <c r="O23" i="55"/>
  <c r="N23" i="55"/>
  <c r="L23" i="55"/>
  <c r="O22" i="55"/>
  <c r="N22" i="55"/>
  <c r="M22" i="55"/>
  <c r="L22" i="55"/>
  <c r="O21" i="55"/>
  <c r="N21" i="55"/>
  <c r="M21" i="55"/>
  <c r="L21" i="55"/>
  <c r="O20" i="55"/>
  <c r="N20" i="55"/>
  <c r="M20" i="55"/>
  <c r="L20" i="55"/>
  <c r="O19" i="55"/>
  <c r="N19" i="55"/>
  <c r="M19" i="55"/>
  <c r="L19" i="55"/>
  <c r="O18" i="55"/>
  <c r="N18" i="55"/>
  <c r="M18" i="55"/>
  <c r="L18" i="55"/>
  <c r="N17" i="55"/>
  <c r="L17" i="55"/>
  <c r="M23" i="55"/>
  <c r="O16" i="55"/>
  <c r="M16" i="55"/>
  <c r="L15" i="55"/>
  <c r="L14" i="55"/>
  <c r="N13" i="55"/>
  <c r="M13" i="55"/>
  <c r="L13" i="55"/>
  <c r="N12" i="55"/>
  <c r="M12" i="55"/>
  <c r="L12" i="55"/>
  <c r="N11" i="55"/>
  <c r="M11" i="55"/>
  <c r="L11" i="55"/>
  <c r="N10" i="55"/>
  <c r="M10" i="55"/>
  <c r="L10" i="55"/>
  <c r="E10" i="55"/>
  <c r="B10" i="55"/>
  <c r="N9" i="55"/>
  <c r="M9" i="55"/>
  <c r="E9" i="55"/>
  <c r="C9" i="55"/>
  <c r="C10" i="55" s="1"/>
  <c r="B9" i="55"/>
  <c r="M14" i="55" s="1"/>
  <c r="E8" i="55"/>
  <c r="D8" i="55"/>
  <c r="L7" i="55"/>
  <c r="E7" i="55"/>
  <c r="D7" i="55"/>
  <c r="L6" i="55"/>
  <c r="H6" i="55"/>
  <c r="E6" i="55"/>
  <c r="D6" i="55"/>
  <c r="L5" i="55"/>
  <c r="H5" i="55"/>
  <c r="E5" i="55"/>
  <c r="D5" i="55"/>
  <c r="E3" i="55"/>
  <c r="D3" i="55"/>
  <c r="C3" i="55"/>
  <c r="M3" i="55" s="1"/>
  <c r="L1" i="55"/>
  <c r="O29" i="54"/>
  <c r="N29" i="54"/>
  <c r="M29" i="54"/>
  <c r="L29" i="54"/>
  <c r="O28" i="54"/>
  <c r="N28" i="54"/>
  <c r="M28" i="54"/>
  <c r="L28" i="54"/>
  <c r="O27" i="54"/>
  <c r="N27" i="54"/>
  <c r="M27" i="54"/>
  <c r="L27" i="54"/>
  <c r="O26" i="54"/>
  <c r="N26" i="54"/>
  <c r="M26" i="54"/>
  <c r="L26" i="54"/>
  <c r="B26" i="54"/>
  <c r="D26" i="54" s="1"/>
  <c r="D29" i="54" s="1"/>
  <c r="D30" i="54" s="1"/>
  <c r="O25" i="54"/>
  <c r="N25" i="54"/>
  <c r="M25" i="54"/>
  <c r="L25" i="54"/>
  <c r="B25" i="54"/>
  <c r="M24" i="54"/>
  <c r="L24" i="54"/>
  <c r="O23" i="54"/>
  <c r="N23" i="54"/>
  <c r="L23" i="54"/>
  <c r="O22" i="54"/>
  <c r="N22" i="54"/>
  <c r="M22" i="54"/>
  <c r="L22" i="54"/>
  <c r="O21" i="54"/>
  <c r="N21" i="54"/>
  <c r="M21" i="54"/>
  <c r="L21" i="54"/>
  <c r="O20" i="54"/>
  <c r="N20" i="54"/>
  <c r="M20" i="54"/>
  <c r="L20" i="54"/>
  <c r="O19" i="54"/>
  <c r="N19" i="54"/>
  <c r="M19" i="54"/>
  <c r="L19" i="54"/>
  <c r="O18" i="54"/>
  <c r="N18" i="54"/>
  <c r="M18" i="54"/>
  <c r="L18" i="54"/>
  <c r="N17" i="54"/>
  <c r="L17" i="54"/>
  <c r="M23" i="54"/>
  <c r="O16" i="54"/>
  <c r="M16" i="54"/>
  <c r="L15" i="54"/>
  <c r="L14" i="54"/>
  <c r="N13" i="54"/>
  <c r="M13" i="54"/>
  <c r="L13" i="54"/>
  <c r="N12" i="54"/>
  <c r="M12" i="54"/>
  <c r="L12" i="54"/>
  <c r="N11" i="54"/>
  <c r="M11" i="54"/>
  <c r="L11" i="54"/>
  <c r="N10" i="54"/>
  <c r="M10" i="54"/>
  <c r="L10" i="54"/>
  <c r="E10" i="54"/>
  <c r="B10" i="54"/>
  <c r="N9" i="54"/>
  <c r="M9" i="54"/>
  <c r="E9" i="54"/>
  <c r="C9" i="54"/>
  <c r="C10" i="54" s="1"/>
  <c r="B9" i="54"/>
  <c r="M14" i="54" s="1"/>
  <c r="E8" i="54"/>
  <c r="D8" i="54"/>
  <c r="L7" i="54"/>
  <c r="E7" i="54"/>
  <c r="D7" i="54"/>
  <c r="L6" i="54"/>
  <c r="H6" i="54"/>
  <c r="E6" i="54"/>
  <c r="D6" i="54"/>
  <c r="L5" i="54"/>
  <c r="H5" i="54"/>
  <c r="E5" i="54"/>
  <c r="D5" i="54"/>
  <c r="E3" i="54"/>
  <c r="D3" i="54"/>
  <c r="C3" i="54"/>
  <c r="M3" i="54" s="1"/>
  <c r="L1" i="54"/>
  <c r="O29" i="53"/>
  <c r="N29" i="53"/>
  <c r="M29" i="53"/>
  <c r="L29" i="53"/>
  <c r="O28" i="53"/>
  <c r="N28" i="53"/>
  <c r="M28" i="53"/>
  <c r="L28" i="53"/>
  <c r="O27" i="53"/>
  <c r="N27" i="53"/>
  <c r="M27" i="53"/>
  <c r="L27" i="53"/>
  <c r="O26" i="53"/>
  <c r="N26" i="53"/>
  <c r="M26" i="53"/>
  <c r="L26" i="53"/>
  <c r="B26" i="53"/>
  <c r="D26" i="53" s="1"/>
  <c r="D29" i="53" s="1"/>
  <c r="D30" i="53" s="1"/>
  <c r="O25" i="53"/>
  <c r="N25" i="53"/>
  <c r="M25" i="53"/>
  <c r="L25" i="53"/>
  <c r="B25" i="53"/>
  <c r="M24" i="53"/>
  <c r="L24" i="53"/>
  <c r="O23" i="53"/>
  <c r="N23" i="53"/>
  <c r="L23" i="53"/>
  <c r="O22" i="53"/>
  <c r="N22" i="53"/>
  <c r="M22" i="53"/>
  <c r="L22" i="53"/>
  <c r="O21" i="53"/>
  <c r="N21" i="53"/>
  <c r="M21" i="53"/>
  <c r="L21" i="53"/>
  <c r="O20" i="53"/>
  <c r="N20" i="53"/>
  <c r="M20" i="53"/>
  <c r="L20" i="53"/>
  <c r="O19" i="53"/>
  <c r="N19" i="53"/>
  <c r="M19" i="53"/>
  <c r="L19" i="53"/>
  <c r="O18" i="53"/>
  <c r="N18" i="53"/>
  <c r="M18" i="53"/>
  <c r="L18" i="53"/>
  <c r="N17" i="53"/>
  <c r="L17" i="53"/>
  <c r="M23" i="53"/>
  <c r="O16" i="53"/>
  <c r="M16" i="53"/>
  <c r="L15" i="53"/>
  <c r="L14" i="53"/>
  <c r="N13" i="53"/>
  <c r="M13" i="53"/>
  <c r="L13" i="53"/>
  <c r="N12" i="53"/>
  <c r="M12" i="53"/>
  <c r="L12" i="53"/>
  <c r="N11" i="53"/>
  <c r="M11" i="53"/>
  <c r="L11" i="53"/>
  <c r="N10" i="53"/>
  <c r="M10" i="53"/>
  <c r="L10" i="53"/>
  <c r="B10" i="53"/>
  <c r="N9" i="53"/>
  <c r="M9" i="53"/>
  <c r="C9" i="53"/>
  <c r="N14" i="53" s="1"/>
  <c r="B9" i="53"/>
  <c r="E8" i="53"/>
  <c r="D8" i="53"/>
  <c r="L7" i="53"/>
  <c r="E7" i="53"/>
  <c r="D7" i="53"/>
  <c r="L6" i="53"/>
  <c r="E6" i="53"/>
  <c r="D6" i="53"/>
  <c r="L5" i="53"/>
  <c r="E5" i="53"/>
  <c r="D5" i="53"/>
  <c r="E3" i="53"/>
  <c r="D3" i="53"/>
  <c r="C3" i="53"/>
  <c r="M3" i="53" s="1"/>
  <c r="L1" i="53"/>
  <c r="D3" i="51"/>
  <c r="D3" i="52"/>
  <c r="O29" i="52"/>
  <c r="N29" i="52"/>
  <c r="M29" i="52"/>
  <c r="L29" i="52"/>
  <c r="O28" i="52"/>
  <c r="N28" i="52"/>
  <c r="M28" i="52"/>
  <c r="L28" i="52"/>
  <c r="O27" i="52"/>
  <c r="N27" i="52"/>
  <c r="M27" i="52"/>
  <c r="L27" i="52"/>
  <c r="O26" i="52"/>
  <c r="N26" i="52"/>
  <c r="M26" i="52"/>
  <c r="L26" i="52"/>
  <c r="B26" i="52"/>
  <c r="D26" i="52" s="1"/>
  <c r="D29" i="52" s="1"/>
  <c r="D30" i="52" s="1"/>
  <c r="O25" i="52"/>
  <c r="N25" i="52"/>
  <c r="M25" i="52"/>
  <c r="L25" i="52"/>
  <c r="B25" i="52"/>
  <c r="M24" i="52"/>
  <c r="L24" i="52"/>
  <c r="O23" i="52"/>
  <c r="N23" i="52"/>
  <c r="L23" i="52"/>
  <c r="O22" i="52"/>
  <c r="N22" i="52"/>
  <c r="M22" i="52"/>
  <c r="L22" i="52"/>
  <c r="O21" i="52"/>
  <c r="N21" i="52"/>
  <c r="M21" i="52"/>
  <c r="L21" i="52"/>
  <c r="O20" i="52"/>
  <c r="N20" i="52"/>
  <c r="M20" i="52"/>
  <c r="L20" i="52"/>
  <c r="O19" i="52"/>
  <c r="N19" i="52"/>
  <c r="M19" i="52"/>
  <c r="L19" i="52"/>
  <c r="O18" i="52"/>
  <c r="N18" i="52"/>
  <c r="M18" i="52"/>
  <c r="L18" i="52"/>
  <c r="N17" i="52"/>
  <c r="L17" i="52"/>
  <c r="M23" i="52"/>
  <c r="O16" i="52"/>
  <c r="M16" i="52"/>
  <c r="L15" i="52"/>
  <c r="L14" i="52"/>
  <c r="N13" i="52"/>
  <c r="M13" i="52"/>
  <c r="L13" i="52"/>
  <c r="N12" i="52"/>
  <c r="M12" i="52"/>
  <c r="L12" i="52"/>
  <c r="N11" i="52"/>
  <c r="M11" i="52"/>
  <c r="L11" i="52"/>
  <c r="N10" i="52"/>
  <c r="M10" i="52"/>
  <c r="L10" i="52"/>
  <c r="E10" i="52"/>
  <c r="B10" i="52"/>
  <c r="N9" i="52"/>
  <c r="M9" i="52"/>
  <c r="E9" i="52"/>
  <c r="C9" i="52"/>
  <c r="N14" i="52" s="1"/>
  <c r="B9" i="52"/>
  <c r="E8" i="52"/>
  <c r="D8" i="52"/>
  <c r="L7" i="52"/>
  <c r="E7" i="52"/>
  <c r="D7" i="52"/>
  <c r="L6" i="52"/>
  <c r="H6" i="52"/>
  <c r="E6" i="52"/>
  <c r="D6" i="52"/>
  <c r="L5" i="52"/>
  <c r="H5" i="52"/>
  <c r="E5" i="52"/>
  <c r="D5" i="52"/>
  <c r="E3" i="52"/>
  <c r="C3" i="52"/>
  <c r="M3" i="52" s="1"/>
  <c r="L1" i="52"/>
  <c r="C5" i="45"/>
  <c r="D14" i="45" s="1"/>
  <c r="C6" i="45"/>
  <c r="C7" i="45"/>
  <c r="C8" i="45"/>
  <c r="B7" i="45"/>
  <c r="B8" i="45"/>
  <c r="B6" i="45"/>
  <c r="A3" i="45"/>
  <c r="O29" i="51"/>
  <c r="N29" i="51"/>
  <c r="M29" i="51"/>
  <c r="L29" i="51"/>
  <c r="O28" i="51"/>
  <c r="N28" i="51"/>
  <c r="M28" i="51"/>
  <c r="L28" i="51"/>
  <c r="O27" i="51"/>
  <c r="N27" i="51"/>
  <c r="M27" i="51"/>
  <c r="L27" i="51"/>
  <c r="O26" i="51"/>
  <c r="N26" i="51"/>
  <c r="M26" i="51"/>
  <c r="L26" i="51"/>
  <c r="B26" i="51"/>
  <c r="D26" i="51" s="1"/>
  <c r="O25" i="51"/>
  <c r="N25" i="51"/>
  <c r="M25" i="51"/>
  <c r="L25" i="51"/>
  <c r="B25" i="51"/>
  <c r="M24" i="51"/>
  <c r="L24" i="51"/>
  <c r="O23" i="51"/>
  <c r="N23" i="51"/>
  <c r="L23" i="51"/>
  <c r="O22" i="51"/>
  <c r="N22" i="51"/>
  <c r="M22" i="51"/>
  <c r="L22" i="51"/>
  <c r="O21" i="51"/>
  <c r="N21" i="51"/>
  <c r="M21" i="51"/>
  <c r="L21" i="51"/>
  <c r="O20" i="51"/>
  <c r="N20" i="51"/>
  <c r="M20" i="51"/>
  <c r="L20" i="51"/>
  <c r="O19" i="51"/>
  <c r="N19" i="51"/>
  <c r="M19" i="51"/>
  <c r="L19" i="51"/>
  <c r="O18" i="51"/>
  <c r="N18" i="51"/>
  <c r="M18" i="51"/>
  <c r="L18" i="51"/>
  <c r="N17" i="51"/>
  <c r="L17" i="51"/>
  <c r="M23" i="51"/>
  <c r="V16" i="51"/>
  <c r="T16" i="51"/>
  <c r="S16" i="51"/>
  <c r="R16" i="51"/>
  <c r="O16" i="51"/>
  <c r="M16" i="51"/>
  <c r="V15" i="51"/>
  <c r="T15" i="51"/>
  <c r="S15" i="51"/>
  <c r="R15" i="51"/>
  <c r="L15" i="51"/>
  <c r="V14" i="51"/>
  <c r="T14" i="51"/>
  <c r="S14" i="51"/>
  <c r="R14" i="51"/>
  <c r="L14" i="51"/>
  <c r="T13" i="51"/>
  <c r="S13" i="51"/>
  <c r="N13" i="51"/>
  <c r="M13" i="51"/>
  <c r="L13" i="51"/>
  <c r="T12" i="51"/>
  <c r="S12" i="51"/>
  <c r="R12" i="51"/>
  <c r="N12" i="51"/>
  <c r="M12" i="51"/>
  <c r="L12" i="51"/>
  <c r="V11" i="51"/>
  <c r="T11" i="51"/>
  <c r="S11" i="51"/>
  <c r="R11" i="51"/>
  <c r="N11" i="51"/>
  <c r="M11" i="51"/>
  <c r="L11" i="51"/>
  <c r="V10" i="51"/>
  <c r="T10" i="51"/>
  <c r="S10" i="51"/>
  <c r="N10" i="51"/>
  <c r="M10" i="51"/>
  <c r="L10" i="51"/>
  <c r="B10" i="51"/>
  <c r="W11" i="51" s="1"/>
  <c r="V9" i="51"/>
  <c r="T9" i="51"/>
  <c r="S9" i="51"/>
  <c r="R9" i="51"/>
  <c r="N9" i="51"/>
  <c r="M9" i="51"/>
  <c r="C9" i="51"/>
  <c r="C10" i="51" s="1"/>
  <c r="E10" i="51" s="1"/>
  <c r="B9" i="51"/>
  <c r="V8" i="51"/>
  <c r="T8" i="51"/>
  <c r="S8" i="51"/>
  <c r="R8" i="51"/>
  <c r="E8" i="51"/>
  <c r="D8" i="51"/>
  <c r="V7" i="51"/>
  <c r="T7" i="51"/>
  <c r="S7" i="51"/>
  <c r="R7" i="51"/>
  <c r="L7" i="51"/>
  <c r="E7" i="51"/>
  <c r="D7" i="51"/>
  <c r="V6" i="51"/>
  <c r="T6" i="51"/>
  <c r="S6" i="51"/>
  <c r="R6" i="51"/>
  <c r="L6" i="51"/>
  <c r="E6" i="51"/>
  <c r="D6" i="51"/>
  <c r="V5" i="51"/>
  <c r="T5" i="51"/>
  <c r="S5" i="51"/>
  <c r="R5" i="51"/>
  <c r="L5" i="51"/>
  <c r="E5" i="51"/>
  <c r="D5" i="51"/>
  <c r="V4" i="51"/>
  <c r="T4" i="51"/>
  <c r="S4" i="51"/>
  <c r="R4" i="51"/>
  <c r="V3" i="51"/>
  <c r="T3" i="51"/>
  <c r="S3" i="51"/>
  <c r="R3" i="51"/>
  <c r="E3" i="51"/>
  <c r="M3" i="51"/>
  <c r="V2" i="51"/>
  <c r="U2" i="51"/>
  <c r="T2" i="51"/>
  <c r="S2" i="51"/>
  <c r="R2" i="51"/>
  <c r="L1" i="51"/>
  <c r="D9" i="67" l="1"/>
  <c r="D7" i="47"/>
  <c r="O13" i="62"/>
  <c r="O3" i="63"/>
  <c r="O11" i="59"/>
  <c r="O11" i="62"/>
  <c r="O10" i="63"/>
  <c r="D9" i="65"/>
  <c r="O13" i="55"/>
  <c r="O3" i="56"/>
  <c r="O12" i="56"/>
  <c r="O13" i="56"/>
  <c r="O3" i="57"/>
  <c r="O13" i="66"/>
  <c r="O11" i="54"/>
  <c r="O10" i="55"/>
  <c r="O11" i="56"/>
  <c r="O11" i="57"/>
  <c r="O12" i="57"/>
  <c r="O11" i="58"/>
  <c r="O11" i="65"/>
  <c r="O11" i="66"/>
  <c r="O10" i="67"/>
  <c r="M14" i="67"/>
  <c r="O10" i="59"/>
  <c r="O10" i="61"/>
  <c r="O10" i="62"/>
  <c r="O3" i="65"/>
  <c r="O10" i="66"/>
  <c r="O12" i="67"/>
  <c r="D6" i="46"/>
  <c r="D16" i="47"/>
  <c r="O3" i="59"/>
  <c r="O12" i="62"/>
  <c r="O11" i="63"/>
  <c r="O12" i="66"/>
  <c r="O3" i="67"/>
  <c r="X7" i="62"/>
  <c r="X9" i="62"/>
  <c r="X11" i="62"/>
  <c r="X13" i="62"/>
  <c r="X14" i="62"/>
  <c r="X4" i="62"/>
  <c r="X6" i="62"/>
  <c r="X15" i="62"/>
  <c r="X16" i="62"/>
  <c r="X8" i="62"/>
  <c r="X3" i="62"/>
  <c r="X10" i="62"/>
  <c r="X5" i="62"/>
  <c r="X12" i="62"/>
  <c r="W4" i="66"/>
  <c r="W16" i="66"/>
  <c r="W15" i="66"/>
  <c r="W11" i="66"/>
  <c r="W13" i="66"/>
  <c r="W3" i="66"/>
  <c r="W9" i="66"/>
  <c r="W8" i="66"/>
  <c r="W7" i="66"/>
  <c r="W12" i="66"/>
  <c r="W5" i="66"/>
  <c r="W14" i="66"/>
  <c r="W6" i="66"/>
  <c r="W10" i="66"/>
  <c r="W15" i="67"/>
  <c r="W9" i="67"/>
  <c r="W8" i="67"/>
  <c r="W4" i="67"/>
  <c r="W7" i="67"/>
  <c r="W3" i="67"/>
  <c r="W6" i="67"/>
  <c r="W13" i="67"/>
  <c r="W16" i="67"/>
  <c r="W12" i="67"/>
  <c r="W10" i="67"/>
  <c r="W14" i="67"/>
  <c r="W5" i="67"/>
  <c r="W11" i="67"/>
  <c r="O10" i="56"/>
  <c r="N14" i="56"/>
  <c r="O14" i="56" s="1"/>
  <c r="D9" i="57"/>
  <c r="W4" i="57"/>
  <c r="W13" i="57"/>
  <c r="W5" i="57"/>
  <c r="W9" i="57"/>
  <c r="W7" i="57"/>
  <c r="W3" i="57"/>
  <c r="W14" i="57"/>
  <c r="W11" i="57"/>
  <c r="W10" i="57"/>
  <c r="W6" i="57"/>
  <c r="W15" i="57"/>
  <c r="W8" i="57"/>
  <c r="W16" i="57"/>
  <c r="W12" i="57"/>
  <c r="O10" i="57"/>
  <c r="X8" i="58"/>
  <c r="X7" i="58"/>
  <c r="X13" i="58"/>
  <c r="X10" i="58"/>
  <c r="X5" i="58"/>
  <c r="X16" i="58"/>
  <c r="X4" i="58"/>
  <c r="X15" i="58"/>
  <c r="X11" i="58"/>
  <c r="X14" i="58"/>
  <c r="X9" i="58"/>
  <c r="X3" i="58"/>
  <c r="X6" i="58"/>
  <c r="X12" i="58"/>
  <c r="W8" i="58"/>
  <c r="W9" i="58"/>
  <c r="W3" i="58"/>
  <c r="W10" i="58"/>
  <c r="W7" i="58"/>
  <c r="W13" i="58"/>
  <c r="W5" i="58"/>
  <c r="W6" i="58"/>
  <c r="W11" i="58"/>
  <c r="W12" i="58"/>
  <c r="W4" i="58"/>
  <c r="W15" i="58"/>
  <c r="W14" i="58"/>
  <c r="W16" i="58"/>
  <c r="O10" i="58"/>
  <c r="O12" i="60"/>
  <c r="X14" i="61"/>
  <c r="X13" i="61"/>
  <c r="X6" i="61"/>
  <c r="X9" i="61"/>
  <c r="X3" i="61"/>
  <c r="X10" i="61"/>
  <c r="X16" i="61"/>
  <c r="X15" i="61"/>
  <c r="X12" i="61"/>
  <c r="X4" i="61"/>
  <c r="X7" i="61"/>
  <c r="X8" i="61"/>
  <c r="X11" i="61"/>
  <c r="X5" i="61"/>
  <c r="W9" i="61"/>
  <c r="W14" i="61"/>
  <c r="W13" i="61"/>
  <c r="W4" i="61"/>
  <c r="W7" i="61"/>
  <c r="W6" i="61"/>
  <c r="W10" i="61"/>
  <c r="W12" i="61"/>
  <c r="W11" i="61"/>
  <c r="W3" i="61"/>
  <c r="W8" i="61"/>
  <c r="W5" i="61"/>
  <c r="W16" i="61"/>
  <c r="W15" i="61"/>
  <c r="X10" i="65"/>
  <c r="X13" i="65"/>
  <c r="X9" i="65"/>
  <c r="X5" i="65"/>
  <c r="X4" i="65"/>
  <c r="X16" i="65"/>
  <c r="X12" i="65"/>
  <c r="X8" i="65"/>
  <c r="X6" i="65"/>
  <c r="X15" i="65"/>
  <c r="X14" i="65"/>
  <c r="X3" i="65"/>
  <c r="X7" i="65"/>
  <c r="X11" i="65"/>
  <c r="X13" i="67"/>
  <c r="X3" i="67"/>
  <c r="X6" i="67"/>
  <c r="X12" i="67"/>
  <c r="X10" i="67"/>
  <c r="X7" i="67"/>
  <c r="X5" i="67"/>
  <c r="X14" i="67"/>
  <c r="X8" i="67"/>
  <c r="X9" i="67"/>
  <c r="X16" i="67"/>
  <c r="X4" i="67"/>
  <c r="X11" i="67"/>
  <c r="X15" i="67"/>
  <c r="O11" i="67"/>
  <c r="X7" i="66"/>
  <c r="X8" i="66"/>
  <c r="X10" i="66"/>
  <c r="X12" i="66"/>
  <c r="X11" i="66"/>
  <c r="X3" i="66"/>
  <c r="X5" i="66"/>
  <c r="X9" i="66"/>
  <c r="X4" i="66"/>
  <c r="X6" i="66"/>
  <c r="X16" i="66"/>
  <c r="X13" i="66"/>
  <c r="X14" i="66"/>
  <c r="X15" i="66"/>
  <c r="O11" i="53"/>
  <c r="X6" i="56"/>
  <c r="X14" i="56"/>
  <c r="X3" i="56"/>
  <c r="X16" i="56"/>
  <c r="X9" i="56"/>
  <c r="X5" i="56"/>
  <c r="X4" i="56"/>
  <c r="X12" i="56"/>
  <c r="X10" i="56"/>
  <c r="X13" i="56"/>
  <c r="X7" i="56"/>
  <c r="X8" i="56"/>
  <c r="X11" i="56"/>
  <c r="X15" i="56"/>
  <c r="O13" i="57"/>
  <c r="O13" i="59"/>
  <c r="O3" i="62"/>
  <c r="O13" i="63"/>
  <c r="O10" i="65"/>
  <c r="N14" i="65"/>
  <c r="O14" i="65" s="1"/>
  <c r="O3" i="66"/>
  <c r="D10" i="67"/>
  <c r="W3" i="62"/>
  <c r="W12" i="62"/>
  <c r="W15" i="62"/>
  <c r="W7" i="62"/>
  <c r="W5" i="62"/>
  <c r="W4" i="62"/>
  <c r="W9" i="62"/>
  <c r="W14" i="62"/>
  <c r="W10" i="62"/>
  <c r="W13" i="62"/>
  <c r="W8" i="62"/>
  <c r="W16" i="62"/>
  <c r="W11" i="62"/>
  <c r="W6" i="62"/>
  <c r="W10" i="65"/>
  <c r="W14" i="65"/>
  <c r="W8" i="65"/>
  <c r="W5" i="65"/>
  <c r="W4" i="65"/>
  <c r="W12" i="65"/>
  <c r="W7" i="65"/>
  <c r="W13" i="65"/>
  <c r="W9" i="65"/>
  <c r="W3" i="65"/>
  <c r="W16" i="65"/>
  <c r="W6" i="65"/>
  <c r="W11" i="65"/>
  <c r="W15" i="65"/>
  <c r="D9" i="56"/>
  <c r="W13" i="56"/>
  <c r="W10" i="56"/>
  <c r="W5" i="56"/>
  <c r="W6" i="56"/>
  <c r="W8" i="56"/>
  <c r="W7" i="56"/>
  <c r="W3" i="56"/>
  <c r="W12" i="56"/>
  <c r="W11" i="56"/>
  <c r="W15" i="56"/>
  <c r="W9" i="56"/>
  <c r="W4" i="56"/>
  <c r="W14" i="56"/>
  <c r="W16" i="56"/>
  <c r="X13" i="57"/>
  <c r="X5" i="57"/>
  <c r="X10" i="57"/>
  <c r="X15" i="57"/>
  <c r="X14" i="57"/>
  <c r="X4" i="57"/>
  <c r="X7" i="57"/>
  <c r="X9" i="57"/>
  <c r="X8" i="57"/>
  <c r="X12" i="57"/>
  <c r="X11" i="57"/>
  <c r="X3" i="57"/>
  <c r="X16" i="57"/>
  <c r="X6" i="57"/>
  <c r="B10" i="47"/>
  <c r="W14" i="60"/>
  <c r="W3" i="60"/>
  <c r="W8" i="60"/>
  <c r="W11" i="60"/>
  <c r="W10" i="60"/>
  <c r="W6" i="60"/>
  <c r="W5" i="60"/>
  <c r="W9" i="60"/>
  <c r="W16" i="60"/>
  <c r="W7" i="60"/>
  <c r="W4" i="60"/>
  <c r="W15" i="60"/>
  <c r="W13" i="60"/>
  <c r="W12" i="60"/>
  <c r="X6" i="59"/>
  <c r="X13" i="59"/>
  <c r="X4" i="59"/>
  <c r="X16" i="59"/>
  <c r="X11" i="59"/>
  <c r="X7" i="59"/>
  <c r="X14" i="59"/>
  <c r="X8" i="59"/>
  <c r="X12" i="59"/>
  <c r="X10" i="59"/>
  <c r="X3" i="59"/>
  <c r="X9" i="59"/>
  <c r="X5" i="59"/>
  <c r="X15" i="59"/>
  <c r="W8" i="59"/>
  <c r="W14" i="59"/>
  <c r="W5" i="59"/>
  <c r="W11" i="59"/>
  <c r="W10" i="59"/>
  <c r="W6" i="59"/>
  <c r="W13" i="59"/>
  <c r="W16" i="59"/>
  <c r="W12" i="59"/>
  <c r="W7" i="59"/>
  <c r="W3" i="59"/>
  <c r="W15" i="59"/>
  <c r="W9" i="59"/>
  <c r="W4" i="59"/>
  <c r="O12" i="59"/>
  <c r="O11" i="61"/>
  <c r="X16" i="63"/>
  <c r="X3" i="63"/>
  <c r="X14" i="63"/>
  <c r="X12" i="63"/>
  <c r="X7" i="63"/>
  <c r="X4" i="63"/>
  <c r="X10" i="63"/>
  <c r="X8" i="63"/>
  <c r="X9" i="63"/>
  <c r="X5" i="63"/>
  <c r="X15" i="63"/>
  <c r="X6" i="63"/>
  <c r="X13" i="63"/>
  <c r="X11" i="63"/>
  <c r="W9" i="63"/>
  <c r="W16" i="63"/>
  <c r="W4" i="63"/>
  <c r="W12" i="63"/>
  <c r="W8" i="63"/>
  <c r="W13" i="63"/>
  <c r="W10" i="63"/>
  <c r="W11" i="63"/>
  <c r="W5" i="63"/>
  <c r="W14" i="63"/>
  <c r="W7" i="63"/>
  <c r="W6" i="63"/>
  <c r="W15" i="63"/>
  <c r="W3" i="63"/>
  <c r="O12" i="63"/>
  <c r="O12" i="65"/>
  <c r="O13" i="65"/>
  <c r="O13" i="67"/>
  <c r="D5" i="46"/>
  <c r="J5" i="49" s="1"/>
  <c r="O3" i="53"/>
  <c r="E9" i="53"/>
  <c r="D9" i="53"/>
  <c r="O13" i="53"/>
  <c r="K24" i="55"/>
  <c r="Y16" i="55" s="1"/>
  <c r="AA16" i="55" s="1"/>
  <c r="K20" i="55"/>
  <c r="Y12" i="55" s="1"/>
  <c r="K16" i="55"/>
  <c r="Y10" i="55" s="1"/>
  <c r="AA10" i="55" s="1"/>
  <c r="AB10" i="55" s="1"/>
  <c r="K21" i="55"/>
  <c r="Y13" i="55" s="1"/>
  <c r="K13" i="55"/>
  <c r="H28" i="55"/>
  <c r="K23" i="55"/>
  <c r="Y4" i="55" s="1"/>
  <c r="K19" i="55"/>
  <c r="Y3" i="55" s="1"/>
  <c r="K15" i="55"/>
  <c r="Y7" i="55" s="1"/>
  <c r="K22" i="55"/>
  <c r="Y15" i="55" s="1"/>
  <c r="AA15" i="55" s="1"/>
  <c r="K18" i="55"/>
  <c r="Y11" i="55" s="1"/>
  <c r="AA11" i="55" s="1"/>
  <c r="AB11" i="55" s="1"/>
  <c r="K14" i="55"/>
  <c r="Y9" i="55" s="1"/>
  <c r="AA9" i="55" s="1"/>
  <c r="AB9" i="55" s="1"/>
  <c r="K25" i="55"/>
  <c r="Y6" i="55" s="1"/>
  <c r="K17" i="55"/>
  <c r="Y14" i="55" s="1"/>
  <c r="AA14" i="55" s="1"/>
  <c r="AB14" i="55" s="1"/>
  <c r="H27" i="55"/>
  <c r="K24" i="60"/>
  <c r="K20" i="60"/>
  <c r="K16" i="60"/>
  <c r="H28" i="60"/>
  <c r="K23" i="60"/>
  <c r="K19" i="60"/>
  <c r="K15" i="60"/>
  <c r="K22" i="60"/>
  <c r="K18" i="60"/>
  <c r="K14" i="60"/>
  <c r="K25" i="60"/>
  <c r="K21" i="60"/>
  <c r="K17" i="60"/>
  <c r="K13" i="60"/>
  <c r="H27" i="60"/>
  <c r="K25" i="65"/>
  <c r="Y6" i="65" s="1"/>
  <c r="K21" i="65"/>
  <c r="Y13" i="65" s="1"/>
  <c r="K17" i="65"/>
  <c r="Y14" i="65" s="1"/>
  <c r="AA14" i="65" s="1"/>
  <c r="AB14" i="65" s="1"/>
  <c r="K13" i="65"/>
  <c r="K24" i="65"/>
  <c r="Y16" i="65" s="1"/>
  <c r="AA16" i="65" s="1"/>
  <c r="K20" i="65"/>
  <c r="Y12" i="65" s="1"/>
  <c r="K16" i="65"/>
  <c r="Y10" i="65" s="1"/>
  <c r="AA10" i="65" s="1"/>
  <c r="AB10" i="65" s="1"/>
  <c r="H28" i="65"/>
  <c r="K23" i="65"/>
  <c r="Y4" i="65" s="1"/>
  <c r="K19" i="65"/>
  <c r="Y3" i="65" s="1"/>
  <c r="K15" i="65"/>
  <c r="Y7" i="65" s="1"/>
  <c r="K22" i="65"/>
  <c r="Y15" i="65" s="1"/>
  <c r="AA15" i="65" s="1"/>
  <c r="K18" i="65"/>
  <c r="Y11" i="65" s="1"/>
  <c r="AA11" i="65" s="1"/>
  <c r="AB11" i="65" s="1"/>
  <c r="K14" i="65"/>
  <c r="Y9" i="65" s="1"/>
  <c r="AA9" i="65" s="1"/>
  <c r="AB9" i="65" s="1"/>
  <c r="H27" i="65"/>
  <c r="H28" i="54"/>
  <c r="K23" i="54"/>
  <c r="Y4" i="54" s="1"/>
  <c r="K19" i="54"/>
  <c r="Y3" i="54" s="1"/>
  <c r="K15" i="54"/>
  <c r="Y7" i="54" s="1"/>
  <c r="K20" i="54"/>
  <c r="Y12" i="54" s="1"/>
  <c r="K22" i="54"/>
  <c r="Y15" i="54" s="1"/>
  <c r="AA15" i="54" s="1"/>
  <c r="K18" i="54"/>
  <c r="Y11" i="54" s="1"/>
  <c r="AA11" i="54" s="1"/>
  <c r="AB11" i="54" s="1"/>
  <c r="K14" i="54"/>
  <c r="Y9" i="54" s="1"/>
  <c r="AA9" i="54" s="1"/>
  <c r="AB9" i="54" s="1"/>
  <c r="K25" i="54"/>
  <c r="Y6" i="54" s="1"/>
  <c r="K21" i="54"/>
  <c r="Y13" i="54" s="1"/>
  <c r="K17" i="54"/>
  <c r="Y14" i="54" s="1"/>
  <c r="AA14" i="54" s="1"/>
  <c r="AB14" i="54" s="1"/>
  <c r="K13" i="54"/>
  <c r="K24" i="54"/>
  <c r="Y16" i="54" s="1"/>
  <c r="AA16" i="54" s="1"/>
  <c r="K16" i="54"/>
  <c r="Y10" i="54" s="1"/>
  <c r="AA10" i="54" s="1"/>
  <c r="AB10" i="54" s="1"/>
  <c r="H27" i="54"/>
  <c r="K25" i="56"/>
  <c r="Y6" i="56" s="1"/>
  <c r="K21" i="56"/>
  <c r="Y13" i="56" s="1"/>
  <c r="K17" i="56"/>
  <c r="Y14" i="56" s="1"/>
  <c r="AA14" i="56" s="1"/>
  <c r="AB14" i="56" s="1"/>
  <c r="K13" i="56"/>
  <c r="K22" i="56"/>
  <c r="Y15" i="56" s="1"/>
  <c r="AA15" i="56" s="1"/>
  <c r="K14" i="56"/>
  <c r="Y9" i="56" s="1"/>
  <c r="AA9" i="56" s="1"/>
  <c r="AB9" i="56" s="1"/>
  <c r="K24" i="56"/>
  <c r="Y16" i="56" s="1"/>
  <c r="AA16" i="56" s="1"/>
  <c r="K20" i="56"/>
  <c r="Y12" i="56" s="1"/>
  <c r="K16" i="56"/>
  <c r="Y10" i="56" s="1"/>
  <c r="AA10" i="56" s="1"/>
  <c r="AB10" i="56" s="1"/>
  <c r="H28" i="56"/>
  <c r="K23" i="56"/>
  <c r="Y4" i="56" s="1"/>
  <c r="K19" i="56"/>
  <c r="Y3" i="56" s="1"/>
  <c r="K15" i="56"/>
  <c r="Y7" i="56" s="1"/>
  <c r="K18" i="56"/>
  <c r="Y11" i="56" s="1"/>
  <c r="AA11" i="56" s="1"/>
  <c r="AB11" i="56" s="1"/>
  <c r="H27" i="56"/>
  <c r="K22" i="57"/>
  <c r="Y15" i="57" s="1"/>
  <c r="AA15" i="57" s="1"/>
  <c r="K18" i="57"/>
  <c r="Y11" i="57" s="1"/>
  <c r="AA11" i="57" s="1"/>
  <c r="AB11" i="57" s="1"/>
  <c r="K14" i="57"/>
  <c r="Y9" i="57" s="1"/>
  <c r="AA9" i="57" s="1"/>
  <c r="AB9" i="57" s="1"/>
  <c r="K15" i="57"/>
  <c r="Y7" i="57" s="1"/>
  <c r="K25" i="57"/>
  <c r="Y6" i="57" s="1"/>
  <c r="K21" i="57"/>
  <c r="Y13" i="57" s="1"/>
  <c r="K17" i="57"/>
  <c r="Y14" i="57" s="1"/>
  <c r="AA14" i="57" s="1"/>
  <c r="AB14" i="57" s="1"/>
  <c r="K13" i="57"/>
  <c r="K24" i="57"/>
  <c r="Y16" i="57" s="1"/>
  <c r="AA16" i="57" s="1"/>
  <c r="K20" i="57"/>
  <c r="Y12" i="57" s="1"/>
  <c r="K16" i="57"/>
  <c r="Y10" i="57" s="1"/>
  <c r="AA10" i="57" s="1"/>
  <c r="AB10" i="57" s="1"/>
  <c r="H28" i="57"/>
  <c r="K23" i="57"/>
  <c r="Y4" i="57" s="1"/>
  <c r="K19" i="57"/>
  <c r="Y3" i="57" s="1"/>
  <c r="H27" i="57"/>
  <c r="K22" i="66"/>
  <c r="Y15" i="66" s="1"/>
  <c r="AA15" i="66" s="1"/>
  <c r="K18" i="66"/>
  <c r="Y11" i="66" s="1"/>
  <c r="AA11" i="66" s="1"/>
  <c r="AB11" i="66" s="1"/>
  <c r="K14" i="66"/>
  <c r="Y9" i="66" s="1"/>
  <c r="AA9" i="66" s="1"/>
  <c r="AB9" i="66" s="1"/>
  <c r="K25" i="66"/>
  <c r="Y6" i="66" s="1"/>
  <c r="K21" i="66"/>
  <c r="Y13" i="66" s="1"/>
  <c r="K17" i="66"/>
  <c r="Y14" i="66" s="1"/>
  <c r="AA14" i="66" s="1"/>
  <c r="AB14" i="66" s="1"/>
  <c r="K13" i="66"/>
  <c r="K24" i="66"/>
  <c r="Y16" i="66" s="1"/>
  <c r="AA16" i="66" s="1"/>
  <c r="K20" i="66"/>
  <c r="Y12" i="66" s="1"/>
  <c r="K16" i="66"/>
  <c r="Y10" i="66" s="1"/>
  <c r="AA10" i="66" s="1"/>
  <c r="AB10" i="66" s="1"/>
  <c r="H28" i="66"/>
  <c r="K23" i="66"/>
  <c r="Y4" i="66" s="1"/>
  <c r="K19" i="66"/>
  <c r="Y3" i="66" s="1"/>
  <c r="K15" i="66"/>
  <c r="Y7" i="66" s="1"/>
  <c r="H27" i="66"/>
  <c r="H28" i="67"/>
  <c r="K23" i="67"/>
  <c r="Y4" i="67" s="1"/>
  <c r="K19" i="67"/>
  <c r="Y3" i="67" s="1"/>
  <c r="K15" i="67"/>
  <c r="Y7" i="67" s="1"/>
  <c r="K22" i="67"/>
  <c r="Y15" i="67" s="1"/>
  <c r="AA15" i="67" s="1"/>
  <c r="K18" i="67"/>
  <c r="Y11" i="67" s="1"/>
  <c r="AA11" i="67" s="1"/>
  <c r="AB11" i="67" s="1"/>
  <c r="K14" i="67"/>
  <c r="Y9" i="67" s="1"/>
  <c r="AA9" i="67" s="1"/>
  <c r="AB9" i="67" s="1"/>
  <c r="K25" i="67"/>
  <c r="Y6" i="67" s="1"/>
  <c r="K21" i="67"/>
  <c r="Y13" i="67" s="1"/>
  <c r="K17" i="67"/>
  <c r="Y14" i="67" s="1"/>
  <c r="AA14" i="67" s="1"/>
  <c r="AB14" i="67" s="1"/>
  <c r="K13" i="67"/>
  <c r="K24" i="67"/>
  <c r="Y16" i="67" s="1"/>
  <c r="AA16" i="67" s="1"/>
  <c r="K20" i="67"/>
  <c r="Y12" i="67" s="1"/>
  <c r="K16" i="67"/>
  <c r="Y10" i="67" s="1"/>
  <c r="AA10" i="67" s="1"/>
  <c r="AB10" i="67" s="1"/>
  <c r="H27" i="67"/>
  <c r="K22" i="61"/>
  <c r="Y15" i="61" s="1"/>
  <c r="AA15" i="61" s="1"/>
  <c r="K18" i="61"/>
  <c r="Y11" i="61" s="1"/>
  <c r="AA11" i="61" s="1"/>
  <c r="AB11" i="61" s="1"/>
  <c r="K14" i="61"/>
  <c r="Y9" i="61" s="1"/>
  <c r="AA9" i="61" s="1"/>
  <c r="AB9" i="61" s="1"/>
  <c r="K25" i="61"/>
  <c r="Y6" i="61" s="1"/>
  <c r="K21" i="61"/>
  <c r="Y13" i="61" s="1"/>
  <c r="K17" i="61"/>
  <c r="Y14" i="61" s="1"/>
  <c r="AA14" i="61" s="1"/>
  <c r="AB14" i="61" s="1"/>
  <c r="K13" i="61"/>
  <c r="K24" i="61"/>
  <c r="Y16" i="61" s="1"/>
  <c r="AA16" i="61" s="1"/>
  <c r="K20" i="61"/>
  <c r="Y12" i="61" s="1"/>
  <c r="K16" i="61"/>
  <c r="Y10" i="61" s="1"/>
  <c r="AA10" i="61" s="1"/>
  <c r="AB10" i="61" s="1"/>
  <c r="H28" i="61"/>
  <c r="K23" i="61"/>
  <c r="Y4" i="61" s="1"/>
  <c r="K19" i="61"/>
  <c r="Y3" i="61" s="1"/>
  <c r="K15" i="61"/>
  <c r="Y7" i="61" s="1"/>
  <c r="H27" i="61"/>
  <c r="K24" i="63"/>
  <c r="Y16" i="63" s="1"/>
  <c r="AA16" i="63" s="1"/>
  <c r="K20" i="63"/>
  <c r="Y12" i="63" s="1"/>
  <c r="K16" i="63"/>
  <c r="Y10" i="63" s="1"/>
  <c r="AA10" i="63" s="1"/>
  <c r="AB10" i="63" s="1"/>
  <c r="H28" i="63"/>
  <c r="K23" i="63"/>
  <c r="Y4" i="63" s="1"/>
  <c r="K19" i="63"/>
  <c r="Y3" i="63" s="1"/>
  <c r="K15" i="63"/>
  <c r="Y7" i="63" s="1"/>
  <c r="K22" i="63"/>
  <c r="Y15" i="63" s="1"/>
  <c r="AA15" i="63" s="1"/>
  <c r="K18" i="63"/>
  <c r="Y11" i="63" s="1"/>
  <c r="AA11" i="63" s="1"/>
  <c r="AB11" i="63" s="1"/>
  <c r="K14" i="63"/>
  <c r="K25" i="63"/>
  <c r="Y6" i="63" s="1"/>
  <c r="K21" i="63"/>
  <c r="Y13" i="63" s="1"/>
  <c r="K17" i="63"/>
  <c r="Y14" i="63" s="1"/>
  <c r="AA14" i="63" s="1"/>
  <c r="AB14" i="63" s="1"/>
  <c r="K13" i="63"/>
  <c r="H27" i="63"/>
  <c r="K25" i="52"/>
  <c r="Y6" i="52" s="1"/>
  <c r="K21" i="52"/>
  <c r="Y13" i="52" s="1"/>
  <c r="K17" i="52"/>
  <c r="Y14" i="52" s="1"/>
  <c r="AA14" i="52" s="1"/>
  <c r="AB14" i="52" s="1"/>
  <c r="K13" i="52"/>
  <c r="K22" i="52"/>
  <c r="Y15" i="52" s="1"/>
  <c r="AA15" i="52" s="1"/>
  <c r="K14" i="52"/>
  <c r="Y9" i="52" s="1"/>
  <c r="AA9" i="52" s="1"/>
  <c r="AB9" i="52" s="1"/>
  <c r="K24" i="52"/>
  <c r="Y16" i="52" s="1"/>
  <c r="AA16" i="52" s="1"/>
  <c r="K20" i="52"/>
  <c r="Y12" i="52" s="1"/>
  <c r="K16" i="52"/>
  <c r="Y10" i="52" s="1"/>
  <c r="AA10" i="52" s="1"/>
  <c r="AB10" i="52" s="1"/>
  <c r="H28" i="52"/>
  <c r="K23" i="52"/>
  <c r="Y4" i="52" s="1"/>
  <c r="K19" i="52"/>
  <c r="Y3" i="52" s="1"/>
  <c r="K15" i="52"/>
  <c r="Y7" i="52" s="1"/>
  <c r="K18" i="52"/>
  <c r="Y11" i="52" s="1"/>
  <c r="AA11" i="52" s="1"/>
  <c r="AB11" i="52" s="1"/>
  <c r="H27" i="52"/>
  <c r="K22" i="53"/>
  <c r="K18" i="53"/>
  <c r="K14" i="53"/>
  <c r="H28" i="53"/>
  <c r="K19" i="53"/>
  <c r="K25" i="53"/>
  <c r="K21" i="53"/>
  <c r="K17" i="53"/>
  <c r="K13" i="53"/>
  <c r="K24" i="53"/>
  <c r="K20" i="53"/>
  <c r="K16" i="53"/>
  <c r="K23" i="53"/>
  <c r="K15" i="53"/>
  <c r="H27" i="53"/>
  <c r="H28" i="58"/>
  <c r="K23" i="58"/>
  <c r="Y4" i="58" s="1"/>
  <c r="K19" i="58"/>
  <c r="Y3" i="58" s="1"/>
  <c r="K15" i="58"/>
  <c r="Y7" i="58" s="1"/>
  <c r="K22" i="58"/>
  <c r="Y15" i="58" s="1"/>
  <c r="AA15" i="58" s="1"/>
  <c r="K18" i="58"/>
  <c r="Y11" i="58" s="1"/>
  <c r="AA11" i="58" s="1"/>
  <c r="AB11" i="58" s="1"/>
  <c r="K14" i="58"/>
  <c r="Y9" i="58" s="1"/>
  <c r="AA9" i="58" s="1"/>
  <c r="AB9" i="58" s="1"/>
  <c r="K25" i="58"/>
  <c r="Y6" i="58" s="1"/>
  <c r="K21" i="58"/>
  <c r="Y13" i="58" s="1"/>
  <c r="K17" i="58"/>
  <c r="Y14" i="58" s="1"/>
  <c r="AA14" i="58" s="1"/>
  <c r="AB14" i="58" s="1"/>
  <c r="K13" i="58"/>
  <c r="K24" i="58"/>
  <c r="Y16" i="58" s="1"/>
  <c r="AA16" i="58" s="1"/>
  <c r="K20" i="58"/>
  <c r="Y12" i="58" s="1"/>
  <c r="K16" i="58"/>
  <c r="Y10" i="58" s="1"/>
  <c r="AA10" i="58" s="1"/>
  <c r="AB10" i="58" s="1"/>
  <c r="H27" i="58"/>
  <c r="K25" i="59"/>
  <c r="Y6" i="59" s="1"/>
  <c r="K21" i="59"/>
  <c r="Y13" i="59" s="1"/>
  <c r="K17" i="59"/>
  <c r="Y14" i="59" s="1"/>
  <c r="AA14" i="59" s="1"/>
  <c r="AB14" i="59" s="1"/>
  <c r="K13" i="59"/>
  <c r="K24" i="59"/>
  <c r="Y16" i="59" s="1"/>
  <c r="AA16" i="59" s="1"/>
  <c r="K20" i="59"/>
  <c r="Y12" i="59" s="1"/>
  <c r="K16" i="59"/>
  <c r="Y10" i="59" s="1"/>
  <c r="AA10" i="59" s="1"/>
  <c r="AB10" i="59" s="1"/>
  <c r="H28" i="59"/>
  <c r="K23" i="59"/>
  <c r="Y4" i="59" s="1"/>
  <c r="K19" i="59"/>
  <c r="Y3" i="59" s="1"/>
  <c r="K15" i="59"/>
  <c r="Y7" i="59" s="1"/>
  <c r="K22" i="59"/>
  <c r="Y15" i="59" s="1"/>
  <c r="AA15" i="59" s="1"/>
  <c r="K18" i="59"/>
  <c r="Y11" i="59" s="1"/>
  <c r="AA11" i="59" s="1"/>
  <c r="AB11" i="59" s="1"/>
  <c r="K14" i="59"/>
  <c r="Y9" i="59" s="1"/>
  <c r="AA9" i="59" s="1"/>
  <c r="AB9" i="59" s="1"/>
  <c r="H27" i="59"/>
  <c r="H28" i="62"/>
  <c r="K23" i="62"/>
  <c r="Y4" i="62" s="1"/>
  <c r="K19" i="62"/>
  <c r="Y3" i="62" s="1"/>
  <c r="K15" i="62"/>
  <c r="Y7" i="62" s="1"/>
  <c r="K22" i="62"/>
  <c r="Y15" i="62" s="1"/>
  <c r="AA15" i="62" s="1"/>
  <c r="K18" i="62"/>
  <c r="Y11" i="62" s="1"/>
  <c r="AA11" i="62" s="1"/>
  <c r="AB11" i="62" s="1"/>
  <c r="K14" i="62"/>
  <c r="Y9" i="62" s="1"/>
  <c r="AA9" i="62" s="1"/>
  <c r="AB9" i="62" s="1"/>
  <c r="K25" i="62"/>
  <c r="Y6" i="62" s="1"/>
  <c r="K21" i="62"/>
  <c r="Y13" i="62" s="1"/>
  <c r="K17" i="62"/>
  <c r="Y14" i="62" s="1"/>
  <c r="AA14" i="62" s="1"/>
  <c r="AB14" i="62" s="1"/>
  <c r="K13" i="62"/>
  <c r="K24" i="62"/>
  <c r="Y16" i="62" s="1"/>
  <c r="AA16" i="62" s="1"/>
  <c r="K20" i="62"/>
  <c r="Y12" i="62" s="1"/>
  <c r="K16" i="62"/>
  <c r="Y10" i="62" s="1"/>
  <c r="AA10" i="62" s="1"/>
  <c r="AB10" i="62" s="1"/>
  <c r="H27" i="62"/>
  <c r="E9" i="51"/>
  <c r="T17" i="51"/>
  <c r="I2" i="49"/>
  <c r="I10" i="49"/>
  <c r="O10" i="54"/>
  <c r="O13" i="54"/>
  <c r="O12" i="53"/>
  <c r="O10" i="53"/>
  <c r="D16" i="46"/>
  <c r="O11" i="52"/>
  <c r="O3" i="54"/>
  <c r="X14" i="54"/>
  <c r="X9" i="54"/>
  <c r="X15" i="54"/>
  <c r="X5" i="54"/>
  <c r="X6" i="54"/>
  <c r="X13" i="54"/>
  <c r="X8" i="54"/>
  <c r="X4" i="54"/>
  <c r="X10" i="54"/>
  <c r="X11" i="54"/>
  <c r="X12" i="54"/>
  <c r="X3" i="54"/>
  <c r="X16" i="54"/>
  <c r="X7" i="54"/>
  <c r="D9" i="54"/>
  <c r="W13" i="54"/>
  <c r="W8" i="54"/>
  <c r="W7" i="54"/>
  <c r="W11" i="54"/>
  <c r="W5" i="54"/>
  <c r="W4" i="54"/>
  <c r="W15" i="54"/>
  <c r="W14" i="54"/>
  <c r="W3" i="54"/>
  <c r="W6" i="54"/>
  <c r="W10" i="54"/>
  <c r="W9" i="54"/>
  <c r="W16" i="54"/>
  <c r="W12" i="54"/>
  <c r="D10" i="54"/>
  <c r="O12" i="54"/>
  <c r="D7" i="46"/>
  <c r="D15" i="46"/>
  <c r="M14" i="53"/>
  <c r="O14" i="53" s="1"/>
  <c r="W16" i="53"/>
  <c r="W4" i="53"/>
  <c r="W8" i="53"/>
  <c r="W11" i="53"/>
  <c r="W5" i="53"/>
  <c r="W7" i="53"/>
  <c r="W13" i="53"/>
  <c r="W9" i="53"/>
  <c r="W10" i="53"/>
  <c r="W15" i="53"/>
  <c r="W14" i="53"/>
  <c r="W12" i="53"/>
  <c r="W3" i="53"/>
  <c r="W6" i="53"/>
  <c r="B10" i="46"/>
  <c r="D7" i="48"/>
  <c r="O3" i="52"/>
  <c r="D9" i="52"/>
  <c r="O10" i="52"/>
  <c r="W8" i="52"/>
  <c r="W7" i="52"/>
  <c r="W11" i="52"/>
  <c r="W16" i="52"/>
  <c r="W13" i="52"/>
  <c r="W5" i="52"/>
  <c r="W4" i="52"/>
  <c r="W15" i="52"/>
  <c r="W9" i="52"/>
  <c r="W10" i="52"/>
  <c r="W14" i="52"/>
  <c r="W12" i="52"/>
  <c r="W6" i="52"/>
  <c r="W3" i="52"/>
  <c r="O3" i="55"/>
  <c r="O11" i="55"/>
  <c r="X15" i="55"/>
  <c r="X13" i="55"/>
  <c r="X5" i="55"/>
  <c r="X8" i="55"/>
  <c r="X9" i="55"/>
  <c r="X6" i="55"/>
  <c r="X14" i="55"/>
  <c r="X7" i="55"/>
  <c r="X4" i="55"/>
  <c r="X3" i="55"/>
  <c r="X12" i="55"/>
  <c r="X16" i="55"/>
  <c r="X11" i="55"/>
  <c r="X10" i="55"/>
  <c r="C9" i="46"/>
  <c r="W7" i="55"/>
  <c r="W5" i="55"/>
  <c r="W4" i="55"/>
  <c r="W13" i="55"/>
  <c r="W8" i="55"/>
  <c r="W14" i="55"/>
  <c r="W6" i="55"/>
  <c r="W10" i="55"/>
  <c r="W16" i="55"/>
  <c r="W15" i="55"/>
  <c r="W3" i="55"/>
  <c r="W9" i="55"/>
  <c r="W11" i="55"/>
  <c r="W12" i="55"/>
  <c r="O12" i="55"/>
  <c r="B9" i="46"/>
  <c r="K17" i="51"/>
  <c r="K21" i="51"/>
  <c r="K25" i="51"/>
  <c r="K14" i="51"/>
  <c r="K18" i="51"/>
  <c r="K22" i="51"/>
  <c r="K13" i="51"/>
  <c r="K15" i="51"/>
  <c r="K19" i="51"/>
  <c r="K23" i="51"/>
  <c r="K16" i="51"/>
  <c r="K20" i="51"/>
  <c r="K24" i="51"/>
  <c r="Y16" i="51" s="1"/>
  <c r="AA16" i="51" s="1"/>
  <c r="H28" i="51"/>
  <c r="H27" i="51"/>
  <c r="D9" i="51"/>
  <c r="D5" i="48"/>
  <c r="J7" i="49" s="1"/>
  <c r="D15" i="47"/>
  <c r="D10" i="60"/>
  <c r="O10" i="60"/>
  <c r="O13" i="60"/>
  <c r="B9" i="47"/>
  <c r="O3" i="61"/>
  <c r="C10" i="48"/>
  <c r="O12" i="61"/>
  <c r="O13" i="61"/>
  <c r="O12" i="58"/>
  <c r="O13" i="58"/>
  <c r="O3" i="58"/>
  <c r="O14" i="60"/>
  <c r="O3" i="60"/>
  <c r="D9" i="60"/>
  <c r="C9" i="47"/>
  <c r="O11" i="60"/>
  <c r="D29" i="51"/>
  <c r="D30" i="51" s="1"/>
  <c r="W4" i="51"/>
  <c r="D6" i="48"/>
  <c r="W6" i="51"/>
  <c r="B8" i="49"/>
  <c r="D8" i="49" s="1"/>
  <c r="O12" i="52"/>
  <c r="O13" i="52"/>
  <c r="B7" i="49"/>
  <c r="C6" i="49"/>
  <c r="C8" i="49"/>
  <c r="C5" i="49"/>
  <c r="D8" i="48"/>
  <c r="O12" i="51"/>
  <c r="W14" i="51"/>
  <c r="N14" i="51"/>
  <c r="W12" i="51"/>
  <c r="C9" i="48"/>
  <c r="C7" i="49"/>
  <c r="O3" i="51"/>
  <c r="B5" i="49"/>
  <c r="M14" i="51"/>
  <c r="B10" i="48"/>
  <c r="B6" i="49"/>
  <c r="W10" i="51"/>
  <c r="O11" i="51"/>
  <c r="W5" i="51"/>
  <c r="W7" i="51"/>
  <c r="D10" i="51"/>
  <c r="O10" i="51"/>
  <c r="B9" i="48"/>
  <c r="W8" i="51"/>
  <c r="W9" i="51"/>
  <c r="O13" i="51"/>
  <c r="N15" i="67"/>
  <c r="N14" i="67"/>
  <c r="M15" i="67"/>
  <c r="N15" i="66"/>
  <c r="D9" i="66"/>
  <c r="D10" i="66"/>
  <c r="N14" i="66"/>
  <c r="O14" i="66" s="1"/>
  <c r="M15" i="66"/>
  <c r="N15" i="65"/>
  <c r="M15" i="65"/>
  <c r="N15" i="63"/>
  <c r="D9" i="63"/>
  <c r="D10" i="63"/>
  <c r="N14" i="63"/>
  <c r="O14" i="63" s="1"/>
  <c r="M15" i="63"/>
  <c r="N15" i="62"/>
  <c r="D9" i="62"/>
  <c r="D10" i="62"/>
  <c r="N14" i="62"/>
  <c r="O14" i="62" s="1"/>
  <c r="M15" i="62"/>
  <c r="N15" i="61"/>
  <c r="D9" i="61"/>
  <c r="D10" i="61"/>
  <c r="N14" i="61"/>
  <c r="O14" i="61" s="1"/>
  <c r="M15" i="61"/>
  <c r="N15" i="59"/>
  <c r="D9" i="59"/>
  <c r="D10" i="59"/>
  <c r="N14" i="59"/>
  <c r="O14" i="59" s="1"/>
  <c r="M15" i="59"/>
  <c r="C10" i="60"/>
  <c r="M15" i="60"/>
  <c r="N15" i="58"/>
  <c r="M15" i="58"/>
  <c r="D9" i="58"/>
  <c r="D10" i="58"/>
  <c r="N14" i="58"/>
  <c r="O14" i="58" s="1"/>
  <c r="N15" i="57"/>
  <c r="N14" i="57"/>
  <c r="O14" i="57" s="1"/>
  <c r="M15" i="57"/>
  <c r="N15" i="56"/>
  <c r="D15" i="45"/>
  <c r="M15" i="56"/>
  <c r="N15" i="55"/>
  <c r="D9" i="55"/>
  <c r="D10" i="55"/>
  <c r="N14" i="55"/>
  <c r="O14" i="55" s="1"/>
  <c r="M15" i="55"/>
  <c r="N15" i="54"/>
  <c r="N14" i="54"/>
  <c r="O14" i="54" s="1"/>
  <c r="M15" i="54"/>
  <c r="C10" i="53"/>
  <c r="E10" i="53" s="1"/>
  <c r="M15" i="53"/>
  <c r="M15" i="52"/>
  <c r="M14" i="52"/>
  <c r="O14" i="52" s="1"/>
  <c r="C10" i="52"/>
  <c r="D10" i="52" s="1"/>
  <c r="U17" i="51"/>
  <c r="W3" i="51"/>
  <c r="W16" i="51"/>
  <c r="X16" i="51"/>
  <c r="X15" i="51"/>
  <c r="N15" i="51"/>
  <c r="X13" i="51"/>
  <c r="X9" i="51"/>
  <c r="X8" i="51"/>
  <c r="X7" i="51"/>
  <c r="X10" i="51"/>
  <c r="X4" i="51"/>
  <c r="X12" i="51"/>
  <c r="X3" i="51"/>
  <c r="X14" i="51"/>
  <c r="X11" i="51"/>
  <c r="X6" i="51"/>
  <c r="X5" i="51"/>
  <c r="W13" i="51"/>
  <c r="M15" i="51"/>
  <c r="W15" i="51"/>
  <c r="K26" i="54" l="1"/>
  <c r="D9" i="47"/>
  <c r="G8" i="51"/>
  <c r="G7" i="51"/>
  <c r="O14" i="67"/>
  <c r="X17" i="62"/>
  <c r="K26" i="60"/>
  <c r="W17" i="60"/>
  <c r="X17" i="57"/>
  <c r="W17" i="56"/>
  <c r="W17" i="65"/>
  <c r="X17" i="67"/>
  <c r="X17" i="58"/>
  <c r="W17" i="66"/>
  <c r="C10" i="47"/>
  <c r="D10" i="47" s="1"/>
  <c r="X5" i="60"/>
  <c r="X9" i="60"/>
  <c r="X15" i="60"/>
  <c r="X16" i="60"/>
  <c r="X8" i="60"/>
  <c r="X3" i="60"/>
  <c r="X10" i="60"/>
  <c r="X12" i="60"/>
  <c r="X7" i="60"/>
  <c r="X13" i="60"/>
  <c r="X4" i="60"/>
  <c r="X6" i="60"/>
  <c r="X14" i="60"/>
  <c r="X11" i="60"/>
  <c r="X17" i="59"/>
  <c r="W17" i="62"/>
  <c r="X17" i="61"/>
  <c r="W17" i="57"/>
  <c r="W17" i="63"/>
  <c r="X17" i="63"/>
  <c r="X17" i="65"/>
  <c r="W17" i="61"/>
  <c r="W17" i="67"/>
  <c r="O15" i="66"/>
  <c r="O15" i="63"/>
  <c r="O15" i="54"/>
  <c r="W17" i="59"/>
  <c r="X17" i="56"/>
  <c r="X17" i="66"/>
  <c r="W17" i="58"/>
  <c r="G9" i="53"/>
  <c r="G8" i="53"/>
  <c r="D9" i="46"/>
  <c r="F4" i="46"/>
  <c r="K26" i="55"/>
  <c r="K26" i="66"/>
  <c r="G9" i="51"/>
  <c r="G5" i="62"/>
  <c r="G4" i="62"/>
  <c r="G5" i="58"/>
  <c r="G4" i="58"/>
  <c r="Y8" i="53"/>
  <c r="AA8" i="53" s="1"/>
  <c r="AB8" i="53" s="1"/>
  <c r="K27" i="53"/>
  <c r="K28" i="53"/>
  <c r="Y15" i="53"/>
  <c r="AA15" i="53" s="1"/>
  <c r="F13" i="46"/>
  <c r="K28" i="62"/>
  <c r="Y8" i="62"/>
  <c r="AA8" i="62" s="1"/>
  <c r="AB8" i="62" s="1"/>
  <c r="K27" i="62"/>
  <c r="AA3" i="62"/>
  <c r="AB3" i="62" s="1"/>
  <c r="K28" i="58"/>
  <c r="Y8" i="58"/>
  <c r="AA8" i="58" s="1"/>
  <c r="AB8" i="58" s="1"/>
  <c r="K27" i="58"/>
  <c r="AA3" i="58"/>
  <c r="AB3" i="58" s="1"/>
  <c r="Y12" i="53"/>
  <c r="F11" i="46"/>
  <c r="Y13" i="53"/>
  <c r="F12" i="46"/>
  <c r="Y9" i="53"/>
  <c r="AA9" i="53" s="1"/>
  <c r="AB9" i="53" s="1"/>
  <c r="F5" i="46"/>
  <c r="AA3" i="66"/>
  <c r="AB3" i="66" s="1"/>
  <c r="G5" i="57"/>
  <c r="G4" i="57"/>
  <c r="K26" i="57"/>
  <c r="Y8" i="57"/>
  <c r="AA8" i="57" s="1"/>
  <c r="AB8" i="57" s="1"/>
  <c r="K28" i="57"/>
  <c r="K27" i="57"/>
  <c r="AA3" i="56"/>
  <c r="AB3" i="56" s="1"/>
  <c r="K28" i="56"/>
  <c r="Y8" i="56"/>
  <c r="AA8" i="56" s="1"/>
  <c r="AB8" i="56" s="1"/>
  <c r="K27" i="56"/>
  <c r="Y8" i="54"/>
  <c r="AA8" i="54" s="1"/>
  <c r="AB8" i="54" s="1"/>
  <c r="K27" i="54"/>
  <c r="K28" i="54"/>
  <c r="G5" i="65"/>
  <c r="G4" i="65"/>
  <c r="K28" i="65"/>
  <c r="Y8" i="65"/>
  <c r="AA8" i="65" s="1"/>
  <c r="AB8" i="65" s="1"/>
  <c r="K27" i="65"/>
  <c r="Y13" i="60"/>
  <c r="F12" i="47"/>
  <c r="Y15" i="60"/>
  <c r="AA15" i="60" s="1"/>
  <c r="F13" i="47"/>
  <c r="G5" i="60"/>
  <c r="G4" i="60"/>
  <c r="AA3" i="55"/>
  <c r="AB3" i="55" s="1"/>
  <c r="AA3" i="59"/>
  <c r="AB3" i="59" s="1"/>
  <c r="Y7" i="53"/>
  <c r="F6" i="46"/>
  <c r="Y16" i="53"/>
  <c r="AA16" i="53" s="1"/>
  <c r="F15" i="46"/>
  <c r="Y6" i="53"/>
  <c r="F16" i="46"/>
  <c r="Y11" i="53"/>
  <c r="AA11" i="53" s="1"/>
  <c r="AB11" i="53" s="1"/>
  <c r="F9" i="46"/>
  <c r="K27" i="63"/>
  <c r="Y8" i="63"/>
  <c r="AA8" i="63" s="1"/>
  <c r="AB8" i="63" s="1"/>
  <c r="K28" i="63"/>
  <c r="Y9" i="63"/>
  <c r="AA9" i="63" s="1"/>
  <c r="AB9" i="63" s="1"/>
  <c r="AA3" i="63"/>
  <c r="AB3" i="63" s="1"/>
  <c r="AA3" i="61"/>
  <c r="AB3" i="61" s="1"/>
  <c r="K26" i="56"/>
  <c r="AA3" i="54"/>
  <c r="AB3" i="54" s="1"/>
  <c r="K26" i="65"/>
  <c r="Y6" i="60"/>
  <c r="F16" i="47"/>
  <c r="Y7" i="60"/>
  <c r="F6" i="47"/>
  <c r="Y10" i="60"/>
  <c r="AA10" i="60" s="1"/>
  <c r="AB10" i="60" s="1"/>
  <c r="F7" i="47"/>
  <c r="Y4" i="53"/>
  <c r="F14" i="46"/>
  <c r="Y3" i="53"/>
  <c r="F10" i="46"/>
  <c r="K26" i="67"/>
  <c r="Y8" i="67"/>
  <c r="AA8" i="67" s="1"/>
  <c r="AB8" i="67" s="1"/>
  <c r="K28" i="67"/>
  <c r="K27" i="67"/>
  <c r="AA3" i="67"/>
  <c r="AB3" i="67" s="1"/>
  <c r="G5" i="66"/>
  <c r="G4" i="66"/>
  <c r="K28" i="66"/>
  <c r="Y8" i="66"/>
  <c r="AA8" i="66" s="1"/>
  <c r="AB8" i="66" s="1"/>
  <c r="K27" i="66"/>
  <c r="AA3" i="57"/>
  <c r="AB3" i="57" s="1"/>
  <c r="G5" i="56"/>
  <c r="G4" i="56"/>
  <c r="AA3" i="65"/>
  <c r="AB3" i="65" s="1"/>
  <c r="Y8" i="60"/>
  <c r="AA8" i="60" s="1"/>
  <c r="AB8" i="60" s="1"/>
  <c r="K28" i="60"/>
  <c r="K27" i="60"/>
  <c r="F4" i="47"/>
  <c r="Y9" i="60"/>
  <c r="AA9" i="60" s="1"/>
  <c r="AB9" i="60" s="1"/>
  <c r="F5" i="47"/>
  <c r="Y3" i="60"/>
  <c r="F10" i="47"/>
  <c r="Y12" i="60"/>
  <c r="F11" i="47"/>
  <c r="K26" i="62"/>
  <c r="K26" i="59"/>
  <c r="G5" i="59"/>
  <c r="G4" i="59"/>
  <c r="K28" i="59"/>
  <c r="Y8" i="59"/>
  <c r="AA8" i="59" s="1"/>
  <c r="AB8" i="59" s="1"/>
  <c r="K27" i="59"/>
  <c r="K26" i="58"/>
  <c r="K26" i="53"/>
  <c r="Y10" i="53"/>
  <c r="AA10" i="53" s="1"/>
  <c r="AB10" i="53" s="1"/>
  <c r="F7" i="46"/>
  <c r="Y14" i="53"/>
  <c r="AA14" i="53" s="1"/>
  <c r="AB14" i="53" s="1"/>
  <c r="F8" i="46"/>
  <c r="K26" i="52"/>
  <c r="AA3" i="52"/>
  <c r="AB3" i="52" s="1"/>
  <c r="Y8" i="52"/>
  <c r="AA8" i="52" s="1"/>
  <c r="AB8" i="52" s="1"/>
  <c r="K28" i="52"/>
  <c r="F4" i="45"/>
  <c r="K27" i="52"/>
  <c r="K26" i="63"/>
  <c r="G5" i="63"/>
  <c r="G4" i="63"/>
  <c r="G5" i="61"/>
  <c r="G4" i="61"/>
  <c r="K26" i="61"/>
  <c r="Y8" i="61"/>
  <c r="AA8" i="61" s="1"/>
  <c r="AB8" i="61" s="1"/>
  <c r="K28" i="61"/>
  <c r="K27" i="61"/>
  <c r="G5" i="54"/>
  <c r="G4" i="54"/>
  <c r="Y14" i="60"/>
  <c r="AA14" i="60" s="1"/>
  <c r="AB14" i="60" s="1"/>
  <c r="F8" i="47"/>
  <c r="Y11" i="60"/>
  <c r="AA11" i="60" s="1"/>
  <c r="AB11" i="60" s="1"/>
  <c r="F9" i="47"/>
  <c r="Y4" i="60"/>
  <c r="F14" i="47"/>
  <c r="Y16" i="60"/>
  <c r="AA16" i="60" s="1"/>
  <c r="F15" i="47"/>
  <c r="K28" i="55"/>
  <c r="Y8" i="55"/>
  <c r="AA8" i="55" s="1"/>
  <c r="AB8" i="55" s="1"/>
  <c r="K27" i="55"/>
  <c r="X17" i="54"/>
  <c r="W17" i="54"/>
  <c r="X5" i="53"/>
  <c r="X11" i="53"/>
  <c r="X15" i="53"/>
  <c r="X13" i="53"/>
  <c r="X8" i="53"/>
  <c r="X3" i="53"/>
  <c r="X4" i="53"/>
  <c r="X12" i="53"/>
  <c r="X6" i="53"/>
  <c r="X10" i="53"/>
  <c r="X9" i="53"/>
  <c r="X16" i="53"/>
  <c r="X14" i="53"/>
  <c r="X7" i="53"/>
  <c r="C10" i="46"/>
  <c r="D10" i="46" s="1"/>
  <c r="D10" i="53"/>
  <c r="W17" i="53"/>
  <c r="D7" i="49"/>
  <c r="X15" i="52"/>
  <c r="X8" i="52"/>
  <c r="X13" i="52"/>
  <c r="X5" i="52"/>
  <c r="X7" i="52"/>
  <c r="X6" i="52"/>
  <c r="X9" i="52"/>
  <c r="X4" i="52"/>
  <c r="X16" i="52"/>
  <c r="X12" i="52"/>
  <c r="X14" i="52"/>
  <c r="X3" i="52"/>
  <c r="X10" i="52"/>
  <c r="X11" i="52"/>
  <c r="W17" i="52"/>
  <c r="F15" i="48"/>
  <c r="X17" i="55"/>
  <c r="W17" i="55"/>
  <c r="D5" i="49"/>
  <c r="D6" i="49"/>
  <c r="O14" i="51"/>
  <c r="F4" i="48"/>
  <c r="K26" i="51"/>
  <c r="Y15" i="51"/>
  <c r="AA15" i="51" s="1"/>
  <c r="F13" i="48"/>
  <c r="Y6" i="51"/>
  <c r="F16" i="48"/>
  <c r="D9" i="48"/>
  <c r="Y4" i="51"/>
  <c r="F14" i="48"/>
  <c r="D10" i="48"/>
  <c r="O15" i="51"/>
  <c r="Y13" i="51"/>
  <c r="F12" i="48"/>
  <c r="Y12" i="51"/>
  <c r="F11" i="48"/>
  <c r="Y3" i="51"/>
  <c r="AA3" i="51" s="1"/>
  <c r="F10" i="48"/>
  <c r="Y11" i="51"/>
  <c r="AA11" i="51" s="1"/>
  <c r="AB11" i="51" s="1"/>
  <c r="F9" i="48"/>
  <c r="Y14" i="51"/>
  <c r="AA14" i="51" s="1"/>
  <c r="AB14" i="51" s="1"/>
  <c r="F8" i="48"/>
  <c r="Y10" i="51"/>
  <c r="AA10" i="51" s="1"/>
  <c r="AB10" i="51" s="1"/>
  <c r="F7" i="48"/>
  <c r="Y7" i="51"/>
  <c r="F6" i="48"/>
  <c r="Y9" i="51"/>
  <c r="AA9" i="51" s="1"/>
  <c r="AB9" i="51" s="1"/>
  <c r="F5" i="48"/>
  <c r="D14" i="48" s="1"/>
  <c r="O15" i="67"/>
  <c r="O15" i="65"/>
  <c r="O15" i="62"/>
  <c r="O15" i="61"/>
  <c r="O15" i="59"/>
  <c r="N15" i="60"/>
  <c r="O15" i="60" s="1"/>
  <c r="O15" i="58"/>
  <c r="O15" i="57"/>
  <c r="O15" i="56"/>
  <c r="O15" i="55"/>
  <c r="N15" i="53"/>
  <c r="O15" i="53" s="1"/>
  <c r="N15" i="52"/>
  <c r="O15" i="52" s="1"/>
  <c r="W17" i="51"/>
  <c r="X17" i="51"/>
  <c r="K28" i="51"/>
  <c r="K27" i="51"/>
  <c r="Y8" i="51"/>
  <c r="AA8" i="51" s="1"/>
  <c r="AB8" i="51" s="1"/>
  <c r="D17" i="50"/>
  <c r="L15" i="50"/>
  <c r="J15" i="50"/>
  <c r="L14" i="50"/>
  <c r="J14" i="50"/>
  <c r="L13" i="50"/>
  <c r="J13" i="50"/>
  <c r="F13" i="50"/>
  <c r="L12" i="50"/>
  <c r="J12" i="50"/>
  <c r="F12" i="50"/>
  <c r="L11" i="50"/>
  <c r="J11" i="50"/>
  <c r="L10" i="50"/>
  <c r="J10" i="50"/>
  <c r="L9" i="50"/>
  <c r="J9" i="50"/>
  <c r="K6" i="50"/>
  <c r="M6" i="50" s="1"/>
  <c r="K5" i="50"/>
  <c r="M5" i="50" s="1"/>
  <c r="K4" i="50"/>
  <c r="M4" i="50" s="1"/>
  <c r="K3" i="50"/>
  <c r="M3" i="50" s="1"/>
  <c r="N3" i="50" s="1"/>
  <c r="B10" i="45"/>
  <c r="C9" i="45"/>
  <c r="C10" i="45" s="1"/>
  <c r="B9" i="45"/>
  <c r="D8" i="45"/>
  <c r="D7" i="45"/>
  <c r="D6" i="45"/>
  <c r="D5" i="45"/>
  <c r="J4" i="49" s="1"/>
  <c r="Z5" i="62" l="1"/>
  <c r="AA5" i="62" s="1"/>
  <c r="AB5" i="62" s="1"/>
  <c r="Z5" i="57"/>
  <c r="AA5" i="57" s="1"/>
  <c r="AB5" i="57" s="1"/>
  <c r="Z5" i="56"/>
  <c r="AA5" i="56" s="1"/>
  <c r="AB5" i="56" s="1"/>
  <c r="Z5" i="54"/>
  <c r="AA5" i="54" s="1"/>
  <c r="AB5" i="54" s="1"/>
  <c r="Z5" i="52"/>
  <c r="AA5" i="52" s="1"/>
  <c r="AB5" i="52" s="1"/>
  <c r="Z5" i="53"/>
  <c r="AA5" i="53" s="1"/>
  <c r="AB5" i="53" s="1"/>
  <c r="Z5" i="67"/>
  <c r="AA5" i="67" s="1"/>
  <c r="AB5" i="67" s="1"/>
  <c r="Z5" i="66"/>
  <c r="AA5" i="66" s="1"/>
  <c r="AB5" i="66" s="1"/>
  <c r="Z5" i="65"/>
  <c r="AA5" i="65" s="1"/>
  <c r="AB5" i="65" s="1"/>
  <c r="Z5" i="63"/>
  <c r="AA5" i="63" s="1"/>
  <c r="AB5" i="63" s="1"/>
  <c r="Z5" i="55"/>
  <c r="AA5" i="55" s="1"/>
  <c r="AB5" i="55" s="1"/>
  <c r="Z5" i="51"/>
  <c r="AA5" i="51" s="1"/>
  <c r="AB5" i="51" s="1"/>
  <c r="N4" i="50"/>
  <c r="Z4" i="61"/>
  <c r="AA4" i="61" s="1"/>
  <c r="AB4" i="61" s="1"/>
  <c r="Z4" i="59"/>
  <c r="AA4" i="59" s="1"/>
  <c r="AB4" i="59" s="1"/>
  <c r="Z4" i="60"/>
  <c r="AA4" i="60" s="1"/>
  <c r="AB4" i="60" s="1"/>
  <c r="Z4" i="58"/>
  <c r="AA4" i="58" s="1"/>
  <c r="AB4" i="58" s="1"/>
  <c r="Z7" i="56"/>
  <c r="AA7" i="56" s="1"/>
  <c r="AB7" i="56" s="1"/>
  <c r="Z7" i="55"/>
  <c r="AA7" i="55" s="1"/>
  <c r="AB7" i="55" s="1"/>
  <c r="Z7" i="63"/>
  <c r="AA7" i="63" s="1"/>
  <c r="AB7" i="63" s="1"/>
  <c r="Z7" i="66"/>
  <c r="AA7" i="66" s="1"/>
  <c r="AB7" i="66" s="1"/>
  <c r="Z7" i="62"/>
  <c r="AA7" i="62" s="1"/>
  <c r="AB7" i="62" s="1"/>
  <c r="Z7" i="57"/>
  <c r="AA7" i="57" s="1"/>
  <c r="AB7" i="57" s="1"/>
  <c r="Z7" i="52"/>
  <c r="AA7" i="52" s="1"/>
  <c r="AB7" i="52" s="1"/>
  <c r="Z7" i="65"/>
  <c r="AA7" i="65" s="1"/>
  <c r="AB7" i="65" s="1"/>
  <c r="Z7" i="54"/>
  <c r="AA7" i="54" s="1"/>
  <c r="AB7" i="54" s="1"/>
  <c r="Z7" i="53"/>
  <c r="AA7" i="53" s="1"/>
  <c r="AB7" i="53" s="1"/>
  <c r="Z7" i="67"/>
  <c r="AA7" i="67" s="1"/>
  <c r="AB7" i="67" s="1"/>
  <c r="Z7" i="51"/>
  <c r="AA7" i="51" s="1"/>
  <c r="AB7" i="51" s="1"/>
  <c r="N6" i="50"/>
  <c r="Z4" i="53"/>
  <c r="AA4" i="53" s="1"/>
  <c r="AB4" i="53" s="1"/>
  <c r="Z4" i="55"/>
  <c r="AA4" i="55" s="1"/>
  <c r="AB4" i="55" s="1"/>
  <c r="Z4" i="54"/>
  <c r="AA4" i="54" s="1"/>
  <c r="AB4" i="54" s="1"/>
  <c r="Z4" i="67"/>
  <c r="AA4" i="67" s="1"/>
  <c r="AB4" i="67" s="1"/>
  <c r="Z4" i="66"/>
  <c r="AA4" i="66" s="1"/>
  <c r="AB4" i="66" s="1"/>
  <c r="Z4" i="65"/>
  <c r="AA4" i="65" s="1"/>
  <c r="AB4" i="65" s="1"/>
  <c r="Z4" i="63"/>
  <c r="AA4" i="63" s="1"/>
  <c r="AB4" i="63" s="1"/>
  <c r="Z4" i="57"/>
  <c r="AA4" i="57" s="1"/>
  <c r="AB4" i="57" s="1"/>
  <c r="Z4" i="56"/>
  <c r="AA4" i="56" s="1"/>
  <c r="AB4" i="56" s="1"/>
  <c r="Z4" i="62"/>
  <c r="AA4" i="62" s="1"/>
  <c r="AB4" i="62" s="1"/>
  <c r="Z4" i="52"/>
  <c r="AA4" i="52" s="1"/>
  <c r="AB4" i="52" s="1"/>
  <c r="Z4" i="51"/>
  <c r="AA4" i="51" s="1"/>
  <c r="AB4" i="51" s="1"/>
  <c r="Y17" i="56"/>
  <c r="X17" i="60"/>
  <c r="C10" i="49"/>
  <c r="Y17" i="54"/>
  <c r="Y17" i="61"/>
  <c r="Y17" i="66"/>
  <c r="Y17" i="52"/>
  <c r="Y17" i="67"/>
  <c r="Y17" i="60"/>
  <c r="AA3" i="60"/>
  <c r="AB3" i="60" s="1"/>
  <c r="Y17" i="65"/>
  <c r="Y17" i="57"/>
  <c r="Y17" i="58"/>
  <c r="Y17" i="55"/>
  <c r="AA3" i="53"/>
  <c r="AB3" i="53" s="1"/>
  <c r="Y17" i="53"/>
  <c r="Y17" i="63"/>
  <c r="Y17" i="59"/>
  <c r="Y17" i="62"/>
  <c r="Z6" i="55"/>
  <c r="Z6" i="52"/>
  <c r="Z6" i="63"/>
  <c r="Z6" i="57"/>
  <c r="Z6" i="66"/>
  <c r="Z6" i="56"/>
  <c r="Z6" i="54"/>
  <c r="Z6" i="62"/>
  <c r="Z6" i="53"/>
  <c r="Z6" i="67"/>
  <c r="Z6" i="65"/>
  <c r="Z6" i="51"/>
  <c r="N5" i="50"/>
  <c r="D15" i="48"/>
  <c r="D16" i="48"/>
  <c r="X17" i="53"/>
  <c r="X17" i="52"/>
  <c r="D10" i="45"/>
  <c r="D9" i="45"/>
  <c r="V12" i="63"/>
  <c r="AA12" i="63" s="1"/>
  <c r="V12" i="61"/>
  <c r="AA12" i="61" s="1"/>
  <c r="V12" i="57"/>
  <c r="AA12" i="57" s="1"/>
  <c r="V12" i="66"/>
  <c r="AA12" i="66" s="1"/>
  <c r="V12" i="65"/>
  <c r="AA12" i="65" s="1"/>
  <c r="V12" i="54"/>
  <c r="AA12" i="54" s="1"/>
  <c r="V12" i="52"/>
  <c r="AA12" i="52" s="1"/>
  <c r="V12" i="55"/>
  <c r="AA12" i="55" s="1"/>
  <c r="V12" i="53"/>
  <c r="AA12" i="53" s="1"/>
  <c r="V12" i="67"/>
  <c r="AA12" i="67" s="1"/>
  <c r="V12" i="59"/>
  <c r="AA12" i="59" s="1"/>
  <c r="V12" i="60"/>
  <c r="AA12" i="60" s="1"/>
  <c r="V12" i="58"/>
  <c r="AA12" i="58" s="1"/>
  <c r="V12" i="56"/>
  <c r="AA12" i="56" s="1"/>
  <c r="V12" i="62"/>
  <c r="AA12" i="62" s="1"/>
  <c r="V12" i="51"/>
  <c r="AA12" i="51" s="1"/>
  <c r="V13" i="66"/>
  <c r="AA13" i="66" s="1"/>
  <c r="AB13" i="66" s="1"/>
  <c r="V13" i="62"/>
  <c r="AA13" i="62" s="1"/>
  <c r="AB13" i="62" s="1"/>
  <c r="V13" i="58"/>
  <c r="AA13" i="58" s="1"/>
  <c r="AB13" i="58" s="1"/>
  <c r="V13" i="56"/>
  <c r="AA13" i="56" s="1"/>
  <c r="AB13" i="56" s="1"/>
  <c r="V13" i="54"/>
  <c r="AA13" i="54" s="1"/>
  <c r="AB13" i="54" s="1"/>
  <c r="V13" i="52"/>
  <c r="AA13" i="52" s="1"/>
  <c r="AB13" i="52" s="1"/>
  <c r="V13" i="67"/>
  <c r="AA13" i="67" s="1"/>
  <c r="AB13" i="67" s="1"/>
  <c r="V13" i="59"/>
  <c r="AA13" i="59" s="1"/>
  <c r="AB13" i="59" s="1"/>
  <c r="V13" i="60"/>
  <c r="AA13" i="60" s="1"/>
  <c r="AB13" i="60" s="1"/>
  <c r="V13" i="55"/>
  <c r="AA13" i="55" s="1"/>
  <c r="AB13" i="55" s="1"/>
  <c r="V13" i="53"/>
  <c r="AA13" i="53" s="1"/>
  <c r="AB13" i="53" s="1"/>
  <c r="V13" i="65"/>
  <c r="AA13" i="65" s="1"/>
  <c r="AB13" i="65" s="1"/>
  <c r="V13" i="63"/>
  <c r="AA13" i="63" s="1"/>
  <c r="AB13" i="63" s="1"/>
  <c r="V13" i="61"/>
  <c r="AA13" i="61" s="1"/>
  <c r="AB13" i="61" s="1"/>
  <c r="V13" i="57"/>
  <c r="AA13" i="57" s="1"/>
  <c r="AB13" i="57" s="1"/>
  <c r="V13" i="51"/>
  <c r="AA13" i="51" s="1"/>
  <c r="AB13" i="51" s="1"/>
  <c r="AB3" i="51"/>
  <c r="N5" i="65"/>
  <c r="C9" i="49"/>
  <c r="B9" i="49"/>
  <c r="B10" i="49"/>
  <c r="N5" i="60"/>
  <c r="N5" i="66"/>
  <c r="N6" i="63"/>
  <c r="N5" i="63"/>
  <c r="N5" i="62"/>
  <c r="G10" i="59"/>
  <c r="N5" i="59"/>
  <c r="N5" i="58"/>
  <c r="N5" i="56"/>
  <c r="N5" i="54"/>
  <c r="F10" i="45"/>
  <c r="F10" i="49" s="1"/>
  <c r="F12" i="45"/>
  <c r="F12" i="49" s="1"/>
  <c r="F5" i="45"/>
  <c r="Y17" i="51"/>
  <c r="Z5" i="58" l="1"/>
  <c r="AA5" i="58" s="1"/>
  <c r="AB5" i="58" s="1"/>
  <c r="Z5" i="59"/>
  <c r="AA5" i="59" s="1"/>
  <c r="AB5" i="59" s="1"/>
  <c r="Z5" i="60"/>
  <c r="AA5" i="60" s="1"/>
  <c r="AB5" i="60" s="1"/>
  <c r="Z5" i="61"/>
  <c r="AA5" i="61" s="1"/>
  <c r="AB5" i="61" s="1"/>
  <c r="Z17" i="51"/>
  <c r="Z7" i="60"/>
  <c r="AA7" i="60" s="1"/>
  <c r="AB7" i="60" s="1"/>
  <c r="Z7" i="58"/>
  <c r="AA7" i="58" s="1"/>
  <c r="AB7" i="58" s="1"/>
  <c r="Z7" i="61"/>
  <c r="AA7" i="61" s="1"/>
  <c r="AB7" i="61" s="1"/>
  <c r="Z7" i="59"/>
  <c r="AA7" i="59" s="1"/>
  <c r="AB7" i="59" s="1"/>
  <c r="D10" i="49"/>
  <c r="Z6" i="61"/>
  <c r="Z6" i="59"/>
  <c r="Z6" i="60"/>
  <c r="Z6" i="58"/>
  <c r="Z17" i="53"/>
  <c r="AA6" i="53"/>
  <c r="AB6" i="53" s="1"/>
  <c r="AA6" i="66"/>
  <c r="AB6" i="66" s="1"/>
  <c r="Z17" i="66"/>
  <c r="Z17" i="55"/>
  <c r="AA6" i="55"/>
  <c r="AB6" i="55" s="1"/>
  <c r="AA6" i="62"/>
  <c r="AB6" i="62" s="1"/>
  <c r="Z17" i="62"/>
  <c r="AA6" i="57"/>
  <c r="AB6" i="57" s="1"/>
  <c r="Z17" i="57"/>
  <c r="Z17" i="65"/>
  <c r="AA6" i="65"/>
  <c r="AB6" i="65" s="1"/>
  <c r="Z17" i="54"/>
  <c r="AA6" i="54"/>
  <c r="AB6" i="54" s="1"/>
  <c r="Z17" i="63"/>
  <c r="AA6" i="63"/>
  <c r="AB6" i="63" s="1"/>
  <c r="AA6" i="51"/>
  <c r="AB6" i="51" s="1"/>
  <c r="AA6" i="67"/>
  <c r="AB6" i="67" s="1"/>
  <c r="Z17" i="67"/>
  <c r="AA6" i="56"/>
  <c r="AB6" i="56" s="1"/>
  <c r="Z17" i="56"/>
  <c r="Z17" i="52"/>
  <c r="AA6" i="52"/>
  <c r="AB6" i="52" s="1"/>
  <c r="F5" i="49"/>
  <c r="AB12" i="51"/>
  <c r="AB12" i="60"/>
  <c r="AB12" i="55"/>
  <c r="AB12" i="66"/>
  <c r="AB12" i="62"/>
  <c r="AB12" i="59"/>
  <c r="AB12" i="52"/>
  <c r="AB12" i="57"/>
  <c r="AB12" i="56"/>
  <c r="AB12" i="67"/>
  <c r="AB12" i="54"/>
  <c r="AB12" i="61"/>
  <c r="AB12" i="58"/>
  <c r="AB12" i="53"/>
  <c r="AB12" i="65"/>
  <c r="AB12" i="63"/>
  <c r="D9" i="49"/>
  <c r="G10" i="54"/>
  <c r="G10" i="66"/>
  <c r="G6" i="66"/>
  <c r="N7" i="66" s="1"/>
  <c r="N6" i="66"/>
  <c r="N5" i="61"/>
  <c r="G6" i="63"/>
  <c r="N7" i="63" s="1"/>
  <c r="G10" i="65"/>
  <c r="G6" i="65"/>
  <c r="N7" i="65" s="1"/>
  <c r="N6" i="65"/>
  <c r="G10" i="63"/>
  <c r="G10" i="62"/>
  <c r="G6" i="62"/>
  <c r="N7" i="62" s="1"/>
  <c r="N6" i="62"/>
  <c r="G10" i="61"/>
  <c r="N6" i="61"/>
  <c r="N6" i="59"/>
  <c r="G6" i="59"/>
  <c r="N7" i="59" s="1"/>
  <c r="G10" i="60"/>
  <c r="G6" i="60"/>
  <c r="N6" i="60"/>
  <c r="G10" i="57"/>
  <c r="N6" i="57"/>
  <c r="N5" i="57"/>
  <c r="G6" i="56"/>
  <c r="N7" i="56" s="1"/>
  <c r="F8" i="45"/>
  <c r="F8" i="49" s="1"/>
  <c r="F6" i="45"/>
  <c r="F6" i="49" s="1"/>
  <c r="F14" i="45"/>
  <c r="F14" i="49" s="1"/>
  <c r="F4" i="49"/>
  <c r="F7" i="45"/>
  <c r="F7" i="49" s="1"/>
  <c r="F15" i="45"/>
  <c r="F15" i="49" s="1"/>
  <c r="F16" i="45"/>
  <c r="F16" i="49" s="1"/>
  <c r="F11" i="45"/>
  <c r="F11" i="49" s="1"/>
  <c r="F9" i="45"/>
  <c r="F9" i="49" s="1"/>
  <c r="F13" i="45"/>
  <c r="F13" i="49" s="1"/>
  <c r="AA17" i="62" l="1"/>
  <c r="AA17" i="53"/>
  <c r="AA17" i="54"/>
  <c r="AB17" i="63"/>
  <c r="AA17" i="66"/>
  <c r="AB17" i="66"/>
  <c r="AA17" i="52"/>
  <c r="D14" i="49"/>
  <c r="AA17" i="57"/>
  <c r="AA17" i="67"/>
  <c r="AA17" i="55"/>
  <c r="AB17" i="67"/>
  <c r="AB17" i="55"/>
  <c r="AA17" i="63"/>
  <c r="AB17" i="53"/>
  <c r="AB17" i="54"/>
  <c r="AB17" i="51"/>
  <c r="G5" i="51" s="1"/>
  <c r="D12" i="48" s="1"/>
  <c r="O6" i="63" s="1"/>
  <c r="AB17" i="57"/>
  <c r="AA6" i="58"/>
  <c r="Z17" i="58"/>
  <c r="AA17" i="65"/>
  <c r="AA17" i="56"/>
  <c r="Z17" i="60"/>
  <c r="AA6" i="60"/>
  <c r="AB17" i="65"/>
  <c r="AB17" i="56"/>
  <c r="AB17" i="52"/>
  <c r="AB17" i="62"/>
  <c r="AA17" i="51"/>
  <c r="AA6" i="59"/>
  <c r="Z17" i="59"/>
  <c r="Z17" i="61"/>
  <c r="AA6" i="61"/>
  <c r="D16" i="45"/>
  <c r="D15" i="49"/>
  <c r="D16" i="49"/>
  <c r="G4" i="55"/>
  <c r="N5" i="55" s="1"/>
  <c r="G5" i="55"/>
  <c r="N6" i="54"/>
  <c r="G6" i="54"/>
  <c r="N7" i="54" s="1"/>
  <c r="G10" i="56"/>
  <c r="G6" i="57"/>
  <c r="N7" i="57" s="1"/>
  <c r="G6" i="61"/>
  <c r="N7" i="61" s="1"/>
  <c r="N7" i="60"/>
  <c r="N6" i="58"/>
  <c r="G10" i="58"/>
  <c r="G6" i="58"/>
  <c r="N7" i="58" s="1"/>
  <c r="N6" i="56"/>
  <c r="G5" i="67" l="1"/>
  <c r="G4" i="67"/>
  <c r="G5" i="53"/>
  <c r="H5" i="53" s="1"/>
  <c r="G4" i="53"/>
  <c r="N5" i="53" s="1"/>
  <c r="G5" i="52"/>
  <c r="D12" i="45" s="1"/>
  <c r="G4" i="52"/>
  <c r="H5" i="51"/>
  <c r="G4" i="51"/>
  <c r="N5" i="51" s="1"/>
  <c r="AB6" i="60"/>
  <c r="AB17" i="60" s="1"/>
  <c r="AA17" i="60"/>
  <c r="AB6" i="59"/>
  <c r="AB17" i="59" s="1"/>
  <c r="AA17" i="59"/>
  <c r="AB6" i="61"/>
  <c r="AB17" i="61" s="1"/>
  <c r="AA17" i="61"/>
  <c r="AB6" i="58"/>
  <c r="AB17" i="58" s="1"/>
  <c r="AA17" i="58"/>
  <c r="G10" i="51"/>
  <c r="N6" i="51"/>
  <c r="G6" i="55"/>
  <c r="N7" i="55" s="1"/>
  <c r="N6" i="55"/>
  <c r="G10" i="55"/>
  <c r="O6" i="66"/>
  <c r="H2" i="63"/>
  <c r="H2" i="61"/>
  <c r="H2" i="66"/>
  <c r="O6" i="51"/>
  <c r="H2" i="51"/>
  <c r="O6" i="61"/>
  <c r="D11" i="46" l="1"/>
  <c r="O5" i="53" s="1"/>
  <c r="N5" i="67"/>
  <c r="D11" i="47"/>
  <c r="D12" i="47"/>
  <c r="G10" i="67"/>
  <c r="N6" i="67"/>
  <c r="G6" i="67"/>
  <c r="G6" i="53"/>
  <c r="N6" i="53"/>
  <c r="G10" i="53"/>
  <c r="D12" i="46"/>
  <c r="H2" i="59" s="1"/>
  <c r="N5" i="52"/>
  <c r="D11" i="45"/>
  <c r="N6" i="52"/>
  <c r="G6" i="52"/>
  <c r="N7" i="52" s="1"/>
  <c r="G10" i="52"/>
  <c r="G6" i="51"/>
  <c r="D11" i="48"/>
  <c r="O5" i="61" s="1"/>
  <c r="O5" i="55"/>
  <c r="O5" i="57"/>
  <c r="O5" i="59"/>
  <c r="O6" i="58"/>
  <c r="H2" i="58"/>
  <c r="O6" i="52"/>
  <c r="H2" i="56"/>
  <c r="O6" i="54"/>
  <c r="H2" i="54"/>
  <c r="O6" i="56"/>
  <c r="H2" i="52"/>
  <c r="N7" i="67" l="1"/>
  <c r="D13" i="47"/>
  <c r="O5" i="67"/>
  <c r="O5" i="62"/>
  <c r="O5" i="60"/>
  <c r="O5" i="65"/>
  <c r="H2" i="67"/>
  <c r="H2" i="62"/>
  <c r="O6" i="62"/>
  <c r="H2" i="60"/>
  <c r="H2" i="65"/>
  <c r="O6" i="65"/>
  <c r="O6" i="67"/>
  <c r="O6" i="60"/>
  <c r="N7" i="53"/>
  <c r="H6" i="53"/>
  <c r="H2" i="57"/>
  <c r="H2" i="55"/>
  <c r="D12" i="49"/>
  <c r="O8" i="63" s="1"/>
  <c r="O6" i="55"/>
  <c r="O6" i="53"/>
  <c r="D13" i="46"/>
  <c r="O7" i="55" s="1"/>
  <c r="O6" i="59"/>
  <c r="H2" i="53"/>
  <c r="O6" i="57"/>
  <c r="D13" i="45"/>
  <c r="O7" i="56" s="1"/>
  <c r="O5" i="56"/>
  <c r="O5" i="58"/>
  <c r="O5" i="52"/>
  <c r="O5" i="54"/>
  <c r="N7" i="51"/>
  <c r="H6" i="51"/>
  <c r="O5" i="51"/>
  <c r="D11" i="49"/>
  <c r="D13" i="48"/>
  <c r="O7" i="63" s="1"/>
  <c r="O5" i="63"/>
  <c r="O5" i="66"/>
  <c r="O7" i="62" l="1"/>
  <c r="O7" i="65"/>
  <c r="O7" i="67"/>
  <c r="O7" i="60"/>
  <c r="O7" i="53"/>
  <c r="O8" i="66"/>
  <c r="O8" i="53"/>
  <c r="O8" i="65"/>
  <c r="O8" i="61"/>
  <c r="H3" i="55"/>
  <c r="O8" i="67"/>
  <c r="H3" i="62"/>
  <c r="H3" i="51"/>
  <c r="H3" i="57"/>
  <c r="H3" i="67"/>
  <c r="O8" i="55"/>
  <c r="O8" i="54"/>
  <c r="O8" i="57"/>
  <c r="H3" i="58"/>
  <c r="H3" i="52"/>
  <c r="H3" i="56"/>
  <c r="H3" i="66"/>
  <c r="H3" i="65"/>
  <c r="O8" i="62"/>
  <c r="O8" i="60"/>
  <c r="O8" i="56"/>
  <c r="O8" i="58"/>
  <c r="H3" i="61"/>
  <c r="H3" i="53"/>
  <c r="O8" i="59"/>
  <c r="H3" i="54"/>
  <c r="H3" i="59"/>
  <c r="O8" i="52"/>
  <c r="H3" i="60"/>
  <c r="H3" i="63"/>
  <c r="O8" i="51"/>
  <c r="O7" i="59"/>
  <c r="O7" i="57"/>
  <c r="O7" i="52"/>
  <c r="O7" i="58"/>
  <c r="O7" i="54"/>
  <c r="O7" i="61"/>
  <c r="O7" i="51"/>
  <c r="D13" i="49"/>
  <c r="O7" i="6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ll in log" type="6" refreshedVersion="4" background="1" saveData="1">
    <textPr sourceFile="C:\Personal\71098625\Desktop\call in log.xlsm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<sst xmlns="http://schemas.openxmlformats.org/spreadsheetml/2006/main" count="2110" uniqueCount="286">
  <si>
    <t>Frankfort Core Warehouse Shift Performance</t>
  </si>
  <si>
    <t>Calculation Tables</t>
  </si>
  <si>
    <t>Day</t>
  </si>
  <si>
    <t>Shift</t>
  </si>
  <si>
    <t>Date</t>
  </si>
  <si>
    <t>SCL</t>
  </si>
  <si>
    <t>Hours scheduled</t>
  </si>
  <si>
    <t>Hours completed</t>
  </si>
  <si>
    <t>WTD Shift</t>
  </si>
  <si>
    <t>Notes</t>
  </si>
  <si>
    <t>Scheduled to earn</t>
  </si>
  <si>
    <t>Actual earned</t>
  </si>
  <si>
    <t>Variable Hours</t>
  </si>
  <si>
    <t>Fixed hours</t>
  </si>
  <si>
    <t>Labor Cost</t>
  </si>
  <si>
    <t>Labor Cost for Wrap</t>
  </si>
  <si>
    <t>Saturday</t>
  </si>
  <si>
    <t>D</t>
  </si>
  <si>
    <t>WTD WH Total</t>
  </si>
  <si>
    <t>Cases</t>
  </si>
  <si>
    <t>SCHED
Cases</t>
  </si>
  <si>
    <t>ACTUAL
Cases</t>
  </si>
  <si>
    <t>% to Attainment</t>
  </si>
  <si>
    <t>Projected</t>
  </si>
  <si>
    <t>Scheduled Performance to Plan</t>
  </si>
  <si>
    <t>WTD</t>
  </si>
  <si>
    <t>BELT</t>
  </si>
  <si>
    <t>Actual Performance to Plan</t>
  </si>
  <si>
    <t>BULK</t>
  </si>
  <si>
    <t>Performance to Schedule</t>
  </si>
  <si>
    <t>AUTO LDRs</t>
  </si>
  <si>
    <t>UNLOAD</t>
  </si>
  <si>
    <t>Total Warehouse WTD</t>
  </si>
  <si>
    <t>Total Handled</t>
  </si>
  <si>
    <t>Variance</t>
  </si>
  <si>
    <t>Total Shipped</t>
  </si>
  <si>
    <t>Cases Needed to make $</t>
  </si>
  <si>
    <t>Crane Fault Time</t>
  </si>
  <si>
    <t>SPACE</t>
  </si>
  <si>
    <t>KD Unloads</t>
  </si>
  <si>
    <t>Labor</t>
  </si>
  <si>
    <t>PC</t>
  </si>
  <si>
    <t>Shipping Crane Total Downtime</t>
  </si>
  <si>
    <t>Number</t>
  </si>
  <si>
    <t>Crew Down Hours</t>
  </si>
  <si>
    <t>Crew Up Hours</t>
  </si>
  <si>
    <t>Actual Hours</t>
  </si>
  <si>
    <t>CORN</t>
  </si>
  <si>
    <t xml:space="preserve">Production Crane Total Downtime </t>
  </si>
  <si>
    <t>Bulk (Load &amp; Unload)</t>
  </si>
  <si>
    <t>NEW</t>
  </si>
  <si>
    <t>KD Trailers</t>
  </si>
  <si>
    <t>Belt Pickers</t>
  </si>
  <si>
    <t>% DIGS</t>
  </si>
  <si>
    <t>New KDs</t>
  </si>
  <si>
    <t>KD Team</t>
  </si>
  <si>
    <t>Partials</t>
  </si>
  <si>
    <t>Used KDs</t>
  </si>
  <si>
    <t>Auto Loader Techs</t>
  </si>
  <si>
    <t>Next Bulk Dispatch</t>
  </si>
  <si>
    <t>Belt Dispatch</t>
  </si>
  <si>
    <t>Total Crane Fault Time</t>
  </si>
  <si>
    <t>PBs</t>
  </si>
  <si>
    <t>Overrides</t>
  </si>
  <si>
    <t>Hostler</t>
  </si>
  <si>
    <t>Total</t>
  </si>
  <si>
    <t>Top EP</t>
  </si>
  <si>
    <t>Bulk Dispatch</t>
  </si>
  <si>
    <t>Crane Monitor</t>
  </si>
  <si>
    <t>Top UTIL</t>
  </si>
  <si>
    <t>Coordinator</t>
  </si>
  <si>
    <t>Bottom EP</t>
  </si>
  <si>
    <t>Shift EP</t>
  </si>
  <si>
    <t>OT</t>
  </si>
  <si>
    <t>Bottom UTIL</t>
  </si>
  <si>
    <t>Shift UTIL</t>
  </si>
  <si>
    <t>DBL OT</t>
  </si>
  <si>
    <t>Absences</t>
  </si>
  <si>
    <t>Meeting</t>
  </si>
  <si>
    <t>Case Calculator Inputs</t>
  </si>
  <si>
    <t>Case Calculator Outputs</t>
  </si>
  <si>
    <t>If these calculated totals match the case plan targets, click button --&gt;
Otherwise manually enter scheduled cases.</t>
  </si>
  <si>
    <t>Inventory</t>
  </si>
  <si>
    <t>Belts running</t>
  </si>
  <si>
    <t>SCHED Cases</t>
  </si>
  <si>
    <t>Training</t>
  </si>
  <si>
    <t>Sanitation</t>
  </si>
  <si>
    <t>Bulk Loaders</t>
  </si>
  <si>
    <t>Scheduled MH Crew</t>
  </si>
  <si>
    <t>Actual MH Crew</t>
  </si>
  <si>
    <t>ALs running</t>
  </si>
  <si>
    <t>Scheduled Crew Hours</t>
  </si>
  <si>
    <t>Actual Crew Hours</t>
  </si>
  <si>
    <t>Unloaders</t>
  </si>
  <si>
    <t>Scheduled Total Hours</t>
  </si>
  <si>
    <t>Actual Total Hours</t>
  </si>
  <si>
    <t>Sunday</t>
  </si>
  <si>
    <t>A</t>
  </si>
  <si>
    <t>B</t>
  </si>
  <si>
    <t>Monday</t>
  </si>
  <si>
    <t>Tuesday</t>
  </si>
  <si>
    <t>Wednesday</t>
  </si>
  <si>
    <t>C</t>
  </si>
  <si>
    <t>Thursday</t>
  </si>
  <si>
    <t>Friday</t>
  </si>
  <si>
    <t>Frankfort Core Warehouse WTD Performance</t>
  </si>
  <si>
    <t>Week</t>
  </si>
  <si>
    <t>Bulk</t>
  </si>
  <si>
    <t>Belt</t>
  </si>
  <si>
    <t>ALTs</t>
  </si>
  <si>
    <t>Crane Mon.</t>
  </si>
  <si>
    <t>T2 Operator Performance Scorecard</t>
  </si>
  <si>
    <t>Belt Attainment %</t>
  </si>
  <si>
    <t>Belt UTIL%</t>
  </si>
  <si>
    <t>Gatekeeper
(0 if no issues)</t>
  </si>
  <si>
    <t>ALL</t>
  </si>
  <si>
    <t>GOAL</t>
  </si>
  <si>
    <t>KD Unload Performance Scorecard</t>
  </si>
  <si>
    <t>Paperwork Completion &amp; KDs on boards or put away</t>
  </si>
  <si>
    <t>Date of incident</t>
  </si>
  <si>
    <t xml:space="preserve">Shift </t>
  </si>
  <si>
    <t>Employee</t>
  </si>
  <si>
    <t>Called in time/ Came in late time</t>
  </si>
  <si>
    <r>
      <rPr>
        <u/>
        <sz val="14"/>
        <color theme="1"/>
        <rFont val="Calibri"/>
        <family val="2"/>
        <scheme val="minor"/>
      </rPr>
      <t>Notes</t>
    </r>
    <r>
      <rPr>
        <sz val="14"/>
        <color theme="1"/>
        <rFont val="Calibri"/>
        <family val="2"/>
        <scheme val="minor"/>
      </rPr>
      <t xml:space="preserve"> (left early, won't be in, in late, pre-arranged exc.)</t>
    </r>
  </si>
  <si>
    <t>Time they left if leaving early</t>
  </si>
  <si>
    <t># of Inc.</t>
  </si>
  <si>
    <t>Current date</t>
  </si>
  <si>
    <t>Plan Dollars</t>
  </si>
  <si>
    <t>Other Hours</t>
  </si>
  <si>
    <t>SAP Code</t>
  </si>
  <si>
    <t>Account</t>
  </si>
  <si>
    <t>Description</t>
  </si>
  <si>
    <t>Variable</t>
  </si>
  <si>
    <t>Fixed</t>
  </si>
  <si>
    <t>Wage</t>
  </si>
  <si>
    <t>Hours/week</t>
  </si>
  <si>
    <t>Total Hours</t>
  </si>
  <si>
    <t>Shifts</t>
  </si>
  <si>
    <t>Hours/Shift</t>
  </si>
  <si>
    <t>Hours/Shift (WED)</t>
  </si>
  <si>
    <t>Supervisory</t>
  </si>
  <si>
    <t>Inventory Specialist</t>
  </si>
  <si>
    <t>Maintenance</t>
  </si>
  <si>
    <t>Carton Coordinator</t>
  </si>
  <si>
    <t>Carton Unloader</t>
  </si>
  <si>
    <t xml:space="preserve">Shipping Labor </t>
  </si>
  <si>
    <t>Hours</t>
  </si>
  <si>
    <t>Labor hours</t>
  </si>
  <si>
    <t>Abs. UTIL</t>
  </si>
  <si>
    <t>Working minutes/shift</t>
  </si>
  <si>
    <t>Belt Picker</t>
  </si>
  <si>
    <t>Auto Loader Tech</t>
  </si>
  <si>
    <t>Overtime</t>
  </si>
  <si>
    <t>Double Overtime</t>
  </si>
  <si>
    <t>Meetings</t>
  </si>
  <si>
    <t>Total Case Release</t>
  </si>
  <si>
    <t>Belt Case Targets</t>
  </si>
  <si>
    <t>Targets</t>
  </si>
  <si>
    <t>Pickers</t>
  </si>
  <si>
    <t>Std Ldrs</t>
  </si>
  <si>
    <t>Belts</t>
  </si>
  <si>
    <t>Auto Ldrs</t>
  </si>
  <si>
    <t>n/a</t>
  </si>
  <si>
    <t>Unload</t>
  </si>
  <si>
    <t>KD Unload</t>
  </si>
  <si>
    <t>Belt CPH</t>
  </si>
  <si>
    <t>Bulk CPH</t>
  </si>
  <si>
    <t>Wrap Email Addresses</t>
  </si>
  <si>
    <t>Total CPH</t>
  </si>
  <si>
    <t>Name</t>
  </si>
  <si>
    <t>Email</t>
  </si>
  <si>
    <t>TS</t>
  </si>
  <si>
    <t xml:space="preserve">Bilby, Matt W  </t>
  </si>
  <si>
    <t>Matt.Bilby@pepsico.com</t>
  </si>
  <si>
    <t>Dan Shue</t>
  </si>
  <si>
    <t>Samanta Garcia Roman</t>
  </si>
  <si>
    <t>samanta.garciaroman@pepsico.com</t>
  </si>
  <si>
    <t>Ethan Wiedenhoeft</t>
  </si>
  <si>
    <t>Stephanie Skiles</t>
  </si>
  <si>
    <t>Stephanie.Skiles@pepsico.com</t>
  </si>
  <si>
    <t xml:space="preserve">James Shields </t>
  </si>
  <si>
    <t>Kieran Bretz</t>
  </si>
  <si>
    <t>kieran.bretz@pepsico.com</t>
  </si>
  <si>
    <t>Athena Mccarty</t>
  </si>
  <si>
    <t>Wiedenhoeft, Ethan</t>
  </si>
  <si>
    <t>Ethan.Wiedenhoeft1@pepsico.com</t>
  </si>
  <si>
    <t>All</t>
  </si>
  <si>
    <t>N/A</t>
  </si>
  <si>
    <t>athena.mccarty1@pepsico.com</t>
  </si>
  <si>
    <t xml:space="preserve">Schmaltz, Thomas  </t>
  </si>
  <si>
    <t>Thomas.Schmaltz@pepsico.com</t>
  </si>
  <si>
    <t>SHIFT PERFORMANCE GOALS AND CONDITIONS</t>
  </si>
  <si>
    <t xml:space="preserve">Shue, Daniel  </t>
  </si>
  <si>
    <t>Daniel.Shue@pepsico.com</t>
  </si>
  <si>
    <t xml:space="preserve">Crane downtime: </t>
  </si>
  <si>
    <t>green if equal to or below goal, red if above goal</t>
  </si>
  <si>
    <t xml:space="preserve">Overrides: </t>
  </si>
  <si>
    <t xml:space="preserve">green if equal to or below goal, red if above goal </t>
  </si>
  <si>
    <t xml:space="preserve">Cheek, Freddie W  </t>
  </si>
  <si>
    <t>Freddie.W.Cheek@pepsico.com</t>
  </si>
  <si>
    <t xml:space="preserve">Shift EP: </t>
  </si>
  <si>
    <t>green if equal to or above goal, and red is below goal</t>
  </si>
  <si>
    <t xml:space="preserve">Russell, Eric </t>
  </si>
  <si>
    <t>Eric.Russell@pepsico.com</t>
  </si>
  <si>
    <t xml:space="preserve">Space (CORN, PC, NEW): </t>
  </si>
  <si>
    <t>red if greater than or equal to 87%, green if below 87%</t>
  </si>
  <si>
    <t>reed, travis</t>
  </si>
  <si>
    <t>travis.reed@pepsico.com</t>
  </si>
  <si>
    <t>Shift UTIL:</t>
  </si>
  <si>
    <t xml:space="preserve">green if equal to or above goal, red if below goal </t>
  </si>
  <si>
    <t xml:space="preserve">Barrios, Juan J  </t>
  </si>
  <si>
    <t>Juan.J.Barrios@pepsico.com</t>
  </si>
  <si>
    <t>PB's:</t>
  </si>
  <si>
    <t xml:space="preserve">less than goal is red, equal to or greater than goal is green </t>
  </si>
  <si>
    <t xml:space="preserve">% digs: </t>
  </si>
  <si>
    <t>greater than or equal to 12% is red, anything below 12%  is green</t>
  </si>
  <si>
    <t>Yost, Don</t>
  </si>
  <si>
    <t>Donald.YostJR@pepsico.com</t>
  </si>
  <si>
    <t>partials:</t>
  </si>
  <si>
    <t>equal to or less than goal is green, above goal is red</t>
  </si>
  <si>
    <t>Wolfla, Tyson</t>
  </si>
  <si>
    <t>Tyson.Wolfla1@pepsico.com</t>
  </si>
  <si>
    <t xml:space="preserve">AUTO LDRs Variance: </t>
  </si>
  <si>
    <t>Dan Starkey</t>
  </si>
  <si>
    <t>Daniel.Starkey@pepsico.com</t>
  </si>
  <si>
    <t>Cory G</t>
  </si>
  <si>
    <t>Cory.Gellert1@pepsico.com</t>
  </si>
  <si>
    <t>Fani</t>
  </si>
  <si>
    <t>Fani.TovarUgalde@pepsico.com</t>
  </si>
  <si>
    <t>Amanda</t>
  </si>
  <si>
    <t>Amanda.Rios@pepsico.com</t>
  </si>
  <si>
    <t>Gabby Schuster</t>
  </si>
  <si>
    <t>gabriella.schuster@pepsico.com</t>
  </si>
  <si>
    <t>Kam Lough</t>
  </si>
  <si>
    <t>Kameron.Lough@pepsico.com</t>
  </si>
  <si>
    <t>Dickie Royer</t>
  </si>
  <si>
    <t>richard.royer@pepsico.com</t>
  </si>
  <si>
    <t xml:space="preserve">Melissa </t>
  </si>
  <si>
    <t>Melissa.D.Wallace@pepsico.com</t>
  </si>
  <si>
    <t>Sheets, Nick</t>
  </si>
  <si>
    <t>Nicholas.Sheets@pepsico.com</t>
  </si>
  <si>
    <t>Justin J</t>
  </si>
  <si>
    <t>Justin.Johnson@pepsico.com</t>
  </si>
  <si>
    <t>Frieda Venechuk</t>
  </si>
  <si>
    <t>frieda.venechuk@pepsico.com</t>
  </si>
  <si>
    <t>Corey</t>
  </si>
  <si>
    <t>corey.j.richmond@pepsico.com</t>
  </si>
  <si>
    <t>Bobbi</t>
  </si>
  <si>
    <t>Bobbi.Pearcy@pepsico.com</t>
  </si>
  <si>
    <t>Erick Munoz</t>
  </si>
  <si>
    <t>Erick.Munoz@pepsico.com</t>
  </si>
  <si>
    <t>Aleksandr Smith</t>
  </si>
  <si>
    <t>aleksandr.smith@pepsico.com</t>
  </si>
  <si>
    <t>Jordan Cousins</t>
  </si>
  <si>
    <t>jordan.cousins1@pepsico.com</t>
  </si>
  <si>
    <t>James Shields</t>
  </si>
  <si>
    <t>james.shields2@pepsico.com</t>
  </si>
  <si>
    <t>Mary Fahey</t>
  </si>
  <si>
    <t>Mary.Fahey@pepsico.com</t>
  </si>
  <si>
    <t>Thaddeus Jefferson</t>
  </si>
  <si>
    <t>Thaddeus.Jefferson@pepsico.com</t>
  </si>
  <si>
    <t xml:space="preserve">Ivan Pozos </t>
  </si>
  <si>
    <t>ivan.pozoscruz@pepsico.com</t>
  </si>
  <si>
    <t>Emma Sledge</t>
  </si>
  <si>
    <t>emma.sledge@pepsico.com</t>
  </si>
  <si>
    <t>Tosha Henderson</t>
  </si>
  <si>
    <t>natosha.henderson@pepsico.com</t>
  </si>
  <si>
    <t>Braun, Eric</t>
  </si>
  <si>
    <t>Eric.braun@pepsico.com</t>
  </si>
  <si>
    <t>Call In Log Email Distribution List</t>
  </si>
  <si>
    <t xml:space="preserve"> Bilby, Matt W  </t>
  </si>
  <si>
    <t>Samanta Garia Roman</t>
  </si>
  <si>
    <t xml:space="preserve"> Schmaltz, Thomas  </t>
  </si>
  <si>
    <t xml:space="preserve"> Shue, Daniel  </t>
  </si>
  <si>
    <t>Cory Gellert</t>
  </si>
  <si>
    <t>cory.gellert1@pepsico.com</t>
  </si>
  <si>
    <t>Holly Yusiewicz</t>
  </si>
  <si>
    <t>holly.yusiewicz@pepsico.com</t>
  </si>
  <si>
    <t>tosha.henderson@pepsico.com</t>
  </si>
  <si>
    <t>Eric Russell</t>
  </si>
  <si>
    <t>Freddie Cheek</t>
  </si>
  <si>
    <t>Juan Barrios</t>
  </si>
  <si>
    <t>Don Yost</t>
  </si>
  <si>
    <t>Tyson Wofla</t>
  </si>
  <si>
    <t>daniel.starkey@pepsico.com</t>
  </si>
  <si>
    <t>Eric.Braun@pepsico.com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</si>
</sst>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&quot;$&quot;#,##0.00"/>
    <numFmt numFmtId="166" formatCode="&quot;$&quot;#,##0"/>
    <numFmt numFmtId="167" formatCode="0.0000"/>
    <numFmt numFmtId="168" formatCode="0.00000"/>
    <numFmt numFmtId="169" formatCode="h:mm;@"/>
    <numFmt numFmtId="170" formatCode="#,##0.0"/>
    <numFmt numFmtId="171" formatCode="0.0000_)"/>
    <numFmt numFmtId="172" formatCode="#,##0.0000_);\(#,##0.0000\)"/>
    <numFmt numFmtId="173" formatCode="[$-F400]h:mm:ss\ AM/PM"/>
  </numFmts>
  <fonts count="26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33993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6" fillId="0" borderId="0"/>
  </cellStyleXfs>
  <cellXfs count="383">
    <xf numFmtId="0" fontId="0" fillId="0" borderId="0" xfId="0"/>
    <xf numFmtId="0" fontId="3" fillId="0" borderId="0" xfId="0" applyFont="1" applyAlignment="1">
      <alignment horizontal="center" vertical="center"/>
    </xf>
    <xf numFmtId="43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65" fontId="3" fillId="0" borderId="0" xfId="3" applyNumberFormat="1" applyFont="1" applyAlignment="1" applyProtection="1">
      <alignment horizontal="center" vertical="center"/>
    </xf>
    <xf numFmtId="0" fontId="10" fillId="0" borderId="0" xfId="0" applyFont="1"/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9" fillId="0" borderId="3" xfId="0" applyFont="1" applyBorder="1" applyAlignment="1">
      <alignment vertical="center"/>
    </xf>
    <xf numFmtId="0" fontId="9" fillId="0" borderId="3" xfId="0" applyFont="1" applyBorder="1" applyAlignment="1">
      <alignment horizontal="left" vertical="center"/>
    </xf>
    <xf numFmtId="0" fontId="9" fillId="9" borderId="3" xfId="0" applyFont="1" applyFill="1" applyBorder="1" applyAlignment="1">
      <alignment horizontal="center" vertical="center"/>
    </xf>
    <xf numFmtId="0" fontId="10" fillId="0" borderId="3" xfId="0" applyFont="1" applyBorder="1"/>
    <xf numFmtId="0" fontId="10" fillId="6" borderId="3" xfId="0" applyFont="1" applyFill="1" applyBorder="1"/>
    <xf numFmtId="2" fontId="10" fillId="6" borderId="3" xfId="0" applyNumberFormat="1" applyFont="1" applyFill="1" applyBorder="1"/>
    <xf numFmtId="168" fontId="9" fillId="6" borderId="3" xfId="0" applyNumberFormat="1" applyFont="1" applyFill="1" applyBorder="1" applyAlignment="1">
      <alignment horizontal="center" vertical="center"/>
    </xf>
    <xf numFmtId="44" fontId="9" fillId="6" borderId="3" xfId="0" applyNumberFormat="1" applyFont="1" applyFill="1" applyBorder="1" applyAlignment="1">
      <alignment horizontal="center" vertical="center"/>
    </xf>
    <xf numFmtId="44" fontId="9" fillId="4" borderId="3" xfId="0" applyNumberFormat="1" applyFont="1" applyFill="1" applyBorder="1" applyAlignment="1">
      <alignment horizontal="center" vertical="center"/>
    </xf>
    <xf numFmtId="164" fontId="9" fillId="4" borderId="3" xfId="0" applyNumberFormat="1" applyFont="1" applyFill="1" applyBorder="1" applyAlignment="1">
      <alignment horizontal="center" vertical="center"/>
    </xf>
    <xf numFmtId="167" fontId="9" fillId="4" borderId="3" xfId="0" applyNumberFormat="1" applyFont="1" applyFill="1" applyBorder="1" applyAlignment="1">
      <alignment horizontal="center" vertical="center"/>
    </xf>
    <xf numFmtId="2" fontId="9" fillId="4" borderId="3" xfId="0" applyNumberFormat="1" applyFont="1" applyFill="1" applyBorder="1" applyAlignment="1">
      <alignment horizontal="center" vertical="center"/>
    </xf>
    <xf numFmtId="44" fontId="9" fillId="4" borderId="3" xfId="3" applyFont="1" applyFill="1" applyBorder="1" applyAlignment="1" applyProtection="1">
      <alignment horizontal="center" vertical="center"/>
    </xf>
    <xf numFmtId="164" fontId="4" fillId="2" borderId="3" xfId="0" applyNumberFormat="1" applyFont="1" applyFill="1" applyBorder="1" applyAlignment="1" applyProtection="1">
      <alignment horizontal="center" vertical="center"/>
      <protection locked="0"/>
    </xf>
    <xf numFmtId="164" fontId="4" fillId="4" borderId="21" xfId="0" applyNumberFormat="1" applyFont="1" applyFill="1" applyBorder="1" applyAlignment="1">
      <alignment horizontal="center" vertical="center"/>
    </xf>
    <xf numFmtId="3" fontId="4" fillId="2" borderId="21" xfId="0" applyNumberFormat="1" applyFont="1" applyFill="1" applyBorder="1" applyAlignment="1" applyProtection="1">
      <alignment horizontal="center" vertical="center"/>
      <protection locked="0"/>
    </xf>
    <xf numFmtId="3" fontId="4" fillId="2" borderId="28" xfId="0" applyNumberFormat="1" applyFont="1" applyFill="1" applyBorder="1" applyAlignment="1" applyProtection="1">
      <alignment horizontal="center" vertical="center"/>
      <protection locked="0"/>
    </xf>
    <xf numFmtId="3" fontId="4" fillId="2" borderId="22" xfId="0" applyNumberFormat="1" applyFont="1" applyFill="1" applyBorder="1" applyAlignment="1" applyProtection="1">
      <alignment horizontal="center" vertical="center"/>
      <protection locked="0"/>
    </xf>
    <xf numFmtId="3" fontId="4" fillId="2" borderId="10" xfId="0" applyNumberFormat="1" applyFont="1" applyFill="1" applyBorder="1" applyAlignment="1" applyProtection="1">
      <alignment horizontal="center" vertical="center"/>
      <protection locked="0"/>
    </xf>
    <xf numFmtId="164" fontId="4" fillId="4" borderId="23" xfId="0" applyNumberFormat="1" applyFont="1" applyFill="1" applyBorder="1" applyAlignment="1">
      <alignment horizontal="center" vertical="center"/>
    </xf>
    <xf numFmtId="14" fontId="4" fillId="4" borderId="23" xfId="0" applyNumberFormat="1" applyFont="1" applyFill="1" applyBorder="1" applyAlignment="1">
      <alignment horizontal="center" vertical="center" wrapText="1"/>
    </xf>
    <xf numFmtId="0" fontId="6" fillId="0" borderId="0" xfId="1" applyFont="1" applyAlignment="1">
      <alignment vertical="center"/>
    </xf>
    <xf numFmtId="164" fontId="4" fillId="4" borderId="10" xfId="0" applyNumberFormat="1" applyFont="1" applyFill="1" applyBorder="1" applyAlignment="1">
      <alignment horizontal="center" vertical="center"/>
    </xf>
    <xf numFmtId="3" fontId="4" fillId="0" borderId="37" xfId="1" applyNumberFormat="1" applyFont="1" applyBorder="1" applyAlignment="1">
      <alignment horizontal="center" vertical="center"/>
    </xf>
    <xf numFmtId="1" fontId="4" fillId="10" borderId="33" xfId="1" applyNumberFormat="1" applyFont="1" applyFill="1" applyBorder="1" applyAlignment="1">
      <alignment horizontal="center" vertical="center"/>
    </xf>
    <xf numFmtId="1" fontId="4" fillId="4" borderId="25" xfId="1" applyNumberFormat="1" applyFont="1" applyFill="1" applyBorder="1" applyAlignment="1">
      <alignment horizontal="center" vertical="center" wrapText="1"/>
    </xf>
    <xf numFmtId="0" fontId="4" fillId="4" borderId="30" xfId="1" applyFont="1" applyFill="1" applyBorder="1" applyAlignment="1">
      <alignment horizontal="center" vertical="center"/>
    </xf>
    <xf numFmtId="1" fontId="4" fillId="4" borderId="20" xfId="1" applyNumberFormat="1" applyFont="1" applyFill="1" applyBorder="1" applyAlignment="1">
      <alignment horizontal="center" vertical="center"/>
    </xf>
    <xf numFmtId="1" fontId="4" fillId="0" borderId="3" xfId="1" applyNumberFormat="1" applyFont="1" applyBorder="1" applyAlignment="1">
      <alignment horizontal="center" vertical="center"/>
    </xf>
    <xf numFmtId="1" fontId="4" fillId="4" borderId="54" xfId="1" applyNumberFormat="1" applyFont="1" applyFill="1" applyBorder="1" applyAlignment="1">
      <alignment horizontal="center" vertical="center"/>
    </xf>
    <xf numFmtId="1" fontId="4" fillId="0" borderId="55" xfId="1" applyNumberFormat="1" applyFont="1" applyBorder="1" applyAlignment="1">
      <alignment horizontal="center" vertical="center"/>
    </xf>
    <xf numFmtId="1" fontId="4" fillId="4" borderId="57" xfId="1" applyNumberFormat="1" applyFont="1" applyFill="1" applyBorder="1" applyAlignment="1">
      <alignment horizontal="center" vertical="center"/>
    </xf>
    <xf numFmtId="1" fontId="4" fillId="0" borderId="58" xfId="1" applyNumberFormat="1" applyFont="1" applyBorder="1" applyAlignment="1">
      <alignment horizontal="center" vertical="center"/>
    </xf>
    <xf numFmtId="38" fontId="4" fillId="0" borderId="21" xfId="1" applyNumberFormat="1" applyFont="1" applyBorder="1" applyAlignment="1">
      <alignment horizontal="center" vertical="center"/>
    </xf>
    <xf numFmtId="38" fontId="4" fillId="0" borderId="56" xfId="1" applyNumberFormat="1" applyFont="1" applyBorder="1" applyAlignment="1">
      <alignment horizontal="center" vertical="center"/>
    </xf>
    <xf numFmtId="38" fontId="4" fillId="0" borderId="59" xfId="1" applyNumberFormat="1" applyFont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14" fontId="4" fillId="0" borderId="44" xfId="1" applyNumberFormat="1" applyFont="1" applyBorder="1" applyAlignment="1">
      <alignment horizontal="center" vertical="center"/>
    </xf>
    <xf numFmtId="0" fontId="4" fillId="4" borderId="36" xfId="1" applyFont="1" applyFill="1" applyBorder="1" applyAlignment="1">
      <alignment horizontal="center" vertical="center"/>
    </xf>
    <xf numFmtId="1" fontId="4" fillId="4" borderId="45" xfId="1" applyNumberFormat="1" applyFont="1" applyFill="1" applyBorder="1" applyAlignment="1">
      <alignment horizontal="center" vertical="center"/>
    </xf>
    <xf numFmtId="1" fontId="4" fillId="0" borderId="46" xfId="1" applyNumberFormat="1" applyFont="1" applyBorder="1" applyAlignment="1">
      <alignment horizontal="center" vertical="center"/>
    </xf>
    <xf numFmtId="38" fontId="4" fillId="0" borderId="41" xfId="1" applyNumberFormat="1" applyFont="1" applyBorder="1" applyAlignment="1">
      <alignment horizontal="center" vertical="center"/>
    </xf>
    <xf numFmtId="1" fontId="4" fillId="4" borderId="6" xfId="1" applyNumberFormat="1" applyFont="1" applyFill="1" applyBorder="1" applyAlignment="1">
      <alignment horizontal="center" vertical="center"/>
    </xf>
    <xf numFmtId="1" fontId="4" fillId="0" borderId="50" xfId="1" applyNumberFormat="1" applyFont="1" applyBorder="1" applyAlignment="1">
      <alignment horizontal="center" vertical="center"/>
    </xf>
    <xf numFmtId="38" fontId="4" fillId="0" borderId="42" xfId="1" applyNumberFormat="1" applyFont="1" applyBorder="1" applyAlignment="1">
      <alignment horizontal="center" vertical="center"/>
    </xf>
    <xf numFmtId="1" fontId="4" fillId="4" borderId="50" xfId="1" applyNumberFormat="1" applyFont="1" applyFill="1" applyBorder="1" applyAlignment="1">
      <alignment horizontal="center" vertical="center"/>
    </xf>
    <xf numFmtId="164" fontId="4" fillId="2" borderId="22" xfId="0" applyNumberFormat="1" applyFont="1" applyFill="1" applyBorder="1" applyAlignment="1" applyProtection="1">
      <alignment horizontal="center" vertical="center"/>
      <protection locked="0"/>
    </xf>
    <xf numFmtId="3" fontId="4" fillId="2" borderId="3" xfId="0" applyNumberFormat="1" applyFont="1" applyFill="1" applyBorder="1" applyAlignment="1" applyProtection="1">
      <alignment horizontal="center" vertical="center"/>
      <protection locked="0"/>
    </xf>
    <xf numFmtId="0" fontId="5" fillId="7" borderId="36" xfId="0" applyFont="1" applyFill="1" applyBorder="1" applyAlignment="1">
      <alignment horizontal="center" vertical="center"/>
    </xf>
    <xf numFmtId="0" fontId="5" fillId="7" borderId="35" xfId="0" applyFont="1" applyFill="1" applyBorder="1" applyAlignment="1">
      <alignment horizontal="center" vertical="center"/>
    </xf>
    <xf numFmtId="0" fontId="5" fillId="7" borderId="44" xfId="0" applyFont="1" applyFill="1" applyBorder="1" applyAlignment="1">
      <alignment horizontal="center" vertical="center" wrapText="1"/>
    </xf>
    <xf numFmtId="0" fontId="5" fillId="7" borderId="35" xfId="0" applyFont="1" applyFill="1" applyBorder="1" applyAlignment="1">
      <alignment vertical="center" wrapText="1"/>
    </xf>
    <xf numFmtId="0" fontId="5" fillId="7" borderId="11" xfId="0" applyFont="1" applyFill="1" applyBorder="1" applyAlignment="1">
      <alignment horizontal="center" vertical="center" wrapText="1"/>
    </xf>
    <xf numFmtId="49" fontId="4" fillId="4" borderId="29" xfId="0" applyNumberFormat="1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 wrapText="1"/>
    </xf>
    <xf numFmtId="44" fontId="9" fillId="4" borderId="3" xfId="0" applyNumberFormat="1" applyFont="1" applyFill="1" applyBorder="1" applyAlignment="1">
      <alignment horizontal="left" vertical="center"/>
    </xf>
    <xf numFmtId="165" fontId="4" fillId="0" borderId="61" xfId="0" applyNumberFormat="1" applyFont="1" applyBorder="1" applyAlignment="1">
      <alignment horizontal="center" vertical="center"/>
    </xf>
    <xf numFmtId="0" fontId="5" fillId="7" borderId="47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9" fontId="11" fillId="3" borderId="3" xfId="0" applyNumberFormat="1" applyFont="1" applyFill="1" applyBorder="1" applyAlignment="1">
      <alignment horizontal="center" vertical="center" wrapText="1"/>
    </xf>
    <xf numFmtId="3" fontId="4" fillId="4" borderId="21" xfId="4" applyNumberFormat="1" applyFont="1" applyFill="1" applyBorder="1" applyAlignment="1" applyProtection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165" fontId="4" fillId="0" borderId="49" xfId="3" applyNumberFormat="1" applyFont="1" applyBorder="1" applyAlignment="1" applyProtection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9" fontId="11" fillId="3" borderId="24" xfId="0" applyNumberFormat="1" applyFont="1" applyFill="1" applyBorder="1" applyAlignment="1">
      <alignment horizontal="center" vertical="center" wrapText="1"/>
    </xf>
    <xf numFmtId="0" fontId="5" fillId="8" borderId="20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8" borderId="20" xfId="0" applyFont="1" applyFill="1" applyBorder="1" applyAlignment="1">
      <alignment horizontal="center" vertical="center" wrapText="1"/>
    </xf>
    <xf numFmtId="0" fontId="5" fillId="8" borderId="14" xfId="0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/>
    </xf>
    <xf numFmtId="3" fontId="5" fillId="8" borderId="18" xfId="0" applyNumberFormat="1" applyFont="1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3" fontId="5" fillId="8" borderId="20" xfId="0" applyNumberFormat="1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164" fontId="3" fillId="4" borderId="10" xfId="0" applyNumberFormat="1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 wrapText="1"/>
    </xf>
    <xf numFmtId="164" fontId="4" fillId="4" borderId="3" xfId="0" applyNumberFormat="1" applyFont="1" applyFill="1" applyBorder="1" applyAlignment="1">
      <alignment horizontal="center" vertical="center"/>
    </xf>
    <xf numFmtId="3" fontId="4" fillId="4" borderId="20" xfId="0" applyNumberFormat="1" applyFont="1" applyFill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/>
    </xf>
    <xf numFmtId="164" fontId="4" fillId="4" borderId="34" xfId="0" applyNumberFormat="1" applyFont="1" applyFill="1" applyBorder="1" applyAlignment="1">
      <alignment horizontal="center" vertical="center"/>
    </xf>
    <xf numFmtId="3" fontId="4" fillId="4" borderId="29" xfId="0" applyNumberFormat="1" applyFont="1" applyFill="1" applyBorder="1" applyAlignment="1">
      <alignment horizontal="center" vertical="center"/>
    </xf>
    <xf numFmtId="3" fontId="4" fillId="0" borderId="28" xfId="0" applyNumberFormat="1" applyFont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3" fontId="4" fillId="4" borderId="3" xfId="0" applyNumberFormat="1" applyFont="1" applyFill="1" applyBorder="1" applyAlignment="1">
      <alignment horizontal="center" vertical="center"/>
    </xf>
    <xf numFmtId="3" fontId="4" fillId="4" borderId="24" xfId="0" applyNumberFormat="1" applyFont="1" applyFill="1" applyBorder="1" applyAlignment="1">
      <alignment horizontal="center" vertical="center"/>
    </xf>
    <xf numFmtId="0" fontId="5" fillId="7" borderId="16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69" fontId="4" fillId="2" borderId="21" xfId="0" applyNumberFormat="1" applyFont="1" applyFill="1" applyBorder="1" applyAlignment="1" applyProtection="1">
      <alignment horizontal="center" vertical="center"/>
      <protection locked="0"/>
    </xf>
    <xf numFmtId="169" fontId="4" fillId="4" borderId="28" xfId="0" applyNumberFormat="1" applyFont="1" applyFill="1" applyBorder="1" applyAlignment="1">
      <alignment horizontal="center" vertical="center"/>
    </xf>
    <xf numFmtId="169" fontId="4" fillId="0" borderId="21" xfId="0" applyNumberFormat="1" applyFont="1" applyBorder="1" applyAlignment="1">
      <alignment horizontal="center" vertical="center"/>
    </xf>
    <xf numFmtId="169" fontId="4" fillId="0" borderId="56" xfId="0" applyNumberFormat="1" applyFont="1" applyBorder="1" applyAlignment="1">
      <alignment horizontal="center" vertical="center"/>
    </xf>
    <xf numFmtId="49" fontId="4" fillId="7" borderId="18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5" fillId="7" borderId="18" xfId="0" applyFont="1" applyFill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/>
    </xf>
    <xf numFmtId="9" fontId="4" fillId="0" borderId="21" xfId="2" applyFont="1" applyFill="1" applyBorder="1" applyAlignment="1" applyProtection="1">
      <alignment horizontal="center" vertical="center"/>
    </xf>
    <xf numFmtId="166" fontId="4" fillId="0" borderId="3" xfId="1" applyNumberFormat="1" applyFont="1" applyBorder="1" applyAlignment="1">
      <alignment horizontal="center" vertical="center"/>
    </xf>
    <xf numFmtId="166" fontId="4" fillId="0" borderId="21" xfId="1" applyNumberFormat="1" applyFont="1" applyBorder="1" applyAlignment="1">
      <alignment horizontal="center" vertical="center"/>
    </xf>
    <xf numFmtId="166" fontId="4" fillId="0" borderId="22" xfId="1" applyNumberFormat="1" applyFont="1" applyBorder="1" applyAlignment="1">
      <alignment horizontal="center" vertical="center"/>
    </xf>
    <xf numFmtId="9" fontId="4" fillId="0" borderId="21" xfId="2" applyFont="1" applyBorder="1" applyAlignment="1" applyProtection="1">
      <alignment horizontal="center" vertical="center"/>
    </xf>
    <xf numFmtId="170" fontId="4" fillId="2" borderId="19" xfId="0" applyNumberFormat="1" applyFont="1" applyFill="1" applyBorder="1" applyAlignment="1" applyProtection="1">
      <alignment horizontal="center" vertical="center"/>
      <protection locked="0"/>
    </xf>
    <xf numFmtId="9" fontId="4" fillId="2" borderId="22" xfId="2" applyFont="1" applyFill="1" applyBorder="1" applyAlignment="1" applyProtection="1">
      <alignment horizontal="center" vertical="center"/>
      <protection locked="0"/>
    </xf>
    <xf numFmtId="1" fontId="4" fillId="0" borderId="28" xfId="4" applyNumberFormat="1" applyFont="1" applyFill="1" applyBorder="1" applyAlignment="1" applyProtection="1">
      <alignment horizontal="center" vertical="center"/>
    </xf>
    <xf numFmtId="164" fontId="3" fillId="2" borderId="10" xfId="0" applyNumberFormat="1" applyFont="1" applyFill="1" applyBorder="1" applyAlignment="1" applyProtection="1">
      <alignment horizontal="center" vertical="center"/>
      <protection locked="0"/>
    </xf>
    <xf numFmtId="164" fontId="3" fillId="2" borderId="34" xfId="0" applyNumberFormat="1" applyFont="1" applyFill="1" applyBorder="1" applyAlignment="1" applyProtection="1">
      <alignment horizontal="center" vertical="center"/>
      <protection locked="0"/>
    </xf>
    <xf numFmtId="3" fontId="4" fillId="6" borderId="3" xfId="0" applyNumberFormat="1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5" fillId="7" borderId="18" xfId="0" applyFont="1" applyFill="1" applyBorder="1" applyAlignment="1">
      <alignment horizontal="center" vertical="center"/>
    </xf>
    <xf numFmtId="165" fontId="4" fillId="0" borderId="19" xfId="0" applyNumberFormat="1" applyFont="1" applyBorder="1" applyAlignment="1">
      <alignment horizontal="center" vertical="center"/>
    </xf>
    <xf numFmtId="164" fontId="4" fillId="4" borderId="22" xfId="0" applyNumberFormat="1" applyFont="1" applyFill="1" applyBorder="1" applyAlignment="1">
      <alignment horizontal="center" vertical="center"/>
    </xf>
    <xf numFmtId="0" fontId="5" fillId="7" borderId="26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 wrapText="1"/>
    </xf>
    <xf numFmtId="9" fontId="11" fillId="3" borderId="21" xfId="0" applyNumberFormat="1" applyFont="1" applyFill="1" applyBorder="1" applyAlignment="1">
      <alignment horizontal="center" vertical="center" wrapText="1"/>
    </xf>
    <xf numFmtId="165" fontId="4" fillId="0" borderId="21" xfId="0" applyNumberFormat="1" applyFont="1" applyBorder="1" applyAlignment="1">
      <alignment horizontal="center" vertical="center"/>
    </xf>
    <xf numFmtId="9" fontId="11" fillId="3" borderId="22" xfId="0" applyNumberFormat="1" applyFont="1" applyFill="1" applyBorder="1" applyAlignment="1">
      <alignment horizontal="center" vertical="center" wrapText="1"/>
    </xf>
    <xf numFmtId="0" fontId="5" fillId="5" borderId="27" xfId="0" applyFont="1" applyFill="1" applyBorder="1" applyAlignment="1">
      <alignment horizontal="center" vertical="center"/>
    </xf>
    <xf numFmtId="14" fontId="5" fillId="7" borderId="26" xfId="0" applyNumberFormat="1" applyFont="1" applyFill="1" applyBorder="1" applyAlignment="1">
      <alignment horizontal="center" vertical="center" wrapText="1"/>
    </xf>
    <xf numFmtId="0" fontId="5" fillId="7" borderId="26" xfId="0" applyFont="1" applyFill="1" applyBorder="1" applyAlignment="1">
      <alignment horizontal="center" vertical="center" wrapText="1"/>
    </xf>
    <xf numFmtId="1" fontId="4" fillId="4" borderId="21" xfId="0" applyNumberFormat="1" applyFont="1" applyFill="1" applyBorder="1" applyAlignment="1">
      <alignment horizontal="center" vertical="center"/>
    </xf>
    <xf numFmtId="1" fontId="4" fillId="4" borderId="22" xfId="0" applyNumberFormat="1" applyFont="1" applyFill="1" applyBorder="1" applyAlignment="1">
      <alignment horizontal="center" vertical="center"/>
    </xf>
    <xf numFmtId="1" fontId="4" fillId="4" borderId="3" xfId="0" applyNumberFormat="1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7" borderId="29" xfId="0" applyFont="1" applyFill="1" applyBorder="1" applyAlignment="1">
      <alignment horizontal="center" vertical="center"/>
    </xf>
    <xf numFmtId="3" fontId="4" fillId="4" borderId="23" xfId="0" applyNumberFormat="1" applyFont="1" applyFill="1" applyBorder="1" applyAlignment="1">
      <alignment horizontal="center" vertical="center"/>
    </xf>
    <xf numFmtId="9" fontId="11" fillId="3" borderId="28" xfId="0" applyNumberFormat="1" applyFont="1" applyFill="1" applyBorder="1" applyAlignment="1">
      <alignment horizontal="center" vertical="center" wrapText="1"/>
    </xf>
    <xf numFmtId="1" fontId="4" fillId="4" borderId="30" xfId="0" applyNumberFormat="1" applyFont="1" applyFill="1" applyBorder="1" applyAlignment="1">
      <alignment horizontal="center" vertical="center"/>
    </xf>
    <xf numFmtId="165" fontId="4" fillId="0" borderId="22" xfId="0" applyNumberFormat="1" applyFont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166" fontId="4" fillId="0" borderId="19" xfId="3" applyNumberFormat="1" applyFont="1" applyFill="1" applyBorder="1" applyAlignment="1" applyProtection="1">
      <alignment horizontal="center" vertical="center"/>
    </xf>
    <xf numFmtId="166" fontId="4" fillId="0" borderId="62" xfId="3" applyNumberFormat="1" applyFont="1" applyFill="1" applyBorder="1" applyAlignment="1" applyProtection="1">
      <alignment horizontal="center" vertical="center"/>
    </xf>
    <xf numFmtId="0" fontId="10" fillId="0" borderId="3" xfId="0" applyFont="1" applyBorder="1" applyAlignment="1">
      <alignment horizontal="left"/>
    </xf>
    <xf numFmtId="0" fontId="12" fillId="0" borderId="3" xfId="5" applyFill="1" applyBorder="1" applyAlignment="1">
      <alignment horizontal="left"/>
    </xf>
    <xf numFmtId="9" fontId="4" fillId="2" borderId="28" xfId="2" applyFont="1" applyFill="1" applyBorder="1" applyAlignment="1" applyProtection="1">
      <alignment horizontal="center" vertical="center"/>
      <protection locked="0"/>
    </xf>
    <xf numFmtId="0" fontId="5" fillId="8" borderId="6" xfId="0" applyFont="1" applyFill="1" applyBorder="1" applyAlignment="1">
      <alignment horizontal="center" vertical="center"/>
    </xf>
    <xf numFmtId="3" fontId="4" fillId="4" borderId="6" xfId="0" applyNumberFormat="1" applyFont="1" applyFill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 wrapText="1"/>
    </xf>
    <xf numFmtId="9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70" xfId="0" applyFont="1" applyBorder="1" applyAlignment="1" applyProtection="1">
      <alignment horizontal="center" vertical="center" wrapText="1"/>
      <protection locked="0"/>
    </xf>
    <xf numFmtId="0" fontId="3" fillId="0" borderId="35" xfId="0" applyFont="1" applyBorder="1" applyAlignment="1" applyProtection="1">
      <alignment horizontal="center" vertical="center"/>
      <protection locked="0"/>
    </xf>
    <xf numFmtId="0" fontId="3" fillId="0" borderId="37" xfId="0" applyFont="1" applyBorder="1" applyAlignment="1" applyProtection="1">
      <alignment horizontal="center" vertical="center" wrapText="1"/>
      <protection locked="0"/>
    </xf>
    <xf numFmtId="0" fontId="14" fillId="0" borderId="69" xfId="0" applyFont="1" applyBorder="1" applyAlignment="1" applyProtection="1">
      <alignment horizontal="center" vertical="center"/>
      <protection locked="0"/>
    </xf>
    <xf numFmtId="0" fontId="6" fillId="0" borderId="73" xfId="0" applyFont="1" applyBorder="1" applyAlignment="1" applyProtection="1">
      <alignment horizontal="center" vertical="center"/>
      <protection locked="0"/>
    </xf>
    <xf numFmtId="9" fontId="14" fillId="0" borderId="16" xfId="0" applyNumberFormat="1" applyFont="1" applyBorder="1" applyAlignment="1" applyProtection="1">
      <alignment horizontal="center" vertical="center"/>
      <protection locked="0"/>
    </xf>
    <xf numFmtId="9" fontId="14" fillId="0" borderId="25" xfId="0" applyNumberFormat="1" applyFont="1" applyBorder="1" applyAlignment="1" applyProtection="1">
      <alignment horizontal="center" vertical="center"/>
      <protection locked="0"/>
    </xf>
    <xf numFmtId="0" fontId="14" fillId="0" borderId="30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 applyProtection="1">
      <alignment horizontal="center" vertical="center"/>
      <protection locked="0"/>
    </xf>
    <xf numFmtId="9" fontId="14" fillId="0" borderId="14" xfId="0" applyNumberFormat="1" applyFont="1" applyBorder="1" applyAlignment="1" applyProtection="1">
      <alignment horizontal="center" vertical="center"/>
      <protection locked="0"/>
    </xf>
    <xf numFmtId="9" fontId="14" fillId="0" borderId="3" xfId="0" applyNumberFormat="1" applyFont="1" applyBorder="1" applyAlignment="1" applyProtection="1">
      <alignment horizontal="center" vertical="center"/>
      <protection locked="0"/>
    </xf>
    <xf numFmtId="0" fontId="14" fillId="0" borderId="21" xfId="0" applyFont="1" applyBorder="1" applyAlignment="1" applyProtection="1">
      <alignment horizontal="center" vertical="center"/>
      <protection locked="0"/>
    </xf>
    <xf numFmtId="0" fontId="6" fillId="0" borderId="75" xfId="0" applyFont="1" applyBorder="1" applyAlignment="1" applyProtection="1">
      <alignment horizontal="center" vertical="center"/>
      <protection locked="0"/>
    </xf>
    <xf numFmtId="9" fontId="14" fillId="0" borderId="72" xfId="0" applyNumberFormat="1" applyFont="1" applyBorder="1" applyAlignment="1" applyProtection="1">
      <alignment horizontal="center" vertical="center"/>
      <protection locked="0"/>
    </xf>
    <xf numFmtId="9" fontId="14" fillId="0" borderId="24" xfId="0" applyNumberFormat="1" applyFont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3" fillId="0" borderId="0" xfId="0" applyNumberFormat="1" applyFont="1" applyAlignment="1" applyProtection="1">
      <alignment horizontal="center" vertical="center"/>
      <protection locked="0"/>
    </xf>
    <xf numFmtId="0" fontId="3" fillId="0" borderId="35" xfId="0" applyFont="1" applyBorder="1" applyAlignment="1" applyProtection="1">
      <alignment horizontal="center" vertical="center" wrapText="1"/>
      <protection locked="0"/>
    </xf>
    <xf numFmtId="0" fontId="12" fillId="0" borderId="3" xfId="5" applyFill="1" applyBorder="1" applyAlignment="1">
      <alignment horizontal="left" vertical="center"/>
    </xf>
    <xf numFmtId="9" fontId="14" fillId="11" borderId="71" xfId="2" applyFont="1" applyFill="1" applyBorder="1" applyAlignment="1" applyProtection="1">
      <alignment horizontal="center" vertical="center" wrapText="1"/>
      <protection locked="0"/>
    </xf>
    <xf numFmtId="9" fontId="14" fillId="11" borderId="50" xfId="0" applyNumberFormat="1" applyFont="1" applyFill="1" applyBorder="1" applyAlignment="1" applyProtection="1">
      <alignment horizontal="center" vertical="center"/>
      <protection locked="0"/>
    </xf>
    <xf numFmtId="0" fontId="14" fillId="11" borderId="42" xfId="0" applyFont="1" applyFill="1" applyBorder="1" applyAlignment="1" applyProtection="1">
      <alignment horizontal="center" vertical="center" wrapText="1"/>
      <protection locked="0"/>
    </xf>
    <xf numFmtId="9" fontId="14" fillId="0" borderId="16" xfId="0" applyNumberFormat="1" applyFont="1" applyBorder="1" applyAlignment="1">
      <alignment horizontal="center" vertical="center"/>
    </xf>
    <xf numFmtId="9" fontId="14" fillId="0" borderId="14" xfId="0" applyNumberFormat="1" applyFont="1" applyBorder="1" applyAlignment="1">
      <alignment horizontal="center" vertical="center"/>
    </xf>
    <xf numFmtId="9" fontId="14" fillId="0" borderId="7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17" fillId="0" borderId="16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 wrapText="1"/>
    </xf>
    <xf numFmtId="0" fontId="17" fillId="0" borderId="61" xfId="0" applyFont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2" fontId="9" fillId="0" borderId="0" xfId="2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14" fontId="10" fillId="0" borderId="0" xfId="0" applyNumberFormat="1" applyFont="1" applyAlignment="1">
      <alignment horizontal="center"/>
    </xf>
    <xf numFmtId="14" fontId="18" fillId="0" borderId="14" xfId="0" applyNumberFormat="1" applyFont="1" applyBorder="1" applyAlignment="1" applyProtection="1">
      <alignment horizontal="left"/>
      <protection locked="0"/>
    </xf>
    <xf numFmtId="0" fontId="18" fillId="0" borderId="3" xfId="0" applyFont="1" applyBorder="1" applyAlignment="1" applyProtection="1">
      <alignment horizontal="left"/>
      <protection locked="0"/>
    </xf>
    <xf numFmtId="0" fontId="18" fillId="0" borderId="10" xfId="0" applyFont="1" applyBorder="1" applyAlignment="1" applyProtection="1">
      <alignment horizontal="left"/>
      <protection locked="0"/>
    </xf>
    <xf numFmtId="0" fontId="10" fillId="0" borderId="14" xfId="0" applyFont="1" applyBorder="1" applyAlignment="1" applyProtection="1">
      <alignment horizontal="left"/>
      <protection locked="0"/>
    </xf>
    <xf numFmtId="0" fontId="10" fillId="0" borderId="3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10" fillId="0" borderId="15" xfId="0" applyFont="1" applyBorder="1" applyAlignment="1" applyProtection="1">
      <alignment horizontal="left"/>
      <protection locked="0"/>
    </xf>
    <xf numFmtId="0" fontId="10" fillId="0" borderId="23" xfId="0" applyFont="1" applyBorder="1" applyAlignment="1" applyProtection="1">
      <alignment horizontal="left"/>
      <protection locked="0"/>
    </xf>
    <xf numFmtId="0" fontId="10" fillId="0" borderId="63" xfId="0" applyFont="1" applyBorder="1" applyAlignment="1" applyProtection="1">
      <alignment horizontal="left"/>
      <protection locked="0"/>
    </xf>
    <xf numFmtId="14" fontId="10" fillId="0" borderId="15" xfId="0" applyNumberFormat="1" applyFont="1" applyBorder="1" applyAlignment="1" applyProtection="1">
      <alignment horizontal="left"/>
      <protection locked="0"/>
    </xf>
    <xf numFmtId="0" fontId="17" fillId="0" borderId="16" xfId="0" applyFont="1" applyBorder="1" applyAlignment="1">
      <alignment horizontal="center" vertical="center" wrapText="1"/>
    </xf>
    <xf numFmtId="0" fontId="12" fillId="0" borderId="3" xfId="5" applyFill="1" applyBorder="1" applyAlignme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0" fontId="12" fillId="0" borderId="0" xfId="5" applyFill="1" applyBorder="1" applyAlignment="1">
      <alignment horizontal="left"/>
    </xf>
    <xf numFmtId="20" fontId="4" fillId="0" borderId="21" xfId="2" applyNumberFormat="1" applyFont="1" applyBorder="1" applyAlignment="1" applyProtection="1">
      <alignment horizontal="center" vertical="center"/>
    </xf>
    <xf numFmtId="0" fontId="9" fillId="12" borderId="3" xfId="0" applyFont="1" applyFill="1" applyBorder="1" applyAlignment="1">
      <alignment horizontal="center" vertical="center"/>
    </xf>
    <xf numFmtId="168" fontId="9" fillId="12" borderId="3" xfId="0" applyNumberFormat="1" applyFont="1" applyFill="1" applyBorder="1" applyAlignment="1">
      <alignment vertical="center"/>
    </xf>
    <xf numFmtId="44" fontId="9" fillId="12" borderId="3" xfId="0" applyNumberFormat="1" applyFont="1" applyFill="1" applyBorder="1" applyAlignment="1">
      <alignment horizontal="center" vertical="center"/>
    </xf>
    <xf numFmtId="172" fontId="16" fillId="12" borderId="0" xfId="6" applyNumberFormat="1" applyFill="1" applyAlignment="1">
      <alignment horizontal="center"/>
    </xf>
    <xf numFmtId="171" fontId="16" fillId="12" borderId="0" xfId="6" applyNumberFormat="1" applyFill="1" applyAlignment="1">
      <alignment horizontal="center"/>
    </xf>
    <xf numFmtId="14" fontId="10" fillId="0" borderId="14" xfId="0" applyNumberFormat="1" applyFont="1" applyBorder="1" applyAlignment="1" applyProtection="1">
      <alignment horizontal="left"/>
      <protection locked="0"/>
    </xf>
    <xf numFmtId="0" fontId="4" fillId="4" borderId="32" xfId="0" applyFont="1" applyFill="1" applyBorder="1" applyAlignment="1">
      <alignment horizontal="center" vertical="center"/>
    </xf>
    <xf numFmtId="0" fontId="5" fillId="8" borderId="33" xfId="0" applyFont="1" applyFill="1" applyBorder="1" applyAlignment="1">
      <alignment horizontal="center" vertical="center"/>
    </xf>
    <xf numFmtId="3" fontId="4" fillId="2" borderId="63" xfId="0" applyNumberFormat="1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>
      <alignment horizontal="center" vertical="center" wrapText="1"/>
    </xf>
    <xf numFmtId="3" fontId="4" fillId="2" borderId="30" xfId="0" applyNumberFormat="1" applyFont="1" applyFill="1" applyBorder="1" applyAlignment="1" applyProtection="1">
      <alignment horizontal="center" vertical="center"/>
      <protection locked="0"/>
    </xf>
    <xf numFmtId="9" fontId="4" fillId="2" borderId="10" xfId="2" applyFont="1" applyFill="1" applyBorder="1" applyAlignment="1" applyProtection="1">
      <alignment horizontal="center" vertical="center"/>
      <protection locked="0"/>
    </xf>
    <xf numFmtId="3" fontId="4" fillId="4" borderId="28" xfId="4" applyNumberFormat="1" applyFont="1" applyFill="1" applyBorder="1" applyAlignment="1" applyProtection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20" fontId="4" fillId="2" borderId="21" xfId="2" applyNumberFormat="1" applyFont="1" applyFill="1" applyBorder="1" applyAlignment="1" applyProtection="1">
      <alignment horizontal="center" vertical="center"/>
      <protection locked="0"/>
    </xf>
    <xf numFmtId="9" fontId="4" fillId="13" borderId="19" xfId="2" applyFont="1" applyFill="1" applyBorder="1" applyAlignment="1">
      <alignment horizontal="center" vertical="center"/>
    </xf>
    <xf numFmtId="9" fontId="21" fillId="2" borderId="22" xfId="2" applyFont="1" applyFill="1" applyBorder="1" applyAlignment="1" applyProtection="1">
      <alignment horizontal="center" vertical="center"/>
      <protection locked="0"/>
    </xf>
    <xf numFmtId="9" fontId="21" fillId="2" borderId="22" xfId="2" applyFont="1" applyFill="1" applyBorder="1" applyAlignment="1" applyProtection="1">
      <alignment horizontal="center" vertical="center" wrapText="1"/>
      <protection locked="0"/>
    </xf>
    <xf numFmtId="0" fontId="12" fillId="0" borderId="3" xfId="5" applyBorder="1" applyAlignment="1">
      <alignment horizontal="left" vertical="center"/>
    </xf>
    <xf numFmtId="0" fontId="4" fillId="4" borderId="14" xfId="0" applyFont="1" applyFill="1" applyBorder="1" applyAlignment="1">
      <alignment horizontal="center" vertical="center" wrapText="1"/>
    </xf>
    <xf numFmtId="0" fontId="22" fillId="0" borderId="0" xfId="0" applyFont="1"/>
    <xf numFmtId="10" fontId="0" fillId="0" borderId="0" xfId="0" applyNumberFormat="1"/>
    <xf numFmtId="0" fontId="10" fillId="0" borderId="4" xfId="0" applyFont="1" applyBorder="1" applyAlignment="1">
      <alignment horizontal="right"/>
    </xf>
    <xf numFmtId="173" fontId="23" fillId="0" borderId="0" xfId="0" applyNumberFormat="1" applyFont="1" applyAlignment="1">
      <alignment horizontal="center"/>
    </xf>
    <xf numFmtId="9" fontId="23" fillId="0" borderId="0" xfId="2" applyFont="1" applyBorder="1" applyAlignment="1">
      <alignment horizontal="center"/>
    </xf>
    <xf numFmtId="0" fontId="23" fillId="0" borderId="0" xfId="2" applyNumberFormat="1" applyFont="1" applyBorder="1" applyAlignment="1">
      <alignment horizontal="center"/>
    </xf>
    <xf numFmtId="9" fontId="24" fillId="0" borderId="0" xfId="0" applyNumberFormat="1" applyFont="1" applyAlignment="1">
      <alignment horizontal="center"/>
    </xf>
    <xf numFmtId="10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10" fillId="0" borderId="5" xfId="0" applyFont="1" applyBorder="1" applyAlignment="1">
      <alignment horizontal="right"/>
    </xf>
    <xf numFmtId="0" fontId="23" fillId="0" borderId="13" xfId="0" applyFont="1" applyBorder="1" applyAlignment="1">
      <alignment horizont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5" fillId="8" borderId="43" xfId="0" applyFont="1" applyFill="1" applyBorder="1" applyAlignment="1">
      <alignment horizontal="center" vertical="center"/>
    </xf>
    <xf numFmtId="0" fontId="5" fillId="8" borderId="39" xfId="0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40" xfId="1" applyFont="1" applyBorder="1" applyAlignment="1">
      <alignment horizontal="center" vertical="center" wrapText="1"/>
    </xf>
    <xf numFmtId="0" fontId="4" fillId="4" borderId="20" xfId="1" applyFont="1" applyFill="1" applyBorder="1" applyAlignment="1">
      <alignment horizontal="center" vertical="center" wrapText="1"/>
    </xf>
    <xf numFmtId="0" fontId="4" fillId="4" borderId="3" xfId="1" applyFont="1" applyFill="1" applyBorder="1" applyAlignment="1">
      <alignment horizontal="center" vertical="center" wrapText="1"/>
    </xf>
    <xf numFmtId="0" fontId="5" fillId="8" borderId="33" xfId="0" applyFont="1" applyFill="1" applyBorder="1" applyAlignment="1">
      <alignment horizontal="center" vertical="center"/>
    </xf>
    <xf numFmtId="0" fontId="5" fillId="8" borderId="61" xfId="0" applyFont="1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4" fillId="4" borderId="27" xfId="1" applyFont="1" applyFill="1" applyBorder="1" applyAlignment="1">
      <alignment horizontal="center" vertical="center"/>
    </xf>
    <xf numFmtId="0" fontId="4" fillId="4" borderId="24" xfId="1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4" fillId="10" borderId="26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4" fillId="0" borderId="51" xfId="0" applyFont="1" applyBorder="1" applyAlignment="1">
      <alignment horizontal="center" vertical="center" wrapText="1"/>
    </xf>
    <xf numFmtId="0" fontId="4" fillId="0" borderId="66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43" fontId="4" fillId="4" borderId="18" xfId="0" applyNumberFormat="1" applyFont="1" applyFill="1" applyBorder="1" applyAlignment="1">
      <alignment horizontal="center" vertical="center"/>
    </xf>
    <xf numFmtId="43" fontId="4" fillId="4" borderId="26" xfId="0" applyNumberFormat="1" applyFont="1" applyFill="1" applyBorder="1" applyAlignment="1">
      <alignment horizontal="center" vertical="center"/>
    </xf>
    <xf numFmtId="43" fontId="4" fillId="4" borderId="19" xfId="0" applyNumberFormat="1" applyFont="1" applyFill="1" applyBorder="1" applyAlignment="1">
      <alignment horizontal="center" vertical="center"/>
    </xf>
    <xf numFmtId="0" fontId="4" fillId="4" borderId="47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52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 wrapText="1"/>
    </xf>
    <xf numFmtId="0" fontId="5" fillId="5" borderId="38" xfId="0" applyFont="1" applyFill="1" applyBorder="1" applyAlignment="1">
      <alignment horizontal="center" vertical="center"/>
    </xf>
    <xf numFmtId="0" fontId="5" fillId="5" borderId="39" xfId="0" applyFont="1" applyFill="1" applyBorder="1" applyAlignment="1">
      <alignment horizontal="center" vertical="center"/>
    </xf>
    <xf numFmtId="43" fontId="5" fillId="7" borderId="18" xfId="0" applyNumberFormat="1" applyFont="1" applyFill="1" applyBorder="1" applyAlignment="1">
      <alignment horizontal="center" vertical="center"/>
    </xf>
    <xf numFmtId="43" fontId="5" fillId="7" borderId="26" xfId="0" applyNumberFormat="1" applyFont="1" applyFill="1" applyBorder="1" applyAlignment="1">
      <alignment horizontal="center" vertical="center"/>
    </xf>
    <xf numFmtId="43" fontId="5" fillId="7" borderId="31" xfId="0" applyNumberFormat="1" applyFont="1" applyFill="1" applyBorder="1" applyAlignment="1">
      <alignment horizontal="center" vertical="center"/>
    </xf>
    <xf numFmtId="0" fontId="4" fillId="2" borderId="51" xfId="0" applyFont="1" applyFill="1" applyBorder="1" applyAlignment="1" applyProtection="1">
      <alignment horizontal="center" vertical="center" wrapText="1"/>
      <protection locked="0"/>
    </xf>
    <xf numFmtId="0" fontId="4" fillId="2" borderId="66" xfId="0" applyFont="1" applyFill="1" applyBorder="1" applyAlignment="1" applyProtection="1">
      <alignment horizontal="center" vertical="center" wrapText="1"/>
      <protection locked="0"/>
    </xf>
    <xf numFmtId="0" fontId="4" fillId="2" borderId="64" xfId="0" applyFont="1" applyFill="1" applyBorder="1" applyAlignment="1" applyProtection="1">
      <alignment horizontal="center" vertical="center" wrapText="1"/>
      <protection locked="0"/>
    </xf>
    <xf numFmtId="0" fontId="4" fillId="2" borderId="4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  <protection locked="0"/>
    </xf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40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/>
      <protection locked="0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4" fillId="2" borderId="22" xfId="0" applyFont="1" applyFill="1" applyBorder="1" applyAlignment="1" applyProtection="1">
      <alignment horizontal="center" vertical="center"/>
      <protection locked="0"/>
    </xf>
    <xf numFmtId="0" fontId="4" fillId="2" borderId="26" xfId="0" applyFont="1" applyFill="1" applyBorder="1" applyAlignment="1" applyProtection="1">
      <alignment horizontal="center" vertical="center"/>
      <protection locked="0"/>
    </xf>
    <xf numFmtId="0" fontId="4" fillId="2" borderId="19" xfId="0" applyFont="1" applyFill="1" applyBorder="1" applyAlignment="1" applyProtection="1">
      <alignment horizontal="center" vertical="center"/>
      <protection locked="0"/>
    </xf>
    <xf numFmtId="0" fontId="5" fillId="5" borderId="10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3" fillId="2" borderId="6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9" fillId="4" borderId="23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4" fillId="2" borderId="23" xfId="0" applyFont="1" applyFill="1" applyBorder="1" applyAlignment="1" applyProtection="1">
      <alignment horizontal="center" vertical="center"/>
      <protection locked="0"/>
    </xf>
    <xf numFmtId="0" fontId="4" fillId="2" borderId="28" xfId="0" applyFont="1" applyFill="1" applyBorder="1" applyAlignment="1" applyProtection="1">
      <alignment horizontal="center" vertical="center"/>
      <protection locked="0"/>
    </xf>
    <xf numFmtId="0" fontId="3" fillId="0" borderId="33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5" fillId="7" borderId="31" xfId="0" applyFont="1" applyFill="1" applyBorder="1" applyAlignment="1">
      <alignment horizontal="center" vertical="center" wrapText="1"/>
    </xf>
    <xf numFmtId="0" fontId="5" fillId="7" borderId="39" xfId="0" applyFont="1" applyFill="1" applyBorder="1" applyAlignment="1">
      <alignment horizontal="center" vertical="center" wrapText="1"/>
    </xf>
    <xf numFmtId="0" fontId="4" fillId="4" borderId="34" xfId="0" applyFont="1" applyFill="1" applyBorder="1" applyAlignment="1">
      <alignment horizontal="center" vertical="center" wrapText="1"/>
    </xf>
    <xf numFmtId="0" fontId="4" fillId="4" borderId="65" xfId="0" applyFont="1" applyFill="1" applyBorder="1" applyAlignment="1">
      <alignment horizontal="center" vertical="center" wrapText="1"/>
    </xf>
    <xf numFmtId="0" fontId="5" fillId="7" borderId="20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0" fontId="5" fillId="7" borderId="24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5" fillId="7" borderId="25" xfId="0" applyFont="1" applyFill="1" applyBorder="1" applyAlignment="1">
      <alignment horizontal="center" vertical="center"/>
    </xf>
    <xf numFmtId="0" fontId="5" fillId="7" borderId="18" xfId="0" applyFont="1" applyFill="1" applyBorder="1" applyAlignment="1">
      <alignment horizontal="center" vertical="center"/>
    </xf>
    <xf numFmtId="0" fontId="5" fillId="7" borderId="26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 wrapText="1"/>
    </xf>
    <xf numFmtId="0" fontId="4" fillId="4" borderId="64" xfId="0" applyFont="1" applyFill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11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>
      <alignment horizontal="center"/>
    </xf>
    <xf numFmtId="0" fontId="10" fillId="0" borderId="3" xfId="0" applyFont="1" applyBorder="1" applyAlignment="1">
      <alignment horizontal="left"/>
    </xf>
    <xf numFmtId="0" fontId="9" fillId="0" borderId="3" xfId="0" applyFont="1" applyBorder="1" applyAlignment="1">
      <alignment horizontal="right" vertical="center"/>
    </xf>
    <xf numFmtId="168" fontId="9" fillId="12" borderId="3" xfId="0" applyNumberFormat="1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/>
    </xf>
    <xf numFmtId="0" fontId="25" fillId="14" borderId="2" xfId="0" applyFont="1" applyFill="1" applyBorder="1" applyAlignment="1">
      <alignment horizontal="center"/>
    </xf>
    <xf numFmtId="0" fontId="25" fillId="14" borderId="11" xfId="0" applyFont="1" applyFill="1" applyBorder="1" applyAlignment="1">
      <alignment horizontal="center"/>
    </xf>
    <xf numFmtId="0" fontId="10" fillId="0" borderId="13" xfId="0" applyFont="1" applyBorder="1" applyAlignment="1">
      <alignment horizontal="left"/>
    </xf>
    <xf numFmtId="0" fontId="10" fillId="0" borderId="40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12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12" xfId="0" applyFont="1" applyBorder="1" applyAlignment="1">
      <alignment horizontal="left"/>
    </xf>
    <xf numFmtId="10" fontId="0" fillId="0" borderId="0" xfId="0" applyNumberFormat="1" applyAlignment="1">
      <alignment horizontal="left"/>
    </xf>
    <xf numFmtId="10" fontId="0" fillId="0" borderId="12" xfId="0" applyNumberFormat="1" applyBorder="1" applyAlignment="1">
      <alignment horizontal="left"/>
    </xf>
  </cellXfs>
  <cellStyles count="7">
    <cellStyle name="Comma" xfId="4" builtinId="3"/>
    <cellStyle name="Currency" xfId="3" builtinId="4"/>
    <cellStyle name="Hyperlink" xfId="5" builtinId="8"/>
    <cellStyle name="Normal" xfId="0" builtinId="0"/>
    <cellStyle name="Normal 2" xfId="6" xr:uid="{00000000-0005-0000-0000-000004000000}"/>
    <cellStyle name="Normal_Sunday B" xfId="1" xr:uid="{00000000-0005-0000-0000-000005000000}"/>
    <cellStyle name="Percent" xfId="2" builtinId="5"/>
  </cellStyles>
  <dxfs count="652"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9" formatCode="m/d/yyyy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9" formatCode="m/d/yyyy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9933"/>
      </font>
    </dxf>
    <dxf>
      <font>
        <b/>
        <i val="0"/>
        <color rgb="FF339933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ill>
        <patternFill>
          <bgColor rgb="FF05FF0B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fgColor auto="1"/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  <color indexed="8"/>
      </font>
      <fill>
        <patternFill>
          <bgColor indexed="10"/>
        </patternFill>
      </fill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339933"/>
      <color rgb="FF05FF0B"/>
      <color rgb="FF00FA71"/>
      <color rgb="FF00FF00"/>
      <color rgb="FFFFFF00"/>
      <color rgb="FFFFFF99"/>
      <color rgb="FFFFFF66"/>
      <color rgb="FF66FF99"/>
      <color rgb="FFF4AED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1217248</xdr:colOff>
      <xdr:row>1</xdr:row>
      <xdr:rowOff>397206</xdr:rowOff>
    </xdr:to>
    <xdr:pic>
      <xdr:nvPicPr>
        <xdr:cNvPr id="6" name="Picture 3" descr="Image result for frito lay 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52600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1217248</xdr:colOff>
      <xdr:row>1</xdr:row>
      <xdr:rowOff>397206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22</xdr:row>
          <xdr:rowOff>228600</xdr:rowOff>
        </xdr:from>
        <xdr:to>
          <xdr:col>5</xdr:col>
          <xdr:colOff>1219200</xdr:colOff>
          <xdr:row>26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0</xdr:row>
          <xdr:rowOff>85725</xdr:rowOff>
        </xdr:from>
        <xdr:to>
          <xdr:col>16</xdr:col>
          <xdr:colOff>476250</xdr:colOff>
          <xdr:row>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0</xdr:row>
          <xdr:rowOff>85725</xdr:rowOff>
        </xdr:from>
        <xdr:to>
          <xdr:col>16</xdr:col>
          <xdr:colOff>476250</xdr:colOff>
          <xdr:row>2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0</xdr:row>
          <xdr:rowOff>85725</xdr:rowOff>
        </xdr:from>
        <xdr:to>
          <xdr:col>16</xdr:col>
          <xdr:colOff>476250</xdr:colOff>
          <xdr:row>2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4</xdr:row>
          <xdr:rowOff>447675</xdr:rowOff>
        </xdr:from>
        <xdr:to>
          <xdr:col>16</xdr:col>
          <xdr:colOff>504825</xdr:colOff>
          <xdr:row>6</xdr:row>
          <xdr:rowOff>447675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0</xdr:row>
          <xdr:rowOff>85725</xdr:rowOff>
        </xdr:from>
        <xdr:to>
          <xdr:col>16</xdr:col>
          <xdr:colOff>476250</xdr:colOff>
          <xdr:row>2</xdr:row>
          <xdr:rowOff>47625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85725</xdr:rowOff>
        </xdr:from>
        <xdr:to>
          <xdr:col>16</xdr:col>
          <xdr:colOff>485775</xdr:colOff>
          <xdr:row>2</xdr:row>
          <xdr:rowOff>47625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2</xdr:row>
          <xdr:rowOff>209550</xdr:rowOff>
        </xdr:from>
        <xdr:to>
          <xdr:col>16</xdr:col>
          <xdr:colOff>495300</xdr:colOff>
          <xdr:row>4</xdr:row>
          <xdr:rowOff>228600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1314450</xdr:colOff>
          <xdr:row>22</xdr:row>
          <xdr:rowOff>228600</xdr:rowOff>
        </xdr:from>
        <xdr:to>
          <xdr:col>5</xdr:col>
          <xdr:colOff>2409825</xdr:colOff>
          <xdr:row>26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1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1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1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1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1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1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1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1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2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2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2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2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2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2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2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2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2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3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3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3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3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3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3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3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3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3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4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4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4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4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4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4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4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4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4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5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5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5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5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5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5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5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5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5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6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6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6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6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6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6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6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6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6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7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7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0734" name="Butto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7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0735" name="Butto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7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7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7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7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9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1756" name="Button 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9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1757" name="Button 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9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1758" name="Button 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9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1759" name="Button 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9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1760" name="Button 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9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1761" name="Button 17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9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1762" name="Button 18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9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1763" name="Button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9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A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A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A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A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A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A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A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A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A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B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B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B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B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B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B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B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B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B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5857" name="Butto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5859" name="Butto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D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D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D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D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D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D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D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D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D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1210898</xdr:colOff>
      <xdr:row>1</xdr:row>
      <xdr:rowOff>409576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1210898</xdr:colOff>
      <xdr:row>1</xdr:row>
      <xdr:rowOff>409576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1210898</xdr:colOff>
      <xdr:row>1</xdr:row>
      <xdr:rowOff>409576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E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E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E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E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E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E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E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E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E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5" name="Picture 3" descr="Image result for frito lay logo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0" name="Picture 3" descr="Image result for frito lay logo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177800</xdr:colOff>
      <xdr:row>0</xdr:row>
      <xdr:rowOff>38101</xdr:rowOff>
    </xdr:from>
    <xdr:to>
      <xdr:col>11</xdr:col>
      <xdr:colOff>1207723</xdr:colOff>
      <xdr:row>1</xdr:row>
      <xdr:rowOff>406401</xdr:rowOff>
    </xdr:to>
    <xdr:pic>
      <xdr:nvPicPr>
        <xdr:cNvPr id="15" name="Picture 3" descr="Image result for frito lay logo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1975" y="38101"/>
          <a:ext cx="1029923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F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F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F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4</xdr:row>
          <xdr:rowOff>447675</xdr:rowOff>
        </xdr:from>
        <xdr:to>
          <xdr:col>16</xdr:col>
          <xdr:colOff>485775</xdr:colOff>
          <xdr:row>6</xdr:row>
          <xdr:rowOff>438150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F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0</xdr:row>
          <xdr:rowOff>85725</xdr:rowOff>
        </xdr:from>
        <xdr:to>
          <xdr:col>16</xdr:col>
          <xdr:colOff>457200</xdr:colOff>
          <xdr:row>2</xdr:row>
          <xdr:rowOff>47625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F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85725</xdr:rowOff>
        </xdr:from>
        <xdr:to>
          <xdr:col>16</xdr:col>
          <xdr:colOff>466725</xdr:colOff>
          <xdr:row>2</xdr:row>
          <xdr:rowOff>47625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F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Wrap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209550</xdr:rowOff>
        </xdr:from>
        <xdr:to>
          <xdr:col>16</xdr:col>
          <xdr:colOff>476250</xdr:colOff>
          <xdr:row>4</xdr:row>
          <xdr:rowOff>228600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F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Wrap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200025</xdr:rowOff>
        </xdr:from>
        <xdr:to>
          <xdr:col>5</xdr:col>
          <xdr:colOff>1200150</xdr:colOff>
          <xdr:row>26</xdr:row>
          <xdr:rowOff>142875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F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Copy/Paste Case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1295400</xdr:colOff>
          <xdr:row>22</xdr:row>
          <xdr:rowOff>200025</xdr:rowOff>
        </xdr:from>
        <xdr:to>
          <xdr:col>5</xdr:col>
          <xdr:colOff>2390775</xdr:colOff>
          <xdr:row>26</xdr:row>
          <xdr:rowOff>142875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F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Call In Log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19050</xdr:rowOff>
        </xdr:from>
        <xdr:to>
          <xdr:col>9</xdr:col>
          <xdr:colOff>28575</xdr:colOff>
          <xdr:row>19</xdr:row>
          <xdr:rowOff>19050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4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T2 OP Scorecard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0</xdr:row>
          <xdr:rowOff>361950</xdr:rowOff>
        </xdr:from>
        <xdr:to>
          <xdr:col>11</xdr:col>
          <xdr:colOff>228600</xdr:colOff>
          <xdr:row>3</xdr:row>
          <xdr:rowOff>95250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5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4</xdr:row>
          <xdr:rowOff>180975</xdr:rowOff>
        </xdr:from>
        <xdr:to>
          <xdr:col>11</xdr:col>
          <xdr:colOff>228600</xdr:colOff>
          <xdr:row>9</xdr:row>
          <xdr:rowOff>47625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5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Back to Previous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16</xdr:row>
          <xdr:rowOff>19050</xdr:rowOff>
        </xdr:from>
        <xdr:to>
          <xdr:col>10</xdr:col>
          <xdr:colOff>19050</xdr:colOff>
          <xdr:row>19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Unprotect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10</xdr:col>
          <xdr:colOff>19050</xdr:colOff>
          <xdr:row>23</xdr:row>
          <xdr:rowOff>9525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6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Protect All Sheets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ll in log" connectionId="1" xr16:uid="{00000000-0016-0000-15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" displayName="Table1" ref="A1:G40" totalsRowShown="0" headerRowDxfId="11" dataDxfId="10" headerRowBorderDxfId="8" tableBorderDxfId="9" totalsRowBorderDxfId="7">
  <autoFilter ref="A1:G40" xr:uid="{00000000-0009-0000-0100-000003000000}"/>
  <tableColumns count="7">
    <tableColumn id="1" xr3:uid="{00000000-0010-0000-0000-000001000000}" name="Date of incident" dataDxfId="6"/>
    <tableColumn id="6" xr3:uid="{00000000-0010-0000-0000-000006000000}" name="Shift " dataDxfId="5"/>
    <tableColumn id="2" xr3:uid="{00000000-0010-0000-0000-000002000000}" name="Employee" dataDxfId="4"/>
    <tableColumn id="7" xr3:uid="{00000000-0010-0000-0000-000007000000}" name="Called in time/ Came in late time" dataDxfId="3"/>
    <tableColumn id="3" xr3:uid="{00000000-0010-0000-0000-000003000000}" name="Notes (left early, won't be in, in late, pre-arranged exc.)" dataDxfId="2"/>
    <tableColumn id="4" xr3:uid="{00000000-0010-0000-0000-000004000000}" name="Time they left if leaving early" dataDxfId="1"/>
    <tableColumn id="5" xr3:uid="{00000000-0010-0000-0000-000005000000}" name="# of Inc.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4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5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vmlDrawing" Target="../drawings/vmlDrawing7.vml"/><Relationship Id="rId9" Type="http://schemas.openxmlformats.org/officeDocument/2006/relationships/ctrlProp" Target="../ctrlProps/ctrlProp5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5" Type="http://schemas.openxmlformats.org/officeDocument/2006/relationships/ctrlProp" Target="../ctrlProps/ctrlProp64.xml"/><Relationship Id="rId10" Type="http://schemas.openxmlformats.org/officeDocument/2006/relationships/ctrlProp" Target="../ctrlProps/ctrlProp69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13" Type="http://schemas.openxmlformats.org/officeDocument/2006/relationships/ctrlProp" Target="../ctrlProps/ctrlProp81.xml"/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75.xml"/><Relationship Id="rId12" Type="http://schemas.openxmlformats.org/officeDocument/2006/relationships/ctrlProp" Target="../ctrlProps/ctrlProp80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4.xml"/><Relationship Id="rId11" Type="http://schemas.openxmlformats.org/officeDocument/2006/relationships/ctrlProp" Target="../ctrlProps/ctrlProp79.xml"/><Relationship Id="rId5" Type="http://schemas.openxmlformats.org/officeDocument/2006/relationships/ctrlProp" Target="../ctrlProps/ctrlProp73.xml"/><Relationship Id="rId10" Type="http://schemas.openxmlformats.org/officeDocument/2006/relationships/ctrlProp" Target="../ctrlProps/ctrlProp78.xml"/><Relationship Id="rId4" Type="http://schemas.openxmlformats.org/officeDocument/2006/relationships/vmlDrawing" Target="../drawings/vmlDrawing9.vml"/><Relationship Id="rId9" Type="http://schemas.openxmlformats.org/officeDocument/2006/relationships/ctrlProp" Target="../ctrlProps/ctrlProp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13" Type="http://schemas.openxmlformats.org/officeDocument/2006/relationships/ctrlProp" Target="../ctrlProps/ctrlProp99.xml"/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93.xml"/><Relationship Id="rId12" Type="http://schemas.openxmlformats.org/officeDocument/2006/relationships/ctrlProp" Target="../ctrlProps/ctrlProp98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vmlDrawing" Target="../drawings/vmlDrawing11.vml"/><Relationship Id="rId9" Type="http://schemas.openxmlformats.org/officeDocument/2006/relationships/ctrlProp" Target="../ctrlProps/ctrlProp9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10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13" Type="http://schemas.openxmlformats.org/officeDocument/2006/relationships/ctrlProp" Target="../ctrlProps/ctrlProp11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111.xml"/><Relationship Id="rId12" Type="http://schemas.openxmlformats.org/officeDocument/2006/relationships/ctrlProp" Target="../ctrlProps/ctrlProp116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10.xml"/><Relationship Id="rId11" Type="http://schemas.openxmlformats.org/officeDocument/2006/relationships/ctrlProp" Target="../ctrlProps/ctrlProp115.xml"/><Relationship Id="rId5" Type="http://schemas.openxmlformats.org/officeDocument/2006/relationships/ctrlProp" Target="../ctrlProps/ctrlProp109.xml"/><Relationship Id="rId10" Type="http://schemas.openxmlformats.org/officeDocument/2006/relationships/ctrlProp" Target="../ctrlProps/ctrlProp114.xml"/><Relationship Id="rId4" Type="http://schemas.openxmlformats.org/officeDocument/2006/relationships/vmlDrawing" Target="../drawings/vmlDrawing13.vml"/><Relationship Id="rId9" Type="http://schemas.openxmlformats.org/officeDocument/2006/relationships/ctrlProp" Target="../ctrlProps/ctrlProp1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0" Type="http://schemas.openxmlformats.org/officeDocument/2006/relationships/ctrlProp" Target="../ctrlProps/ctrlProp123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12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0.xml"/><Relationship Id="rId13" Type="http://schemas.openxmlformats.org/officeDocument/2006/relationships/ctrlProp" Target="../ctrlProps/ctrlProp135.xml"/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5" Type="http://schemas.openxmlformats.org/officeDocument/2006/relationships/ctrlProp" Target="../ctrlProps/ctrlProp127.xml"/><Relationship Id="rId10" Type="http://schemas.openxmlformats.org/officeDocument/2006/relationships/ctrlProp" Target="../ctrlProps/ctrlProp132.xml"/><Relationship Id="rId4" Type="http://schemas.openxmlformats.org/officeDocument/2006/relationships/vmlDrawing" Target="../drawings/vmlDrawing15.vml"/><Relationship Id="rId9" Type="http://schemas.openxmlformats.org/officeDocument/2006/relationships/ctrlProp" Target="../ctrlProps/ctrlProp13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9.xml"/><Relationship Id="rId13" Type="http://schemas.openxmlformats.org/officeDocument/2006/relationships/ctrlProp" Target="../ctrlProps/ctrlProp14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5" Type="http://schemas.openxmlformats.org/officeDocument/2006/relationships/ctrlProp" Target="../ctrlProps/ctrlProp136.xml"/><Relationship Id="rId10" Type="http://schemas.openxmlformats.org/officeDocument/2006/relationships/ctrlProp" Target="../ctrlProps/ctrlProp141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14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145.xml"/><Relationship Id="rId4" Type="http://schemas.openxmlformats.org/officeDocument/2006/relationships/vmlDrawing" Target="../drawings/vmlDrawing17.v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drawing" Target="../drawings/drawing18.xml"/><Relationship Id="rId7" Type="http://schemas.openxmlformats.org/officeDocument/2006/relationships/table" Target="../tables/table1.xml"/><Relationship Id="rId2" Type="http://schemas.openxmlformats.org/officeDocument/2006/relationships/customProperty" Target="../customProperty22.bin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vmlDrawing" Target="../drawings/vmlDrawing18.v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mailto:Mary.Fahey@pepsico.com" TargetMode="External"/><Relationship Id="rId13" Type="http://schemas.openxmlformats.org/officeDocument/2006/relationships/hyperlink" Target="mailto:samanta.garciaroman@pepsico.com" TargetMode="External"/><Relationship Id="rId18" Type="http://schemas.openxmlformats.org/officeDocument/2006/relationships/drawing" Target="../drawings/drawing19.xml"/><Relationship Id="rId3" Type="http://schemas.openxmlformats.org/officeDocument/2006/relationships/hyperlink" Target="mailto:Kameron.Lough@pepsico.com" TargetMode="External"/><Relationship Id="rId21" Type="http://schemas.openxmlformats.org/officeDocument/2006/relationships/ctrlProp" Target="../ctrlProps/ctrlProp149.xml"/><Relationship Id="rId7" Type="http://schemas.openxmlformats.org/officeDocument/2006/relationships/hyperlink" Target="mailto:Erick.Munoz@pepsico.com" TargetMode="External"/><Relationship Id="rId12" Type="http://schemas.openxmlformats.org/officeDocument/2006/relationships/hyperlink" Target="mailto:Eric.Braun@pepsico.com" TargetMode="External"/><Relationship Id="rId17" Type="http://schemas.openxmlformats.org/officeDocument/2006/relationships/customProperty" Target="../customProperty23.bin"/><Relationship Id="rId2" Type="http://schemas.openxmlformats.org/officeDocument/2006/relationships/hyperlink" Target="mailto:Stacey.Rose@pepsico.com" TargetMode="External"/><Relationship Id="rId16" Type="http://schemas.openxmlformats.org/officeDocument/2006/relationships/printerSettings" Target="../printerSettings/printerSettings23.bin"/><Relationship Id="rId20" Type="http://schemas.openxmlformats.org/officeDocument/2006/relationships/ctrlProp" Target="../ctrlProps/ctrlProp148.xml"/><Relationship Id="rId1" Type="http://schemas.openxmlformats.org/officeDocument/2006/relationships/hyperlink" Target="mailto:Natosha.Henderson@pepsico.com" TargetMode="External"/><Relationship Id="rId6" Type="http://schemas.openxmlformats.org/officeDocument/2006/relationships/hyperlink" Target="mailto:cory.gellert1@pepsico.com" TargetMode="External"/><Relationship Id="rId11" Type="http://schemas.openxmlformats.org/officeDocument/2006/relationships/hyperlink" Target="mailto:travis.reed@pepsico.com" TargetMode="External"/><Relationship Id="rId5" Type="http://schemas.openxmlformats.org/officeDocument/2006/relationships/hyperlink" Target="mailto:Kameron.Lough@pepsico.com" TargetMode="External"/><Relationship Id="rId15" Type="http://schemas.openxmlformats.org/officeDocument/2006/relationships/hyperlink" Target="mailto:tosha.henderson@pepsico.com" TargetMode="External"/><Relationship Id="rId10" Type="http://schemas.openxmlformats.org/officeDocument/2006/relationships/hyperlink" Target="mailto:Eric.braun@pepsico.com" TargetMode="External"/><Relationship Id="rId19" Type="http://schemas.openxmlformats.org/officeDocument/2006/relationships/vmlDrawing" Target="../drawings/vmlDrawing19.vml"/><Relationship Id="rId4" Type="http://schemas.openxmlformats.org/officeDocument/2006/relationships/hyperlink" Target="mailto:daniel.starkey@pepsico.com" TargetMode="External"/><Relationship Id="rId9" Type="http://schemas.openxmlformats.org/officeDocument/2006/relationships/hyperlink" Target="mailto:natosha.henderson@pepsico.com" TargetMode="External"/><Relationship Id="rId14" Type="http://schemas.openxmlformats.org/officeDocument/2006/relationships/hyperlink" Target="mailto:gabriella.schuster@pepsic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  <pageSetUpPr fitToPage="1"/>
  </sheetPr>
  <dimension ref="A1:AI725"/>
  <sheetViews>
    <sheetView showGridLines="0" tabSelected="1" zoomScale="81" zoomScaleNormal="70" workbookViewId="0">
      <selection activeCell="Q12" sqref="Q12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14062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Saturday D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'D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16</v>
      </c>
      <c r="B3" s="69" t="s">
        <v>17</v>
      </c>
      <c r="C3" s="35">
        <f ca="1">TODAY()</f>
        <v>45454</v>
      </c>
      <c r="D3" s="70" t="str">
        <f>VLOOKUP(B3,'Reference Tables'!D30:E33,2)</f>
        <v>Athena Mccarty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'D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'D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'D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148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47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148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39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248" t="s">
        <v>57</v>
      </c>
      <c r="F16" s="31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41.2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96" t="s">
        <v>63</v>
      </c>
      <c r="F17" s="255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>H20*($E$3-0.5)-I20+J20</f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>H21*($E$3-0.5)-I21+J21</f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9.7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39.7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OELrdRcNTTeK/kNZJQ4bFYhOuIR6uzI5K/SlpBIIzMCtO1lSQ1KHaGM4x+jW/fSMXSTJCw9vr9h+D0CbcTh5Eg==" saltValue="qbeCr11lgcbYwaKGFHYNCg==" spinCount="100000" sheet="1" objects="1" scenarios="1"/>
  <mergeCells count="32">
    <mergeCell ref="A23:B23"/>
    <mergeCell ref="C23:D23"/>
    <mergeCell ref="E23:E28"/>
    <mergeCell ref="G11:K11"/>
    <mergeCell ref="I2:K2"/>
    <mergeCell ref="I3:K10"/>
    <mergeCell ref="B19:D19"/>
    <mergeCell ref="B21:D21"/>
    <mergeCell ref="B18:D18"/>
    <mergeCell ref="B20:D20"/>
    <mergeCell ref="I26:J26"/>
    <mergeCell ref="I27:J27"/>
    <mergeCell ref="I28:J28"/>
    <mergeCell ref="B22:F22"/>
    <mergeCell ref="R1:AB1"/>
    <mergeCell ref="L31:O44"/>
    <mergeCell ref="M45:O45"/>
    <mergeCell ref="R17:S17"/>
    <mergeCell ref="R12:R13"/>
    <mergeCell ref="L17:M17"/>
    <mergeCell ref="L30:O30"/>
    <mergeCell ref="N17:O17"/>
    <mergeCell ref="A1:K1"/>
    <mergeCell ref="A11:B11"/>
    <mergeCell ref="L1:O2"/>
    <mergeCell ref="L6:M6"/>
    <mergeCell ref="L7:M7"/>
    <mergeCell ref="C11:D11"/>
    <mergeCell ref="E11:F11"/>
    <mergeCell ref="L8:N8"/>
    <mergeCell ref="L4:M4"/>
    <mergeCell ref="L5:M5"/>
  </mergeCells>
  <conditionalFormatting sqref="D5:D10">
    <cfRule type="cellIs" dxfId="651" priority="45" stopIfTrue="1" operator="equal">
      <formula>0</formula>
    </cfRule>
    <cfRule type="cellIs" dxfId="650" priority="48" stopIfTrue="1" operator="greaterThanOrEqual">
      <formula>1</formula>
    </cfRule>
    <cfRule type="cellIs" dxfId="649" priority="49" stopIfTrue="1" operator="between">
      <formula>0.95</formula>
      <formula>1</formula>
    </cfRule>
    <cfRule type="cellIs" dxfId="648" priority="50" stopIfTrue="1" operator="lessThan">
      <formula>0.95</formula>
    </cfRule>
  </conditionalFormatting>
  <conditionalFormatting sqref="G4:G6">
    <cfRule type="cellIs" dxfId="647" priority="46" stopIfTrue="1" operator="greaterThan">
      <formula>0</formula>
    </cfRule>
    <cfRule type="cellIs" dxfId="646" priority="47" stopIfTrue="1" operator="lessThan">
      <formula>0</formula>
    </cfRule>
  </conditionalFormatting>
  <conditionalFormatting sqref="N5:N7 O5:O8">
    <cfRule type="cellIs" dxfId="645" priority="43" operator="greaterThanOrEqual">
      <formula>0</formula>
    </cfRule>
    <cfRule type="cellIs" dxfId="644" priority="44" operator="lessThan">
      <formula>0</formula>
    </cfRule>
  </conditionalFormatting>
  <conditionalFormatting sqref="H2:H3">
    <cfRule type="cellIs" dxfId="643" priority="51" stopIfTrue="1" operator="greaterThanOrEqual">
      <formula>0</formula>
    </cfRule>
    <cfRule type="cellIs" dxfId="642" priority="52" stopIfTrue="1" operator="lessThan">
      <formula>0</formula>
    </cfRule>
  </conditionalFormatting>
  <printOptions horizontalCentered="1"/>
  <pageMargins left="0.7" right="0.7" top="0.75" bottom="0.75" header="0.3" footer="0.3"/>
  <pageSetup scale="17" orientation="portrait" cellComments="atEnd" r:id="rId1"/>
  <customProperties>
    <customPr name="IbpWorksheetKeyString_GUID" r:id="rId2"/>
  </customProperties>
  <ignoredErrors>
    <ignoredError sqref="B10" formulaRange="1"/>
    <ignoredError sqref="AB4" 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opyCaseTargets">
                <anchor moveWithCells="1" sizeWithCells="1">
                  <from>
                    <xdr:col>5</xdr:col>
                    <xdr:colOff>114300</xdr:colOff>
                    <xdr:row>22</xdr:row>
                    <xdr:rowOff>228600</xdr:rowOff>
                  </from>
                  <to>
                    <xdr:col>5</xdr:col>
                    <xdr:colOff>1219200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295275</xdr:colOff>
                    <xdr:row>0</xdr:row>
                    <xdr:rowOff>85725</xdr:rowOff>
                  </from>
                  <to>
                    <xdr:col>16</xdr:col>
                    <xdr:colOff>476250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295275</xdr:colOff>
                    <xdr:row>0</xdr:row>
                    <xdr:rowOff>85725</xdr:rowOff>
                  </from>
                  <to>
                    <xdr:col>16</xdr:col>
                    <xdr:colOff>476250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295275</xdr:colOff>
                    <xdr:row>0</xdr:row>
                    <xdr:rowOff>85725</xdr:rowOff>
                  </from>
                  <to>
                    <xdr:col>16</xdr:col>
                    <xdr:colOff>476250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Clear_daily_sheet">
                <anchor moveWithCells="1" sizeWithCells="1">
                  <from>
                    <xdr:col>15</xdr:col>
                    <xdr:colOff>285750</xdr:colOff>
                    <xdr:row>4</xdr:row>
                    <xdr:rowOff>447675</xdr:rowOff>
                  </from>
                  <to>
                    <xdr:col>16</xdr:col>
                    <xdr:colOff>504825</xdr:colOff>
                    <xdr:row>6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295275</xdr:colOff>
                    <xdr:row>0</xdr:row>
                    <xdr:rowOff>85725</xdr:rowOff>
                  </from>
                  <to>
                    <xdr:col>16</xdr:col>
                    <xdr:colOff>476250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304800</xdr:colOff>
                    <xdr:row>0</xdr:row>
                    <xdr:rowOff>85725</xdr:rowOff>
                  </from>
                  <to>
                    <xdr:col>16</xdr:col>
                    <xdr:colOff>485775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PrintWrap">
                <anchor moveWithCells="1" sizeWithCells="1">
                  <from>
                    <xdr:col>15</xdr:col>
                    <xdr:colOff>295275</xdr:colOff>
                    <xdr:row>2</xdr:row>
                    <xdr:rowOff>209550</xdr:rowOff>
                  </from>
                  <to>
                    <xdr:col>16</xdr:col>
                    <xdr:colOff>495300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1314450</xdr:colOff>
                    <xdr:row>22</xdr:row>
                    <xdr:rowOff>228600</xdr:rowOff>
                  </from>
                  <to>
                    <xdr:col>5</xdr:col>
                    <xdr:colOff>2409825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C3F290A0-219E-44F7-B0EF-61942431EB1C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1CA7679D-4336-4E0F-854C-7B9C4F72AC36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CB62505D-3E72-4773-8D6F-DA07BCE702E3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30ED38CD-3BEF-4BB0-BBA3-90D9C40275D0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22A672FE-422A-4D34-8F48-51C6F815D3CE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AB1242FF-00D2-42E9-9AE4-2BBBCABD85BD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8DBC0DB3-B8BF-4EE1-B048-F7B84894C109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B740F8C3-96D6-44CB-A2AB-A3E969D6E203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41C814E6-C7AE-4C99-89E4-DCE5140F5D21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8F8FE78F-2826-4072-A3E2-1896D6191DF8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E0C9D843-5EF6-4178-AD43-0B984B7F0FF6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2F4659C8-F2A8-457F-B3E1-988580FCB13D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4F9AC5DA-CE19-4E28-857E-9C57B77FC384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7017CE3E-D891-4199-88DC-3D988689B2A3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4B72DBAB-690A-406C-BB71-40D00E8533D2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9BBB5720-001A-4CF5-A721-0DC40BC295C9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98ABE35E-0CF8-4BA8-9FD5-88DE81D3C367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E2FE06CE-D99C-4D7B-BDE5-5C9201ACCA1F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2D8AC582-D8BE-41E1-AC42-7F4CEE90722C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21F6491E-2E7A-4A9E-AA90-85EEB7786331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03048456-AAD8-419A-BA8C-ADD64B5F7831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05EF3DB0-0B41-4D64-AC00-EA4E096B3077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A0FEDFFE-11EA-4985-91A8-D4FECEAC8E2C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90F9FFE1-1BC1-48C5-8F64-A5CBC2835597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9A08FF61-0C12-40C8-A256-3DF0D07E8D84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8619E0A4-9153-46BF-9E0D-0ED4CD72FF8D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AI725"/>
  <sheetViews>
    <sheetView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71093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Sunday A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'A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96</v>
      </c>
      <c r="B3" s="69" t="s">
        <v>97</v>
      </c>
      <c r="C3" s="35">
        <f ca="1">TODAY()</f>
        <v>45454</v>
      </c>
      <c r="D3" s="70" t="e">
        <f>VLOOKUP(B3,'Reference Tables'!D30:E33,2)</f>
        <v>#N/A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'A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'A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'A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47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4.2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7.2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9.7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49.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1.2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5vCalJs0SU8LpJR9FcVwaqimcqIqxTEGsko942la6ZG/YHxuJbuDjvI526GEvkVFMf0ZrTuNhQ748xQLvNf9sw==" saltValue="EiOPyUSrmCI1XNQJjFSahQ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615" priority="51" operator="greaterThanOrEqual">
      <formula>0</formula>
    </cfRule>
    <cfRule type="cellIs" dxfId="614" priority="52" operator="lessThan">
      <formula>0</formula>
    </cfRule>
  </conditionalFormatting>
  <conditionalFormatting sqref="D5:D10">
    <cfRule type="cellIs" dxfId="613" priority="53" stopIfTrue="1" operator="equal">
      <formula>0</formula>
    </cfRule>
    <cfRule type="cellIs" dxfId="612" priority="56" stopIfTrue="1" operator="greaterThanOrEqual">
      <formula>1</formula>
    </cfRule>
    <cfRule type="cellIs" dxfId="611" priority="57" stopIfTrue="1" operator="between">
      <formula>0.95</formula>
      <formula>1</formula>
    </cfRule>
    <cfRule type="cellIs" dxfId="610" priority="58" stopIfTrue="1" operator="lessThan">
      <formula>0.95</formula>
    </cfRule>
  </conditionalFormatting>
  <conditionalFormatting sqref="G6">
    <cfRule type="cellIs" dxfId="609" priority="54" stopIfTrue="1" operator="greaterThan">
      <formula>0</formula>
    </cfRule>
    <cfRule type="cellIs" dxfId="608" priority="55" stopIfTrue="1" operator="lessThan">
      <formula>0</formula>
    </cfRule>
  </conditionalFormatting>
  <conditionalFormatting sqref="H2:H3">
    <cfRule type="cellIs" dxfId="607" priority="49" stopIfTrue="1" operator="greaterThanOrEqual">
      <formula>0</formula>
    </cfRule>
    <cfRule type="cellIs" dxfId="606" priority="50" stopIfTrue="1" operator="lessThan">
      <formula>0</formula>
    </cfRule>
  </conditionalFormatting>
  <conditionalFormatting sqref="G4:G5">
    <cfRule type="cellIs" dxfId="605" priority="43" stopIfTrue="1" operator="greaterThan">
      <formula>0</formula>
    </cfRule>
    <cfRule type="cellIs" dxfId="604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6" name="Button 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7" name="Button 9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8" name="Button 12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9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0" name="Button 14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1" name="Button 15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2" name="Button 16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3" name="Button 17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07CE999C-17F0-49CC-9C19-DB9A57447247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A7B4E894-7263-44CD-BBCD-8ED5BEC7670D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369DFC5E-71C9-4C2F-A370-F7F3A9B91488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EA788EEA-67E2-4DDD-B110-7A9CC3197F18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5437A965-A640-4821-B2D4-9205F42090B4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C7BCA460-05DD-4D69-B539-42DA2F147877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0525B231-F5F0-418A-B0E3-4785A16C053E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3341B164-5F11-4D31-860D-BE3F6564F665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40C3FE32-1B04-486E-AC39-BFBC371089C2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E1CEE088-CC2F-40F0-8964-07895BE6660E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0416FB66-E471-4E82-B6FF-77742844BE0F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B1F93A5D-1A5B-4ABC-9139-7F90A140BEE9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A2B0962E-BE7D-485F-A42A-47820803040B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4161DE40-9048-4079-B200-3A2ADFB42B15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16D1207E-BFF8-448B-BF54-D6BE28BA8036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04C12716-605E-4CBD-9872-5FD180E0FCD0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9F750A39-7419-443D-9123-1429DA6E2B7B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989CD957-957D-4E9A-925D-8D5AB947C020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1FB72AE3-66AE-4DD2-B1E6-6A43D98B4115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DE6B1A26-7DF2-401C-AECB-1AC569F72CC8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1A455363-3732-4F9D-BB31-E1FE1724CB4D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F94F7561-B2E5-4818-82E4-DE26A8A4A952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5ED93EB0-4AD5-41A6-8BB1-319C935F639E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418DA801-8A82-4905-9AFF-39EA82F8E2EB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D16CC353-8369-454B-AB22-24639BDD06F6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597B28C9-4508-4E2E-853B-196BD8D0A8D8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F0"/>
  </sheetPr>
  <dimension ref="A1:AI725"/>
  <sheetViews>
    <sheetView topLeftCell="A2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2.71093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Sunday B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'B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96</v>
      </c>
      <c r="B3" s="69" t="s">
        <v>98</v>
      </c>
      <c r="C3" s="35">
        <f ca="1">TODAY()</f>
        <v>45454</v>
      </c>
      <c r="D3" s="70" t="str">
        <f>VLOOKUP(B3,'Reference Tables'!D30:E33,2)</f>
        <v>Ethan Wiedenhoeft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'B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'B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'B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47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2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39.7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8.2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3.7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38.2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Y3ITTbYfjFbRwoTsZhj2jaID+cKk6lpEAOAN6/4XxQPdUIFXRxpzEucRw4FhgUyAm5nxYakPFjtT6TV/A/5wvA==" saltValue="QeHCUJLeveT/ZNiHnKnWeg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577" priority="51" operator="greaterThanOrEqual">
      <formula>0</formula>
    </cfRule>
    <cfRule type="cellIs" dxfId="576" priority="52" operator="lessThan">
      <formula>0</formula>
    </cfRule>
  </conditionalFormatting>
  <conditionalFormatting sqref="D5:D10">
    <cfRule type="cellIs" dxfId="575" priority="53" stopIfTrue="1" operator="equal">
      <formula>0</formula>
    </cfRule>
    <cfRule type="cellIs" dxfId="574" priority="56" stopIfTrue="1" operator="greaterThanOrEqual">
      <formula>1</formula>
    </cfRule>
    <cfRule type="cellIs" dxfId="573" priority="57" stopIfTrue="1" operator="between">
      <formula>0.95</formula>
      <formula>1</formula>
    </cfRule>
    <cfRule type="cellIs" dxfId="572" priority="58" stopIfTrue="1" operator="lessThan">
      <formula>0.95</formula>
    </cfRule>
  </conditionalFormatting>
  <conditionalFormatting sqref="G6">
    <cfRule type="cellIs" dxfId="571" priority="54" stopIfTrue="1" operator="greaterThan">
      <formula>0</formula>
    </cfRule>
    <cfRule type="cellIs" dxfId="570" priority="55" stopIfTrue="1" operator="lessThan">
      <formula>0</formula>
    </cfRule>
  </conditionalFormatting>
  <conditionalFormatting sqref="H2:H3">
    <cfRule type="cellIs" dxfId="569" priority="49" stopIfTrue="1" operator="greaterThanOrEqual">
      <formula>0</formula>
    </cfRule>
    <cfRule type="cellIs" dxfId="568" priority="50" stopIfTrue="1" operator="lessThan">
      <formula>0</formula>
    </cfRule>
  </conditionalFormatting>
  <conditionalFormatting sqref="G4:G5">
    <cfRule type="cellIs" dxfId="567" priority="43" stopIfTrue="1" operator="greaterThan">
      <formula>0</formula>
    </cfRule>
    <cfRule type="cellIs" dxfId="566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5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6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7" name="Button 14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8" name="Button 15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9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0" name="Button 17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1" name="Button 18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2" name="Button 19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3" name="Button 20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BA4E29BC-F715-4CAF-8EA7-BCCCD5ACA85F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10058E39-0BCF-4810-8AEB-43F8742F035A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883F469E-9DF0-428A-894C-5F791C9AA1D6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754186B6-CA30-47EB-A1DF-E88747EFC7B9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BBDD5661-86CF-4199-87F5-1C175AC9373C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DBAC7871-D254-4A51-A748-090C4FD93DD1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C53F24E9-3500-419E-9EDE-EFA0AAAE2723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E9E66A62-CDBD-41A3-A9DC-6F0256BD7056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2D250307-00C6-4A40-B05A-68F8BE2E3408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4E080190-74D0-4698-8E45-C1BD5A636FCA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47234599-F1B3-40BA-83D2-EC6C276717EB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C3101C77-3AED-4EB5-A3FC-F0FA9A8CA6E8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2D491A1D-ABD5-47BA-935F-442CD46C1E54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23EAE6E6-FDA6-4636-AD6A-71AF73B62280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16E5AB11-02E6-4C5E-80C3-1BCC064C02D6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D6686382-0B27-4204-8086-995A4F0CE3D0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8FC03256-3B7C-40CB-9FBE-B57443513CAE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679BF6F9-3382-4B56-9278-AECBC71F7F32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F0F8D5EE-7A27-4D1E-B991-DA67DD63F32E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F8B19B89-D9DC-41E5-ACD4-27F6FBDF6D5C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E729BE00-9000-40F3-B9F0-19BC076777C8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965C0BC5-2999-4E55-A92C-B41C9AE294D7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87D3773D-FB58-4753-AEAF-AE4E95FF0026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036F8A56-D0B3-47E3-A611-48E9DF044096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CF208E96-C0B0-41E9-A44A-5473602F8DE8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63A8419E-1F18-4D3C-8A9F-F45338F1E0A8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AI725"/>
  <sheetViews>
    <sheetView topLeftCell="A4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Monday A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'A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99</v>
      </c>
      <c r="B3" s="69" t="s">
        <v>97</v>
      </c>
      <c r="C3" s="35">
        <f ca="1">TODAY()</f>
        <v>45454</v>
      </c>
      <c r="D3" s="70" t="e">
        <f>VLOOKUP(B3,'Reference Tables'!D30:E33,2)</f>
        <v>#N/A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'A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'A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'A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39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47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4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51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39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2.7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4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9.7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42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51.7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/V5udcf54FXaEsBrH4pc0X9MvdbfaxkHrSi7ZTk2p1wzmmHhPbhbGV/i753mwhVP1C/2aTo4Q6vnB8pqvmMYzA==" saltValue="EwhYBTpQYyXV56U9ehu4dw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539" priority="51" operator="greaterThanOrEqual">
      <formula>0</formula>
    </cfRule>
    <cfRule type="cellIs" dxfId="538" priority="52" operator="lessThan">
      <formula>0</formula>
    </cfRule>
  </conditionalFormatting>
  <conditionalFormatting sqref="D5:D10">
    <cfRule type="cellIs" dxfId="537" priority="53" stopIfTrue="1" operator="equal">
      <formula>0</formula>
    </cfRule>
    <cfRule type="cellIs" dxfId="536" priority="56" stopIfTrue="1" operator="greaterThanOrEqual">
      <formula>1</formula>
    </cfRule>
    <cfRule type="cellIs" dxfId="535" priority="57" stopIfTrue="1" operator="between">
      <formula>0.95</formula>
      <formula>1</formula>
    </cfRule>
    <cfRule type="cellIs" dxfId="534" priority="58" stopIfTrue="1" operator="lessThan">
      <formula>0.95</formula>
    </cfRule>
  </conditionalFormatting>
  <conditionalFormatting sqref="G6">
    <cfRule type="cellIs" dxfId="533" priority="54" stopIfTrue="1" operator="greaterThan">
      <formula>0</formula>
    </cfRule>
    <cfRule type="cellIs" dxfId="532" priority="55" stopIfTrue="1" operator="lessThan">
      <formula>0</formula>
    </cfRule>
  </conditionalFormatting>
  <conditionalFormatting sqref="H2:H3">
    <cfRule type="cellIs" dxfId="531" priority="49" stopIfTrue="1" operator="greaterThanOrEqual">
      <formula>0</formula>
    </cfRule>
    <cfRule type="cellIs" dxfId="530" priority="50" stopIfTrue="1" operator="lessThan">
      <formula>0</formula>
    </cfRule>
  </conditionalFormatting>
  <conditionalFormatting sqref="G4:G5">
    <cfRule type="cellIs" dxfId="529" priority="43" stopIfTrue="1" operator="greaterThan">
      <formula>0</formula>
    </cfRule>
    <cfRule type="cellIs" dxfId="528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49" r:id="rId5" name="Button 2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6" name="Button 2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7" name="Button 27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8" name="Button 28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9" name="Button 29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10" name="Button 30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11" name="Button 31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12" name="Button 32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13" name="Button 33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646CF694-918D-406D-A810-F087417B5043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CD9A20B4-61F1-41A2-BD7A-B3DEC94CB0AC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B2058B03-4A7A-4056-BB0D-96097FAB8BC0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B6639611-05D5-4878-AAAD-9CA19B9C4B8B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49DBD374-5F27-49D5-B4CE-D8892BDB356F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B4776877-DF89-4F4A-8C67-05D55455E500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4BE111C5-DF8E-4A9F-9502-002C6CB7FA05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034C3DA5-8D6E-4C4F-A581-FEA0BC6B3882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8E15F6DD-FF20-456F-8CA1-02F40A978363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ECAB4EBF-B0E2-42DB-8E76-D30A5E4FF7FC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72E96282-257F-4859-9664-DA5E60DB90BC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84D4EAD4-F6F1-43CF-B76F-D643D18570F9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376C44D8-6817-44DE-943A-8F7534483D5F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9BA01D8F-FE25-48B2-A71A-77D93A42A0DA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B3D61318-9F3E-43AC-AEA0-CCC354C31D42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8B427269-5380-4D72-8931-A5D92FC5BCF7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BA81D352-FF47-4FEC-84DE-0E5F6ED6BBC9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FCA3C550-657F-4D61-9501-86D7C8FC0DCD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E25ACA16-6496-4C55-87B6-1E26ACD165A9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C506FE0F-BE1E-4380-A93E-32483DF2ECC8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2E2E0529-016A-457B-8526-7F2E0D4A16AD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B1081767-AD4E-4A24-AED1-014F47EE526E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F14A6181-AFBB-4EE5-8860-35EFB1D9488A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55C28405-A202-4C9E-8367-5629C79B68E6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3DA28BA1-05D6-44CA-83EA-C886903EA4B7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60A351F9-68F8-4854-A5E0-A5F3845BEC21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F0"/>
  </sheetPr>
  <dimension ref="A1:AI725"/>
  <sheetViews>
    <sheetView topLeftCell="A4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14062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Monday B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'B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99</v>
      </c>
      <c r="B3" s="69" t="s">
        <v>98</v>
      </c>
      <c r="C3" s="35">
        <f ca="1">TODAY()</f>
        <v>45454</v>
      </c>
      <c r="D3" s="70" t="str">
        <f>VLOOKUP(B3,'Reference Tables'!D30:E33,2)</f>
        <v>Ethan Wiedenhoeft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'B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'B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'B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9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9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7.2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dbQ8qyCw24MfAqKHZ2wiGLlkSMZZuJ8lpzfDQKMPc4wl+rOoRheH1kwCQ+ZDUv4qJFLabNdEmBWgsGPWie485g==" saltValue="LVWX9xLGjMy8dNlofTNGPg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501" priority="51" operator="greaterThanOrEqual">
      <formula>0</formula>
    </cfRule>
    <cfRule type="cellIs" dxfId="500" priority="52" operator="lessThan">
      <formula>0</formula>
    </cfRule>
  </conditionalFormatting>
  <conditionalFormatting sqref="D5:D10">
    <cfRule type="cellIs" dxfId="499" priority="53" stopIfTrue="1" operator="equal">
      <formula>0</formula>
    </cfRule>
    <cfRule type="cellIs" dxfId="498" priority="56" stopIfTrue="1" operator="greaterThanOrEqual">
      <formula>1</formula>
    </cfRule>
    <cfRule type="cellIs" dxfId="497" priority="57" stopIfTrue="1" operator="between">
      <formula>0.95</formula>
      <formula>1</formula>
    </cfRule>
    <cfRule type="cellIs" dxfId="496" priority="58" stopIfTrue="1" operator="lessThan">
      <formula>0.95</formula>
    </cfRule>
  </conditionalFormatting>
  <conditionalFormatting sqref="G6">
    <cfRule type="cellIs" dxfId="495" priority="54" stopIfTrue="1" operator="greaterThan">
      <formula>0</formula>
    </cfRule>
    <cfRule type="cellIs" dxfId="494" priority="55" stopIfTrue="1" operator="lessThan">
      <formula>0</formula>
    </cfRule>
  </conditionalFormatting>
  <conditionalFormatting sqref="H2:H3">
    <cfRule type="cellIs" dxfId="493" priority="49" stopIfTrue="1" operator="greaterThanOrEqual">
      <formula>0</formula>
    </cfRule>
    <cfRule type="cellIs" dxfId="492" priority="50" stopIfTrue="1" operator="lessThan">
      <formula>0</formula>
    </cfRule>
  </conditionalFormatting>
  <conditionalFormatting sqref="G4:G5">
    <cfRule type="cellIs" dxfId="491" priority="43" stopIfTrue="1" operator="greaterThan">
      <formula>0</formula>
    </cfRule>
    <cfRule type="cellIs" dxfId="490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61" r:id="rId5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6" name="Button 14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7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8" name="Button 16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9" name="Button 17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10" name="Button 18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11" name="Button 19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12" name="Button 20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13" name="Button 21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91F40E58-6D51-4A95-A6B9-BBA789FB6BEE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43350E5D-5B8E-4063-ABF5-85ECF98201D8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FF87772E-0409-4E65-9419-6F1A330DA237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B1242D50-F789-4323-874A-D34ADCAD1E54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72861877-6A1D-42E1-8E2F-8E753BE22846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5FB5C806-8FC4-455F-89EE-45D807E55404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33ACB6B2-7F3A-4F25-AEC5-B6E567212191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82032C89-A3A8-44E4-91DE-6947423823E0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0B6E52FF-67A2-4CFD-97F6-1D4D8F3E85A9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0D7468EE-3AE6-4C0B-8162-FC8A283C8F6D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4AB60ADB-C0B5-4C82-9B43-31ADBB3696D5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895FF848-1824-4884-A46F-4C2461A5377B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F277AD65-F646-4453-B901-1B5E6231F394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31552602-000B-423D-A5E7-D46D70B37E67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E4BF941D-5F4F-4C2A-BE33-35B55AB2CCC8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DC7AB0D9-2391-4F46-954C-B4601D24AD02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1E89A4E0-2EEF-4C98-A16F-C08B2A6EED40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0248173A-D1BC-4EDD-A661-99A47B9A0EF3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4A190A2F-F3A3-4ADD-ADF9-83C55FC30CE1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1053EA9A-8BE5-4E99-94BB-9BC73551828E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3D95B686-7B0D-49FE-B0F9-185E9FC71FFF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8C361FBA-CD0C-428F-8746-784A7DCF9912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ACCA9D2D-D761-47D8-9257-BFF415EC06CF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328A4138-3A38-4DE8-959C-A8619BF49902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E3E68F72-97AD-455B-B948-243FACEC8631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F9C7F17D-9121-4138-BE26-7846EA350851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0000"/>
  </sheetPr>
  <dimension ref="A1:AI725"/>
  <sheetViews>
    <sheetView topLeftCell="A4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855468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Tuesday A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'A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100</v>
      </c>
      <c r="B3" s="69" t="s">
        <v>97</v>
      </c>
      <c r="C3" s="35">
        <f ca="1">TODAY()</f>
        <v>45454</v>
      </c>
      <c r="D3" s="70" t="e">
        <f>VLOOKUP(B3,'Reference Tables'!D30:E33,2)</f>
        <v>#N/A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'A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'A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'A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8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7.2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40.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9.7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2.7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kTY9jBqjc97RITyKdH7BttD+azdKQzbxPF8D9c0EQBgrFrDDXqm0ybNkLWgyhUsVt1WozZsxDDgw7IiezrqKmg==" saltValue="PuzxrPEKCpjQBv4/QytbQw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463" priority="49" operator="greaterThanOrEqual">
      <formula>0</formula>
    </cfRule>
    <cfRule type="cellIs" dxfId="462" priority="50" operator="lessThan">
      <formula>0</formula>
    </cfRule>
  </conditionalFormatting>
  <conditionalFormatting sqref="D5:D10">
    <cfRule type="cellIs" dxfId="461" priority="51" stopIfTrue="1" operator="equal">
      <formula>0</formula>
    </cfRule>
    <cfRule type="cellIs" dxfId="460" priority="54" stopIfTrue="1" operator="greaterThanOrEqual">
      <formula>1</formula>
    </cfRule>
    <cfRule type="cellIs" dxfId="459" priority="55" stopIfTrue="1" operator="between">
      <formula>0.95</formula>
      <formula>1</formula>
    </cfRule>
    <cfRule type="cellIs" dxfId="458" priority="56" stopIfTrue="1" operator="lessThan">
      <formula>0.95</formula>
    </cfRule>
  </conditionalFormatting>
  <conditionalFormatting sqref="G6">
    <cfRule type="cellIs" dxfId="457" priority="52" stopIfTrue="1" operator="greaterThan">
      <formula>0</formula>
    </cfRule>
    <cfRule type="cellIs" dxfId="456" priority="53" stopIfTrue="1" operator="lessThan">
      <formula>0</formula>
    </cfRule>
  </conditionalFormatting>
  <conditionalFormatting sqref="H2:H3">
    <cfRule type="cellIs" dxfId="455" priority="47" stopIfTrue="1" operator="greaterThanOrEqual">
      <formula>0</formula>
    </cfRule>
    <cfRule type="cellIs" dxfId="454" priority="48" stopIfTrue="1" operator="lessThan">
      <formula>0</formula>
    </cfRule>
  </conditionalFormatting>
  <conditionalFormatting sqref="G4:G5">
    <cfRule type="cellIs" dxfId="453" priority="43" stopIfTrue="1" operator="greaterThan">
      <formula>0</formula>
    </cfRule>
    <cfRule type="cellIs" dxfId="452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3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1320AFA0-DF78-409D-983B-A1EC66025B77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6EA46CD6-4CFF-47D7-91E3-E00D02672CA8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DC4008F4-CD98-4CDB-A4DB-0D16625A5F12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C717B0BA-B1B3-4827-B8D8-F91F0342625B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DF51B2E3-4E42-4E1B-8D74-2A61181B708A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3432E706-8363-45B5-9097-2D28C050FE2A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BAD24A2D-F269-4360-B218-172CBF45041E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9CEC61D7-8133-44DC-8D5E-98361C0157AA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A13D2959-F926-4AD9-96F1-276F1B1BC421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EE6C7CFE-8BED-4D66-8599-4A124FCC9CF6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49090B11-B3C2-401C-9A7D-60E6EC6EBBCD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C953DC99-2645-48C8-8E15-18C45E96E699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1DFB3FF7-DF19-40A8-8E5A-DF503243AE84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14D9681F-F043-4FA6-962F-BC4703EFB0FD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4D865871-322A-4260-8BF4-D2A7166250BC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B3F79B5F-1D0C-4602-BD4E-BBB92CAD22E9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F49ADF0C-6C62-40E5-919E-2D727AEF3439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7615AAFC-8184-4F4A-916B-FA26FDA91ADC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FCE1FAB8-6AB9-4FC8-8514-438DCBFBA9FC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0EDD6D95-320E-4992-82EA-ADE80994F3E1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20F382E4-100F-4780-A24E-10B7FCAC19C6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0799E26F-1E97-4CE7-AAC8-A4B71FC13845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4A34EBD2-CE3F-4815-8670-F8D51D2AC7DF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5C561953-560D-4E80-B6BA-FA55A1F2349C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E245D9EE-F436-4D22-943B-3BD531B47EC1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6BACBE82-7908-450A-80F7-19856E9F00A9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F0"/>
    <pageSetUpPr fitToPage="1"/>
  </sheetPr>
  <dimension ref="A1:AI725"/>
  <sheetViews>
    <sheetView topLeftCell="A4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3.71093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Tuesday B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'B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100</v>
      </c>
      <c r="B3" s="69" t="s">
        <v>98</v>
      </c>
      <c r="C3" s="35">
        <f ca="1">TODAY()</f>
        <v>45454</v>
      </c>
      <c r="D3" s="70" t="str">
        <f>VLOOKUP(B3,'Reference Tables'!D30:E33,2)</f>
        <v>Ethan Wiedenhoeft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'B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'B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'B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8.7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41.2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42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ZwJpCDwPgc/nKJoCVRb9+92ODJtYTCSXOkmPdUMHm4u9KCX7a8Rh/ijHOcbbFhVaXg6qwFE/oaaCX5PnGEbvhg==" saltValue="MJ2jNW+LdQUTde4MEWXsZQ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425" priority="49" operator="greaterThanOrEqual">
      <formula>0</formula>
    </cfRule>
    <cfRule type="cellIs" dxfId="424" priority="50" operator="lessThan">
      <formula>0</formula>
    </cfRule>
  </conditionalFormatting>
  <conditionalFormatting sqref="D5:D10">
    <cfRule type="cellIs" dxfId="423" priority="51" stopIfTrue="1" operator="equal">
      <formula>0</formula>
    </cfRule>
    <cfRule type="cellIs" dxfId="422" priority="54" stopIfTrue="1" operator="greaterThanOrEqual">
      <formula>1</formula>
    </cfRule>
    <cfRule type="cellIs" dxfId="421" priority="55" stopIfTrue="1" operator="between">
      <formula>0.95</formula>
      <formula>1</formula>
    </cfRule>
    <cfRule type="cellIs" dxfId="420" priority="56" stopIfTrue="1" operator="lessThan">
      <formula>0.95</formula>
    </cfRule>
  </conditionalFormatting>
  <conditionalFormatting sqref="G6">
    <cfRule type="cellIs" dxfId="419" priority="52" stopIfTrue="1" operator="greaterThan">
      <formula>0</formula>
    </cfRule>
    <cfRule type="cellIs" dxfId="418" priority="53" stopIfTrue="1" operator="lessThan">
      <formula>0</formula>
    </cfRule>
  </conditionalFormatting>
  <conditionalFormatting sqref="H2:H3">
    <cfRule type="cellIs" dxfId="417" priority="47" stopIfTrue="1" operator="greaterThanOrEqual">
      <formula>0</formula>
    </cfRule>
    <cfRule type="cellIs" dxfId="416" priority="48" stopIfTrue="1" operator="lessThan">
      <formula>0</formula>
    </cfRule>
  </conditionalFormatting>
  <conditionalFormatting sqref="G4:G5">
    <cfRule type="cellIs" dxfId="415" priority="43" stopIfTrue="1" operator="greaterThan">
      <formula>0</formula>
    </cfRule>
    <cfRule type="cellIs" dxfId="414" priority="44" stopIfTrue="1" operator="lessThan">
      <formula>0</formula>
    </cfRule>
  </conditionalFormatting>
  <printOptions horizontalCentered="1"/>
  <pageMargins left="0.7" right="0.7" top="0.75" bottom="0.75" header="0.3" footer="0.3"/>
  <pageSetup scale="17" orientation="portrait" cellComments="atEnd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7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3EFDEBFA-710C-4873-91A1-FF6E66FE5CAA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39AEC948-55AB-4D7D-A8D6-9CE161B6531E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307CA25E-8A33-4F4D-9791-3F0B37173AD7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EF646156-EBB4-479A-8392-0BD92FB7975C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744B3B57-4F0F-4A10-B0FE-61A2FF3221D7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90112872-AEAB-4DDB-82A9-CDA0C40D8684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BF1D96BC-21FB-4E5F-B3FC-1F41CE7B47D7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75CD4EA4-DCFF-4DAF-A5C9-CFF36C3C4CBB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A0DCB568-4680-4D24-A28A-0C8FCE4AA93D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21A260EA-3206-4932-8466-A71FEA865EC2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B80E4589-BE7F-4C52-B2AA-0963A10840E6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A99AAB34-9246-421C-BF2F-8EB1FE0E5106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06DFAD50-8AB6-4EAE-ABE4-20FA416F1975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69F98F6F-29D3-41BF-A7B3-24E23DA9ADA6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E39E2F30-AA02-41D7-B331-60B229331361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F7A4DA59-BDEF-4300-B361-0BEB85A93F6A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F4D3402A-258C-4603-9A01-8C2A5AE1D3D2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584737F9-BB91-4098-AF45-E401B1C27BC1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D7E4FD67-EA32-4EC1-9A94-9462FCEDEBAF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BA5C1D9D-A2EC-4DAB-A3D1-5BB1F35C880A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CD7F9121-39B9-4FBD-A988-D08A9272B5C6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EC8D1EEE-9654-4FBC-BDFC-32A788B9EA85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E176BADB-9685-48CD-9B73-CE83E04D113E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CA4EB55D-844D-426C-A6D3-AD31B94F3DAD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484546C0-8C36-4307-8318-3940B1637693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A9244704-106F-4DBF-8380-FC1073F3C447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0000"/>
  </sheetPr>
  <dimension ref="A1:AI725"/>
  <sheetViews>
    <sheetView topLeftCell="A5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71093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Wednesday A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'A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101</v>
      </c>
      <c r="B3" s="69" t="s">
        <v>97</v>
      </c>
      <c r="C3" s="35">
        <f ca="1">TODAY()</f>
        <v>45454</v>
      </c>
      <c r="D3" s="70" t="e">
        <f>VLOOKUP(B3,'Reference Tables'!D30:E33,2)</f>
        <v>#N/A</v>
      </c>
      <c r="E3" s="34">
        <f>VLOOKUP(A3,'Reference Tables'!H9:J15,2)</f>
        <v>6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192.5</v>
      </c>
      <c r="V3" s="23">
        <f>'Reference Tables'!F3</f>
        <v>27.51</v>
      </c>
      <c r="W3" s="23">
        <f>IF($B$10&gt;0,($B$10*T3)+U3,U3)</f>
        <v>192.5</v>
      </c>
      <c r="X3" s="23">
        <f>IF($C$10&gt;0,($C$10*T3)+U3,U3)</f>
        <v>192.5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1.4285714285714286</v>
      </c>
      <c r="AA4" s="71">
        <f>V4*(Y4+Z4)</f>
        <v>32.528571428571432</v>
      </c>
      <c r="AB4" s="71">
        <f>AA4-(Y4*V4)</f>
        <v>32.528571428571432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'A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328.5</v>
      </c>
      <c r="V5" s="23">
        <f>'Reference Tables'!F5</f>
        <v>39.01</v>
      </c>
      <c r="W5" s="23">
        <f t="shared" si="0"/>
        <v>328.5</v>
      </c>
      <c r="X5" s="23">
        <f t="shared" si="1"/>
        <v>328.5</v>
      </c>
      <c r="Y5" s="148"/>
      <c r="Z5" s="26">
        <f>IF($A$3="Wednesday",'Reference Tables'!N4,'Reference Tables'!M4)</f>
        <v>11.428571428571429</v>
      </c>
      <c r="AA5" s="71">
        <f t="shared" ref="AA5:AA16" si="4">V5*(Y5+Z5)</f>
        <v>445.82857142857142</v>
      </c>
      <c r="AB5" s="71">
        <f t="shared" ref="AB5:AB14" si="5">AA5</f>
        <v>445.82857142857142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'A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2.8571428571428572</v>
      </c>
      <c r="AA6" s="71">
        <f t="shared" si="4"/>
        <v>65.057142857142864</v>
      </c>
      <c r="AB6" s="71">
        <f t="shared" si="5"/>
        <v>65.057142857142864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'A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1.4285714285714286</v>
      </c>
      <c r="AA7" s="71">
        <f t="shared" si="4"/>
        <v>32.528571428571432</v>
      </c>
      <c r="AB7" s="71">
        <f t="shared" si="5"/>
        <v>32.528571428571432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5.7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39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0.5</v>
      </c>
      <c r="V15" s="23">
        <f>'Reference Tables'!F15</f>
        <v>22.77</v>
      </c>
      <c r="W15" s="23">
        <f t="shared" si="0"/>
        <v>0.5</v>
      </c>
      <c r="X15" s="23">
        <f t="shared" si="1"/>
        <v>0.5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10.5</v>
      </c>
      <c r="V16" s="23">
        <f>'Reference Tables'!F16</f>
        <v>22.77</v>
      </c>
      <c r="W16" s="23">
        <f t="shared" si="0"/>
        <v>10.5</v>
      </c>
      <c r="X16" s="23">
        <f t="shared" si="1"/>
        <v>10.5</v>
      </c>
      <c r="Y16" s="24">
        <f>K24</f>
        <v>0</v>
      </c>
      <c r="Z16" s="148"/>
      <c r="AA16" s="71">
        <f t="shared" si="4"/>
        <v>0</v>
      </c>
      <c r="AB16" s="71"/>
    </row>
    <row r="17" spans="1:33" ht="39.7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532</v>
      </c>
      <c r="V17" s="23"/>
      <c r="W17" s="23">
        <f>SUM(W3:W16)</f>
        <v>532</v>
      </c>
      <c r="X17" s="23">
        <f>SUM(X3:X16)</f>
        <v>532</v>
      </c>
      <c r="Y17" s="148">
        <f>SUM(Y3:Y16)</f>
        <v>0</v>
      </c>
      <c r="Z17" s="26">
        <f>SUM(Z3:Z16)</f>
        <v>17.142857142857142</v>
      </c>
      <c r="AA17" s="27">
        <f>SUM(AA3, AA5:AA14)</f>
        <v>543.41428571428571</v>
      </c>
      <c r="AB17" s="27">
        <f>SUM(AB3, AB5:AB14)</f>
        <v>543.41428571428571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8.2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1.2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14700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14700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14700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3dl5bCi9hu33/RAZvqe3bm3UMb3TCZ8hnenxxk93q0PCBNW4inFfXWnCX53MoM+UBN+UErkm1239onNZ1v05Vw==" saltValue="cNsrCgK29eGMyn0vjHHrRA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387" priority="49" operator="greaterThanOrEqual">
      <formula>0</formula>
    </cfRule>
    <cfRule type="cellIs" dxfId="386" priority="50" operator="lessThan">
      <formula>0</formula>
    </cfRule>
  </conditionalFormatting>
  <conditionalFormatting sqref="D5:D10">
    <cfRule type="cellIs" dxfId="385" priority="51" stopIfTrue="1" operator="equal">
      <formula>0</formula>
    </cfRule>
    <cfRule type="cellIs" dxfId="384" priority="54" stopIfTrue="1" operator="greaterThanOrEqual">
      <formula>1</formula>
    </cfRule>
    <cfRule type="cellIs" dxfId="383" priority="55" stopIfTrue="1" operator="between">
      <formula>0.95</formula>
      <formula>1</formula>
    </cfRule>
    <cfRule type="cellIs" dxfId="382" priority="56" stopIfTrue="1" operator="lessThan">
      <formula>0.95</formula>
    </cfRule>
  </conditionalFormatting>
  <conditionalFormatting sqref="G6">
    <cfRule type="cellIs" dxfId="381" priority="52" stopIfTrue="1" operator="greaterThan">
      <formula>0</formula>
    </cfRule>
    <cfRule type="cellIs" dxfId="380" priority="53" stopIfTrue="1" operator="lessThan">
      <formula>0</formula>
    </cfRule>
  </conditionalFormatting>
  <conditionalFormatting sqref="H2:H3">
    <cfRule type="cellIs" dxfId="379" priority="47" stopIfTrue="1" operator="greaterThanOrEqual">
      <formula>0</formula>
    </cfRule>
    <cfRule type="cellIs" dxfId="378" priority="48" stopIfTrue="1" operator="lessThan">
      <formula>0</formula>
    </cfRule>
  </conditionalFormatting>
  <conditionalFormatting sqref="G4:G5">
    <cfRule type="cellIs" dxfId="377" priority="43" stopIfTrue="1" operator="greaterThan">
      <formula>0</formula>
    </cfRule>
    <cfRule type="cellIs" dxfId="376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2" r:id="rId5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6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7" name="Button 14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8" name="Button 15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9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0" name="Button 17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11" name="Button 18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12" name="Button 19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13" name="Button 20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746C1755-2BA4-47E1-B4C3-E9E04B226DBF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7DF98B40-387F-42EE-A3A0-66893404CD62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8038D5DB-A379-4F63-9105-146BC9F6A35D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90F4005F-F654-4816-8DC3-B12744999174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810AD40B-D720-475C-956E-D855817DC9FF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646980D6-E0D4-49FF-A6CE-311D537FF944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94317D78-8AE4-46F9-91D4-BE521EFB891F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97272CF5-7784-4CB3-B4BF-B7A6916855E1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EAE50218-7591-44D5-AFDD-17E28DA86F54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2C900D49-EC6D-4010-AD3E-DF9767D5733B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801A337B-54A6-4D9C-838C-8587C5142FFF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D52CA1CD-C11C-4355-9E68-B05FE1C02F28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BB62CF60-1E72-41D2-BEEE-58C4D944BC67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ACF8659D-4835-4D8B-8FDE-A6E6C4620885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2FB15E8B-14D4-439A-8C70-87A240D21D59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1F3A4EEB-E0E5-4E18-B083-453DF53A9A0D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D8640649-2AE0-4724-B52C-28337E4F091C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A5E5B1E0-9709-4903-B454-FE149F61F7BD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FDA0F72C-3EB3-4210-8C53-F28619AF85B9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F8906085-AFB0-46A9-9976-E4B5108D87A7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CED49B1D-60A9-4CCB-9A65-FB6653A8048F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43C30DD9-0C63-4372-B596-B8DC8D8F0517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B21CE92F-B172-441C-9D57-CFB9E723E630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0AF73C80-67ED-418B-A1C0-31ECE0DC0329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388187BF-727C-4CA4-A06E-09E9223599C5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3846C563-4125-409D-A1B5-965D8D22FF80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FFFF00"/>
  </sheetPr>
  <dimension ref="A1:AI725"/>
  <sheetViews>
    <sheetView topLeftCell="A4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71093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Wednesday C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'C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101</v>
      </c>
      <c r="B3" s="69" t="s">
        <v>102</v>
      </c>
      <c r="C3" s="35">
        <f ca="1">TODAY()</f>
        <v>45454</v>
      </c>
      <c r="D3" s="70" t="str">
        <f>VLOOKUP(B3,'Reference Tables'!D30:E33,2)</f>
        <v xml:space="preserve">James Shields </v>
      </c>
      <c r="E3" s="34">
        <f>VLOOKUP(A3,'Reference Tables'!H9:J15,2)</f>
        <v>6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192.5</v>
      </c>
      <c r="V3" s="23">
        <f>'Reference Tables'!F3</f>
        <v>27.51</v>
      </c>
      <c r="W3" s="23">
        <f>IF($B$10&gt;0,($B$10*T3)+U3,U3)</f>
        <v>192.5</v>
      </c>
      <c r="X3" s="23">
        <f>IF($C$10&gt;0,($C$10*T3)+U3,U3)</f>
        <v>192.5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1.4285714285714286</v>
      </c>
      <c r="AA4" s="71">
        <f>V4*(Y4+Z4)</f>
        <v>32.528571428571432</v>
      </c>
      <c r="AB4" s="71">
        <f>AA4-(Y4*V4)</f>
        <v>32.528571428571432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'C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328.5</v>
      </c>
      <c r="V5" s="23">
        <f>'Reference Tables'!F5</f>
        <v>39.01</v>
      </c>
      <c r="W5" s="23">
        <f t="shared" si="0"/>
        <v>328.5</v>
      </c>
      <c r="X5" s="23">
        <f t="shared" si="1"/>
        <v>328.5</v>
      </c>
      <c r="Y5" s="148"/>
      <c r="Z5" s="26">
        <f>IF($A$3="Wednesday",'Reference Tables'!N4,'Reference Tables'!M4)</f>
        <v>11.428571428571429</v>
      </c>
      <c r="AA5" s="71">
        <f t="shared" ref="AA5:AA16" si="4">V5*(Y5+Z5)</f>
        <v>445.82857142857142</v>
      </c>
      <c r="AB5" s="71">
        <f t="shared" ref="AB5:AB14" si="5">AA5</f>
        <v>445.82857142857142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'C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2.8571428571428572</v>
      </c>
      <c r="AA6" s="71">
        <f t="shared" si="4"/>
        <v>65.057142857142864</v>
      </c>
      <c r="AB6" s="71">
        <f t="shared" si="5"/>
        <v>65.057142857142864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'C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1.4285714285714286</v>
      </c>
      <c r="AA7" s="71">
        <f t="shared" si="4"/>
        <v>32.528571428571432</v>
      </c>
      <c r="AB7" s="71">
        <f t="shared" si="5"/>
        <v>32.528571428571432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2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39.7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0.5</v>
      </c>
      <c r="V15" s="23">
        <f>'Reference Tables'!F15</f>
        <v>22.77</v>
      </c>
      <c r="W15" s="23">
        <f t="shared" si="0"/>
        <v>0.5</v>
      </c>
      <c r="X15" s="23">
        <f t="shared" si="1"/>
        <v>0.5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10.5</v>
      </c>
      <c r="V16" s="23">
        <f>'Reference Tables'!F16</f>
        <v>22.77</v>
      </c>
      <c r="W16" s="23">
        <f t="shared" si="0"/>
        <v>10.5</v>
      </c>
      <c r="X16" s="23">
        <f t="shared" si="1"/>
        <v>10.5</v>
      </c>
      <c r="Y16" s="24">
        <f>K24</f>
        <v>0</v>
      </c>
      <c r="Z16" s="148"/>
      <c r="AA16" s="71">
        <f t="shared" si="4"/>
        <v>0</v>
      </c>
      <c r="AB16" s="71"/>
    </row>
    <row r="17" spans="1:33" ht="39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532</v>
      </c>
      <c r="V17" s="23"/>
      <c r="W17" s="23">
        <f>SUM(W3:W16)</f>
        <v>532</v>
      </c>
      <c r="X17" s="23">
        <f>SUM(X3:X16)</f>
        <v>532</v>
      </c>
      <c r="Y17" s="148">
        <f>SUM(Y3:Y16)</f>
        <v>0</v>
      </c>
      <c r="Z17" s="26">
        <f>SUM(Z3:Z16)</f>
        <v>17.142857142857142</v>
      </c>
      <c r="AA17" s="27">
        <f>SUM(AA3, AA5:AA14)</f>
        <v>543.41428571428571</v>
      </c>
      <c r="AB17" s="27">
        <f>SUM(AB3, AB5:AB14)</f>
        <v>543.41428571428571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9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39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14700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14700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14700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9IdWjmRUweCSPH3t1FxK7MZPO1fnmMRozPFhyi2ePfCCnWqDfr7NWatPImZOWN4r716a7M2WT0+Y6v/7WRiRmA==" saltValue="v/7yH1DzoIW2j6LoKmuy8Q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349" priority="49" operator="greaterThanOrEqual">
      <formula>0</formula>
    </cfRule>
    <cfRule type="cellIs" dxfId="348" priority="50" operator="lessThan">
      <formula>0</formula>
    </cfRule>
  </conditionalFormatting>
  <conditionalFormatting sqref="D5:D10">
    <cfRule type="cellIs" dxfId="347" priority="51" stopIfTrue="1" operator="equal">
      <formula>0</formula>
    </cfRule>
    <cfRule type="cellIs" dxfId="346" priority="54" stopIfTrue="1" operator="greaterThanOrEqual">
      <formula>1</formula>
    </cfRule>
    <cfRule type="cellIs" dxfId="345" priority="55" stopIfTrue="1" operator="between">
      <formula>0.95</formula>
      <formula>1</formula>
    </cfRule>
    <cfRule type="cellIs" dxfId="344" priority="56" stopIfTrue="1" operator="lessThan">
      <formula>0.95</formula>
    </cfRule>
  </conditionalFormatting>
  <conditionalFormatting sqref="G6">
    <cfRule type="cellIs" dxfId="343" priority="52" stopIfTrue="1" operator="greaterThan">
      <formula>0</formula>
    </cfRule>
    <cfRule type="cellIs" dxfId="342" priority="53" stopIfTrue="1" operator="lessThan">
      <formula>0</formula>
    </cfRule>
  </conditionalFormatting>
  <conditionalFormatting sqref="H2:H3">
    <cfRule type="cellIs" dxfId="341" priority="47" stopIfTrue="1" operator="greaterThanOrEqual">
      <formula>0</formula>
    </cfRule>
    <cfRule type="cellIs" dxfId="340" priority="48" stopIfTrue="1" operator="lessThan">
      <formula>0</formula>
    </cfRule>
  </conditionalFormatting>
  <conditionalFormatting sqref="G4:G5">
    <cfRule type="cellIs" dxfId="339" priority="43" stopIfTrue="1" operator="greaterThan">
      <formula>0</formula>
    </cfRule>
    <cfRule type="cellIs" dxfId="338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9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0A368DBF-920C-4D02-98F2-3E3E98C5EEC8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9F0EBCAF-CBBC-4526-9CDE-4787F8AC5437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EB6F2A40-EC0B-40A3-9DF8-F879C72225AF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48A41A25-4E9C-44A6-A7D9-9C81FE34B467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9248E54B-9BE1-4D20-AB52-FF5AC11AF40B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052584B8-F156-4465-8FC4-D9DCE3EF8878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36278976-A461-47D8-BD26-E2071B41CCA5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FB8A2ED8-7731-4546-AA9E-166C5066AA00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7945E9AA-CE16-439A-ABAB-381BBA05744C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2E1DED08-5AC7-4E29-B1B7-D3C145398BCD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FCBF6991-E86D-4A7D-B886-27BC5892C5D2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F8B4DA21-C62A-4D45-BB8A-C29A33E6DEF9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187E070D-10BA-4E49-A236-B9C9DF14FB4F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7874D000-CE66-485C-9075-B01CCACCF9EE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FDA53240-AA30-4D5A-9E1C-FA140CD3F6E3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3A7C858A-873E-4385-B1AD-B994F9831D5B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EAFEFF49-0940-4092-90C8-A640BC1E6F5B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8318A9D9-DFCA-4DE4-BEB8-31905FA3A338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6FB11CB0-0009-48E6-BD81-B91D7D0BA961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5DB46144-78F7-4D74-8396-7A8696A13F00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A649B2CA-1F67-41FC-83F7-BBF57C6ED433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2574F8C2-B8F3-478E-BE2A-36EE346B5C1C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0D4CD962-A131-4B42-AF5E-99268DC532DD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3D99EF3F-580A-4235-9E7C-56135A1B6D88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1DACF1F1-034C-43F5-896A-862FB73D73CA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59F2F3C4-5536-4975-B463-1E04B58F69A9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B0F0"/>
  </sheetPr>
  <dimension ref="A1:AI725"/>
  <sheetViews>
    <sheetView topLeftCell="A4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570312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Wednesday B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'B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101</v>
      </c>
      <c r="B3" s="69" t="s">
        <v>98</v>
      </c>
      <c r="C3" s="35">
        <f ca="1">TODAY()</f>
        <v>45454</v>
      </c>
      <c r="D3" s="70" t="str">
        <f>VLOOKUP(B3,'Reference Tables'!D30:E33,2)</f>
        <v>Ethan Wiedenhoeft</v>
      </c>
      <c r="E3" s="34">
        <f>VLOOKUP(A3,'Reference Tables'!H9:J15,2)</f>
        <v>6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192.5</v>
      </c>
      <c r="V3" s="23">
        <f>'Reference Tables'!F3</f>
        <v>27.51</v>
      </c>
      <c r="W3" s="23">
        <f>IF($B$10&gt;0,($B$10*T3)+U3,U3)</f>
        <v>192.5</v>
      </c>
      <c r="X3" s="23">
        <f>IF($C$10&gt;0,($C$10*T3)+U3,U3)</f>
        <v>192.5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1.4285714285714286</v>
      </c>
      <c r="AA4" s="71">
        <f>V4*(Y4+Z4)</f>
        <v>32.528571428571432</v>
      </c>
      <c r="AB4" s="71">
        <f>AA4-(Y4*V4)</f>
        <v>32.528571428571432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'B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328.5</v>
      </c>
      <c r="V5" s="23">
        <f>'Reference Tables'!F5</f>
        <v>39.01</v>
      </c>
      <c r="W5" s="23">
        <f t="shared" si="0"/>
        <v>328.5</v>
      </c>
      <c r="X5" s="23">
        <f t="shared" si="1"/>
        <v>328.5</v>
      </c>
      <c r="Y5" s="148"/>
      <c r="Z5" s="26">
        <f>IF($A$3="Wednesday",'Reference Tables'!N4,'Reference Tables'!M4)</f>
        <v>11.428571428571429</v>
      </c>
      <c r="AA5" s="71">
        <f t="shared" ref="AA5:AA16" si="4">V5*(Y5+Z5)</f>
        <v>445.82857142857142</v>
      </c>
      <c r="AB5" s="71">
        <f t="shared" ref="AB5:AB14" si="5">AA5</f>
        <v>445.82857142857142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'B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2.8571428571428572</v>
      </c>
      <c r="AA6" s="71">
        <f t="shared" si="4"/>
        <v>65.057142857142864</v>
      </c>
      <c r="AB6" s="71">
        <f t="shared" si="5"/>
        <v>65.057142857142864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'B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1.4285714285714286</v>
      </c>
      <c r="AA7" s="71">
        <f t="shared" si="4"/>
        <v>32.528571428571432</v>
      </c>
      <c r="AB7" s="71">
        <f t="shared" si="5"/>
        <v>32.528571428571432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5.7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8.7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0.5</v>
      </c>
      <c r="V15" s="23">
        <f>'Reference Tables'!F15</f>
        <v>22.77</v>
      </c>
      <c r="W15" s="23">
        <f t="shared" si="0"/>
        <v>0.5</v>
      </c>
      <c r="X15" s="23">
        <f t="shared" si="1"/>
        <v>0.5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10.5</v>
      </c>
      <c r="V16" s="23">
        <f>'Reference Tables'!F16</f>
        <v>22.77</v>
      </c>
      <c r="W16" s="23">
        <f t="shared" si="0"/>
        <v>10.5</v>
      </c>
      <c r="X16" s="23">
        <f t="shared" si="1"/>
        <v>10.5</v>
      </c>
      <c r="Y16" s="24">
        <f>K24</f>
        <v>0</v>
      </c>
      <c r="Z16" s="148"/>
      <c r="AA16" s="71">
        <f t="shared" si="4"/>
        <v>0</v>
      </c>
      <c r="AB16" s="71"/>
    </row>
    <row r="17" spans="1:33" ht="42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532</v>
      </c>
      <c r="V17" s="23"/>
      <c r="W17" s="23">
        <f>SUM(W3:W16)</f>
        <v>532</v>
      </c>
      <c r="X17" s="23">
        <f>SUM(X3:X16)</f>
        <v>532</v>
      </c>
      <c r="Y17" s="148">
        <f>SUM(Y3:Y16)</f>
        <v>0</v>
      </c>
      <c r="Z17" s="26">
        <f>SUM(Z3:Z16)</f>
        <v>17.142857142857142</v>
      </c>
      <c r="AA17" s="27">
        <f>SUM(AA3, AA5:AA14)</f>
        <v>543.41428571428571</v>
      </c>
      <c r="AB17" s="27">
        <f>SUM(AB3, AB5:AB14)</f>
        <v>543.41428571428571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9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1.2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14700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14700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14700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ZoS9naa3Uyl2MhQvIDqFP2M6S083JNMggNDgTLxhtygE/JnwYbRaLi//1A4W/JPHbMFJPccpysnlDx7eKujyzg==" saltValue="zyjUlZgVSonXOV7XUQ5Tsw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311" priority="49" operator="greaterThanOrEqual">
      <formula>0</formula>
    </cfRule>
    <cfRule type="cellIs" dxfId="310" priority="50" operator="lessThan">
      <formula>0</formula>
    </cfRule>
  </conditionalFormatting>
  <conditionalFormatting sqref="D5:D10">
    <cfRule type="cellIs" dxfId="309" priority="51" stopIfTrue="1" operator="equal">
      <formula>0</formula>
    </cfRule>
    <cfRule type="cellIs" dxfId="308" priority="54" stopIfTrue="1" operator="greaterThanOrEqual">
      <formula>1</formula>
    </cfRule>
    <cfRule type="cellIs" dxfId="307" priority="55" stopIfTrue="1" operator="between">
      <formula>0.95</formula>
      <formula>1</formula>
    </cfRule>
    <cfRule type="cellIs" dxfId="306" priority="56" stopIfTrue="1" operator="lessThan">
      <formula>0.95</formula>
    </cfRule>
  </conditionalFormatting>
  <conditionalFormatting sqref="G6">
    <cfRule type="cellIs" dxfId="305" priority="52" stopIfTrue="1" operator="greaterThan">
      <formula>0</formula>
    </cfRule>
    <cfRule type="cellIs" dxfId="304" priority="53" stopIfTrue="1" operator="lessThan">
      <formula>0</formula>
    </cfRule>
  </conditionalFormatting>
  <conditionalFormatting sqref="H2:H3">
    <cfRule type="cellIs" dxfId="303" priority="47" stopIfTrue="1" operator="greaterThanOrEqual">
      <formula>0</formula>
    </cfRule>
    <cfRule type="cellIs" dxfId="302" priority="48" stopIfTrue="1" operator="lessThan">
      <formula>0</formula>
    </cfRule>
  </conditionalFormatting>
  <conditionalFormatting sqref="G4:G5">
    <cfRule type="cellIs" dxfId="301" priority="43" stopIfTrue="1" operator="greaterThan">
      <formula>0</formula>
    </cfRule>
    <cfRule type="cellIs" dxfId="300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5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9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0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1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2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1F7539E8-0243-4C03-96F0-487B84FD5486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0337EAF0-89F4-4753-85F1-DC47EDF0EF7D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FC69825D-B86B-4153-987F-3B6E68D1182F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2CE9CEA6-1E42-491F-89F4-0850257CE0BB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CFA250A1-8FA1-403E-A228-133C8EEC728E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37CA018D-0BFD-4C8C-B652-515B334FCBF0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94CEF394-C20D-4F19-A358-76085891AE32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7DD5E8CE-C642-4FA7-A648-55FE701CF191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753B941E-0767-4E6C-AB72-ED8C53E0DB06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151B1468-B7A1-476A-A533-D0006AE50478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637BB3B4-C755-44E6-9C06-AAFD4D55B35D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B5F96506-3293-4595-A8F9-0E3D0ABA3900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9610604D-56F5-4AF3-AF1B-C8EAF05A9BDB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07ACE185-5B38-4162-88E8-6C9D527A5E88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6986252C-0AF2-43B3-A672-0634911E29F9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D2B322B0-6B20-4432-AFCE-E207A532AB16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4608DD8B-9FCC-4A3D-801D-95B1DEEEBD4B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D7996602-1911-409C-A9CE-2CE2717E80B4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FC04AFF2-2C67-42DE-A98C-8C9E7170A334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8C2477C9-4478-4BBD-932D-1C90E2A25D1B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0689D240-2DF6-48CE-B0F9-9A5CD40836D1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36C58C41-0153-4B36-8A60-D15BB226EB4C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F899CA10-9C21-47FF-AC35-FC93E8EE772A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27E78E29-41C6-4E16-8D35-932CC12C8645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63995E0E-7A0B-4CE5-A618-35BDD22939D2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46B9D009-5256-44D0-8425-71FC62EDB19B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7030A0"/>
  </sheetPr>
  <dimension ref="A1:AI725"/>
  <sheetViews>
    <sheetView topLeftCell="A6" zoomScale="75" zoomScaleNormal="75" workbookViewId="0">
      <selection activeCell="B20" sqref="B20:D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2.71093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Wednesday D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'D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101</v>
      </c>
      <c r="B3" s="69" t="s">
        <v>17</v>
      </c>
      <c r="C3" s="35">
        <f ca="1">TODAY()</f>
        <v>45454</v>
      </c>
      <c r="D3" s="70" t="str">
        <f>VLOOKUP(B3,'Reference Tables'!D30:E33,2)</f>
        <v>Athena Mccarty</v>
      </c>
      <c r="E3" s="34">
        <f>VLOOKUP(A3,'Reference Tables'!H9:J15,2)</f>
        <v>6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192.5</v>
      </c>
      <c r="V3" s="23">
        <f>'Reference Tables'!F3</f>
        <v>27.51</v>
      </c>
      <c r="W3" s="23">
        <f>IF($B$10&gt;0,($B$10*T3)+U3,U3)</f>
        <v>192.5</v>
      </c>
      <c r="X3" s="23">
        <f>IF($C$10&gt;0,($C$10*T3)+U3,U3)</f>
        <v>192.5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1.4285714285714286</v>
      </c>
      <c r="AA4" s="71">
        <f>V4*(Y4+Z4)</f>
        <v>32.528571428571432</v>
      </c>
      <c r="AB4" s="71">
        <f>AA4-(Y4*V4)</f>
        <v>32.528571428571432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'D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328.5</v>
      </c>
      <c r="V5" s="23">
        <f>'Reference Tables'!F5</f>
        <v>39.01</v>
      </c>
      <c r="W5" s="23">
        <f t="shared" si="0"/>
        <v>328.5</v>
      </c>
      <c r="X5" s="23">
        <f t="shared" si="1"/>
        <v>328.5</v>
      </c>
      <c r="Y5" s="148"/>
      <c r="Z5" s="26">
        <f>IF($A$3="Wednesday",'Reference Tables'!N4,'Reference Tables'!M4)</f>
        <v>11.428571428571429</v>
      </c>
      <c r="AA5" s="71">
        <f t="shared" ref="AA5:AA16" si="4">V5*(Y5+Z5)</f>
        <v>445.82857142857142</v>
      </c>
      <c r="AB5" s="71">
        <f t="shared" ref="AB5:AB14" si="5">AA5</f>
        <v>445.82857142857142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'D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2.8571428571428572</v>
      </c>
      <c r="AA6" s="71">
        <f t="shared" si="4"/>
        <v>65.057142857142864</v>
      </c>
      <c r="AB6" s="71">
        <f t="shared" si="5"/>
        <v>65.057142857142864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'D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1.4285714285714286</v>
      </c>
      <c r="AA7" s="71">
        <f t="shared" si="4"/>
        <v>32.528571428571432</v>
      </c>
      <c r="AB7" s="71">
        <f t="shared" si="5"/>
        <v>32.528571428571432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2.7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2.7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0.5</v>
      </c>
      <c r="V15" s="23">
        <f>'Reference Tables'!F15</f>
        <v>22.77</v>
      </c>
      <c r="W15" s="23">
        <f t="shared" si="0"/>
        <v>0.5</v>
      </c>
      <c r="X15" s="23">
        <f t="shared" si="1"/>
        <v>0.5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10.5</v>
      </c>
      <c r="V16" s="23">
        <f>'Reference Tables'!F16</f>
        <v>22.77</v>
      </c>
      <c r="W16" s="23">
        <f t="shared" si="0"/>
        <v>10.5</v>
      </c>
      <c r="X16" s="23">
        <f t="shared" si="1"/>
        <v>10.5</v>
      </c>
      <c r="Y16" s="24">
        <f>K24</f>
        <v>0</v>
      </c>
      <c r="Z16" s="148"/>
      <c r="AA16" s="71">
        <f t="shared" si="4"/>
        <v>0</v>
      </c>
      <c r="AB16" s="71"/>
    </row>
    <row r="17" spans="1:33" ht="48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532</v>
      </c>
      <c r="V17" s="23"/>
      <c r="W17" s="23">
        <f>SUM(W3:W16)</f>
        <v>532</v>
      </c>
      <c r="X17" s="23">
        <f>SUM(X3:X16)</f>
        <v>532</v>
      </c>
      <c r="Y17" s="148">
        <f>SUM(Y3:Y16)</f>
        <v>0</v>
      </c>
      <c r="Z17" s="26">
        <f>SUM(Z3:Z16)</f>
        <v>17.142857142857142</v>
      </c>
      <c r="AA17" s="27">
        <f>SUM(AA3, AA5:AA14)</f>
        <v>543.41428571428571</v>
      </c>
      <c r="AB17" s="27">
        <f>SUM(AB3, AB5:AB14)</f>
        <v>543.41428571428571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0" t="s">
        <v>74</v>
      </c>
      <c r="B21" s="341"/>
      <c r="C21" s="341"/>
      <c r="D21" s="342"/>
      <c r="E21" s="90" t="s">
        <v>75</v>
      </c>
      <c r="F21" s="178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43" t="s">
        <v>79</v>
      </c>
      <c r="B23" s="344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9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39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14700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14700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14700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nNx5ms5xzxhs7NhuOUAEEwcMwvPV0Ifm7tNolBM9u6LFJfHRTmJJnW5aJ46Z0XpnnAqa4dGlGgB+hykqCN5A8g==" saltValue="qlnvtkcJTEJnQKYUyagWng==" spinCount="100000" sheet="1" objects="1" scenarios="1"/>
  <mergeCells count="33">
    <mergeCell ref="B19:D19"/>
    <mergeCell ref="B18:D18"/>
    <mergeCell ref="A1:K1"/>
    <mergeCell ref="L1:O2"/>
    <mergeCell ref="I2:K2"/>
    <mergeCell ref="L4:M4"/>
    <mergeCell ref="L5:M5"/>
    <mergeCell ref="L6:M6"/>
    <mergeCell ref="L7:M7"/>
    <mergeCell ref="L17:M17"/>
    <mergeCell ref="E11:F11"/>
    <mergeCell ref="G11:K11"/>
    <mergeCell ref="I3:K10"/>
    <mergeCell ref="N17:O17"/>
    <mergeCell ref="R1:AB1"/>
    <mergeCell ref="L8:N8"/>
    <mergeCell ref="A11:B11"/>
    <mergeCell ref="C11:D11"/>
    <mergeCell ref="R12:R13"/>
    <mergeCell ref="R17:S17"/>
    <mergeCell ref="R9:R10"/>
    <mergeCell ref="L31:O44"/>
    <mergeCell ref="M45:O45"/>
    <mergeCell ref="L30:O30"/>
    <mergeCell ref="I26:J26"/>
    <mergeCell ref="I27:J27"/>
    <mergeCell ref="I28:J28"/>
    <mergeCell ref="B22:F22"/>
    <mergeCell ref="B20:D20"/>
    <mergeCell ref="B21:D21"/>
    <mergeCell ref="A23:B23"/>
    <mergeCell ref="C23:D23"/>
    <mergeCell ref="E23:E28"/>
  </mergeCells>
  <conditionalFormatting sqref="N5:N7 O5:O8">
    <cfRule type="cellIs" dxfId="273" priority="51" operator="greaterThanOrEqual">
      <formula>0</formula>
    </cfRule>
    <cfRule type="cellIs" dxfId="272" priority="52" operator="lessThan">
      <formula>0</formula>
    </cfRule>
  </conditionalFormatting>
  <conditionalFormatting sqref="D5:D10">
    <cfRule type="cellIs" dxfId="271" priority="53" stopIfTrue="1" operator="equal">
      <formula>0</formula>
    </cfRule>
    <cfRule type="cellIs" dxfId="270" priority="56" stopIfTrue="1" operator="greaterThanOrEqual">
      <formula>1</formula>
    </cfRule>
    <cfRule type="cellIs" dxfId="269" priority="57" stopIfTrue="1" operator="between">
      <formula>0.95</formula>
      <formula>1</formula>
    </cfRule>
    <cfRule type="cellIs" dxfId="268" priority="58" stopIfTrue="1" operator="lessThan">
      <formula>0.95</formula>
    </cfRule>
  </conditionalFormatting>
  <conditionalFormatting sqref="G6">
    <cfRule type="cellIs" dxfId="267" priority="54" stopIfTrue="1" operator="greaterThan">
      <formula>0</formula>
    </cfRule>
    <cfRule type="cellIs" dxfId="266" priority="55" stopIfTrue="1" operator="lessThan">
      <formula>0</formula>
    </cfRule>
  </conditionalFormatting>
  <conditionalFormatting sqref="H2:H3">
    <cfRule type="cellIs" dxfId="265" priority="49" stopIfTrue="1" operator="greaterThanOrEqual">
      <formula>0</formula>
    </cfRule>
    <cfRule type="cellIs" dxfId="264" priority="50" stopIfTrue="1" operator="lessThan">
      <formula>0</formula>
    </cfRule>
  </conditionalFormatting>
  <conditionalFormatting sqref="G4:G5">
    <cfRule type="cellIs" dxfId="263" priority="45" stopIfTrue="1" operator="greaterThan">
      <formula>0</formula>
    </cfRule>
    <cfRule type="cellIs" dxfId="262" priority="46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03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operator="lessThan" id="{602B4265-4F1A-4CC8-A35A-8A18BA72D20A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4" operator="greaterThanOrEqual" id="{8D904801-73F7-499E-B8A9-DE560AB0F83A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41" operator="lessThan" id="{AF54F1F0-5C95-4FE6-9AFC-BD30D2458045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C57E5534-08CA-4598-BF8E-9A6CF289EE78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9" operator="lessThan" id="{CBDE2E13-B5C0-4793-B8D5-754D4531BDB9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B3E482C9-3991-4723-A2BD-2EFA3B79825F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31" operator="lessThanOrEqual" id="{6B284326-DC76-469D-B50A-8B698C13E8A6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2" operator="greaterThan" id="{431576B1-CC9A-49AE-9803-5315ADA2E2B1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9" operator="lessThanOrEqual" id="{D54D0110-2930-4A02-A7CF-2C100748829D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B62F67C8-01B9-4B47-B7ED-AD70CC1CFF45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7" operator="lessThan" id="{67226C27-C9E7-4168-A01E-CCE94A799016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8" operator="greaterThanOrEqual" id="{4395AF7A-B0A5-46F1-8C66-DA938161F5C8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CC42DB5D-B11C-4514-B689-3C644357ADD7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5" operator="lessThan" id="{65BF5ABB-A7E2-4B75-BD09-B88865EB9A4F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F04E81D3-6CBE-4206-A9CC-303355449C19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4" operator="greaterThanOrEqual" id="{50783FD4-9AED-4989-866D-DFDD56D01E66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11" operator="greaterThanOrEqual" id="{F3BE556B-1623-491D-A079-58050E01B55F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2" operator="lessThan" id="{6FACE42F-EB84-4941-921F-34578A22B276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7E2CC16F-1E96-4FEE-9EA7-CA823ED1363D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8D4EAF71-0BD1-4575-B36C-FE276CE272F9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FD268554-343F-4549-B9E9-D06C0A287304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6FC90B00-AC8D-4AB2-9ADD-35B106DA6076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8F21851C-E4B5-4DE7-9983-26DA7B25A924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F67EE228-6258-423F-A7F2-43623F0959F4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C4338211-A826-4126-B732-5790E352C359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D440DB6E-97BB-46D0-95C4-FED5542B058A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FFFF00"/>
  </sheetPr>
  <dimension ref="A1:AI725"/>
  <sheetViews>
    <sheetView topLeftCell="A7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3.14062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Thursday C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'C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103</v>
      </c>
      <c r="B3" s="69" t="s">
        <v>102</v>
      </c>
      <c r="C3" s="35">
        <f ca="1">TODAY()</f>
        <v>45454</v>
      </c>
      <c r="D3" s="70" t="str">
        <f>VLOOKUP(B3,'Reference Tables'!D30:E33,2)</f>
        <v xml:space="preserve">James Shields 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'C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'C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'C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8.7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9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6.7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39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/>
      <c r="C27" s="101" t="s">
        <v>30</v>
      </c>
      <c r="D27" s="106">
        <f>IF(A3="Wednesday",(0.5*(B27*'Reference Tables'!G22)),B27*'Reference Tables'!G22)</f>
        <v>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uICLnCZBjZWGOYL1UiS763boEZmddnF8NmkDtpsvshXbAJRYQMyH4kWwcKBuaaQhfOlMn4Ha6DX+vu8UDyYlVg==" saltValue="cZA1LTtYb2pE8y7CRyDHyg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235" priority="49" operator="greaterThanOrEqual">
      <formula>0</formula>
    </cfRule>
    <cfRule type="cellIs" dxfId="234" priority="50" operator="lessThan">
      <formula>0</formula>
    </cfRule>
  </conditionalFormatting>
  <conditionalFormatting sqref="D5:D10">
    <cfRule type="cellIs" dxfId="233" priority="51" stopIfTrue="1" operator="equal">
      <formula>0</formula>
    </cfRule>
    <cfRule type="cellIs" dxfId="232" priority="54" stopIfTrue="1" operator="greaterThanOrEqual">
      <formula>1</formula>
    </cfRule>
    <cfRule type="cellIs" dxfId="231" priority="55" stopIfTrue="1" operator="between">
      <formula>0.95</formula>
      <formula>1</formula>
    </cfRule>
    <cfRule type="cellIs" dxfId="230" priority="56" stopIfTrue="1" operator="lessThan">
      <formula>0.95</formula>
    </cfRule>
  </conditionalFormatting>
  <conditionalFormatting sqref="G6">
    <cfRule type="cellIs" dxfId="229" priority="52" stopIfTrue="1" operator="greaterThan">
      <formula>0</formula>
    </cfRule>
    <cfRule type="cellIs" dxfId="228" priority="53" stopIfTrue="1" operator="lessThan">
      <formula>0</formula>
    </cfRule>
  </conditionalFormatting>
  <conditionalFormatting sqref="H2:H3">
    <cfRule type="cellIs" dxfId="227" priority="47" stopIfTrue="1" operator="greaterThanOrEqual">
      <formula>0</formula>
    </cfRule>
    <cfRule type="cellIs" dxfId="226" priority="48" stopIfTrue="1" operator="lessThan">
      <formula>0</formula>
    </cfRule>
  </conditionalFormatting>
  <conditionalFormatting sqref="G4:G5">
    <cfRule type="cellIs" dxfId="225" priority="43" stopIfTrue="1" operator="greaterThan">
      <formula>0</formula>
    </cfRule>
    <cfRule type="cellIs" dxfId="224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7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961102A6-684A-4B54-8342-C00F2B7EA7EA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56B22ACA-FDEF-4627-B606-1B0D801362D3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0DF1A05E-5A9E-4BFF-9108-70EBCBFABCEB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5E687D3F-C53E-403F-9875-8045A1F114C8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B3D5E16F-6302-4EAA-B3C7-218375E1CDC2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1F3259D2-1596-4183-B908-B629DE19C462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32983B5E-744D-4F1D-900C-D678C5ADADC5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7E4027BC-F325-41B2-BB08-21D04E876426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F42E1173-65E1-4C8B-9943-D21EF3BF28B0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3F1E29C6-A694-4C3C-B40F-CEC8506C8349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3CED7847-544F-464A-A28A-4F1215487404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E0460E25-F3F9-42E9-ABC0-F98E03A0A86E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1DBF613F-C27D-4C7B-A2AF-5C940AF32214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6A9F2247-8A3F-4ACE-B044-CDA18CD80A91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418009C0-699F-47B9-91A2-2DBE32605884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2BEC9F27-248D-4C21-AE5E-72688D005231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891DB0F3-E11B-4F24-98F7-630017E3B096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4F7E9F03-0AF0-4642-86FE-B3DEDAC1B53B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23455432-3B17-438C-86A9-87D765D93757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27E297C9-D3FA-4C6F-843E-7FB4F4E7F880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681AFECE-EB37-41D1-8B33-A433316716A9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B8793D69-9EDE-4C26-9DC9-AC634E32356B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F88AE56B-05BF-4D4D-B347-8384CBAC2D85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69334F8F-764E-4164-87FD-3A2A2C568C56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CE6F1DE1-9AE6-44B1-A4D4-7DC409AA2DA3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8F24FCAC-6C00-4E24-BE2B-EC83579A27FF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7030A0"/>
  </sheetPr>
  <dimension ref="A1:AI725"/>
  <sheetViews>
    <sheetView topLeftCell="A7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71093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Thursday D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'D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103</v>
      </c>
      <c r="B3" s="69" t="s">
        <v>17</v>
      </c>
      <c r="C3" s="35">
        <f ca="1">TODAY()</f>
        <v>45454</v>
      </c>
      <c r="D3" s="70" t="str">
        <f>VLOOKUP(B3,'Reference Tables'!D30:E33,2)</f>
        <v>Athena Mccarty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'D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'D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'D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2.7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39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9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6.7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2.7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chcm0+wLnLTUNiAqtWU0YoqPTfZFWheqf4sScsBdFO/plIjP4ClIZk+1DULIDXADGXu5UUn/XVHsFfVWhId/Jg==" saltValue="pfF7UoUrhB0xul5EJfsTxQ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197" priority="49" operator="greaterThanOrEqual">
      <formula>0</formula>
    </cfRule>
    <cfRule type="cellIs" dxfId="196" priority="50" operator="lessThan">
      <formula>0</formula>
    </cfRule>
  </conditionalFormatting>
  <conditionalFormatting sqref="D5:D10">
    <cfRule type="cellIs" dxfId="195" priority="51" stopIfTrue="1" operator="equal">
      <formula>0</formula>
    </cfRule>
    <cfRule type="cellIs" dxfId="194" priority="54" stopIfTrue="1" operator="greaterThanOrEqual">
      <formula>1</formula>
    </cfRule>
    <cfRule type="cellIs" dxfId="193" priority="55" stopIfTrue="1" operator="between">
      <formula>0.95</formula>
      <formula>1</formula>
    </cfRule>
    <cfRule type="cellIs" dxfId="192" priority="56" stopIfTrue="1" operator="lessThan">
      <formula>0.95</formula>
    </cfRule>
  </conditionalFormatting>
  <conditionalFormatting sqref="G6">
    <cfRule type="cellIs" dxfId="191" priority="52" stopIfTrue="1" operator="greaterThan">
      <formula>0</formula>
    </cfRule>
    <cfRule type="cellIs" dxfId="190" priority="53" stopIfTrue="1" operator="lessThan">
      <formula>0</formula>
    </cfRule>
  </conditionalFormatting>
  <conditionalFormatting sqref="H2:H3">
    <cfRule type="cellIs" dxfId="189" priority="47" stopIfTrue="1" operator="greaterThanOrEqual">
      <formula>0</formula>
    </cfRule>
    <cfRule type="cellIs" dxfId="188" priority="48" stopIfTrue="1" operator="lessThan">
      <formula>0</formula>
    </cfRule>
  </conditionalFormatting>
  <conditionalFormatting sqref="G4:G5">
    <cfRule type="cellIs" dxfId="187" priority="43" stopIfTrue="1" operator="greaterThan">
      <formula>0</formula>
    </cfRule>
    <cfRule type="cellIs" dxfId="186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51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7A4395C3-F9E3-4814-B51F-EA332F0569E3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F9441783-6A10-4C38-B955-409DB0A467C3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18246921-09E2-4A94-A87A-A88BF4D8A113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2FE7DBDC-088E-444C-BC0B-04EEC897E535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71914899-F65E-400B-A93C-5EA4E0C00747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F3668962-6E18-4E7B-AE45-351AE2BB3397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9B031BFB-C90D-47BB-8CCB-4E428E0B2F2B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8AB354A3-F811-4EDC-9F01-76D9201666C0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5AB79E05-D98B-4660-B90C-1BFB050D9A24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C2AC3B9F-6012-4A0B-81FA-491F92D4AA69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F9964B6F-1A5F-4348-9995-67B7D16C614D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739923A8-7C2E-4EED-A477-A630690FB560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943A5513-1801-4D23-8B1B-4818E9D1F7E9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3A77E033-45E5-42DC-B8BC-7F85EA93016F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F82BA2CF-5DE5-4A49-9EDB-5E733BA336E9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E6A81835-289C-4AF1-A862-6E065BBB019B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210ABA07-A14E-4641-936E-4CF507377C5E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BB697B41-0AC4-420A-8D70-138608344051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BBD98D33-66EB-42B5-A3A5-30EDC03F9569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CEAD0452-6FB5-4197-99B3-13599C7D4C8C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ADA85277-EBC5-46D8-B308-631FADEE6EC3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4FDE2BBA-A5D1-4E1F-829F-2FE66CDC90DF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F05149EF-221D-4B52-BC1C-FF52E7FB8385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C7F62041-2861-4814-AD12-3554FA9E0450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2FE86C89-51DC-4491-A4AD-A599FFAF5CF7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57BA2D38-5A6A-46F9-838E-27DBA1AD9A9C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FFFF00"/>
  </sheetPr>
  <dimension ref="A1:AI725"/>
  <sheetViews>
    <sheetView topLeftCell="A6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570312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Friday C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'C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104</v>
      </c>
      <c r="B3" s="69" t="s">
        <v>102</v>
      </c>
      <c r="C3" s="35">
        <f ca="1">TODAY()</f>
        <v>45454</v>
      </c>
      <c r="D3" s="70" t="str">
        <f>VLOOKUP(B3,'Reference Tables'!D30:E33,2)</f>
        <v xml:space="preserve">James Shields </v>
      </c>
      <c r="E3" s="34">
        <f>VLOOKUP(A3,'Reference Tables'!H9:J15,2,FALSE)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'C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'C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'C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36.7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50.2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9.7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44.2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99bUCNO/xOhQJ68hkYFwdYiLfGC9yCjTCKj7d5JZIju7Bycwmw2l7i5HgYdz4AT9vl5f7m0arZfkXNfDWdWYKA==" saltValue="e5Ptej63XNOigNNIl0uQkA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159" priority="49" operator="greaterThanOrEqual">
      <formula>0</formula>
    </cfRule>
    <cfRule type="cellIs" dxfId="158" priority="50" operator="lessThan">
      <formula>0</formula>
    </cfRule>
  </conditionalFormatting>
  <conditionalFormatting sqref="D5:D10">
    <cfRule type="cellIs" dxfId="157" priority="51" stopIfTrue="1" operator="equal">
      <formula>0</formula>
    </cfRule>
    <cfRule type="cellIs" dxfId="156" priority="54" stopIfTrue="1" operator="greaterThanOrEqual">
      <formula>1</formula>
    </cfRule>
    <cfRule type="cellIs" dxfId="155" priority="55" stopIfTrue="1" operator="between">
      <formula>0.95</formula>
      <formula>1</formula>
    </cfRule>
    <cfRule type="cellIs" dxfId="154" priority="56" stopIfTrue="1" operator="lessThan">
      <formula>0.95</formula>
    </cfRule>
  </conditionalFormatting>
  <conditionalFormatting sqref="G6">
    <cfRule type="cellIs" dxfId="153" priority="52" stopIfTrue="1" operator="greaterThan">
      <formula>0</formula>
    </cfRule>
    <cfRule type="cellIs" dxfId="152" priority="53" stopIfTrue="1" operator="lessThan">
      <formula>0</formula>
    </cfRule>
  </conditionalFormatting>
  <conditionalFormatting sqref="H2:H3">
    <cfRule type="cellIs" dxfId="151" priority="47" stopIfTrue="1" operator="greaterThanOrEqual">
      <formula>0</formula>
    </cfRule>
    <cfRule type="cellIs" dxfId="150" priority="48" stopIfTrue="1" operator="lessThan">
      <formula>0</formula>
    </cfRule>
  </conditionalFormatting>
  <conditionalFormatting sqref="G4:G5">
    <cfRule type="cellIs" dxfId="149" priority="43" stopIfTrue="1" operator="greaterThan">
      <formula>0</formula>
    </cfRule>
    <cfRule type="cellIs" dxfId="148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9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42E472FA-BCA0-4196-8A59-861D5DDF39F8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66BA25A9-AB10-435C-A515-A70DE2ABBEC0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A3748007-11AA-42A4-9849-1C63FFEB4D8F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E5E2939D-95CB-447F-BF46-692DF72C6342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C5ED1A83-D88C-426B-903E-25C0553F11C3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F7C7EA05-F0E6-469A-935A-E97F4F9FAC96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663D31FA-AD1D-4B09-8929-4315E956BFCE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F9B72517-53EA-49A1-B01B-7EA959473EE8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A97666F3-3DC3-400D-BDF9-EBCF0F9A0848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E19497D6-CE92-4AEA-80E0-843562FFF2E3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3BA8E8E8-70C3-46C7-BCA7-11B5519095A5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3B8A8598-6159-43F8-B7F4-72B7632B99E1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09E4DC4B-B8BE-429C-8777-CE6BAB0BCEB6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81618E52-682F-4EB3-B484-19664EE0F032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D08CEB4D-7049-4422-9FFD-6BA5D3C8E4A6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101FB52F-A456-40E6-B83D-1C0B7AAA06A7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3A93CC95-64DB-4707-8EF6-D30B6B3ADDE4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D2FDBA78-703C-4AD5-9106-0EAADB5BBC81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BA1FC36E-3E62-4F5A-89D8-5EB38761F47D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2EC24643-4504-48A0-9610-0C375FC1F611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A19C0842-AAC1-49FC-83AB-C627DC45558C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1781A199-DAB1-45DA-B887-108B556756F0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4DCCF105-F56F-40F7-B24F-749DF2A5785A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A2C9E969-1572-496E-AFC5-FB8F48B72AD1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375BAC32-C2F8-4031-AF15-45878116D2A0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43652912-68CD-43BA-9F58-65A7CBE08473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7030A0"/>
  </sheetPr>
  <dimension ref="A1:AI725"/>
  <sheetViews>
    <sheetView topLeftCell="A7" zoomScale="75" zoomScaleNormal="75" workbookViewId="0">
      <selection activeCell="O20" sqref="O20"/>
    </sheetView>
  </sheetViews>
  <sheetFormatPr defaultColWidth="9.140625" defaultRowHeight="15.75"/>
  <cols>
    <col min="1" max="1" width="17.28515625" style="1" bestFit="1" customWidth="1"/>
    <col min="2" max="2" width="13.140625" style="1" bestFit="1" customWidth="1"/>
    <col min="3" max="3" width="15.140625" style="1" bestFit="1" customWidth="1"/>
    <col min="4" max="4" width="14.5703125" style="1" bestFit="1" customWidth="1"/>
    <col min="5" max="5" width="20.710937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3" width="23.85546875" style="1" customWidth="1"/>
    <col min="14" max="14" width="21.85546875" style="1" customWidth="1"/>
    <col min="15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Friday D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'D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104</v>
      </c>
      <c r="B3" s="69" t="s">
        <v>17</v>
      </c>
      <c r="C3" s="35">
        <f ca="1">TODAY()</f>
        <v>45454</v>
      </c>
      <c r="D3" s="70" t="str">
        <f>VLOOKUP(B3,'Reference Tables'!D30:E33,2)</f>
        <v>Athena Mccarty</v>
      </c>
      <c r="E3" s="34">
        <f>VLOOKUP(A3,'Reference Tables'!H9:J15,2,FALSE)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385</v>
      </c>
      <c r="X3" s="23">
        <f>IF($C$10&gt;0,($C$10*T3)+U3,U3)</f>
        <v>385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0</v>
      </c>
      <c r="X4" s="23">
        <f t="shared" ref="X4:X16" si="1">IF($C$10&gt;0,($C$10*T4)+U4,U4)</f>
        <v>0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/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'D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657</v>
      </c>
      <c r="X5" s="23">
        <f t="shared" si="1"/>
        <v>657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/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'D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0</v>
      </c>
      <c r="X6" s="23">
        <f t="shared" si="1"/>
        <v>0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/>
      <c r="C7" s="62"/>
      <c r="D7" s="76">
        <f t="shared" si="2"/>
        <v>0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'D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0</v>
      </c>
      <c r="X7" s="23">
        <f t="shared" si="1"/>
        <v>0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/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>
        <f>IF((C6+C7)&gt;0,(C6+C7)/(K13+K18),0)</f>
        <v>0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0</v>
      </c>
      <c r="X8" s="23">
        <f t="shared" si="1"/>
        <v>0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0</v>
      </c>
      <c r="C9" s="125">
        <f>C5+C7+C8+C6</f>
        <v>0</v>
      </c>
      <c r="D9" s="76">
        <f t="shared" si="2"/>
        <v>0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>
        <f>IF(SUM(C5:C7)&gt;0,SUM(C5:C7)/(K13+K14+K16+K18),0)</f>
        <v>0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0</v>
      </c>
      <c r="X9" s="23">
        <f t="shared" si="1"/>
        <v>0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0</v>
      </c>
      <c r="C10" s="126">
        <f>C9-C8</f>
        <v>0</v>
      </c>
      <c r="D10" s="82">
        <f t="shared" si="2"/>
        <v>0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0</v>
      </c>
      <c r="X11" s="23">
        <f t="shared" si="1"/>
        <v>0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50.2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0</v>
      </c>
      <c r="N12" s="43">
        <f t="shared" si="6"/>
        <v>0</v>
      </c>
      <c r="O12" s="48">
        <f t="shared" si="7"/>
        <v>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0</v>
      </c>
      <c r="X12" s="23">
        <f t="shared" si="1"/>
        <v>0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8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0</v>
      </c>
      <c r="N14" s="47">
        <f t="shared" si="6"/>
        <v>0</v>
      </c>
      <c r="O14" s="50">
        <f t="shared" si="7"/>
        <v>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0</v>
      </c>
      <c r="X14" s="23">
        <f t="shared" si="1"/>
        <v>0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0</v>
      </c>
      <c r="N15" s="55">
        <f t="shared" si="6"/>
        <v>0</v>
      </c>
      <c r="O15" s="56">
        <f t="shared" si="7"/>
        <v>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1</v>
      </c>
      <c r="X15" s="23">
        <f t="shared" si="1"/>
        <v>1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21</v>
      </c>
      <c r="X16" s="23">
        <f t="shared" si="1"/>
        <v>21</v>
      </c>
      <c r="Y16" s="24">
        <f>K24</f>
        <v>0</v>
      </c>
      <c r="Z16" s="148"/>
      <c r="AA16" s="71">
        <f t="shared" si="4"/>
        <v>0</v>
      </c>
      <c r="AB16" s="71"/>
    </row>
    <row r="17" spans="1:33" ht="36.7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1064</v>
      </c>
      <c r="X17" s="23">
        <f>SUM(X3:X16)</f>
        <v>1064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>
        <v>0.71</v>
      </c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 t="shared" si="9"/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38.25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0.71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2.7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>
        <v>4</v>
      </c>
      <c r="C27" s="101" t="s">
        <v>30</v>
      </c>
      <c r="D27" s="106">
        <f>IF(A3="Wednesday",(0.5*(B27*'Reference Tables'!G22)),B27*'Reference Tables'!G22)</f>
        <v>29400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29400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29400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XGnpz6DiP2smCJMAhj0Cn52PDTO4r6zsgR3qd183HvnP+4iV6GgimHn6XqGyQaSdoBzTX+vFRGODfcsPyLkGVw==" saltValue="GyJEGSevIq8Wv3gPxIgyWw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121" priority="49" operator="greaterThanOrEqual">
      <formula>0</formula>
    </cfRule>
    <cfRule type="cellIs" dxfId="120" priority="50" operator="lessThan">
      <formula>0</formula>
    </cfRule>
  </conditionalFormatting>
  <conditionalFormatting sqref="D5:D10">
    <cfRule type="cellIs" dxfId="119" priority="51" stopIfTrue="1" operator="equal">
      <formula>0</formula>
    </cfRule>
    <cfRule type="cellIs" dxfId="118" priority="54" stopIfTrue="1" operator="greaterThanOrEqual">
      <formula>1</formula>
    </cfRule>
    <cfRule type="cellIs" dxfId="117" priority="55" stopIfTrue="1" operator="between">
      <formula>0.95</formula>
      <formula>1</formula>
    </cfRule>
    <cfRule type="cellIs" dxfId="116" priority="56" stopIfTrue="1" operator="lessThan">
      <formula>0.95</formula>
    </cfRule>
  </conditionalFormatting>
  <conditionalFormatting sqref="G6">
    <cfRule type="cellIs" dxfId="115" priority="52" stopIfTrue="1" operator="greaterThan">
      <formula>0</formula>
    </cfRule>
    <cfRule type="cellIs" dxfId="114" priority="53" stopIfTrue="1" operator="lessThan">
      <formula>0</formula>
    </cfRule>
  </conditionalFormatting>
  <conditionalFormatting sqref="H2:H3">
    <cfRule type="cellIs" dxfId="113" priority="47" stopIfTrue="1" operator="greaterThanOrEqual">
      <formula>0</formula>
    </cfRule>
    <cfRule type="cellIs" dxfId="112" priority="48" stopIfTrue="1" operator="lessThan">
      <formula>0</formula>
    </cfRule>
  </conditionalFormatting>
  <conditionalFormatting sqref="G4:G5">
    <cfRule type="cellIs" dxfId="111" priority="43" stopIfTrue="1" operator="greaterThan">
      <formula>0</formula>
    </cfRule>
    <cfRule type="cellIs" dxfId="110" priority="44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23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1" operator="lessThan" id="{DFBC9282-F236-4619-B7BA-0892530E4532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42" operator="greaterThanOrEqual" id="{4C3E0A75-7058-43C0-B3D2-3AC91AAB4A15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39" operator="lessThan" id="{AFF673CF-F091-4BFD-A6AF-5D64F7C7B55E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greaterThanOrEqual" id="{AED7F861-2D5B-4376-94E4-7450AACEF155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37" operator="lessThan" id="{5157F65B-4465-4245-ABD7-57BD37C708D5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38" operator="greaterThanOrEqual" id="{3F95C905-E913-47A4-B9A6-00596A965031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9" operator="lessThanOrEqual" id="{08255011-58CC-481F-80C2-E8896478AE5D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30" operator="greaterThan" id="{7F25DB01-B2E9-47DD-82CF-F90AD8BDF45E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27" operator="lessThanOrEqual" id="{6119795B-49D5-43E5-A24A-B03EDE73892A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28" operator="greaterThan" id="{92717056-F3C8-4785-BEB7-6E9997CFB6FD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5" operator="lessThan" id="{6191D9A4-78FF-4915-BDDF-D28981ECC2A1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6" operator="greaterThanOrEqual" id="{E4515E12-C9B2-49D3-B3BF-7E8767EAF182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4" operator="greaterThanOrEqual" id="{A995FBC5-1563-4ACB-B379-C86B7CEAA68A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3" operator="lessThan" id="{1217B68D-CF9C-43AA-B74D-C7E6AB964B84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O18:O19</xm:sqref>
        </x14:conditionalFormatting>
        <x14:conditionalFormatting xmlns:xm="http://schemas.microsoft.com/office/excel/2006/main">
          <x14:cfRule type="cellIs" priority="11" operator="lessThan" id="{1C87AEE5-0D88-4638-B48F-9D0D7538F608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12" operator="greaterThanOrEqual" id="{7E205E3B-5B06-4291-A2F3-63493AF4E0DF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9" operator="greaterThanOrEqual" id="{02C04034-E1DD-41BC-A4DB-52CDF09A6E7A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0" operator="lessThan" id="{9551EA54-B0CE-4444-BC21-6F88AFBBA2DF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OrEqual" id="{22B257EF-BF2E-41A3-9B77-2225839B2EE6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8" operator="lessThan" id="{E93A8B48-238E-4C21-AE6F-BAE1766A091F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5" operator="greaterThan" id="{68BE274F-5C1A-49EE-AFF2-FB7B53239081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6" operator="lessThanOrEqual" id="{F9CAF419-8C59-412E-AF51-B3BD2DE2B68C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3" operator="lessThan" id="{FAB7FDAE-1E5C-45BB-8A99-ECB014D7FF00}">
            <xm:f>'Reference Tables'!$F$44</xm:f>
            <x14:dxf>
              <font>
                <b/>
                <i val="0"/>
                <color rgb="FFFF0000"/>
              </font>
            </x14:dxf>
          </x14:cfRule>
          <x14:cfRule type="cellIs" priority="4" operator="greaterThanOrEqual" id="{1C8A7DEB-BC09-4836-A2FE-5BFAB16BE9F5}">
            <xm:f>'Reference Tables'!$F$44</xm:f>
            <x14:dxf>
              <font>
                <b/>
                <i val="0"/>
                <color rgb="FF339933"/>
              </font>
            </x14:dxf>
          </x14:cfRule>
          <xm:sqref>O12</xm:sqref>
        </x14:conditionalFormatting>
        <x14:conditionalFormatting xmlns:xm="http://schemas.microsoft.com/office/excel/2006/main">
          <x14:cfRule type="cellIs" priority="2" operator="greaterThanOrEqual" id="{17592CF6-6891-4A48-ADD3-0AB0D0A9FEF2}">
            <xm:f>'Reference Tables'!$F$39</xm:f>
            <x14:dxf>
              <font>
                <b/>
                <i val="0"/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cellIs" priority="1" operator="lessThan" id="{C7FEAF72-CF85-4F01-ABAE-9DDAA37CAF3F}">
            <xm:f>'Reference Tables'!$F$39</xm:f>
            <x14:dxf>
              <font>
                <b/>
                <i val="0"/>
                <color rgb="FF00B050"/>
              </font>
            </x14:dxf>
          </x14:cfRule>
          <xm:sqref>O20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FF00"/>
  </sheetPr>
  <dimension ref="A1:AI725"/>
  <sheetViews>
    <sheetView zoomScale="67" zoomScaleNormal="75" workbookViewId="0">
      <selection activeCell="B14" sqref="B14"/>
    </sheetView>
  </sheetViews>
  <sheetFormatPr defaultColWidth="9.140625" defaultRowHeight="15.75"/>
  <cols>
    <col min="1" max="1" width="17.28515625" style="1" bestFit="1" customWidth="1"/>
    <col min="2" max="2" width="17.85546875" style="1" customWidth="1"/>
    <col min="3" max="3" width="15.140625" style="1" bestFit="1" customWidth="1"/>
    <col min="4" max="4" width="14.5703125" style="1" bestFit="1" customWidth="1"/>
    <col min="5" max="5" width="22.28515625" style="1" customWidth="1"/>
    <col min="6" max="6" width="37.42578125" style="1" bestFit="1" customWidth="1"/>
    <col min="7" max="7" width="27.42578125" style="1" bestFit="1" customWidth="1"/>
    <col min="8" max="8" width="15.140625" style="1" bestFit="1" customWidth="1"/>
    <col min="9" max="9" width="21.7109375" style="2" bestFit="1" customWidth="1"/>
    <col min="10" max="10" width="18.140625" style="1" bestFit="1" customWidth="1"/>
    <col min="11" max="11" width="16" style="1" bestFit="1" customWidth="1"/>
    <col min="12" max="12" width="25.28515625" style="1" bestFit="1" customWidth="1"/>
    <col min="13" max="15" width="23.85546875" style="1" customWidth="1"/>
    <col min="16" max="16" width="14.140625" style="1" customWidth="1"/>
    <col min="17" max="17" width="12" style="1" bestFit="1" customWidth="1"/>
    <col min="18" max="18" width="13.140625" style="1" customWidth="1"/>
    <col min="19" max="19" width="18" style="1" bestFit="1" customWidth="1"/>
    <col min="20" max="20" width="14.85546875" style="1" customWidth="1"/>
    <col min="21" max="21" width="15.28515625" style="1" bestFit="1" customWidth="1"/>
    <col min="22" max="22" width="9.140625" style="1" bestFit="1" customWidth="1"/>
    <col min="23" max="23" width="21.42578125" style="1" customWidth="1"/>
    <col min="24" max="24" width="16.7109375" style="1" bestFit="1" customWidth="1"/>
    <col min="25" max="25" width="17.28515625" style="1" bestFit="1" customWidth="1"/>
    <col min="26" max="26" width="13.85546875" style="1" bestFit="1" customWidth="1"/>
    <col min="27" max="27" width="13.140625" style="1" bestFit="1" customWidth="1"/>
    <col min="28" max="28" width="25.28515625" style="1" bestFit="1" customWidth="1"/>
    <col min="29" max="29" width="34.5703125" style="1" bestFit="1" customWidth="1"/>
    <col min="30" max="30" width="14.5703125" style="1" bestFit="1" customWidth="1"/>
    <col min="31" max="31" width="20.85546875" style="1" bestFit="1" customWidth="1"/>
    <col min="32" max="32" width="9.7109375" style="1" bestFit="1" customWidth="1"/>
    <col min="33" max="35" width="9.140625" style="1"/>
    <col min="36" max="36" width="27.42578125" style="1" customWidth="1"/>
    <col min="37" max="38" width="11.85546875" style="1" customWidth="1"/>
    <col min="39" max="39" width="13.5703125" style="1" customWidth="1"/>
    <col min="40" max="40" width="12" style="1" customWidth="1"/>
    <col min="41" max="16384" width="9.140625" style="1"/>
  </cols>
  <sheetData>
    <row r="1" spans="1:30" ht="39" customHeight="1" thickBot="1">
      <c r="A1" s="270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4" t="str">
        <f>CONCATENATE("Core Warehouse Shift Report"&amp;CHAR(10)&amp; A3," ",B3," Shift")</f>
        <v>Core Warehouse Shift Report
Saturday C Shift</v>
      </c>
      <c r="M1" s="275"/>
      <c r="N1" s="275"/>
      <c r="O1" s="276"/>
      <c r="P1" s="9"/>
      <c r="Q1" s="9"/>
      <c r="R1" s="290" t="s">
        <v>1</v>
      </c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9"/>
      <c r="AD1" s="9"/>
    </row>
    <row r="2" spans="1:30" ht="39" customHeight="1" thickBot="1">
      <c r="A2" s="63" t="s">
        <v>2</v>
      </c>
      <c r="B2" s="64" t="s">
        <v>3</v>
      </c>
      <c r="C2" s="64" t="s">
        <v>4</v>
      </c>
      <c r="D2" s="65" t="s">
        <v>5</v>
      </c>
      <c r="E2" s="66" t="s">
        <v>6</v>
      </c>
      <c r="F2" s="67" t="s">
        <v>7</v>
      </c>
      <c r="G2" s="135" t="s">
        <v>8</v>
      </c>
      <c r="H2" s="174">
        <f>'C Shift WTD'!D12</f>
        <v>0</v>
      </c>
      <c r="I2" s="316" t="s">
        <v>9</v>
      </c>
      <c r="J2" s="317"/>
      <c r="K2" s="318"/>
      <c r="L2" s="277"/>
      <c r="M2" s="278"/>
      <c r="N2" s="278"/>
      <c r="O2" s="279"/>
      <c r="P2" s="36"/>
      <c r="Q2" s="9"/>
      <c r="R2" s="148" t="str">
        <f>'Reference Tables'!B2</f>
        <v>Account</v>
      </c>
      <c r="S2" s="148" t="str">
        <f>'Reference Tables'!C2</f>
        <v>Description</v>
      </c>
      <c r="T2" s="148" t="str">
        <f>'Reference Tables'!D2</f>
        <v>Variable</v>
      </c>
      <c r="U2" s="148" t="str">
        <f>'Reference Tables'!E2</f>
        <v>Fixed</v>
      </c>
      <c r="V2" s="148" t="str">
        <f>'Reference Tables'!F2</f>
        <v>Wage</v>
      </c>
      <c r="W2" s="148" t="s">
        <v>10</v>
      </c>
      <c r="X2" s="148" t="s">
        <v>11</v>
      </c>
      <c r="Y2" s="148" t="s">
        <v>12</v>
      </c>
      <c r="Z2" s="148" t="s">
        <v>13</v>
      </c>
      <c r="AA2" s="148" t="s">
        <v>14</v>
      </c>
      <c r="AB2" s="148" t="s">
        <v>15</v>
      </c>
    </row>
    <row r="3" spans="1:30" ht="39" customHeight="1" thickBot="1">
      <c r="A3" s="68" t="s">
        <v>16</v>
      </c>
      <c r="B3" s="69" t="s">
        <v>102</v>
      </c>
      <c r="C3" s="35">
        <f ca="1">TODAY()</f>
        <v>45454</v>
      </c>
      <c r="D3" s="70" t="str">
        <f>VLOOKUP(B3,'Reference Tables'!D30:E33,2)</f>
        <v xml:space="preserve">James Shields </v>
      </c>
      <c r="E3" s="34">
        <f>VLOOKUP(A3,'Reference Tables'!H9:J15,2)</f>
        <v>12</v>
      </c>
      <c r="F3" s="61"/>
      <c r="G3" s="81" t="s">
        <v>18</v>
      </c>
      <c r="H3" s="175">
        <f>'Warehouse total'!D12</f>
        <v>0</v>
      </c>
      <c r="I3" s="319"/>
      <c r="J3" s="320"/>
      <c r="K3" s="321"/>
      <c r="L3" s="51" t="s">
        <v>4</v>
      </c>
      <c r="M3" s="52">
        <f ca="1">C3</f>
        <v>45454</v>
      </c>
      <c r="N3" s="53" t="s">
        <v>19</v>
      </c>
      <c r="O3" s="38">
        <f>C9</f>
        <v>26000</v>
      </c>
      <c r="Q3" s="9"/>
      <c r="R3" s="148">
        <f>'Reference Tables'!B3</f>
        <v>5007</v>
      </c>
      <c r="S3" s="148" t="str">
        <f>'Reference Tables'!C3</f>
        <v>Supervisory</v>
      </c>
      <c r="T3" s="148">
        <f>'Reference Tables'!D3</f>
        <v>3.6122747142232465E-3</v>
      </c>
      <c r="U3" s="148">
        <f>IF($A$3="Wednesday",'Reference Tables'!E3*0.5,'Reference Tables'!E3)</f>
        <v>385</v>
      </c>
      <c r="V3" s="23">
        <f>'Reference Tables'!F3</f>
        <v>27.51</v>
      </c>
      <c r="W3" s="23">
        <f>IF($B$10&gt;0,($B$10*T3)+U3,U3)</f>
        <v>491.20087659816346</v>
      </c>
      <c r="X3" s="23">
        <f>IF($C$10&gt;0,($C$10*T3)+U3,U3)</f>
        <v>478.91914256980442</v>
      </c>
      <c r="Y3" s="24">
        <f>K19</f>
        <v>0</v>
      </c>
      <c r="Z3" s="148"/>
      <c r="AA3" s="71">
        <f>V3*(Y3+Z3)</f>
        <v>0</v>
      </c>
      <c r="AB3" s="71">
        <f>AA3</f>
        <v>0</v>
      </c>
    </row>
    <row r="4" spans="1:30" ht="39" customHeight="1">
      <c r="A4" s="133"/>
      <c r="B4" s="161" t="s">
        <v>20</v>
      </c>
      <c r="C4" s="162" t="s">
        <v>21</v>
      </c>
      <c r="D4" s="162" t="s">
        <v>22</v>
      </c>
      <c r="E4" s="156" t="s">
        <v>23</v>
      </c>
      <c r="F4" s="127" t="s">
        <v>24</v>
      </c>
      <c r="G4" s="72">
        <f>IF(H28&gt;0,W17-AB17,0)</f>
        <v>0</v>
      </c>
      <c r="H4" s="73" t="s">
        <v>23</v>
      </c>
      <c r="I4" s="322"/>
      <c r="J4" s="323"/>
      <c r="K4" s="324"/>
      <c r="L4" s="288"/>
      <c r="M4" s="289"/>
      <c r="N4" s="74" t="s">
        <v>3</v>
      </c>
      <c r="O4" s="149" t="s">
        <v>25</v>
      </c>
      <c r="Q4" s="9"/>
      <c r="R4" s="148">
        <f>'Reference Tables'!B4</f>
        <v>5043</v>
      </c>
      <c r="S4" s="148" t="str">
        <f>'Reference Tables'!C4</f>
        <v>Inventory</v>
      </c>
      <c r="T4" s="148">
        <f>'Reference Tables'!D4</f>
        <v>2.7440613179976589E-3</v>
      </c>
      <c r="U4" s="148">
        <f>IF($A$3="Wednesday",'Reference Tables'!E4*0.5,'Reference Tables'!E4)</f>
        <v>0</v>
      </c>
      <c r="V4" s="23">
        <f>'Reference Tables'!F4</f>
        <v>22.77</v>
      </c>
      <c r="W4" s="23">
        <f t="shared" ref="W4:W16" si="0">IF($B$10&gt;0,($B$10*T4)+U4,U4)</f>
        <v>80.675402749131166</v>
      </c>
      <c r="X4" s="23">
        <f t="shared" ref="X4:X16" si="1">IF($C$10&gt;0,($C$10*T4)+U4,U4)</f>
        <v>71.345594267939134</v>
      </c>
      <c r="Y4" s="24">
        <f>K23</f>
        <v>0</v>
      </c>
      <c r="Z4" s="26">
        <f>IF($A$3="Wednesday",'Reference Tables'!N3,'Reference Tables'!M3)</f>
        <v>2.8571428571428572</v>
      </c>
      <c r="AA4" s="71">
        <f>V4*(Y4+Z4)</f>
        <v>65.057142857142864</v>
      </c>
      <c r="AB4" s="71">
        <f>AA4-(Y4*V4)</f>
        <v>65.057142857142864</v>
      </c>
    </row>
    <row r="5" spans="1:30" ht="37.5" customHeight="1" thickBot="1">
      <c r="A5" s="75" t="s">
        <v>26</v>
      </c>
      <c r="B5" s="62">
        <v>0</v>
      </c>
      <c r="C5" s="62"/>
      <c r="D5" s="76">
        <f t="shared" ref="D5:D10" si="2">IF(B5&gt;0,C5/B5,0)</f>
        <v>0</v>
      </c>
      <c r="E5" s="77" t="str">
        <f t="shared" ref="E5:E10" si="3">IF($F$3&gt;0,$E$3/$F$3*C5,"?")</f>
        <v>?</v>
      </c>
      <c r="F5" s="128" t="s">
        <v>27</v>
      </c>
      <c r="G5" s="181">
        <f>IF(H28&gt;0,X17-AB17,0)</f>
        <v>0</v>
      </c>
      <c r="H5" s="79" t="str">
        <f>IF($F$3&gt;0,($E$3/$F$3)*G5,"?")</f>
        <v>?</v>
      </c>
      <c r="I5" s="322"/>
      <c r="J5" s="323"/>
      <c r="K5" s="324"/>
      <c r="L5" s="280" t="str">
        <f>F4</f>
        <v>Scheduled Performance to Plan</v>
      </c>
      <c r="M5" s="281"/>
      <c r="N5" s="138">
        <f>G4</f>
        <v>0</v>
      </c>
      <c r="O5" s="139">
        <f>'C Shift WTD'!D11</f>
        <v>0</v>
      </c>
      <c r="Q5" s="9"/>
      <c r="R5" s="148">
        <f>'Reference Tables'!B5</f>
        <v>5045</v>
      </c>
      <c r="S5" s="148" t="str">
        <f>'Reference Tables'!C5</f>
        <v>Maintenance</v>
      </c>
      <c r="T5" s="148">
        <f>'Reference Tables'!D5</f>
        <v>4.2040832841378243E-3</v>
      </c>
      <c r="U5" s="26">
        <f>IF($A$3="Wednesday",'Reference Tables'!E5*0.5,'Reference Tables'!E5)</f>
        <v>657</v>
      </c>
      <c r="V5" s="23">
        <f>'Reference Tables'!F5</f>
        <v>39.01</v>
      </c>
      <c r="W5" s="23">
        <f t="shared" si="0"/>
        <v>780.60004855365207</v>
      </c>
      <c r="X5" s="23">
        <f t="shared" si="1"/>
        <v>766.30616538758341</v>
      </c>
      <c r="Y5" s="148"/>
      <c r="Z5" s="26">
        <f>IF($A$3="Wednesday",'Reference Tables'!N4,'Reference Tables'!M4)</f>
        <v>22.857142857142858</v>
      </c>
      <c r="AA5" s="71">
        <f t="shared" ref="AA5:AA16" si="4">V5*(Y5+Z5)</f>
        <v>891.65714285714284</v>
      </c>
      <c r="AB5" s="71">
        <f t="shared" ref="AB5:AB14" si="5">AA5</f>
        <v>891.65714285714284</v>
      </c>
    </row>
    <row r="6" spans="1:30" ht="37.5" customHeight="1" thickBot="1">
      <c r="A6" s="75" t="s">
        <v>28</v>
      </c>
      <c r="B6" s="62">
        <v>0</v>
      </c>
      <c r="C6" s="62"/>
      <c r="D6" s="76">
        <f t="shared" si="2"/>
        <v>0</v>
      </c>
      <c r="E6" s="77" t="str">
        <f t="shared" si="3"/>
        <v>?</v>
      </c>
      <c r="F6" s="128" t="s">
        <v>29</v>
      </c>
      <c r="G6" s="78">
        <f>G5-G4</f>
        <v>0</v>
      </c>
      <c r="H6" s="79" t="str">
        <f>IF(F3&gt;0,(G6*(1-(F3/$E$3)))+G6,"?")</f>
        <v>?</v>
      </c>
      <c r="I6" s="322"/>
      <c r="J6" s="323"/>
      <c r="K6" s="324"/>
      <c r="L6" s="280" t="str">
        <f>F5</f>
        <v>Actual Performance to Plan</v>
      </c>
      <c r="M6" s="281"/>
      <c r="N6" s="138">
        <f>G5</f>
        <v>0</v>
      </c>
      <c r="O6" s="139">
        <f>'C Shift WTD'!D12</f>
        <v>0</v>
      </c>
      <c r="Q6" s="9"/>
      <c r="R6" s="148">
        <f>'Reference Tables'!B6</f>
        <v>5046</v>
      </c>
      <c r="S6" s="148" t="str">
        <f>'Reference Tables'!C6</f>
        <v>Sanitation</v>
      </c>
      <c r="T6" s="148">
        <f>'Reference Tables'!D6</f>
        <v>2.1522527480830815E-3</v>
      </c>
      <c r="U6" s="148">
        <f>IF($A$3="Wednesday",'Reference Tables'!E6*0.5,'Reference Tables'!E6)</f>
        <v>0</v>
      </c>
      <c r="V6" s="23">
        <f>'Reference Tables'!F6</f>
        <v>22.77</v>
      </c>
      <c r="W6" s="23">
        <f t="shared" si="0"/>
        <v>63.276230793642597</v>
      </c>
      <c r="X6" s="23">
        <f t="shared" si="1"/>
        <v>55.958571450160122</v>
      </c>
      <c r="Y6" s="24">
        <f>K25</f>
        <v>0</v>
      </c>
      <c r="Z6" s="26">
        <f>IF($A$3="Wednesday",'Reference Tables'!N5,'Reference Tables'!M5)</f>
        <v>5.7142857142857144</v>
      </c>
      <c r="AA6" s="71">
        <f t="shared" si="4"/>
        <v>130.11428571428573</v>
      </c>
      <c r="AB6" s="71">
        <f t="shared" si="5"/>
        <v>130.11428571428573</v>
      </c>
    </row>
    <row r="7" spans="1:30" ht="37.5" customHeight="1">
      <c r="A7" s="75" t="s">
        <v>30</v>
      </c>
      <c r="B7" s="62">
        <v>29400</v>
      </c>
      <c r="C7" s="62">
        <v>26000</v>
      </c>
      <c r="D7" s="76">
        <f t="shared" si="2"/>
        <v>0.88435374149659862</v>
      </c>
      <c r="E7" s="77" t="str">
        <f t="shared" si="3"/>
        <v>?</v>
      </c>
      <c r="F7" s="128" t="str">
        <f xml:space="preserve"> CONCATENATE("Belt CPH  Goal = ", 'Reference Tables'!G25)</f>
        <v>Belt CPH  Goal = 270</v>
      </c>
      <c r="G7" s="165">
        <f>IF(C5&gt;0,C5/(K14+K16),0)</f>
        <v>0</v>
      </c>
      <c r="H7" s="80"/>
      <c r="I7" s="322"/>
      <c r="J7" s="323"/>
      <c r="K7" s="324"/>
      <c r="L7" s="280" t="str">
        <f>F6</f>
        <v>Performance to Schedule</v>
      </c>
      <c r="M7" s="281"/>
      <c r="N7" s="138">
        <f>G6</f>
        <v>0</v>
      </c>
      <c r="O7" s="139">
        <f>'C Shift WTD'!D13</f>
        <v>0</v>
      </c>
      <c r="Q7" s="9"/>
      <c r="R7" s="148">
        <f>'Reference Tables'!B7</f>
        <v>5047</v>
      </c>
      <c r="S7" s="148" t="str">
        <f>'Reference Tables'!C7</f>
        <v>Carton Unloader</v>
      </c>
      <c r="T7" s="148">
        <f>'Reference Tables'!D7</f>
        <v>1.681438319068667E-2</v>
      </c>
      <c r="U7" s="148">
        <f>IF($A$3="Wednesday",'Reference Tables'!E7*0.5,'Reference Tables'!E7)</f>
        <v>0</v>
      </c>
      <c r="V7" s="23">
        <f>'Reference Tables'!F7</f>
        <v>22.77</v>
      </c>
      <c r="W7" s="23">
        <f t="shared" si="0"/>
        <v>494.34286580618812</v>
      </c>
      <c r="X7" s="23">
        <f t="shared" si="1"/>
        <v>437.1739629578534</v>
      </c>
      <c r="Y7" s="24">
        <f>K15</f>
        <v>0</v>
      </c>
      <c r="Z7" s="26">
        <f>IF($A$3="Wednesday",'Reference Tables'!N6,'Reference Tables'!M6)</f>
        <v>2.8571428571428572</v>
      </c>
      <c r="AA7" s="71">
        <f t="shared" si="4"/>
        <v>65.057142857142864</v>
      </c>
      <c r="AB7" s="71">
        <f t="shared" si="5"/>
        <v>65.057142857142864</v>
      </c>
    </row>
    <row r="8" spans="1:30" ht="37.5" customHeight="1" thickBot="1">
      <c r="A8" s="75" t="s">
        <v>31</v>
      </c>
      <c r="B8" s="62">
        <v>0</v>
      </c>
      <c r="C8" s="62"/>
      <c r="D8" s="76">
        <f t="shared" si="2"/>
        <v>0</v>
      </c>
      <c r="E8" s="77" t="str">
        <f t="shared" si="3"/>
        <v>?</v>
      </c>
      <c r="F8" s="128" t="str">
        <f xml:space="preserve"> CONCATENATE("Bulk CPH  Goal = ", 'Reference Tables'!G26)</f>
        <v>Bulk CPH  Goal = 425</v>
      </c>
      <c r="G8" s="165" t="e">
        <f>IF((C6+C7)&gt;0,(C6+C7)/(K13+K18),0)</f>
        <v>#DIV/0!</v>
      </c>
      <c r="H8" s="80"/>
      <c r="I8" s="322"/>
      <c r="J8" s="323"/>
      <c r="K8" s="324"/>
      <c r="L8" s="286" t="s">
        <v>32</v>
      </c>
      <c r="M8" s="287"/>
      <c r="N8" s="287"/>
      <c r="O8" s="140">
        <f>'Warehouse total'!D12</f>
        <v>0</v>
      </c>
      <c r="Q8" s="9"/>
      <c r="R8" s="148">
        <f>'Reference Tables'!B8</f>
        <v>5048</v>
      </c>
      <c r="S8" s="148" t="str">
        <f>'Reference Tables'!C8</f>
        <v xml:space="preserve">Shipping Labor </v>
      </c>
      <c r="T8" s="148">
        <f>'Reference Tables'!D8</f>
        <v>7.2484362652881842E-2</v>
      </c>
      <c r="U8" s="148">
        <f>IF($A$3="Wednesday",'Reference Tables'!E8*0.5,'Reference Tables'!E8)</f>
        <v>0</v>
      </c>
      <c r="V8" s="23">
        <f>'Reference Tables'!F8</f>
        <v>22.77</v>
      </c>
      <c r="W8" s="23">
        <f t="shared" si="0"/>
        <v>2131.0402619947263</v>
      </c>
      <c r="X8" s="23">
        <f t="shared" si="1"/>
        <v>1884.593428974928</v>
      </c>
      <c r="Y8" s="24">
        <f>K13</f>
        <v>0</v>
      </c>
      <c r="Z8" s="148"/>
      <c r="AA8" s="71">
        <f t="shared" si="4"/>
        <v>0</v>
      </c>
      <c r="AB8" s="71">
        <f t="shared" si="5"/>
        <v>0</v>
      </c>
    </row>
    <row r="9" spans="1:30" ht="37.5" customHeight="1">
      <c r="A9" s="75" t="s">
        <v>33</v>
      </c>
      <c r="B9" s="125">
        <f>SUM(B5:B8)</f>
        <v>29400</v>
      </c>
      <c r="C9" s="125">
        <f>C5+C7+C8+C6</f>
        <v>26000</v>
      </c>
      <c r="D9" s="76">
        <f t="shared" si="2"/>
        <v>0.88435374149659862</v>
      </c>
      <c r="E9" s="77" t="str">
        <f t="shared" si="3"/>
        <v>?</v>
      </c>
      <c r="F9" s="128" t="str">
        <f xml:space="preserve"> CONCATENATE("Total CPH  Goal = ", 'Reference Tables'!G27)</f>
        <v>Total CPH  Goal = 400</v>
      </c>
      <c r="G9" s="165" t="e">
        <f>IF(SUM(C5:C7)&gt;0,SUM(C5:C7)/(K13+K14+K16+K18),0)</f>
        <v>#DIV/0!</v>
      </c>
      <c r="H9" s="80"/>
      <c r="I9" s="322"/>
      <c r="J9" s="323"/>
      <c r="K9" s="324"/>
      <c r="L9" s="39"/>
      <c r="M9" s="40" t="str">
        <f>B4</f>
        <v>SCHED
Cases</v>
      </c>
      <c r="N9" s="40" t="str">
        <f>C4</f>
        <v>ACTUAL
Cases</v>
      </c>
      <c r="O9" s="41" t="s">
        <v>34</v>
      </c>
      <c r="Q9" s="9"/>
      <c r="R9" s="300">
        <f>'Reference Tables'!B9</f>
        <v>5050</v>
      </c>
      <c r="S9" s="148" t="str">
        <f>'Reference Tables'!C9</f>
        <v>Belt Picker</v>
      </c>
      <c r="T9" s="148">
        <f>'Reference Tables'!D9</f>
        <v>2.1751646119924596E-3</v>
      </c>
      <c r="U9" s="148">
        <f>IF($A$3="Wednesday",'Reference Tables'!E9*0.5,'Reference Tables'!E9)</f>
        <v>0</v>
      </c>
      <c r="V9" s="23">
        <f>'Reference Tables'!F9</f>
        <v>22.77</v>
      </c>
      <c r="W9" s="23">
        <f t="shared" si="0"/>
        <v>63.949839592578314</v>
      </c>
      <c r="X9" s="23">
        <f t="shared" si="1"/>
        <v>56.554279911803953</v>
      </c>
      <c r="Y9" s="24">
        <f>K14</f>
        <v>0</v>
      </c>
      <c r="Z9" s="148"/>
      <c r="AA9" s="71">
        <f t="shared" si="4"/>
        <v>0</v>
      </c>
      <c r="AB9" s="71">
        <f t="shared" si="5"/>
        <v>0</v>
      </c>
    </row>
    <row r="10" spans="1:30" ht="21" customHeight="1" thickBot="1">
      <c r="A10" s="81" t="s">
        <v>35</v>
      </c>
      <c r="B10" s="126">
        <f>SUM(B5:B7)</f>
        <v>29400</v>
      </c>
      <c r="C10" s="126">
        <f>C9-C8</f>
        <v>26000</v>
      </c>
      <c r="D10" s="82">
        <f t="shared" si="2"/>
        <v>0.88435374149659862</v>
      </c>
      <c r="E10" s="251" t="str">
        <f t="shared" si="3"/>
        <v>?</v>
      </c>
      <c r="F10" s="252" t="s">
        <v>36</v>
      </c>
      <c r="G10" s="125">
        <f>G5/(-T17)+1</f>
        <v>1</v>
      </c>
      <c r="H10" s="80"/>
      <c r="I10" s="325"/>
      <c r="J10" s="326"/>
      <c r="K10" s="327"/>
      <c r="L10" s="42" t="str">
        <f t="shared" ref="L10:N15" si="6">A5</f>
        <v>BELT</v>
      </c>
      <c r="M10" s="43">
        <f t="shared" si="6"/>
        <v>0</v>
      </c>
      <c r="N10" s="43">
        <f t="shared" si="6"/>
        <v>0</v>
      </c>
      <c r="O10" s="48">
        <f t="shared" ref="O10:O15" si="7">N10-M10</f>
        <v>0</v>
      </c>
      <c r="Q10" s="9"/>
      <c r="R10" s="300"/>
      <c r="S10" s="148" t="str">
        <f>'Reference Tables'!C10</f>
        <v>Auto Loader Tech</v>
      </c>
      <c r="T10" s="148">
        <f>'Reference Tables'!D10</f>
        <v>0</v>
      </c>
      <c r="U10" s="148">
        <f>IF($A$3="Wednesday",'Reference Tables'!E10*0.5,'Reference Tables'!E10)</f>
        <v>0</v>
      </c>
      <c r="V10" s="23">
        <f>'Reference Tables'!F10</f>
        <v>24.24</v>
      </c>
      <c r="W10" s="23">
        <f t="shared" si="0"/>
        <v>0</v>
      </c>
      <c r="X10" s="23">
        <f t="shared" si="1"/>
        <v>0</v>
      </c>
      <c r="Y10" s="24">
        <f>K16</f>
        <v>0</v>
      </c>
      <c r="Z10" s="148"/>
      <c r="AA10" s="71">
        <f t="shared" si="4"/>
        <v>0</v>
      </c>
      <c r="AB10" s="71">
        <f t="shared" si="5"/>
        <v>0</v>
      </c>
    </row>
    <row r="11" spans="1:30" ht="21" customHeight="1">
      <c r="A11" s="272" t="s">
        <v>37</v>
      </c>
      <c r="B11" s="273"/>
      <c r="C11" s="282" t="s">
        <v>38</v>
      </c>
      <c r="D11" s="283"/>
      <c r="E11" s="284" t="s">
        <v>39</v>
      </c>
      <c r="F11" s="285"/>
      <c r="G11" s="314" t="s">
        <v>40</v>
      </c>
      <c r="H11" s="314"/>
      <c r="I11" s="314"/>
      <c r="J11" s="314"/>
      <c r="K11" s="315"/>
      <c r="L11" s="42" t="str">
        <f t="shared" si="6"/>
        <v>BULK</v>
      </c>
      <c r="M11" s="43">
        <f t="shared" si="6"/>
        <v>0</v>
      </c>
      <c r="N11" s="43">
        <f t="shared" si="6"/>
        <v>0</v>
      </c>
      <c r="O11" s="48">
        <f t="shared" si="7"/>
        <v>0</v>
      </c>
      <c r="Q11" s="9"/>
      <c r="R11" s="148">
        <f>'Reference Tables'!B11</f>
        <v>5051</v>
      </c>
      <c r="S11" s="148" t="str">
        <f>'Reference Tables'!C11</f>
        <v>Crane Monitor</v>
      </c>
      <c r="T11" s="148">
        <f>'Reference Tables'!D11</f>
        <v>9.0570110547305935E-3</v>
      </c>
      <c r="U11" s="148">
        <f>IF($A$3="Wednesday",'Reference Tables'!E11*0.5,'Reference Tables'!E11)</f>
        <v>0</v>
      </c>
      <c r="V11" s="23">
        <f>'Reference Tables'!F11</f>
        <v>25.18</v>
      </c>
      <c r="W11" s="23">
        <f t="shared" si="0"/>
        <v>266.27612500907946</v>
      </c>
      <c r="X11" s="23">
        <f t="shared" si="1"/>
        <v>235.48228742299543</v>
      </c>
      <c r="Y11" s="24">
        <f>K18</f>
        <v>0</v>
      </c>
      <c r="Z11" s="148"/>
      <c r="AA11" s="71">
        <f t="shared" si="4"/>
        <v>0</v>
      </c>
      <c r="AB11" s="71">
        <f t="shared" si="5"/>
        <v>0</v>
      </c>
    </row>
    <row r="12" spans="1:30" ht="45" customHeight="1">
      <c r="A12" s="83">
        <v>1</v>
      </c>
      <c r="B12" s="129"/>
      <c r="C12" s="83" t="s">
        <v>41</v>
      </c>
      <c r="D12" s="250"/>
      <c r="E12" s="87" t="s">
        <v>42</v>
      </c>
      <c r="F12" s="253"/>
      <c r="G12" s="166"/>
      <c r="H12" s="85" t="s">
        <v>43</v>
      </c>
      <c r="I12" s="85" t="s">
        <v>44</v>
      </c>
      <c r="J12" s="85" t="s">
        <v>45</v>
      </c>
      <c r="K12" s="86" t="s">
        <v>46</v>
      </c>
      <c r="L12" s="42" t="str">
        <f t="shared" si="6"/>
        <v>AUTO LDRs</v>
      </c>
      <c r="M12" s="43">
        <f t="shared" si="6"/>
        <v>29400</v>
      </c>
      <c r="N12" s="43">
        <f t="shared" si="6"/>
        <v>26000</v>
      </c>
      <c r="O12" s="48">
        <f t="shared" si="7"/>
        <v>-3400</v>
      </c>
      <c r="Q12" s="9"/>
      <c r="R12" s="300">
        <f>'Reference Tables'!B12</f>
        <v>5054</v>
      </c>
      <c r="S12" s="148" t="str">
        <f>'Reference Tables'!C12</f>
        <v>Overtime</v>
      </c>
      <c r="T12" s="148">
        <f>'Reference Tables'!D12</f>
        <v>2.2432177226679745E-2</v>
      </c>
      <c r="U12" s="148">
        <f>IF($A$3="Wednesday",'Reference Tables'!E12*0.5,'Reference Tables'!E12)</f>
        <v>0</v>
      </c>
      <c r="V12" s="23">
        <f>'Reference Tables'!F12</f>
        <v>11.385</v>
      </c>
      <c r="W12" s="23">
        <f t="shared" si="0"/>
        <v>659.50601046438453</v>
      </c>
      <c r="X12" s="23">
        <f t="shared" si="1"/>
        <v>583.23660789367341</v>
      </c>
      <c r="Y12" s="24">
        <f>K20</f>
        <v>0</v>
      </c>
      <c r="Z12" s="148"/>
      <c r="AA12" s="71">
        <f t="shared" si="4"/>
        <v>0</v>
      </c>
      <c r="AB12" s="71">
        <f t="shared" si="5"/>
        <v>0</v>
      </c>
    </row>
    <row r="13" spans="1:30" ht="45.75" customHeight="1" thickBot="1">
      <c r="A13" s="83">
        <v>2</v>
      </c>
      <c r="B13" s="129"/>
      <c r="C13" s="83" t="s">
        <v>47</v>
      </c>
      <c r="D13" s="250"/>
      <c r="E13" s="87" t="s">
        <v>48</v>
      </c>
      <c r="F13" s="253"/>
      <c r="G13" s="166" t="s">
        <v>49</v>
      </c>
      <c r="H13" s="28"/>
      <c r="I13" s="28"/>
      <c r="J13" s="28"/>
      <c r="K13" s="29">
        <f>H13*($E$3-0.5)-I13+J13</f>
        <v>0</v>
      </c>
      <c r="L13" s="44" t="str">
        <f t="shared" si="6"/>
        <v>UNLOAD</v>
      </c>
      <c r="M13" s="45">
        <f t="shared" si="6"/>
        <v>0</v>
      </c>
      <c r="N13" s="45">
        <f t="shared" si="6"/>
        <v>0</v>
      </c>
      <c r="O13" s="49">
        <f t="shared" si="7"/>
        <v>0</v>
      </c>
      <c r="Q13" s="9"/>
      <c r="R13" s="300"/>
      <c r="S13" s="148" t="str">
        <f>'Reference Tables'!C13</f>
        <v>Double Overtime</v>
      </c>
      <c r="T13" s="148">
        <f>'Reference Tables'!D13</f>
        <v>0</v>
      </c>
      <c r="U13" s="148">
        <f>IF($A$3="Wednesday",'Reference Tables'!E13*0.5,'Reference Tables'!E13)</f>
        <v>0</v>
      </c>
      <c r="V13" s="23">
        <f>'Reference Tables'!F13</f>
        <v>22.77</v>
      </c>
      <c r="W13" s="23">
        <f t="shared" si="0"/>
        <v>0</v>
      </c>
      <c r="X13" s="23">
        <f t="shared" si="1"/>
        <v>0</v>
      </c>
      <c r="Y13" s="24">
        <f>K21</f>
        <v>0</v>
      </c>
      <c r="Z13" s="148"/>
      <c r="AA13" s="71">
        <f t="shared" si="4"/>
        <v>0</v>
      </c>
      <c r="AB13" s="71">
        <f t="shared" si="5"/>
        <v>0</v>
      </c>
    </row>
    <row r="14" spans="1:30" ht="21" customHeight="1" thickTop="1" thickBot="1">
      <c r="A14" s="83">
        <v>3</v>
      </c>
      <c r="B14" s="129"/>
      <c r="C14" s="83" t="s">
        <v>50</v>
      </c>
      <c r="D14" s="250"/>
      <c r="E14" s="87" t="s">
        <v>51</v>
      </c>
      <c r="F14" s="30"/>
      <c r="G14" s="166" t="s">
        <v>52</v>
      </c>
      <c r="H14" s="28"/>
      <c r="I14" s="28"/>
      <c r="J14" s="28"/>
      <c r="K14" s="29">
        <f t="shared" ref="K14:K25" si="8">H14*($E$3-0.5)-I14+J14</f>
        <v>0</v>
      </c>
      <c r="L14" s="46" t="str">
        <f t="shared" si="6"/>
        <v>Total Handled</v>
      </c>
      <c r="M14" s="47">
        <f t="shared" si="6"/>
        <v>29400</v>
      </c>
      <c r="N14" s="47">
        <f t="shared" si="6"/>
        <v>26000</v>
      </c>
      <c r="O14" s="50">
        <f t="shared" si="7"/>
        <v>-3400</v>
      </c>
      <c r="Q14" s="9"/>
      <c r="R14" s="148">
        <f>'Reference Tables'!B14</f>
        <v>5081</v>
      </c>
      <c r="S14" s="148" t="str">
        <f>'Reference Tables'!C14</f>
        <v>Hostler</v>
      </c>
      <c r="T14" s="148">
        <f>'Reference Tables'!D14</f>
        <v>1.6427318936558025E-2</v>
      </c>
      <c r="U14" s="148">
        <f>IF($A$3="Wednesday",'Reference Tables'!E14*0.5,'Reference Tables'!E14)</f>
        <v>0</v>
      </c>
      <c r="V14" s="23">
        <f>'Reference Tables'!F14</f>
        <v>24.13</v>
      </c>
      <c r="W14" s="23">
        <f t="shared" si="0"/>
        <v>482.96317673480593</v>
      </c>
      <c r="X14" s="23">
        <f t="shared" si="1"/>
        <v>427.11029235050864</v>
      </c>
      <c r="Y14" s="24">
        <f>K17</f>
        <v>0</v>
      </c>
      <c r="Z14" s="148"/>
      <c r="AA14" s="71">
        <f t="shared" si="4"/>
        <v>0</v>
      </c>
      <c r="AB14" s="71">
        <f t="shared" si="5"/>
        <v>0</v>
      </c>
    </row>
    <row r="15" spans="1:30" ht="21" customHeight="1" thickTop="1" thickBot="1">
      <c r="A15" s="83">
        <v>4</v>
      </c>
      <c r="B15" s="129"/>
      <c r="C15" s="88" t="s">
        <v>53</v>
      </c>
      <c r="D15" s="250"/>
      <c r="E15" s="87" t="s">
        <v>54</v>
      </c>
      <c r="F15" s="30"/>
      <c r="G15" s="166" t="s">
        <v>55</v>
      </c>
      <c r="H15" s="28"/>
      <c r="I15" s="28"/>
      <c r="J15" s="28"/>
      <c r="K15" s="29">
        <f t="shared" si="8"/>
        <v>0</v>
      </c>
      <c r="L15" s="54" t="str">
        <f t="shared" si="6"/>
        <v>Total Shipped</v>
      </c>
      <c r="M15" s="55">
        <f t="shared" si="6"/>
        <v>29400</v>
      </c>
      <c r="N15" s="55">
        <f t="shared" si="6"/>
        <v>26000</v>
      </c>
      <c r="O15" s="56">
        <f t="shared" si="7"/>
        <v>-3400</v>
      </c>
      <c r="Q15" s="9"/>
      <c r="R15" s="148">
        <f>'Reference Tables'!B15</f>
        <v>5104</v>
      </c>
      <c r="S15" s="148" t="str">
        <f>'Reference Tables'!C15</f>
        <v>Meetings</v>
      </c>
      <c r="T15" s="148">
        <f>'Reference Tables'!D15</f>
        <v>1.0822199548685029E-4</v>
      </c>
      <c r="U15" s="148">
        <f>IF($A$3="Wednesday",'Reference Tables'!E15*0.5,'Reference Tables'!E15)</f>
        <v>1</v>
      </c>
      <c r="V15" s="23">
        <f>'Reference Tables'!F15</f>
        <v>22.77</v>
      </c>
      <c r="W15" s="23">
        <f t="shared" si="0"/>
        <v>4.1817266673133986</v>
      </c>
      <c r="X15" s="23">
        <f t="shared" si="1"/>
        <v>3.8137718826581075</v>
      </c>
      <c r="Y15" s="24">
        <f>K22</f>
        <v>0</v>
      </c>
      <c r="Z15" s="148"/>
      <c r="AA15" s="71">
        <f t="shared" si="4"/>
        <v>0</v>
      </c>
      <c r="AB15" s="71"/>
    </row>
    <row r="16" spans="1:30" ht="21" customHeight="1" thickBot="1">
      <c r="A16" s="83">
        <v>5</v>
      </c>
      <c r="B16" s="129"/>
      <c r="C16" s="88" t="s">
        <v>56</v>
      </c>
      <c r="D16" s="33"/>
      <c r="E16" s="87" t="s">
        <v>57</v>
      </c>
      <c r="F16" s="30"/>
      <c r="G16" s="166" t="s">
        <v>58</v>
      </c>
      <c r="H16" s="28"/>
      <c r="I16" s="28"/>
      <c r="J16" s="28"/>
      <c r="K16" s="29">
        <f t="shared" si="8"/>
        <v>0</v>
      </c>
      <c r="L16" s="57" t="s">
        <v>59</v>
      </c>
      <c r="M16" s="58">
        <f>F18</f>
        <v>0</v>
      </c>
      <c r="N16" s="60" t="s">
        <v>60</v>
      </c>
      <c r="O16" s="59">
        <f>F19</f>
        <v>0</v>
      </c>
      <c r="Q16" s="9"/>
      <c r="R16" s="148">
        <f>'Reference Tables'!B16</f>
        <v>5105</v>
      </c>
      <c r="S16" s="148" t="str">
        <f>'Reference Tables'!C16</f>
        <v>Training</v>
      </c>
      <c r="T16" s="148">
        <f>'Reference Tables'!D16</f>
        <v>2.7352865616068335E-3</v>
      </c>
      <c r="U16" s="148">
        <f>IF($A$3="Wednesday",'Reference Tables'!E16*0.5,'Reference Tables'!E16)</f>
        <v>21</v>
      </c>
      <c r="V16" s="23">
        <f>'Reference Tables'!F16</f>
        <v>22.77</v>
      </c>
      <c r="W16" s="23">
        <f t="shared" si="0"/>
        <v>101.4174249112409</v>
      </c>
      <c r="X16" s="23">
        <f t="shared" si="1"/>
        <v>92.117450601777676</v>
      </c>
      <c r="Y16" s="24">
        <f>K24</f>
        <v>0</v>
      </c>
      <c r="Z16" s="148"/>
      <c r="AA16" s="71">
        <f t="shared" si="4"/>
        <v>0</v>
      </c>
      <c r="AB16" s="71"/>
    </row>
    <row r="17" spans="1:33" ht="45.75" customHeight="1" thickBot="1">
      <c r="A17" s="248" t="s">
        <v>61</v>
      </c>
      <c r="B17" s="130">
        <f>SUM(B12:B16)</f>
        <v>0</v>
      </c>
      <c r="C17" s="90" t="s">
        <v>62</v>
      </c>
      <c r="D17" s="247"/>
      <c r="E17" s="89" t="s">
        <v>63</v>
      </c>
      <c r="F17" s="256"/>
      <c r="G17" s="166" t="s">
        <v>64</v>
      </c>
      <c r="H17" s="28"/>
      <c r="I17" s="28"/>
      <c r="J17" s="28"/>
      <c r="K17" s="29">
        <f t="shared" si="8"/>
        <v>0</v>
      </c>
      <c r="L17" s="301" t="str">
        <f>A11</f>
        <v>Crane Fault Time</v>
      </c>
      <c r="M17" s="302"/>
      <c r="N17" s="306" t="str">
        <f>C11</f>
        <v>SPACE</v>
      </c>
      <c r="O17" s="307"/>
      <c r="Q17" s="9"/>
      <c r="R17" s="300" t="s">
        <v>65</v>
      </c>
      <c r="S17" s="300"/>
      <c r="T17" s="25">
        <f>SUM(T3:T16)</f>
        <v>0.15494659829506482</v>
      </c>
      <c r="U17" s="148">
        <f>SUM(U3:U16)</f>
        <v>1064</v>
      </c>
      <c r="V17" s="23"/>
      <c r="W17" s="23">
        <f>SUM(W3:W16)</f>
        <v>5619.4299898749059</v>
      </c>
      <c r="X17" s="23">
        <f>SUM(X3:X16)</f>
        <v>5092.6115556716859</v>
      </c>
      <c r="Y17" s="148">
        <f>SUM(Y3:Y16)</f>
        <v>0</v>
      </c>
      <c r="Z17" s="26">
        <f>SUM(Z3:Z16)</f>
        <v>34.285714285714285</v>
      </c>
      <c r="AA17" s="27">
        <f>SUM(AA3, AA5:AA14)</f>
        <v>1086.8285714285714</v>
      </c>
      <c r="AB17" s="27">
        <f>SUM(AB3, AB5:AB14)</f>
        <v>1086.8285714285714</v>
      </c>
    </row>
    <row r="18" spans="1:33" ht="21" customHeight="1">
      <c r="A18" s="91" t="s">
        <v>66</v>
      </c>
      <c r="B18" s="332"/>
      <c r="C18" s="332"/>
      <c r="D18" s="333"/>
      <c r="E18" s="246" t="s">
        <v>67</v>
      </c>
      <c r="F18" s="249"/>
      <c r="G18" s="84" t="s">
        <v>68</v>
      </c>
      <c r="H18" s="28"/>
      <c r="I18" s="28"/>
      <c r="J18" s="28"/>
      <c r="K18" s="29">
        <f t="shared" si="8"/>
        <v>0</v>
      </c>
      <c r="L18" s="93">
        <f t="shared" ref="L18:O23" si="9">A12</f>
        <v>1</v>
      </c>
      <c r="M18" s="131">
        <f t="shared" si="9"/>
        <v>0</v>
      </c>
      <c r="N18" s="95" t="str">
        <f t="shared" si="9"/>
        <v>PC</v>
      </c>
      <c r="O18" s="137">
        <f t="shared" si="9"/>
        <v>0</v>
      </c>
      <c r="Q18" s="9"/>
      <c r="R18" s="9"/>
      <c r="S18" s="9"/>
      <c r="T18" s="5"/>
      <c r="U18" s="9"/>
      <c r="V18" s="9"/>
    </row>
    <row r="19" spans="1:33" ht="21" customHeight="1" thickBot="1">
      <c r="A19" s="83" t="s">
        <v>69</v>
      </c>
      <c r="B19" s="328"/>
      <c r="C19" s="328"/>
      <c r="D19" s="329"/>
      <c r="E19" s="96" t="s">
        <v>60</v>
      </c>
      <c r="F19" s="32"/>
      <c r="G19" s="84" t="s">
        <v>70</v>
      </c>
      <c r="H19" s="28"/>
      <c r="I19" s="28"/>
      <c r="J19" s="28"/>
      <c r="K19" s="29">
        <f t="shared" si="8"/>
        <v>0</v>
      </c>
      <c r="L19" s="93">
        <f t="shared" si="9"/>
        <v>2</v>
      </c>
      <c r="M19" s="131">
        <f t="shared" si="9"/>
        <v>0</v>
      </c>
      <c r="N19" s="95" t="str">
        <f t="shared" si="9"/>
        <v>CORN</v>
      </c>
      <c r="O19" s="137">
        <f t="shared" si="9"/>
        <v>0</v>
      </c>
      <c r="Q19" s="9"/>
      <c r="S19" s="9"/>
      <c r="T19" s="6"/>
    </row>
    <row r="20" spans="1:33" ht="21" customHeight="1">
      <c r="A20" s="97" t="s">
        <v>71</v>
      </c>
      <c r="B20" s="328"/>
      <c r="C20" s="328"/>
      <c r="D20" s="329"/>
      <c r="E20" s="92" t="s">
        <v>72</v>
      </c>
      <c r="F20" s="142"/>
      <c r="G20" s="84" t="s">
        <v>73</v>
      </c>
      <c r="H20" s="28"/>
      <c r="I20" s="28"/>
      <c r="J20" s="28"/>
      <c r="K20" s="29">
        <f t="shared" si="8"/>
        <v>0</v>
      </c>
      <c r="L20" s="93">
        <f t="shared" si="9"/>
        <v>3</v>
      </c>
      <c r="M20" s="131">
        <f t="shared" si="9"/>
        <v>0</v>
      </c>
      <c r="N20" s="95" t="str">
        <f t="shared" si="9"/>
        <v>NEW</v>
      </c>
      <c r="O20" s="137">
        <f t="shared" si="9"/>
        <v>0</v>
      </c>
      <c r="Q20" s="9"/>
      <c r="S20" s="9"/>
      <c r="T20" s="11"/>
    </row>
    <row r="21" spans="1:33" ht="21" customHeight="1" thickBot="1">
      <c r="A21" s="96" t="s">
        <v>74</v>
      </c>
      <c r="B21" s="330"/>
      <c r="C21" s="330"/>
      <c r="D21" s="331"/>
      <c r="E21" s="96" t="s">
        <v>75</v>
      </c>
      <c r="F21" s="143"/>
      <c r="G21" s="84" t="s">
        <v>76</v>
      </c>
      <c r="H21" s="28"/>
      <c r="I21" s="28"/>
      <c r="J21" s="28"/>
      <c r="K21" s="29">
        <f t="shared" si="8"/>
        <v>0</v>
      </c>
      <c r="L21" s="93">
        <f t="shared" si="9"/>
        <v>4</v>
      </c>
      <c r="M21" s="131">
        <f t="shared" si="9"/>
        <v>0</v>
      </c>
      <c r="N21" s="95" t="str">
        <f t="shared" si="9"/>
        <v>% DIGS</v>
      </c>
      <c r="O21" s="137">
        <f t="shared" si="9"/>
        <v>0</v>
      </c>
      <c r="Q21" s="9"/>
      <c r="S21" s="9"/>
      <c r="T21" s="5"/>
    </row>
    <row r="22" spans="1:33" ht="21" customHeight="1" thickBot="1">
      <c r="A22" s="179" t="s">
        <v>77</v>
      </c>
      <c r="B22" s="336"/>
      <c r="C22" s="337"/>
      <c r="D22" s="337"/>
      <c r="E22" s="337"/>
      <c r="F22" s="338"/>
      <c r="G22" s="84" t="s">
        <v>78</v>
      </c>
      <c r="H22" s="28"/>
      <c r="I22" s="28"/>
      <c r="J22" s="28"/>
      <c r="K22" s="29">
        <f t="shared" si="8"/>
        <v>0</v>
      </c>
      <c r="L22" s="98">
        <f t="shared" si="9"/>
        <v>5</v>
      </c>
      <c r="M22" s="132">
        <f t="shared" si="9"/>
        <v>0</v>
      </c>
      <c r="N22" s="95" t="str">
        <f t="shared" si="9"/>
        <v>Partials</v>
      </c>
      <c r="O22" s="94">
        <f t="shared" si="9"/>
        <v>0</v>
      </c>
      <c r="Q22" s="9"/>
      <c r="S22" s="9"/>
      <c r="T22" s="5"/>
    </row>
    <row r="23" spans="1:33" ht="21" customHeight="1" thickBot="1">
      <c r="A23" s="308" t="s">
        <v>79</v>
      </c>
      <c r="B23" s="309"/>
      <c r="C23" s="308" t="s">
        <v>80</v>
      </c>
      <c r="D23" s="310"/>
      <c r="E23" s="311" t="s">
        <v>81</v>
      </c>
      <c r="G23" s="84" t="s">
        <v>82</v>
      </c>
      <c r="H23" s="28"/>
      <c r="I23" s="28"/>
      <c r="J23" s="28"/>
      <c r="K23" s="29">
        <f t="shared" si="8"/>
        <v>0</v>
      </c>
      <c r="L23" s="99" t="str">
        <f t="shared" si="9"/>
        <v>Total Crane Fault Time</v>
      </c>
      <c r="M23" s="132">
        <f t="shared" si="9"/>
        <v>0</v>
      </c>
      <c r="N23" s="100" t="str">
        <f t="shared" si="9"/>
        <v>PBs</v>
      </c>
      <c r="O23" s="144">
        <f>D17</f>
        <v>0</v>
      </c>
      <c r="Q23" s="9"/>
      <c r="S23" s="9"/>
      <c r="T23" s="5"/>
      <c r="W23" s="9"/>
    </row>
    <row r="24" spans="1:33" ht="21" customHeight="1" thickTop="1">
      <c r="A24" s="101" t="s">
        <v>83</v>
      </c>
      <c r="B24" s="145"/>
      <c r="C24" s="101"/>
      <c r="D24" s="102" t="s">
        <v>84</v>
      </c>
      <c r="E24" s="312"/>
      <c r="G24" s="84" t="s">
        <v>85</v>
      </c>
      <c r="H24" s="28"/>
      <c r="I24" s="28"/>
      <c r="J24" s="28"/>
      <c r="K24" s="29">
        <f t="shared" si="8"/>
        <v>0</v>
      </c>
      <c r="L24" s="103" t="str">
        <f>E20</f>
        <v>Shift EP</v>
      </c>
      <c r="M24" s="104">
        <f>F20</f>
        <v>0</v>
      </c>
      <c r="N24" s="245" t="str">
        <f>E17</f>
        <v>Overrides</v>
      </c>
      <c r="O24" s="254">
        <f>F17</f>
        <v>0</v>
      </c>
      <c r="P24" s="9"/>
      <c r="Q24" s="9"/>
      <c r="R24" s="9"/>
      <c r="S24" s="9"/>
      <c r="T24" s="9"/>
      <c r="U24" s="9"/>
      <c r="V24" s="9"/>
      <c r="W24" s="9"/>
    </row>
    <row r="25" spans="1:33" ht="42" customHeight="1">
      <c r="A25" s="101" t="s">
        <v>52</v>
      </c>
      <c r="B25" s="105">
        <f>H14</f>
        <v>0</v>
      </c>
      <c r="C25" s="101" t="s">
        <v>26</v>
      </c>
      <c r="D25" s="106">
        <f>IF(A3="Wednesday",(0.5*IF(B24&gt;0,VLOOKUP(B24,'Reference Tables'!A23:D25,H14+1),0)),IF(B24&gt;0,VLOOKUP(B24,'Reference Tables'!A23:D25,H14+1),0))</f>
        <v>0</v>
      </c>
      <c r="E25" s="312"/>
      <c r="G25" s="84" t="s">
        <v>86</v>
      </c>
      <c r="H25" s="28"/>
      <c r="I25" s="28"/>
      <c r="J25" s="28"/>
      <c r="K25" s="29">
        <f t="shared" si="8"/>
        <v>0</v>
      </c>
      <c r="L25" s="93" t="str">
        <f>E21</f>
        <v>Shift UTIL</v>
      </c>
      <c r="M25" s="141">
        <f>F21</f>
        <v>0</v>
      </c>
      <c r="N25" s="258" t="str">
        <f>E12</f>
        <v>Shipping Crane Total Downtime</v>
      </c>
      <c r="O25" s="238">
        <f>F12</f>
        <v>0</v>
      </c>
      <c r="P25" s="9"/>
      <c r="Q25" s="9"/>
      <c r="R25" s="9"/>
      <c r="S25" s="9"/>
      <c r="T25" s="9"/>
      <c r="W25" s="9"/>
    </row>
    <row r="26" spans="1:33" ht="41.25" customHeight="1">
      <c r="A26" s="101" t="s">
        <v>87</v>
      </c>
      <c r="B26" s="105">
        <f>H13-B28</f>
        <v>0</v>
      </c>
      <c r="C26" s="101" t="s">
        <v>28</v>
      </c>
      <c r="D26" s="106">
        <f>IF(A3="Wednesday",(0.5*B26*'Reference Tables'!G21),B26*'Reference Tables'!G21)</f>
        <v>0</v>
      </c>
      <c r="E26" s="312"/>
      <c r="G26" s="108" t="s">
        <v>88</v>
      </c>
      <c r="H26" s="109">
        <f>SUM(H13:H15)</f>
        <v>0</v>
      </c>
      <c r="I26" s="334" t="s">
        <v>89</v>
      </c>
      <c r="J26" s="335"/>
      <c r="K26" s="37">
        <f>SUM(K13:K15)/($E$3-0.5)</f>
        <v>0</v>
      </c>
      <c r="L26" s="110" t="str">
        <f t="shared" ref="L26:M29" si="10">A18</f>
        <v>Top EP</v>
      </c>
      <c r="M26" s="111">
        <f t="shared" si="10"/>
        <v>0</v>
      </c>
      <c r="N26" s="258" t="str">
        <f t="shared" ref="N26:O29" si="11">E13</f>
        <v xml:space="preserve">Production Crane Total Downtime </v>
      </c>
      <c r="O26" s="238">
        <f t="shared" si="11"/>
        <v>0</v>
      </c>
      <c r="P26" s="9"/>
      <c r="Q26" s="9"/>
      <c r="R26" s="9"/>
      <c r="S26" s="9"/>
      <c r="T26" s="9"/>
      <c r="W26" s="9"/>
    </row>
    <row r="27" spans="1:33" ht="21" customHeight="1">
      <c r="A27" s="101" t="s">
        <v>90</v>
      </c>
      <c r="B27" s="124"/>
      <c r="C27" s="101" t="s">
        <v>30</v>
      </c>
      <c r="D27" s="106">
        <f>IF(A3="Wednesday",(0.5*(B27*'Reference Tables'!G22)),B27*'Reference Tables'!G22)</f>
        <v>0</v>
      </c>
      <c r="E27" s="312"/>
      <c r="G27" s="108" t="s">
        <v>91</v>
      </c>
      <c r="H27" s="112">
        <f>H26*(E3-0.5)</f>
        <v>0</v>
      </c>
      <c r="I27" s="334" t="s">
        <v>92</v>
      </c>
      <c r="J27" s="335"/>
      <c r="K27" s="37">
        <f>SUM(K13:K15)</f>
        <v>0</v>
      </c>
      <c r="L27" s="110" t="str">
        <f t="shared" si="10"/>
        <v>Top UTIL</v>
      </c>
      <c r="M27" s="111">
        <f t="shared" si="10"/>
        <v>0</v>
      </c>
      <c r="N27" s="107" t="str">
        <f t="shared" si="11"/>
        <v>KD Trailers</v>
      </c>
      <c r="O27" s="94">
        <f t="shared" si="11"/>
        <v>0</v>
      </c>
      <c r="P27" s="9"/>
      <c r="Q27" s="9"/>
      <c r="R27" s="9"/>
      <c r="T27" s="7"/>
      <c r="W27" s="9"/>
      <c r="X27" s="9"/>
      <c r="Y27" s="9"/>
    </row>
    <row r="28" spans="1:33" ht="21" customHeight="1" thickBot="1">
      <c r="A28" s="113" t="s">
        <v>93</v>
      </c>
      <c r="B28" s="146"/>
      <c r="C28" s="101" t="s">
        <v>31</v>
      </c>
      <c r="D28" s="106">
        <f>IF(A3="Wednesday", 0.5*(B28*'Reference Tables'!G23), B28*'Reference Tables'!G23)</f>
        <v>0</v>
      </c>
      <c r="E28" s="313"/>
      <c r="G28" s="114" t="s">
        <v>94</v>
      </c>
      <c r="H28" s="115">
        <f>SUM(H13:H19,H22:H25)*(E3-0.5)</f>
        <v>0</v>
      </c>
      <c r="I28" s="334" t="s">
        <v>95</v>
      </c>
      <c r="J28" s="335"/>
      <c r="K28" s="116">
        <f>SUM(K13:K19,K22:K25)</f>
        <v>0</v>
      </c>
      <c r="L28" s="110" t="str">
        <f t="shared" si="10"/>
        <v>Bottom EP</v>
      </c>
      <c r="M28" s="111">
        <f t="shared" si="10"/>
        <v>0</v>
      </c>
      <c r="N28" s="107" t="str">
        <f t="shared" si="11"/>
        <v>New KDs</v>
      </c>
      <c r="O28" s="94">
        <f t="shared" si="11"/>
        <v>0</v>
      </c>
      <c r="P28" s="9"/>
      <c r="Q28" s="9"/>
      <c r="R28" s="9"/>
      <c r="T28" s="7"/>
      <c r="X28" s="9"/>
      <c r="Y28" s="9"/>
      <c r="AE28" s="9"/>
      <c r="AF28" s="9"/>
    </row>
    <row r="29" spans="1:33" ht="21" customHeight="1" thickBot="1">
      <c r="C29" s="101" t="s">
        <v>33</v>
      </c>
      <c r="D29" s="106">
        <f>SUM(D25:D28)</f>
        <v>0</v>
      </c>
      <c r="L29" s="117" t="str">
        <f t="shared" si="10"/>
        <v>Bottom UTIL</v>
      </c>
      <c r="M29" s="118">
        <f t="shared" si="10"/>
        <v>0</v>
      </c>
      <c r="N29" s="119" t="str">
        <f t="shared" si="11"/>
        <v>Used KDs</v>
      </c>
      <c r="O29" s="120">
        <f t="shared" si="11"/>
        <v>0</v>
      </c>
      <c r="P29" s="9"/>
      <c r="Q29" s="9"/>
      <c r="R29" s="9"/>
      <c r="T29" s="7"/>
      <c r="X29" s="9"/>
      <c r="Y29" s="9"/>
      <c r="AF29" s="9"/>
      <c r="AG29" s="9"/>
    </row>
    <row r="30" spans="1:33" ht="21" customHeight="1" thickBot="1">
      <c r="C30" s="113" t="s">
        <v>35</v>
      </c>
      <c r="D30" s="121">
        <f>D29-D28</f>
        <v>0</v>
      </c>
      <c r="L30" s="303" t="str">
        <f>I2</f>
        <v>Notes</v>
      </c>
      <c r="M30" s="304"/>
      <c r="N30" s="304"/>
      <c r="O30" s="305"/>
      <c r="P30" s="9"/>
      <c r="Q30" s="9"/>
      <c r="R30" s="9"/>
      <c r="S30" s="9"/>
      <c r="T30" s="9"/>
      <c r="U30" s="9"/>
      <c r="V30" s="9"/>
      <c r="X30" s="9"/>
      <c r="Y30" s="9"/>
      <c r="AF30" s="9"/>
      <c r="AG30" s="9"/>
    </row>
    <row r="31" spans="1:33" ht="17.25" customHeight="1">
      <c r="L31" s="292" t="str">
        <f>IF(ISBLANK(I3),"",I3)</f>
        <v/>
      </c>
      <c r="M31" s="293"/>
      <c r="N31" s="293"/>
      <c r="O31" s="294"/>
      <c r="P31" s="9"/>
      <c r="Q31" s="9"/>
      <c r="R31" s="9"/>
      <c r="X31" s="9"/>
      <c r="Y31" s="9"/>
      <c r="AF31" s="9"/>
      <c r="AG31" s="9"/>
    </row>
    <row r="32" spans="1:33" ht="17.25" customHeight="1">
      <c r="G32" s="122"/>
      <c r="L32" s="295"/>
      <c r="M32" s="296"/>
      <c r="N32" s="296"/>
      <c r="O32" s="297"/>
      <c r="P32" s="9"/>
      <c r="Q32" s="9"/>
      <c r="S32" s="9"/>
      <c r="T32" s="9"/>
      <c r="AB32" s="8"/>
      <c r="AC32" s="9"/>
      <c r="AF32" s="9"/>
      <c r="AG32" s="9"/>
    </row>
    <row r="33" spans="2:30" ht="17.25" customHeight="1">
      <c r="G33" s="122"/>
      <c r="L33" s="295"/>
      <c r="M33" s="296"/>
      <c r="N33" s="296"/>
      <c r="O33" s="297"/>
      <c r="P33" s="9"/>
      <c r="Q33" s="9"/>
      <c r="R33" s="9"/>
      <c r="S33" s="9"/>
      <c r="T33" s="9"/>
      <c r="Y33" s="8"/>
      <c r="AC33" s="9"/>
      <c r="AD33" s="9"/>
    </row>
    <row r="34" spans="2:30" ht="17.25" customHeight="1">
      <c r="G34" s="123"/>
      <c r="L34" s="295"/>
      <c r="M34" s="296"/>
      <c r="N34" s="296"/>
      <c r="O34" s="297"/>
      <c r="P34" s="9"/>
      <c r="Q34" s="9"/>
      <c r="R34" s="9"/>
      <c r="S34" s="9"/>
      <c r="T34" s="9"/>
      <c r="Y34" s="8"/>
      <c r="AC34" s="9"/>
      <c r="AD34" s="9"/>
    </row>
    <row r="35" spans="2:30" ht="17.25" customHeight="1">
      <c r="G35" s="122"/>
      <c r="L35" s="295"/>
      <c r="M35" s="296"/>
      <c r="N35" s="296"/>
      <c r="O35" s="297"/>
      <c r="P35" s="9"/>
      <c r="Q35" s="9"/>
      <c r="R35" s="9"/>
      <c r="S35" s="9"/>
      <c r="T35" s="9"/>
    </row>
    <row r="36" spans="2:30" ht="17.25" customHeight="1">
      <c r="G36" s="123"/>
      <c r="L36" s="295"/>
      <c r="M36" s="296"/>
      <c r="N36" s="296"/>
      <c r="O36" s="297"/>
      <c r="P36" s="9"/>
      <c r="R36" s="9"/>
      <c r="S36" s="9"/>
      <c r="T36" s="9"/>
    </row>
    <row r="37" spans="2:30" ht="17.25" customHeight="1">
      <c r="L37" s="295"/>
      <c r="M37" s="296"/>
      <c r="N37" s="296"/>
      <c r="O37" s="297"/>
      <c r="P37" s="9"/>
      <c r="Q37" s="9"/>
      <c r="R37" s="9"/>
      <c r="S37" s="9"/>
      <c r="T37" s="9"/>
    </row>
    <row r="38" spans="2:30" ht="17.25" customHeight="1">
      <c r="L38" s="295"/>
      <c r="M38" s="296"/>
      <c r="N38" s="296"/>
      <c r="O38" s="297"/>
      <c r="P38" s="9"/>
      <c r="Q38" s="9"/>
      <c r="R38" s="9"/>
      <c r="S38" s="9"/>
      <c r="T38" s="9"/>
    </row>
    <row r="39" spans="2:30" ht="17.25" customHeight="1">
      <c r="L39" s="295"/>
      <c r="M39" s="296"/>
      <c r="N39" s="296"/>
      <c r="O39" s="297"/>
      <c r="P39" s="9"/>
      <c r="Q39" s="9"/>
      <c r="R39" s="9"/>
    </row>
    <row r="40" spans="2:30" ht="17.25" customHeight="1">
      <c r="B40" s="9"/>
      <c r="L40" s="295"/>
      <c r="M40" s="296"/>
      <c r="N40" s="296"/>
      <c r="O40" s="297"/>
      <c r="P40" s="9"/>
      <c r="Q40" s="9"/>
      <c r="S40" s="9"/>
      <c r="T40" s="9"/>
    </row>
    <row r="41" spans="2:30" ht="17.25" customHeight="1">
      <c r="B41" s="9"/>
      <c r="L41" s="295"/>
      <c r="M41" s="296"/>
      <c r="N41" s="296"/>
      <c r="O41" s="297"/>
      <c r="P41" s="9"/>
      <c r="Q41" s="9"/>
      <c r="R41" s="9"/>
      <c r="S41" s="9"/>
      <c r="T41" s="9"/>
    </row>
    <row r="42" spans="2:30" ht="17.25" customHeight="1">
      <c r="B42" s="9"/>
      <c r="I42" s="10"/>
      <c r="J42" s="9"/>
      <c r="K42" s="9"/>
      <c r="L42" s="295"/>
      <c r="M42" s="296"/>
      <c r="N42" s="296"/>
      <c r="O42" s="297"/>
      <c r="P42" s="9"/>
      <c r="Q42" s="9"/>
      <c r="R42" s="9"/>
      <c r="S42" s="9"/>
      <c r="T42" s="9"/>
    </row>
    <row r="43" spans="2:30" ht="17.25" customHeight="1">
      <c r="B43" s="9"/>
      <c r="I43" s="10"/>
      <c r="J43" s="9"/>
      <c r="K43" s="9"/>
      <c r="L43" s="295"/>
      <c r="M43" s="296"/>
      <c r="N43" s="296"/>
      <c r="O43" s="297"/>
      <c r="P43" s="9"/>
      <c r="Q43" s="9"/>
      <c r="R43" s="9"/>
      <c r="S43" s="9"/>
      <c r="T43" s="9"/>
    </row>
    <row r="44" spans="2:30" ht="17.25" customHeight="1" thickBot="1">
      <c r="B44" s="9"/>
      <c r="I44" s="10"/>
      <c r="J44" s="9"/>
      <c r="K44" s="9"/>
      <c r="L44" s="295"/>
      <c r="M44" s="296"/>
      <c r="N44" s="296"/>
      <c r="O44" s="297"/>
      <c r="P44" s="9"/>
      <c r="R44" s="9"/>
      <c r="S44" s="9"/>
      <c r="T44" s="9"/>
    </row>
    <row r="45" spans="2:30" ht="17.25" customHeight="1" thickBot="1">
      <c r="B45" s="9"/>
      <c r="I45" s="10"/>
      <c r="J45" s="9"/>
      <c r="K45" s="9"/>
      <c r="L45" s="180" t="str">
        <f>A22</f>
        <v>Absences</v>
      </c>
      <c r="M45" s="298">
        <f>B22</f>
        <v>0</v>
      </c>
      <c r="N45" s="298"/>
      <c r="O45" s="299"/>
      <c r="P45" s="9"/>
      <c r="Q45" s="9"/>
      <c r="R45" s="9"/>
      <c r="T45" s="7"/>
    </row>
    <row r="46" spans="2:30" ht="17.25" customHeight="1">
      <c r="B46" s="9"/>
      <c r="I46" s="10"/>
      <c r="J46" s="9"/>
      <c r="K46" s="9"/>
      <c r="L46" s="9"/>
      <c r="M46" s="9"/>
      <c r="N46" s="9"/>
      <c r="O46" s="9"/>
      <c r="P46" s="9"/>
      <c r="Q46" s="9"/>
      <c r="S46" s="9"/>
      <c r="T46" s="3"/>
    </row>
    <row r="47" spans="2:30" ht="17.25" customHeight="1">
      <c r="B47" s="9"/>
      <c r="I47" s="10"/>
      <c r="J47" s="9"/>
      <c r="K47" s="9"/>
      <c r="L47" s="9"/>
      <c r="M47" s="9"/>
      <c r="N47" s="9"/>
      <c r="O47" s="9"/>
      <c r="P47" s="9"/>
      <c r="Q47" s="9"/>
      <c r="R47" s="9"/>
      <c r="S47" s="9"/>
      <c r="T47" s="3"/>
      <c r="U47" s="9"/>
    </row>
    <row r="48" spans="2:30" ht="17.25" customHeight="1">
      <c r="B48" s="9"/>
      <c r="I48" s="10"/>
      <c r="J48" s="9"/>
      <c r="K48" s="9"/>
      <c r="L48" s="9"/>
      <c r="M48" s="9"/>
      <c r="N48" s="9"/>
      <c r="O48" s="9"/>
      <c r="P48" s="9"/>
      <c r="Q48" s="9"/>
      <c r="R48" s="9"/>
      <c r="S48" s="9"/>
      <c r="T48" s="3"/>
      <c r="U48" s="9"/>
    </row>
    <row r="49" spans="2:33" ht="17.25" customHeight="1">
      <c r="B49" s="9"/>
      <c r="I49" s="10"/>
      <c r="J49" s="9"/>
      <c r="K49" s="9"/>
      <c r="L49" s="9"/>
      <c r="M49" s="9"/>
      <c r="N49" s="9"/>
      <c r="O49" s="9"/>
      <c r="P49" s="9"/>
      <c r="Q49" s="9"/>
      <c r="R49" s="9"/>
      <c r="S49" s="9"/>
      <c r="T49" s="3"/>
      <c r="U49" s="9"/>
      <c r="W49" s="9"/>
    </row>
    <row r="50" spans="2:33" ht="17.25" customHeight="1">
      <c r="B50" s="9"/>
      <c r="I50" s="10"/>
      <c r="J50" s="9"/>
      <c r="K50" s="9"/>
      <c r="L50" s="9"/>
      <c r="M50" s="9"/>
      <c r="N50" s="9"/>
      <c r="O50" s="9"/>
      <c r="R50" s="9"/>
      <c r="S50" s="9"/>
      <c r="T50" s="3"/>
      <c r="U50" s="9"/>
      <c r="W50" s="9"/>
      <c r="AB50" s="8"/>
    </row>
    <row r="51" spans="2:33" ht="17.25" customHeight="1">
      <c r="B51" s="9"/>
      <c r="I51" s="10"/>
      <c r="J51" s="9"/>
      <c r="K51" s="9"/>
      <c r="L51" s="9"/>
      <c r="Q51" s="9"/>
      <c r="R51" s="9"/>
      <c r="S51" s="9"/>
      <c r="T51" s="3"/>
      <c r="U51" s="9"/>
      <c r="W51" s="9"/>
      <c r="X51" s="9"/>
      <c r="Y51" s="9"/>
      <c r="Z51" s="9"/>
      <c r="AA51" s="9"/>
      <c r="AB51" s="4"/>
      <c r="AC51" s="9"/>
      <c r="AD51" s="9"/>
      <c r="AE51" s="9"/>
      <c r="AF51" s="9"/>
      <c r="AG51" s="9"/>
    </row>
    <row r="52" spans="2:33" ht="17.25" customHeight="1">
      <c r="B52" s="9"/>
      <c r="I52" s="10"/>
      <c r="J52" s="9"/>
      <c r="K52" s="9"/>
      <c r="L52" s="9"/>
      <c r="Q52" s="9"/>
      <c r="R52" s="9"/>
      <c r="S52" s="9"/>
      <c r="T52" s="3"/>
      <c r="U52" s="9"/>
      <c r="W52" s="9"/>
      <c r="X52" s="9"/>
      <c r="Y52" s="9"/>
      <c r="Z52" s="9"/>
      <c r="AA52" s="9"/>
      <c r="AB52" s="4"/>
      <c r="AC52" s="9"/>
      <c r="AD52" s="9"/>
      <c r="AE52" s="9"/>
      <c r="AF52" s="9"/>
      <c r="AG52" s="9"/>
    </row>
    <row r="53" spans="2:33" ht="17.25" customHeight="1">
      <c r="B53" s="9"/>
      <c r="I53" s="10"/>
      <c r="J53" s="9"/>
      <c r="K53" s="9"/>
      <c r="L53" s="9"/>
      <c r="Q53" s="9"/>
      <c r="R53" s="9"/>
      <c r="S53" s="9"/>
      <c r="T53" s="3"/>
      <c r="U53" s="9"/>
      <c r="W53" s="9"/>
      <c r="X53" s="9"/>
      <c r="Y53" s="9"/>
      <c r="Z53" s="9"/>
      <c r="AA53" s="9"/>
      <c r="AB53" s="4"/>
      <c r="AC53" s="9"/>
      <c r="AD53" s="9"/>
      <c r="AE53" s="9"/>
      <c r="AF53" s="9"/>
      <c r="AG53" s="9"/>
    </row>
    <row r="54" spans="2:33" ht="17.25" customHeight="1">
      <c r="B54" s="9"/>
      <c r="I54" s="10"/>
      <c r="J54" s="9"/>
      <c r="K54" s="9"/>
      <c r="L54" s="9"/>
      <c r="Q54" s="9"/>
      <c r="R54" s="9"/>
      <c r="S54" s="9"/>
      <c r="T54" s="3"/>
      <c r="U54" s="9"/>
      <c r="W54" s="9"/>
      <c r="X54" s="9"/>
      <c r="Y54" s="9"/>
      <c r="Z54" s="9"/>
      <c r="AA54" s="9"/>
      <c r="AB54" s="4"/>
      <c r="AC54" s="9"/>
      <c r="AD54" s="9"/>
      <c r="AE54" s="9"/>
      <c r="AF54" s="9"/>
      <c r="AG54" s="9"/>
    </row>
    <row r="55" spans="2:33" ht="17.25" customHeight="1">
      <c r="B55" s="9"/>
      <c r="I55" s="10"/>
      <c r="J55" s="9"/>
      <c r="K55" s="9"/>
      <c r="L55" s="9"/>
      <c r="Q55" s="9"/>
      <c r="R55" s="9"/>
      <c r="S55" s="9"/>
      <c r="T55" s="3"/>
      <c r="U55" s="9"/>
      <c r="W55" s="9"/>
      <c r="X55" s="9"/>
      <c r="Y55" s="9"/>
      <c r="Z55" s="9"/>
      <c r="AA55" s="9"/>
      <c r="AB55" s="4"/>
      <c r="AC55" s="9"/>
      <c r="AD55" s="9"/>
      <c r="AE55" s="9"/>
      <c r="AF55" s="9"/>
      <c r="AG55" s="9"/>
    </row>
    <row r="56" spans="2:33" ht="17.25" customHeight="1">
      <c r="B56" s="9"/>
      <c r="I56" s="10"/>
      <c r="J56" s="9"/>
      <c r="K56" s="9"/>
      <c r="L56" s="9"/>
      <c r="Q56" s="9"/>
      <c r="R56" s="9"/>
      <c r="S56" s="9"/>
      <c r="T56" s="3"/>
      <c r="U56" s="9"/>
      <c r="W56" s="9"/>
      <c r="X56" s="9"/>
      <c r="Y56" s="9"/>
      <c r="Z56" s="9"/>
      <c r="AA56" s="9"/>
      <c r="AB56" s="4"/>
      <c r="AC56" s="9"/>
      <c r="AD56" s="9"/>
      <c r="AE56" s="9"/>
      <c r="AF56" s="9"/>
      <c r="AG56" s="9"/>
    </row>
    <row r="57" spans="2:33" ht="17.25" customHeight="1">
      <c r="B57" s="9"/>
      <c r="H57" s="9"/>
      <c r="I57" s="10"/>
      <c r="J57" s="9"/>
      <c r="K57" s="9"/>
      <c r="L57" s="9"/>
      <c r="Q57" s="9"/>
      <c r="R57" s="9"/>
      <c r="S57" s="9"/>
      <c r="T57" s="3"/>
      <c r="U57" s="9"/>
      <c r="W57" s="9"/>
      <c r="X57" s="9"/>
      <c r="Y57" s="9"/>
      <c r="Z57" s="9"/>
      <c r="AA57" s="9"/>
      <c r="AB57" s="4"/>
      <c r="AC57" s="9"/>
      <c r="AD57" s="9"/>
      <c r="AE57" s="9"/>
      <c r="AF57" s="9"/>
      <c r="AG57" s="9"/>
    </row>
    <row r="58" spans="2:33" ht="17.25" customHeight="1">
      <c r="B58" s="9"/>
      <c r="H58" s="9"/>
      <c r="I58" s="10"/>
      <c r="J58" s="9"/>
      <c r="K58" s="9"/>
      <c r="L58" s="9"/>
      <c r="Q58" s="9"/>
      <c r="R58" s="9"/>
      <c r="S58" s="9"/>
      <c r="T58" s="3"/>
      <c r="U58" s="9"/>
      <c r="W58" s="9"/>
      <c r="X58" s="9"/>
      <c r="Y58" s="9"/>
      <c r="Z58" s="9"/>
      <c r="AA58" s="9"/>
      <c r="AB58" s="4"/>
      <c r="AC58" s="9"/>
      <c r="AD58" s="9"/>
      <c r="AE58" s="9"/>
      <c r="AF58" s="9"/>
      <c r="AG58" s="9"/>
    </row>
    <row r="59" spans="2:33" ht="17.25" customHeight="1">
      <c r="B59" s="9"/>
      <c r="H59" s="9"/>
      <c r="I59" s="10"/>
      <c r="J59" s="9"/>
      <c r="K59" s="9"/>
      <c r="L59" s="9"/>
      <c r="Q59" s="9"/>
      <c r="R59" s="9"/>
      <c r="S59" s="9"/>
      <c r="T59" s="3"/>
      <c r="U59" s="9"/>
      <c r="W59" s="9"/>
      <c r="X59" s="9"/>
      <c r="Y59" s="9"/>
      <c r="Z59" s="9"/>
      <c r="AA59" s="9"/>
      <c r="AB59" s="4"/>
      <c r="AC59" s="9"/>
      <c r="AD59" s="9"/>
      <c r="AE59" s="9"/>
      <c r="AF59" s="9"/>
      <c r="AG59" s="9"/>
    </row>
    <row r="60" spans="2:33" ht="17.25" customHeight="1">
      <c r="B60" s="9"/>
      <c r="H60" s="9"/>
      <c r="I60" s="10"/>
      <c r="J60" s="9"/>
      <c r="K60" s="9"/>
      <c r="L60" s="9"/>
      <c r="Q60" s="9"/>
      <c r="R60" s="9"/>
      <c r="S60" s="9"/>
      <c r="T60" s="3"/>
      <c r="U60" s="9"/>
      <c r="W60" s="9"/>
      <c r="X60" s="9"/>
      <c r="Y60" s="9"/>
      <c r="Z60" s="9"/>
      <c r="AA60" s="9"/>
      <c r="AB60" s="4"/>
      <c r="AC60" s="9"/>
      <c r="AD60" s="9"/>
      <c r="AE60" s="9"/>
      <c r="AF60" s="9"/>
      <c r="AG60" s="9"/>
    </row>
    <row r="61" spans="2:33" ht="17.25" customHeight="1">
      <c r="B61" s="9"/>
      <c r="H61" s="9"/>
      <c r="I61" s="10"/>
      <c r="J61" s="9"/>
      <c r="K61" s="9"/>
      <c r="L61" s="9"/>
      <c r="Q61" s="9"/>
      <c r="R61" s="9"/>
      <c r="S61" s="9"/>
      <c r="T61" s="3"/>
      <c r="U61" s="9"/>
      <c r="W61" s="9"/>
      <c r="X61" s="9"/>
      <c r="Y61" s="9"/>
      <c r="Z61" s="9"/>
      <c r="AA61" s="9"/>
      <c r="AB61" s="4"/>
      <c r="AC61" s="9"/>
      <c r="AD61" s="9"/>
      <c r="AE61" s="9"/>
      <c r="AF61" s="9"/>
      <c r="AG61" s="9"/>
    </row>
    <row r="62" spans="2:33" ht="17.25" customHeight="1">
      <c r="B62" s="9"/>
      <c r="H62" s="9"/>
      <c r="I62" s="10"/>
      <c r="J62" s="9"/>
      <c r="K62" s="9"/>
      <c r="L62" s="9"/>
      <c r="Q62" s="9"/>
      <c r="R62" s="9"/>
      <c r="S62" s="9"/>
      <c r="T62" s="3"/>
      <c r="U62" s="9"/>
      <c r="W62" s="9"/>
      <c r="X62" s="9"/>
      <c r="Y62" s="9"/>
      <c r="Z62" s="9"/>
      <c r="AA62" s="9"/>
      <c r="AB62" s="4"/>
      <c r="AC62" s="9"/>
      <c r="AD62" s="9"/>
      <c r="AE62" s="9"/>
      <c r="AF62" s="9"/>
      <c r="AG62" s="9"/>
    </row>
    <row r="63" spans="2:33" ht="17.25" customHeight="1">
      <c r="B63" s="9"/>
      <c r="H63" s="9"/>
      <c r="I63" s="10"/>
      <c r="J63" s="9"/>
      <c r="K63" s="9"/>
      <c r="L63" s="9"/>
      <c r="Q63" s="9"/>
      <c r="R63" s="9"/>
      <c r="S63" s="9"/>
      <c r="T63" s="3"/>
      <c r="U63" s="9"/>
      <c r="W63" s="9"/>
      <c r="X63" s="9"/>
      <c r="Y63" s="9"/>
      <c r="Z63" s="9"/>
      <c r="AA63" s="9"/>
      <c r="AB63" s="4"/>
      <c r="AC63" s="9"/>
      <c r="AD63" s="9"/>
      <c r="AE63" s="9"/>
      <c r="AF63" s="9"/>
      <c r="AG63" s="9"/>
    </row>
    <row r="64" spans="2:33" ht="17.25" customHeight="1">
      <c r="B64" s="9"/>
      <c r="H64" s="9"/>
      <c r="I64" s="10"/>
      <c r="J64" s="9"/>
      <c r="K64" s="9"/>
      <c r="L64" s="9"/>
      <c r="Q64" s="9"/>
      <c r="R64" s="9"/>
      <c r="S64" s="9"/>
      <c r="T64" s="3"/>
      <c r="U64" s="9"/>
      <c r="W64" s="9"/>
      <c r="X64" s="9"/>
      <c r="Y64" s="9"/>
      <c r="Z64" s="9"/>
      <c r="AA64" s="9"/>
      <c r="AB64" s="4"/>
      <c r="AC64" s="9"/>
      <c r="AD64" s="9"/>
      <c r="AE64" s="9"/>
      <c r="AF64" s="9"/>
      <c r="AG64" s="9"/>
    </row>
    <row r="65" spans="2:33" ht="17.25" customHeight="1">
      <c r="B65" s="9"/>
      <c r="H65" s="9"/>
      <c r="I65" s="10"/>
      <c r="J65" s="9"/>
      <c r="K65" s="9"/>
      <c r="L65" s="9"/>
      <c r="Q65" s="9"/>
      <c r="R65" s="9"/>
      <c r="S65" s="9"/>
      <c r="T65" s="3"/>
      <c r="U65" s="9"/>
      <c r="W65" s="9"/>
      <c r="X65" s="9"/>
      <c r="Y65" s="9"/>
      <c r="Z65" s="9"/>
      <c r="AA65" s="9"/>
      <c r="AB65" s="4"/>
      <c r="AC65" s="9"/>
      <c r="AD65" s="9"/>
      <c r="AE65" s="9"/>
      <c r="AF65" s="9"/>
      <c r="AG65" s="9"/>
    </row>
    <row r="66" spans="2:33" ht="17.25" customHeight="1">
      <c r="B66" s="9"/>
      <c r="H66" s="9"/>
      <c r="I66" s="10"/>
      <c r="J66" s="9"/>
      <c r="K66" s="9"/>
      <c r="L66" s="9"/>
      <c r="Q66" s="9"/>
      <c r="R66" s="9"/>
      <c r="S66" s="9"/>
      <c r="T66" s="3"/>
      <c r="U66" s="9"/>
      <c r="W66" s="9"/>
      <c r="X66" s="9"/>
      <c r="Y66" s="9"/>
      <c r="Z66" s="9"/>
      <c r="AA66" s="9"/>
      <c r="AB66" s="4"/>
      <c r="AC66" s="9"/>
      <c r="AD66" s="9"/>
      <c r="AE66" s="9"/>
      <c r="AF66" s="9"/>
      <c r="AG66" s="9"/>
    </row>
    <row r="67" spans="2:33" ht="17.25" customHeight="1">
      <c r="B67" s="9"/>
      <c r="H67" s="9"/>
      <c r="I67" s="10"/>
      <c r="J67" s="9"/>
      <c r="K67" s="9"/>
      <c r="L67" s="9"/>
      <c r="Q67" s="9"/>
      <c r="R67" s="9"/>
      <c r="S67" s="9"/>
      <c r="T67" s="3"/>
      <c r="U67" s="9"/>
      <c r="W67" s="9"/>
      <c r="X67" s="9"/>
      <c r="Y67" s="9"/>
      <c r="Z67" s="9"/>
      <c r="AA67" s="9"/>
      <c r="AB67" s="4"/>
      <c r="AC67" s="9"/>
      <c r="AD67" s="9"/>
      <c r="AE67" s="9"/>
      <c r="AF67" s="9"/>
      <c r="AG67" s="9"/>
    </row>
    <row r="68" spans="2:33" ht="17.25" customHeight="1">
      <c r="B68" s="9"/>
      <c r="H68" s="9"/>
      <c r="I68" s="10"/>
      <c r="J68" s="9"/>
      <c r="K68" s="9"/>
      <c r="L68" s="9"/>
      <c r="Q68" s="9"/>
      <c r="R68" s="9"/>
      <c r="S68" s="9"/>
      <c r="T68" s="3"/>
      <c r="U68" s="9"/>
      <c r="W68" s="9"/>
      <c r="X68" s="9"/>
      <c r="Y68" s="9"/>
      <c r="Z68" s="9"/>
      <c r="AA68" s="9"/>
      <c r="AB68" s="4"/>
      <c r="AC68" s="9"/>
      <c r="AD68" s="9"/>
      <c r="AE68" s="9"/>
      <c r="AF68" s="9"/>
      <c r="AG68" s="9"/>
    </row>
    <row r="69" spans="2:33" ht="17.25" customHeight="1">
      <c r="B69" s="9"/>
      <c r="H69" s="9"/>
      <c r="I69" s="10"/>
      <c r="J69" s="9"/>
      <c r="K69" s="9"/>
      <c r="L69" s="9"/>
      <c r="Q69" s="9"/>
      <c r="R69" s="9"/>
      <c r="S69" s="9"/>
      <c r="T69" s="3"/>
      <c r="U69" s="9"/>
      <c r="W69" s="9"/>
      <c r="X69" s="9"/>
      <c r="Y69" s="9"/>
      <c r="Z69" s="9"/>
      <c r="AA69" s="9"/>
      <c r="AB69" s="4"/>
      <c r="AC69" s="9"/>
      <c r="AD69" s="9"/>
      <c r="AE69" s="9"/>
      <c r="AF69" s="9"/>
      <c r="AG69" s="9"/>
    </row>
    <row r="70" spans="2:33" ht="17.25" customHeight="1">
      <c r="B70" s="9"/>
      <c r="H70" s="9"/>
      <c r="I70" s="10"/>
      <c r="J70" s="9"/>
      <c r="K70" s="9"/>
      <c r="L70" s="9"/>
      <c r="Q70" s="9"/>
      <c r="R70" s="9"/>
      <c r="S70" s="9"/>
      <c r="T70" s="3"/>
      <c r="U70" s="9"/>
      <c r="W70" s="9"/>
      <c r="X70" s="9"/>
      <c r="Y70" s="9"/>
      <c r="Z70" s="9"/>
      <c r="AA70" s="9"/>
      <c r="AB70" s="4"/>
      <c r="AC70" s="9"/>
      <c r="AD70" s="9"/>
      <c r="AE70" s="9"/>
      <c r="AF70" s="9"/>
      <c r="AG70" s="9"/>
    </row>
    <row r="71" spans="2:33" ht="17.25" customHeight="1">
      <c r="B71" s="9"/>
      <c r="H71" s="9"/>
      <c r="I71" s="10"/>
      <c r="J71" s="9"/>
      <c r="K71" s="9"/>
      <c r="L71" s="9"/>
      <c r="Q71" s="9"/>
      <c r="R71" s="9"/>
      <c r="S71" s="9"/>
      <c r="T71" s="3"/>
      <c r="U71" s="9"/>
      <c r="W71" s="9"/>
      <c r="X71" s="9"/>
      <c r="Y71" s="9"/>
      <c r="Z71" s="9"/>
      <c r="AA71" s="9"/>
      <c r="AB71" s="4"/>
      <c r="AC71" s="9"/>
      <c r="AD71" s="9"/>
      <c r="AE71" s="9"/>
      <c r="AF71" s="9"/>
      <c r="AG71" s="9"/>
    </row>
    <row r="72" spans="2:33" ht="17.25" customHeight="1">
      <c r="B72" s="9"/>
      <c r="H72" s="9"/>
      <c r="I72" s="10"/>
      <c r="J72" s="9"/>
      <c r="K72" s="9"/>
      <c r="L72" s="9"/>
      <c r="Q72" s="9"/>
      <c r="R72" s="9"/>
      <c r="S72" s="9"/>
      <c r="T72" s="3"/>
      <c r="U72" s="9"/>
      <c r="W72" s="9"/>
      <c r="X72" s="9"/>
      <c r="Y72" s="9"/>
      <c r="Z72" s="9"/>
      <c r="AA72" s="9"/>
      <c r="AB72" s="4"/>
      <c r="AC72" s="9"/>
      <c r="AD72" s="9"/>
      <c r="AE72" s="9"/>
      <c r="AF72" s="9"/>
      <c r="AG72" s="9"/>
    </row>
    <row r="73" spans="2:33" ht="17.25" customHeight="1">
      <c r="B73" s="9"/>
      <c r="H73" s="9"/>
      <c r="I73" s="10"/>
      <c r="J73" s="9"/>
      <c r="K73" s="9"/>
      <c r="L73" s="9"/>
      <c r="Q73" s="9"/>
      <c r="R73" s="9"/>
      <c r="S73" s="9"/>
      <c r="T73" s="3"/>
      <c r="U73" s="9"/>
      <c r="W73" s="9"/>
      <c r="X73" s="9"/>
      <c r="Y73" s="9"/>
      <c r="Z73" s="9"/>
      <c r="AA73" s="9"/>
      <c r="AB73" s="4"/>
      <c r="AC73" s="9"/>
      <c r="AD73" s="9"/>
      <c r="AE73" s="9"/>
      <c r="AF73" s="9"/>
      <c r="AG73" s="9"/>
    </row>
    <row r="74" spans="2:33">
      <c r="B74" s="9"/>
      <c r="C74" s="9"/>
      <c r="D74" s="9"/>
      <c r="H74" s="9"/>
      <c r="I74" s="10"/>
      <c r="J74" s="9"/>
      <c r="K74" s="9"/>
      <c r="L74" s="9"/>
      <c r="Q74" s="9"/>
      <c r="R74" s="9"/>
      <c r="S74" s="9"/>
      <c r="T74" s="3"/>
      <c r="U74" s="9"/>
      <c r="W74" s="9"/>
      <c r="X74" s="9"/>
      <c r="Y74" s="9"/>
      <c r="Z74" s="9"/>
      <c r="AA74" s="9"/>
      <c r="AB74" s="4"/>
      <c r="AC74" s="9"/>
      <c r="AD74" s="9"/>
      <c r="AE74" s="9"/>
      <c r="AF74" s="9"/>
      <c r="AG74" s="9"/>
    </row>
    <row r="75" spans="2:33">
      <c r="B75" s="9"/>
      <c r="H75" s="9"/>
      <c r="I75" s="10"/>
      <c r="J75" s="9"/>
      <c r="K75" s="9"/>
      <c r="L75" s="9"/>
      <c r="Q75" s="9"/>
      <c r="R75" s="9"/>
      <c r="T75" s="7"/>
      <c r="U75" s="9"/>
      <c r="W75" s="9"/>
      <c r="X75" s="9"/>
      <c r="Y75" s="9"/>
      <c r="Z75" s="9"/>
      <c r="AA75" s="9"/>
      <c r="AB75" s="4"/>
      <c r="AC75" s="9"/>
      <c r="AD75" s="9"/>
      <c r="AE75" s="9"/>
      <c r="AF75" s="9"/>
      <c r="AG75" s="9"/>
    </row>
    <row r="76" spans="2:33">
      <c r="B76" s="9"/>
      <c r="E76" s="9"/>
      <c r="F76" s="9"/>
      <c r="G76" s="9"/>
      <c r="H76" s="9"/>
      <c r="I76" s="10"/>
      <c r="J76" s="9"/>
      <c r="K76" s="9"/>
      <c r="L76" s="9"/>
      <c r="Q76" s="9"/>
      <c r="T76" s="7"/>
      <c r="X76" s="9"/>
      <c r="Y76" s="9"/>
      <c r="Z76" s="9"/>
      <c r="AA76" s="9"/>
      <c r="AB76" s="4"/>
      <c r="AC76" s="9"/>
      <c r="AD76" s="9"/>
      <c r="AE76" s="9"/>
      <c r="AF76" s="9"/>
      <c r="AG76" s="9"/>
    </row>
    <row r="77" spans="2:33">
      <c r="B77" s="9"/>
      <c r="H77" s="9"/>
      <c r="I77" s="10"/>
      <c r="J77" s="9"/>
      <c r="K77" s="9"/>
      <c r="L77" s="9"/>
      <c r="Q77" s="9"/>
      <c r="T77" s="7"/>
      <c r="X77" s="9"/>
      <c r="Y77" s="9"/>
      <c r="Z77" s="9"/>
      <c r="AA77" s="9"/>
      <c r="AB77" s="4"/>
      <c r="AC77" s="9"/>
      <c r="AD77" s="9"/>
      <c r="AE77" s="9"/>
      <c r="AF77" s="9"/>
      <c r="AG77" s="9"/>
    </row>
    <row r="78" spans="2:33">
      <c r="B78" s="9"/>
      <c r="H78" s="9"/>
      <c r="I78" s="10"/>
      <c r="J78" s="9"/>
      <c r="K78" s="9"/>
      <c r="L78" s="9"/>
      <c r="Q78" s="9"/>
      <c r="T78" s="7"/>
      <c r="X78" s="9"/>
      <c r="Y78" s="9"/>
      <c r="Z78" s="9"/>
      <c r="AA78" s="9"/>
      <c r="AB78" s="4"/>
      <c r="AC78" s="9"/>
      <c r="AD78" s="9"/>
      <c r="AE78" s="9"/>
      <c r="AF78" s="9"/>
      <c r="AG78" s="9"/>
    </row>
    <row r="79" spans="2:33">
      <c r="B79" s="9"/>
      <c r="H79" s="9"/>
      <c r="I79" s="10"/>
      <c r="J79" s="9"/>
      <c r="K79" s="9"/>
      <c r="L79" s="9"/>
      <c r="Q79" s="9"/>
      <c r="T79" s="7"/>
      <c r="X79" s="9"/>
      <c r="Y79" s="9"/>
      <c r="Z79" s="9"/>
      <c r="AA79" s="9"/>
      <c r="AB79" s="4"/>
      <c r="AC79" s="9"/>
      <c r="AD79" s="9"/>
      <c r="AE79" s="9"/>
      <c r="AF79" s="9"/>
      <c r="AG79" s="9"/>
    </row>
    <row r="80" spans="2:33">
      <c r="B80" s="9"/>
      <c r="H80" s="9"/>
      <c r="I80" s="10"/>
      <c r="J80" s="9"/>
      <c r="K80" s="9"/>
      <c r="L80" s="9"/>
      <c r="T80" s="7"/>
      <c r="AB80" s="8"/>
      <c r="AF80" s="9"/>
      <c r="AG80" s="9"/>
    </row>
    <row r="81" spans="2:33">
      <c r="B81" s="9"/>
      <c r="H81" s="9"/>
      <c r="I81" s="10"/>
      <c r="J81" s="9"/>
      <c r="K81" s="9"/>
      <c r="L81" s="9"/>
      <c r="T81" s="7"/>
      <c r="AB81" s="8"/>
      <c r="AF81" s="9"/>
      <c r="AG81" s="9"/>
    </row>
    <row r="82" spans="2:33">
      <c r="B82" s="9"/>
      <c r="H82" s="9"/>
      <c r="I82" s="10"/>
      <c r="J82" s="9"/>
      <c r="K82" s="9"/>
      <c r="L82" s="9"/>
      <c r="T82" s="7"/>
      <c r="AB82" s="8"/>
      <c r="AF82" s="9"/>
      <c r="AG82" s="9"/>
    </row>
    <row r="83" spans="2:33">
      <c r="B83" s="9"/>
      <c r="H83" s="9"/>
      <c r="I83" s="10"/>
      <c r="J83" s="9"/>
      <c r="K83" s="9"/>
      <c r="T83" s="7"/>
      <c r="AB83" s="8"/>
      <c r="AF83" s="9"/>
      <c r="AG83" s="9"/>
    </row>
    <row r="84" spans="2:33">
      <c r="B84" s="9"/>
      <c r="H84" s="9"/>
      <c r="I84" s="10"/>
      <c r="J84" s="9"/>
      <c r="K84" s="9"/>
      <c r="T84" s="7"/>
      <c r="AB84" s="8"/>
      <c r="AF84" s="9"/>
      <c r="AG84" s="9"/>
    </row>
    <row r="85" spans="2:33">
      <c r="B85" s="9"/>
      <c r="H85" s="9"/>
      <c r="I85" s="10"/>
      <c r="J85" s="9"/>
      <c r="K85" s="9"/>
      <c r="T85" s="7"/>
      <c r="AB85" s="8"/>
      <c r="AF85" s="9"/>
      <c r="AG85" s="9"/>
    </row>
    <row r="86" spans="2:33">
      <c r="B86" s="9"/>
      <c r="H86" s="9"/>
      <c r="I86" s="10"/>
      <c r="J86" s="9"/>
      <c r="K86" s="9"/>
      <c r="T86" s="7"/>
      <c r="AB86" s="8"/>
      <c r="AF86" s="9"/>
      <c r="AG86" s="9"/>
    </row>
    <row r="87" spans="2:33">
      <c r="B87" s="9"/>
      <c r="H87" s="9"/>
      <c r="I87" s="10"/>
      <c r="J87" s="9"/>
      <c r="K87" s="9"/>
      <c r="T87" s="7"/>
      <c r="AB87" s="8"/>
      <c r="AF87" s="9"/>
      <c r="AG87" s="9"/>
    </row>
    <row r="88" spans="2:33">
      <c r="B88" s="9"/>
      <c r="H88" s="9"/>
      <c r="I88" s="10"/>
      <c r="J88" s="9"/>
      <c r="K88" s="9"/>
      <c r="T88" s="7"/>
      <c r="AB88" s="8"/>
      <c r="AF88" s="9"/>
      <c r="AG88" s="9"/>
    </row>
    <row r="89" spans="2:33">
      <c r="B89" s="9"/>
      <c r="H89" s="9"/>
      <c r="I89" s="10"/>
      <c r="J89" s="9"/>
      <c r="K89" s="9"/>
      <c r="T89" s="7"/>
      <c r="AB89" s="8"/>
      <c r="AF89" s="9"/>
      <c r="AG89" s="9"/>
    </row>
    <row r="90" spans="2:33">
      <c r="B90" s="9"/>
      <c r="H90" s="9"/>
      <c r="I90" s="10"/>
      <c r="J90" s="9"/>
      <c r="K90" s="9"/>
      <c r="T90" s="7"/>
      <c r="AB90" s="8"/>
      <c r="AF90" s="9"/>
      <c r="AG90" s="9"/>
    </row>
    <row r="91" spans="2:33">
      <c r="B91" s="9"/>
      <c r="H91" s="9"/>
      <c r="I91" s="10"/>
      <c r="J91" s="9"/>
      <c r="K91" s="9"/>
      <c r="T91" s="7"/>
      <c r="AB91" s="8"/>
      <c r="AF91" s="9"/>
      <c r="AG91" s="9"/>
    </row>
    <row r="92" spans="2:33">
      <c r="B92" s="9"/>
      <c r="H92" s="9"/>
      <c r="I92" s="10"/>
      <c r="J92" s="9"/>
      <c r="K92" s="9"/>
      <c r="T92" s="7"/>
      <c r="AB92" s="8"/>
      <c r="AF92" s="9"/>
      <c r="AG92" s="9"/>
    </row>
    <row r="93" spans="2:33">
      <c r="B93" s="9"/>
      <c r="H93" s="9"/>
      <c r="I93" s="10"/>
      <c r="J93" s="9"/>
      <c r="K93" s="9"/>
      <c r="T93" s="7"/>
      <c r="AB93" s="8"/>
      <c r="AF93" s="9"/>
      <c r="AG93" s="9"/>
    </row>
    <row r="94" spans="2:33">
      <c r="B94" s="9"/>
      <c r="H94" s="9"/>
      <c r="I94" s="10"/>
      <c r="J94" s="9"/>
      <c r="K94" s="9"/>
      <c r="T94" s="7"/>
      <c r="AB94" s="8"/>
      <c r="AF94" s="9"/>
      <c r="AG94" s="9"/>
    </row>
    <row r="95" spans="2:33">
      <c r="B95" s="9"/>
      <c r="H95" s="9"/>
      <c r="I95" s="10"/>
      <c r="J95" s="9"/>
      <c r="K95" s="9"/>
      <c r="T95" s="7"/>
      <c r="AB95" s="8"/>
      <c r="AF95" s="9"/>
      <c r="AG95" s="9"/>
    </row>
    <row r="96" spans="2:33">
      <c r="B96" s="9"/>
      <c r="H96" s="9"/>
      <c r="I96" s="10"/>
      <c r="J96" s="9"/>
      <c r="K96" s="9"/>
      <c r="T96" s="7"/>
      <c r="AB96" s="8"/>
      <c r="AF96" s="9"/>
      <c r="AG96" s="9"/>
    </row>
    <row r="97" spans="2:33">
      <c r="B97" s="9"/>
      <c r="H97" s="9"/>
      <c r="I97" s="10"/>
      <c r="J97" s="9"/>
      <c r="K97" s="9"/>
      <c r="T97" s="7"/>
      <c r="AB97" s="8"/>
      <c r="AF97" s="9"/>
      <c r="AG97" s="9"/>
    </row>
    <row r="98" spans="2:33">
      <c r="B98" s="9"/>
      <c r="H98" s="9"/>
      <c r="I98" s="10"/>
      <c r="J98" s="9"/>
      <c r="K98" s="9"/>
      <c r="T98" s="7"/>
      <c r="AB98" s="8"/>
      <c r="AF98" s="9"/>
      <c r="AG98" s="9"/>
    </row>
    <row r="99" spans="2:33">
      <c r="B99" s="9"/>
      <c r="H99" s="9"/>
      <c r="I99" s="10"/>
      <c r="J99" s="9"/>
      <c r="K99" s="9"/>
      <c r="T99" s="7"/>
      <c r="AB99" s="8"/>
      <c r="AF99" s="9"/>
      <c r="AG99" s="9"/>
    </row>
    <row r="100" spans="2:33">
      <c r="B100" s="9"/>
      <c r="H100" s="9"/>
      <c r="I100" s="10"/>
      <c r="J100" s="9"/>
      <c r="K100" s="9"/>
      <c r="T100" s="7"/>
      <c r="AB100" s="8"/>
      <c r="AF100" s="9"/>
      <c r="AG100" s="9"/>
    </row>
    <row r="101" spans="2:33">
      <c r="B101" s="9"/>
      <c r="H101" s="9"/>
      <c r="I101" s="10"/>
      <c r="J101" s="9"/>
      <c r="K101" s="9"/>
      <c r="T101" s="7"/>
      <c r="AB101" s="8"/>
      <c r="AF101" s="9"/>
      <c r="AG101" s="9"/>
    </row>
    <row r="102" spans="2:33">
      <c r="B102" s="9"/>
      <c r="H102" s="9"/>
      <c r="I102" s="10"/>
      <c r="J102" s="9"/>
      <c r="K102" s="9"/>
      <c r="T102" s="7"/>
      <c r="AB102" s="8"/>
      <c r="AF102" s="9"/>
      <c r="AG102" s="9"/>
    </row>
    <row r="103" spans="2:33">
      <c r="B103" s="9"/>
      <c r="H103" s="9"/>
      <c r="I103" s="10"/>
      <c r="J103" s="9"/>
      <c r="K103" s="9"/>
      <c r="T103" s="7"/>
      <c r="AB103" s="8"/>
      <c r="AF103" s="9"/>
      <c r="AG103" s="9"/>
    </row>
    <row r="104" spans="2:33">
      <c r="B104" s="9"/>
      <c r="H104" s="9"/>
      <c r="I104" s="10"/>
      <c r="J104" s="9"/>
      <c r="K104" s="9"/>
      <c r="T104" s="7"/>
      <c r="AB104" s="8"/>
      <c r="AF104" s="9"/>
      <c r="AG104" s="9"/>
    </row>
    <row r="105" spans="2:33">
      <c r="B105" s="9"/>
      <c r="H105" s="9"/>
      <c r="I105" s="10"/>
      <c r="J105" s="9"/>
      <c r="K105" s="9"/>
      <c r="T105" s="7"/>
      <c r="AB105" s="8"/>
      <c r="AF105" s="9"/>
      <c r="AG105" s="9"/>
    </row>
    <row r="106" spans="2:33">
      <c r="B106" s="9"/>
      <c r="H106" s="9"/>
      <c r="I106" s="10"/>
      <c r="J106" s="9"/>
      <c r="K106" s="9"/>
      <c r="T106" s="7"/>
      <c r="AB106" s="8"/>
      <c r="AF106" s="9"/>
      <c r="AG106" s="9"/>
    </row>
    <row r="107" spans="2:33">
      <c r="B107" s="9"/>
      <c r="H107" s="9"/>
      <c r="I107" s="10"/>
      <c r="J107" s="9"/>
      <c r="K107" s="9"/>
      <c r="T107" s="7"/>
      <c r="AB107" s="8"/>
      <c r="AF107" s="9"/>
      <c r="AG107" s="9"/>
    </row>
    <row r="108" spans="2:33">
      <c r="B108" s="9"/>
      <c r="H108" s="9"/>
      <c r="I108" s="10"/>
      <c r="J108" s="9"/>
      <c r="K108" s="9"/>
      <c r="T108" s="7"/>
      <c r="AB108" s="8"/>
      <c r="AF108" s="9"/>
      <c r="AG108" s="9"/>
    </row>
    <row r="109" spans="2:33">
      <c r="B109" s="9"/>
      <c r="H109" s="9"/>
      <c r="I109" s="10"/>
      <c r="J109" s="9"/>
      <c r="K109" s="9"/>
      <c r="T109" s="7"/>
      <c r="AB109" s="8"/>
      <c r="AF109" s="9"/>
      <c r="AG109" s="9"/>
    </row>
    <row r="110" spans="2:33">
      <c r="B110" s="9"/>
      <c r="H110" s="9"/>
      <c r="I110" s="10"/>
      <c r="J110" s="9"/>
      <c r="K110" s="9"/>
      <c r="T110" s="7"/>
      <c r="AB110" s="8"/>
      <c r="AF110" s="9"/>
      <c r="AG110" s="9"/>
    </row>
    <row r="111" spans="2:33">
      <c r="B111" s="9"/>
      <c r="I111" s="10"/>
      <c r="J111" s="9"/>
      <c r="K111" s="9"/>
      <c r="P111" s="9"/>
      <c r="T111" s="7"/>
      <c r="AB111" s="8"/>
      <c r="AF111" s="9"/>
      <c r="AG111" s="9"/>
    </row>
    <row r="112" spans="2:33">
      <c r="I112" s="10"/>
      <c r="J112" s="9"/>
      <c r="K112" s="9"/>
      <c r="M112" s="9"/>
      <c r="N112" s="9"/>
      <c r="O112" s="9"/>
      <c r="P112" s="9"/>
      <c r="T112" s="7"/>
      <c r="AB112" s="8"/>
      <c r="AF112" s="9"/>
      <c r="AG112" s="9"/>
    </row>
    <row r="113" spans="9:33">
      <c r="I113" s="10"/>
      <c r="J113" s="9"/>
      <c r="K113" s="9"/>
      <c r="L113" s="9"/>
      <c r="M113" s="9"/>
      <c r="N113" s="9"/>
      <c r="O113" s="9"/>
      <c r="P113" s="9"/>
      <c r="T113" s="7"/>
      <c r="AB113" s="8"/>
      <c r="AF113" s="9"/>
      <c r="AG113" s="9"/>
    </row>
    <row r="114" spans="9:33">
      <c r="L114" s="9"/>
      <c r="M114" s="9"/>
      <c r="N114" s="9"/>
      <c r="O114" s="9"/>
      <c r="P114" s="9"/>
      <c r="T114" s="7"/>
      <c r="AB114" s="8"/>
      <c r="AF114" s="9"/>
      <c r="AG114" s="9"/>
    </row>
    <row r="115" spans="9:33">
      <c r="L115" s="9"/>
      <c r="M115" s="9"/>
      <c r="N115" s="9"/>
      <c r="O115" s="9"/>
      <c r="P115" s="9"/>
      <c r="T115" s="7"/>
      <c r="AB115" s="8"/>
      <c r="AF115" s="9"/>
      <c r="AG115" s="9"/>
    </row>
    <row r="116" spans="9:33">
      <c r="L116" s="9"/>
      <c r="M116" s="9"/>
      <c r="N116" s="9"/>
      <c r="O116" s="9"/>
      <c r="P116" s="9"/>
      <c r="AB116" s="8"/>
      <c r="AF116" s="9"/>
      <c r="AG116" s="9"/>
    </row>
    <row r="117" spans="9:33">
      <c r="L117" s="9"/>
      <c r="M117" s="9"/>
      <c r="N117" s="9"/>
      <c r="O117" s="9"/>
      <c r="P117" s="9"/>
      <c r="AB117" s="8"/>
      <c r="AF117" s="9"/>
      <c r="AG117" s="9"/>
    </row>
    <row r="118" spans="9:33">
      <c r="L118" s="9"/>
      <c r="M118" s="9"/>
      <c r="N118" s="9"/>
      <c r="O118" s="9"/>
      <c r="P118" s="9"/>
      <c r="AB118" s="8"/>
      <c r="AF118" s="9"/>
      <c r="AG118" s="9"/>
    </row>
    <row r="119" spans="9:33">
      <c r="L119" s="9"/>
      <c r="M119" s="9"/>
      <c r="N119" s="9"/>
      <c r="O119" s="9"/>
      <c r="P119" s="9"/>
      <c r="AB119" s="8"/>
      <c r="AF119" s="9"/>
      <c r="AG119" s="9"/>
    </row>
    <row r="120" spans="9:33">
      <c r="L120" s="9"/>
      <c r="M120" s="9"/>
      <c r="N120" s="9"/>
      <c r="O120" s="9"/>
      <c r="P120" s="9"/>
      <c r="AB120" s="8"/>
      <c r="AF120" s="9"/>
      <c r="AG120" s="9"/>
    </row>
    <row r="121" spans="9:33">
      <c r="L121" s="9"/>
      <c r="M121" s="9"/>
      <c r="N121" s="9"/>
      <c r="O121" s="9"/>
      <c r="P121" s="9"/>
      <c r="AF121" s="9"/>
      <c r="AG121" s="9"/>
    </row>
    <row r="122" spans="9:33">
      <c r="L122" s="9"/>
      <c r="M122" s="9"/>
      <c r="N122" s="9"/>
      <c r="O122" s="9"/>
      <c r="P122" s="9"/>
      <c r="AF122" s="9"/>
      <c r="AG122" s="9"/>
    </row>
    <row r="123" spans="9:33">
      <c r="L123" s="9"/>
      <c r="M123" s="9"/>
      <c r="N123" s="9"/>
      <c r="O123" s="9"/>
      <c r="P123" s="9"/>
      <c r="AF123" s="9"/>
      <c r="AG123" s="9"/>
    </row>
    <row r="124" spans="9:33">
      <c r="I124" s="1"/>
      <c r="L124" s="9"/>
      <c r="M124" s="9"/>
      <c r="N124" s="9"/>
      <c r="O124" s="9"/>
      <c r="P124" s="9"/>
      <c r="AF124" s="9"/>
      <c r="AG124" s="9"/>
    </row>
    <row r="125" spans="9:33">
      <c r="I125" s="1"/>
      <c r="L125" s="9"/>
      <c r="M125" s="9"/>
      <c r="N125" s="9"/>
      <c r="O125" s="9"/>
      <c r="P125" s="9"/>
      <c r="AF125" s="9"/>
      <c r="AG125" s="9"/>
    </row>
    <row r="126" spans="9:33">
      <c r="I126" s="1"/>
      <c r="L126" s="9"/>
      <c r="M126" s="9"/>
      <c r="N126" s="9"/>
      <c r="O126" s="9"/>
      <c r="P126" s="9"/>
      <c r="AF126" s="9"/>
      <c r="AG126" s="9"/>
    </row>
    <row r="127" spans="9:33">
      <c r="I127" s="1"/>
      <c r="L127" s="9"/>
      <c r="M127" s="9"/>
      <c r="N127" s="9"/>
      <c r="O127" s="9"/>
      <c r="P127" s="9"/>
      <c r="AF127" s="9"/>
      <c r="AG127" s="9"/>
    </row>
    <row r="128" spans="9:33">
      <c r="I128" s="1"/>
      <c r="L128" s="9"/>
      <c r="M128" s="9"/>
      <c r="N128" s="9"/>
      <c r="O128" s="9"/>
      <c r="P128" s="9"/>
      <c r="AF128" s="9"/>
      <c r="AG128" s="9"/>
    </row>
    <row r="129" spans="2:33">
      <c r="I129" s="1"/>
      <c r="L129" s="9"/>
      <c r="M129" s="9"/>
      <c r="N129" s="9"/>
      <c r="O129" s="9"/>
      <c r="P129" s="9"/>
      <c r="AF129" s="9"/>
      <c r="AG129" s="9"/>
    </row>
    <row r="130" spans="2:33">
      <c r="I130" s="1"/>
      <c r="L130" s="9"/>
      <c r="M130" s="9"/>
      <c r="N130" s="9"/>
      <c r="O130" s="9"/>
      <c r="P130" s="9"/>
      <c r="AF130" s="9"/>
      <c r="AG130" s="9"/>
    </row>
    <row r="131" spans="2:33">
      <c r="I131" s="1"/>
      <c r="L131" s="9"/>
      <c r="M131" s="9"/>
      <c r="N131" s="9"/>
      <c r="O131" s="9"/>
      <c r="P131" s="9"/>
      <c r="AF131" s="9"/>
      <c r="AG131" s="9"/>
    </row>
    <row r="132" spans="2:33">
      <c r="I132" s="1"/>
      <c r="L132" s="9"/>
      <c r="M132" s="9"/>
      <c r="N132" s="9"/>
      <c r="O132" s="9"/>
      <c r="P132" s="9"/>
      <c r="T132" s="7"/>
      <c r="AF132" s="9"/>
      <c r="AG132" s="9"/>
    </row>
    <row r="133" spans="2:33">
      <c r="I133" s="1"/>
      <c r="L133" s="9"/>
      <c r="M133" s="9"/>
      <c r="N133" s="9"/>
      <c r="O133" s="9"/>
      <c r="P133" s="9"/>
      <c r="T133" s="7"/>
      <c r="AF133" s="9"/>
      <c r="AG133" s="9"/>
    </row>
    <row r="134" spans="2:33">
      <c r="I134" s="1"/>
      <c r="L134" s="9"/>
      <c r="M134" s="9"/>
      <c r="N134" s="9"/>
      <c r="O134" s="9"/>
      <c r="P134" s="9"/>
      <c r="T134" s="7"/>
      <c r="AF134" s="9"/>
      <c r="AG134" s="9"/>
    </row>
    <row r="135" spans="2:33">
      <c r="I135" s="1"/>
      <c r="L135" s="9"/>
      <c r="M135" s="9"/>
      <c r="N135" s="9"/>
      <c r="O135" s="9"/>
      <c r="P135" s="9"/>
      <c r="T135" s="7"/>
      <c r="AF135" s="9"/>
      <c r="AG135" s="9"/>
    </row>
    <row r="136" spans="2:33">
      <c r="I136" s="1"/>
      <c r="L136" s="9"/>
      <c r="M136" s="9"/>
      <c r="N136" s="9"/>
      <c r="O136" s="9"/>
      <c r="P136" s="9"/>
      <c r="S136" s="9"/>
      <c r="T136" s="3"/>
      <c r="AF136" s="9"/>
      <c r="AG136" s="9"/>
    </row>
    <row r="137" spans="2:33">
      <c r="I137" s="1"/>
      <c r="L137" s="9"/>
      <c r="M137" s="9"/>
      <c r="N137" s="9"/>
      <c r="O137" s="9"/>
      <c r="P137" s="9"/>
      <c r="R137" s="9"/>
      <c r="S137" s="9"/>
      <c r="T137" s="3"/>
      <c r="U137" s="9"/>
      <c r="W137" s="9"/>
      <c r="AB137" s="8"/>
      <c r="AF137" s="9"/>
      <c r="AG137" s="9"/>
    </row>
    <row r="138" spans="2:33">
      <c r="I138" s="1"/>
      <c r="L138" s="9"/>
      <c r="M138" s="9"/>
      <c r="N138" s="9"/>
      <c r="O138" s="9"/>
      <c r="P138" s="9"/>
      <c r="R138" s="9"/>
      <c r="S138" s="9"/>
      <c r="T138" s="3"/>
      <c r="U138" s="9"/>
      <c r="W138" s="9"/>
      <c r="AB138" s="8"/>
      <c r="AF138" s="9"/>
      <c r="AG138" s="9"/>
    </row>
    <row r="139" spans="2:33">
      <c r="D139" s="9"/>
      <c r="I139" s="1"/>
      <c r="L139" s="9"/>
      <c r="M139" s="9"/>
      <c r="N139" s="9"/>
      <c r="O139" s="9"/>
      <c r="P139" s="9"/>
      <c r="R139" s="9"/>
      <c r="S139" s="9"/>
      <c r="T139" s="3"/>
      <c r="U139" s="9"/>
      <c r="W139" s="9"/>
      <c r="AB139" s="8"/>
      <c r="AF139" s="9"/>
      <c r="AG139" s="9"/>
    </row>
    <row r="140" spans="2:33">
      <c r="D140" s="9"/>
      <c r="L140" s="9"/>
      <c r="M140" s="9"/>
      <c r="N140" s="9"/>
      <c r="O140" s="9"/>
      <c r="P140" s="9"/>
      <c r="R140" s="9"/>
      <c r="S140" s="9"/>
      <c r="T140" s="3"/>
      <c r="U140" s="9"/>
      <c r="W140" s="9"/>
      <c r="AB140" s="8"/>
      <c r="AF140" s="9"/>
      <c r="AG140" s="9"/>
    </row>
    <row r="141" spans="2:33">
      <c r="D141" s="9"/>
      <c r="E141" s="9"/>
      <c r="F141" s="9"/>
      <c r="G141" s="9"/>
      <c r="H141" s="9"/>
      <c r="L141" s="9"/>
      <c r="M141" s="9"/>
      <c r="N141" s="9"/>
      <c r="O141" s="9"/>
      <c r="P141" s="9"/>
      <c r="Q141" s="9"/>
      <c r="R141" s="9"/>
      <c r="S141" s="9"/>
      <c r="T141" s="3"/>
      <c r="U141" s="9"/>
      <c r="W141" s="9"/>
      <c r="X141" s="9"/>
      <c r="Y141" s="9"/>
      <c r="Z141" s="9"/>
      <c r="AA141" s="9"/>
      <c r="AB141" s="4"/>
      <c r="AC141" s="9"/>
      <c r="AD141" s="9"/>
      <c r="AE141" s="9"/>
      <c r="AF141" s="9"/>
      <c r="AG141" s="9"/>
    </row>
    <row r="142" spans="2:33">
      <c r="B142" s="9"/>
      <c r="C142" s="9"/>
      <c r="D142" s="9"/>
      <c r="E142" s="9"/>
      <c r="F142" s="9"/>
      <c r="G142" s="9"/>
      <c r="H142" s="9"/>
      <c r="L142" s="9"/>
      <c r="M142" s="9"/>
      <c r="N142" s="9"/>
      <c r="O142" s="9"/>
      <c r="P142" s="9"/>
      <c r="Q142" s="9"/>
      <c r="R142" s="9"/>
      <c r="S142" s="9"/>
      <c r="T142" s="3"/>
      <c r="U142" s="9"/>
      <c r="W142" s="9"/>
      <c r="X142" s="9"/>
      <c r="Y142" s="9"/>
      <c r="Z142" s="9"/>
      <c r="AA142" s="9"/>
      <c r="AB142" s="4"/>
      <c r="AC142" s="9"/>
      <c r="AD142" s="9"/>
      <c r="AE142" s="9"/>
      <c r="AF142" s="9"/>
      <c r="AG142" s="9"/>
    </row>
    <row r="143" spans="2:33">
      <c r="B143" s="9"/>
      <c r="C143" s="9"/>
      <c r="D143" s="9"/>
      <c r="E143" s="9"/>
      <c r="F143" s="9"/>
      <c r="G143" s="9"/>
      <c r="H143" s="9"/>
      <c r="L143" s="9"/>
      <c r="M143" s="9"/>
      <c r="N143" s="9"/>
      <c r="O143" s="9"/>
      <c r="P143" s="9"/>
      <c r="Q143" s="9"/>
      <c r="R143" s="9"/>
      <c r="S143" s="9"/>
      <c r="T143" s="3"/>
      <c r="U143" s="9"/>
      <c r="W143" s="9"/>
      <c r="X143" s="9"/>
      <c r="Y143" s="9"/>
      <c r="Z143" s="9"/>
      <c r="AA143" s="9"/>
      <c r="AB143" s="4"/>
      <c r="AC143" s="9"/>
      <c r="AD143" s="9"/>
      <c r="AE143" s="9"/>
      <c r="AF143" s="9"/>
      <c r="AG143" s="9"/>
    </row>
    <row r="144" spans="2:33">
      <c r="B144" s="9"/>
      <c r="C144" s="9"/>
      <c r="D144" s="9"/>
      <c r="E144" s="9"/>
      <c r="F144" s="9"/>
      <c r="G144" s="9"/>
      <c r="H144" s="9"/>
      <c r="I144" s="10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3"/>
      <c r="U144" s="9"/>
      <c r="W144" s="9"/>
      <c r="X144" s="9"/>
      <c r="Y144" s="9"/>
      <c r="Z144" s="9"/>
      <c r="AA144" s="9"/>
      <c r="AB144" s="4"/>
      <c r="AC144" s="9"/>
      <c r="AD144" s="9"/>
      <c r="AE144" s="9"/>
      <c r="AF144" s="9"/>
      <c r="AG144" s="9"/>
    </row>
    <row r="145" spans="2:33">
      <c r="B145" s="9"/>
      <c r="C145" s="9"/>
      <c r="D145" s="9"/>
      <c r="E145" s="9"/>
      <c r="F145" s="9"/>
      <c r="G145" s="9"/>
      <c r="H145" s="9"/>
      <c r="I145" s="10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3"/>
      <c r="U145" s="9"/>
      <c r="W145" s="9"/>
      <c r="X145" s="9"/>
      <c r="Y145" s="9"/>
      <c r="Z145" s="9"/>
      <c r="AA145" s="9"/>
      <c r="AB145" s="4"/>
      <c r="AC145" s="9"/>
      <c r="AD145" s="9"/>
      <c r="AE145" s="9"/>
      <c r="AF145" s="9"/>
      <c r="AG145" s="9"/>
    </row>
    <row r="146" spans="2:33">
      <c r="B146" s="9"/>
      <c r="C146" s="9"/>
      <c r="D146" s="9"/>
      <c r="E146" s="9"/>
      <c r="F146" s="9"/>
      <c r="G146" s="9"/>
      <c r="H146" s="9"/>
      <c r="I146" s="10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3"/>
      <c r="U146" s="9"/>
      <c r="W146" s="9"/>
      <c r="X146" s="9"/>
      <c r="Y146" s="9"/>
      <c r="Z146" s="9"/>
      <c r="AA146" s="9"/>
      <c r="AB146" s="4"/>
      <c r="AC146" s="9"/>
      <c r="AD146" s="9"/>
      <c r="AE146" s="9"/>
      <c r="AF146" s="9"/>
      <c r="AG146" s="9"/>
    </row>
    <row r="147" spans="2:33">
      <c r="B147" s="9"/>
      <c r="C147" s="9"/>
      <c r="D147" s="9"/>
      <c r="E147" s="9"/>
      <c r="F147" s="9"/>
      <c r="G147" s="9"/>
      <c r="H147" s="9"/>
      <c r="I147" s="10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3"/>
      <c r="U147" s="9"/>
      <c r="W147" s="9"/>
      <c r="X147" s="9"/>
      <c r="Y147" s="9"/>
      <c r="Z147" s="9"/>
      <c r="AA147" s="9"/>
      <c r="AB147" s="4"/>
      <c r="AC147" s="9"/>
      <c r="AD147" s="9"/>
      <c r="AE147" s="9"/>
      <c r="AF147" s="9"/>
      <c r="AG147" s="9"/>
    </row>
    <row r="148" spans="2:33">
      <c r="B148" s="9"/>
      <c r="C148" s="9"/>
      <c r="D148" s="9"/>
      <c r="E148" s="9"/>
      <c r="F148" s="9"/>
      <c r="G148" s="9"/>
      <c r="H148" s="9"/>
      <c r="I148" s="10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3"/>
      <c r="U148" s="9"/>
      <c r="W148" s="9"/>
      <c r="X148" s="9"/>
      <c r="Y148" s="9"/>
      <c r="Z148" s="9"/>
      <c r="AA148" s="9"/>
      <c r="AB148" s="4"/>
      <c r="AC148" s="9"/>
      <c r="AD148" s="9"/>
      <c r="AE148" s="9"/>
      <c r="AF148" s="9"/>
      <c r="AG148" s="9"/>
    </row>
    <row r="149" spans="2:33">
      <c r="B149" s="9"/>
      <c r="C149" s="9"/>
      <c r="D149" s="9"/>
      <c r="E149" s="9"/>
      <c r="F149" s="9"/>
      <c r="G149" s="9"/>
      <c r="H149" s="9"/>
      <c r="I149" s="10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3"/>
      <c r="U149" s="9"/>
      <c r="W149" s="9"/>
      <c r="X149" s="9"/>
      <c r="Y149" s="9"/>
      <c r="Z149" s="9"/>
      <c r="AA149" s="9"/>
      <c r="AB149" s="4"/>
      <c r="AC149" s="9"/>
      <c r="AD149" s="9"/>
      <c r="AE149" s="9"/>
      <c r="AF149" s="9"/>
      <c r="AG149" s="9"/>
    </row>
    <row r="150" spans="2:33">
      <c r="B150" s="9"/>
      <c r="C150" s="9"/>
      <c r="D150" s="9"/>
      <c r="E150" s="9"/>
      <c r="F150" s="9"/>
      <c r="G150" s="9"/>
      <c r="H150" s="9"/>
      <c r="I150" s="10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3"/>
      <c r="U150" s="9"/>
      <c r="W150" s="9"/>
      <c r="X150" s="9"/>
      <c r="Y150" s="9"/>
      <c r="Z150" s="9"/>
      <c r="AA150" s="9"/>
      <c r="AB150" s="4"/>
      <c r="AC150" s="9"/>
      <c r="AD150" s="9"/>
      <c r="AE150" s="9"/>
      <c r="AF150" s="9"/>
      <c r="AG150" s="9"/>
    </row>
    <row r="151" spans="2:33">
      <c r="B151" s="9"/>
      <c r="C151" s="9"/>
      <c r="D151" s="9"/>
      <c r="E151" s="9"/>
      <c r="F151" s="9"/>
      <c r="G151" s="9"/>
      <c r="H151" s="9"/>
      <c r="I151" s="10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3"/>
      <c r="U151" s="9"/>
      <c r="W151" s="9"/>
      <c r="X151" s="9"/>
      <c r="Y151" s="9"/>
      <c r="Z151" s="9"/>
      <c r="AA151" s="9"/>
      <c r="AB151" s="4"/>
      <c r="AC151" s="9"/>
      <c r="AD151" s="9"/>
      <c r="AE151" s="9"/>
      <c r="AF151" s="9"/>
      <c r="AG151" s="9"/>
    </row>
    <row r="152" spans="2:33">
      <c r="B152" s="9"/>
      <c r="C152" s="9"/>
      <c r="D152" s="9"/>
      <c r="E152" s="9"/>
      <c r="F152" s="9"/>
      <c r="G152" s="9"/>
      <c r="H152" s="9"/>
      <c r="I152" s="10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3"/>
      <c r="U152" s="9"/>
      <c r="W152" s="9"/>
      <c r="X152" s="9"/>
      <c r="Y152" s="9"/>
      <c r="Z152" s="9"/>
      <c r="AA152" s="9"/>
      <c r="AB152" s="4"/>
      <c r="AC152" s="9"/>
      <c r="AD152" s="9"/>
      <c r="AE152" s="9"/>
      <c r="AF152" s="9"/>
      <c r="AG152" s="9"/>
    </row>
    <row r="153" spans="2:33">
      <c r="B153" s="9"/>
      <c r="C153" s="9"/>
      <c r="D153" s="9"/>
      <c r="E153" s="9"/>
      <c r="F153" s="9"/>
      <c r="G153" s="9"/>
      <c r="H153" s="9"/>
      <c r="I153" s="10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3"/>
      <c r="U153" s="9"/>
      <c r="W153" s="9"/>
      <c r="X153" s="9"/>
      <c r="Y153" s="9"/>
      <c r="Z153" s="9"/>
      <c r="AA153" s="9"/>
      <c r="AB153" s="4"/>
      <c r="AC153" s="9"/>
      <c r="AD153" s="9"/>
      <c r="AE153" s="9"/>
      <c r="AF153" s="9"/>
      <c r="AG153" s="9"/>
    </row>
    <row r="154" spans="2:33">
      <c r="B154" s="9"/>
      <c r="C154" s="9"/>
      <c r="D154" s="9"/>
      <c r="E154" s="9"/>
      <c r="F154" s="9"/>
      <c r="G154" s="9"/>
      <c r="H154" s="9"/>
      <c r="I154" s="10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3"/>
      <c r="U154" s="9"/>
      <c r="W154" s="9"/>
      <c r="X154" s="9"/>
      <c r="Y154" s="9"/>
      <c r="Z154" s="9"/>
      <c r="AA154" s="9"/>
      <c r="AB154" s="4"/>
      <c r="AC154" s="9"/>
      <c r="AD154" s="9"/>
      <c r="AE154" s="9"/>
      <c r="AF154" s="9"/>
      <c r="AG154" s="9"/>
    </row>
    <row r="155" spans="2:33">
      <c r="B155" s="9"/>
      <c r="C155" s="9"/>
      <c r="D155" s="9"/>
      <c r="E155" s="9"/>
      <c r="F155" s="9"/>
      <c r="G155" s="9"/>
      <c r="H155" s="9"/>
      <c r="I155" s="10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3"/>
      <c r="U155" s="9"/>
      <c r="W155" s="9"/>
      <c r="X155" s="9"/>
      <c r="Y155" s="9"/>
      <c r="Z155" s="9"/>
      <c r="AA155" s="9"/>
      <c r="AB155" s="4"/>
      <c r="AC155" s="9"/>
      <c r="AD155" s="9"/>
      <c r="AE155" s="9"/>
      <c r="AF155" s="9"/>
      <c r="AG155" s="9"/>
    </row>
    <row r="156" spans="2:33">
      <c r="B156" s="9"/>
      <c r="C156" s="9"/>
      <c r="D156" s="9"/>
      <c r="E156" s="9"/>
      <c r="F156" s="9"/>
      <c r="G156" s="9"/>
      <c r="H156" s="9"/>
      <c r="I156" s="10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3"/>
      <c r="U156" s="9"/>
      <c r="W156" s="9"/>
      <c r="X156" s="9"/>
      <c r="Y156" s="9"/>
      <c r="Z156" s="9"/>
      <c r="AA156" s="9"/>
      <c r="AB156" s="4"/>
      <c r="AC156" s="9"/>
      <c r="AD156" s="9"/>
      <c r="AE156" s="9"/>
      <c r="AF156" s="9"/>
      <c r="AG156" s="9"/>
    </row>
    <row r="157" spans="2:33">
      <c r="B157" s="9"/>
      <c r="C157" s="9"/>
      <c r="D157" s="9"/>
      <c r="E157" s="9"/>
      <c r="F157" s="9"/>
      <c r="G157" s="9"/>
      <c r="H157" s="9"/>
      <c r="I157" s="10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3"/>
      <c r="U157" s="9"/>
      <c r="W157" s="9"/>
      <c r="X157" s="9"/>
      <c r="Y157" s="9"/>
      <c r="Z157" s="9"/>
      <c r="AA157" s="9"/>
      <c r="AB157" s="4"/>
      <c r="AC157" s="9"/>
      <c r="AD157" s="9"/>
      <c r="AE157" s="9"/>
      <c r="AF157" s="9"/>
      <c r="AG157" s="9"/>
    </row>
    <row r="158" spans="2:33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3"/>
      <c r="U158" s="9"/>
      <c r="W158" s="9"/>
      <c r="X158" s="9"/>
      <c r="Y158" s="9"/>
      <c r="Z158" s="9"/>
      <c r="AA158" s="9"/>
      <c r="AB158" s="4"/>
      <c r="AC158" s="9"/>
      <c r="AD158" s="9"/>
      <c r="AE158" s="9"/>
      <c r="AF158" s="9"/>
      <c r="AG158" s="9"/>
    </row>
    <row r="159" spans="2:33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3"/>
      <c r="U159" s="9"/>
      <c r="W159" s="9"/>
      <c r="X159" s="9"/>
      <c r="Y159" s="9"/>
      <c r="Z159" s="9"/>
      <c r="AA159" s="9"/>
      <c r="AB159" s="4"/>
      <c r="AC159" s="9"/>
      <c r="AD159" s="9"/>
      <c r="AE159" s="9"/>
      <c r="AF159" s="9"/>
      <c r="AG159" s="9"/>
    </row>
    <row r="160" spans="2:33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3"/>
      <c r="U160" s="9"/>
      <c r="W160" s="9"/>
      <c r="X160" s="9"/>
      <c r="Y160" s="9"/>
      <c r="Z160" s="9"/>
      <c r="AA160" s="9"/>
      <c r="AB160" s="4"/>
      <c r="AC160" s="9"/>
      <c r="AD160" s="9"/>
      <c r="AE160" s="9"/>
      <c r="AF160" s="9"/>
      <c r="AG160" s="9"/>
    </row>
    <row r="161" spans="2:33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3"/>
      <c r="U161" s="9"/>
      <c r="W161" s="9"/>
      <c r="X161" s="9"/>
      <c r="Y161" s="9"/>
      <c r="Z161" s="9"/>
      <c r="AA161" s="9"/>
      <c r="AB161" s="4"/>
      <c r="AC161" s="9"/>
      <c r="AD161" s="9"/>
      <c r="AE161" s="9"/>
      <c r="AF161" s="9"/>
      <c r="AG161" s="9"/>
    </row>
    <row r="162" spans="2:33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3"/>
      <c r="U162" s="9"/>
      <c r="W162" s="9"/>
      <c r="X162" s="9"/>
      <c r="Y162" s="9"/>
      <c r="Z162" s="9"/>
      <c r="AA162" s="9"/>
      <c r="AB162" s="4"/>
      <c r="AC162" s="9"/>
      <c r="AD162" s="9"/>
      <c r="AE162" s="9"/>
      <c r="AF162" s="9"/>
      <c r="AG162" s="9"/>
    </row>
    <row r="163" spans="2:33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3"/>
      <c r="U163" s="9"/>
      <c r="W163" s="9"/>
      <c r="X163" s="9"/>
      <c r="Y163" s="9"/>
      <c r="Z163" s="9"/>
      <c r="AA163" s="9"/>
      <c r="AB163" s="4"/>
      <c r="AC163" s="9"/>
      <c r="AD163" s="9"/>
      <c r="AE163" s="9"/>
      <c r="AF163" s="9"/>
      <c r="AG163" s="9"/>
    </row>
    <row r="164" spans="2:33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3"/>
      <c r="U164" s="9"/>
      <c r="W164" s="9"/>
      <c r="X164" s="9"/>
      <c r="Y164" s="9"/>
      <c r="Z164" s="9"/>
      <c r="AA164" s="9"/>
      <c r="AB164" s="4"/>
      <c r="AC164" s="9"/>
      <c r="AD164" s="9"/>
      <c r="AE164" s="9"/>
      <c r="AF164" s="9"/>
      <c r="AG164" s="9"/>
    </row>
    <row r="165" spans="2:33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3"/>
      <c r="U165" s="9"/>
      <c r="W165" s="9"/>
      <c r="X165" s="9"/>
      <c r="Y165" s="9"/>
      <c r="Z165" s="9"/>
      <c r="AA165" s="9"/>
      <c r="AB165" s="4"/>
      <c r="AC165" s="9"/>
      <c r="AD165" s="9"/>
      <c r="AE165" s="9"/>
      <c r="AF165" s="9"/>
      <c r="AG165" s="9"/>
    </row>
    <row r="166" spans="2:33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3"/>
      <c r="U166" s="9"/>
      <c r="W166" s="9"/>
      <c r="X166" s="9"/>
      <c r="Y166" s="9"/>
      <c r="Z166" s="9"/>
      <c r="AA166" s="9"/>
      <c r="AB166" s="4"/>
      <c r="AC166" s="9"/>
      <c r="AD166" s="9"/>
      <c r="AE166" s="9"/>
      <c r="AF166" s="9"/>
      <c r="AG166" s="9"/>
    </row>
    <row r="167" spans="2:33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3"/>
      <c r="U167" s="9"/>
      <c r="W167" s="9"/>
      <c r="X167" s="9"/>
      <c r="Y167" s="9"/>
      <c r="Z167" s="9"/>
      <c r="AA167" s="9"/>
      <c r="AB167" s="4"/>
      <c r="AC167" s="9"/>
      <c r="AD167" s="9"/>
      <c r="AE167" s="9"/>
      <c r="AF167" s="9"/>
      <c r="AG167" s="9"/>
    </row>
    <row r="168" spans="2:33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3"/>
      <c r="U168" s="9"/>
      <c r="W168" s="9"/>
      <c r="X168" s="9"/>
      <c r="Y168" s="9"/>
      <c r="Z168" s="9"/>
      <c r="AA168" s="9"/>
      <c r="AB168" s="4"/>
      <c r="AC168" s="9"/>
      <c r="AD168" s="9"/>
      <c r="AE168" s="9"/>
      <c r="AF168" s="9"/>
      <c r="AG168" s="9"/>
    </row>
    <row r="169" spans="2:33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3"/>
      <c r="U169" s="9"/>
      <c r="W169" s="9"/>
      <c r="X169" s="9"/>
      <c r="Y169" s="9"/>
      <c r="Z169" s="9"/>
      <c r="AA169" s="9"/>
      <c r="AB169" s="4"/>
      <c r="AC169" s="9"/>
      <c r="AD169" s="9"/>
      <c r="AE169" s="9"/>
      <c r="AF169" s="9"/>
      <c r="AG169" s="9"/>
    </row>
    <row r="170" spans="2:33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3"/>
      <c r="U170" s="9"/>
      <c r="W170" s="9"/>
      <c r="X170" s="9"/>
      <c r="Y170" s="9"/>
      <c r="Z170" s="9"/>
      <c r="AA170" s="9"/>
      <c r="AB170" s="4"/>
      <c r="AC170" s="9"/>
      <c r="AD170" s="9"/>
      <c r="AE170" s="9"/>
      <c r="AF170" s="9"/>
      <c r="AG170" s="9"/>
    </row>
    <row r="171" spans="2:33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3"/>
      <c r="U171" s="9"/>
      <c r="W171" s="9"/>
      <c r="X171" s="9"/>
      <c r="Y171" s="9"/>
      <c r="Z171" s="9"/>
      <c r="AA171" s="9"/>
      <c r="AB171" s="4"/>
      <c r="AC171" s="9"/>
      <c r="AD171" s="9"/>
      <c r="AE171" s="9"/>
      <c r="AF171" s="9"/>
      <c r="AG171" s="9"/>
    </row>
    <row r="172" spans="2:33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3"/>
      <c r="U172" s="9"/>
      <c r="W172" s="9"/>
      <c r="X172" s="9"/>
      <c r="Y172" s="9"/>
      <c r="Z172" s="9"/>
      <c r="AA172" s="9"/>
      <c r="AB172" s="4"/>
      <c r="AC172" s="9"/>
      <c r="AD172" s="9"/>
      <c r="AE172" s="9"/>
      <c r="AF172" s="9"/>
      <c r="AG172" s="9"/>
    </row>
    <row r="173" spans="2:33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3"/>
      <c r="U173" s="9"/>
      <c r="W173" s="9"/>
      <c r="X173" s="9"/>
      <c r="Y173" s="9"/>
      <c r="Z173" s="9"/>
      <c r="AA173" s="9"/>
      <c r="AB173" s="4"/>
      <c r="AC173" s="9"/>
      <c r="AD173" s="9"/>
      <c r="AE173" s="9"/>
      <c r="AF173" s="9"/>
      <c r="AG173" s="9"/>
    </row>
    <row r="174" spans="2:33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3"/>
      <c r="U174" s="9"/>
      <c r="W174" s="9"/>
      <c r="X174" s="9"/>
      <c r="Y174" s="9"/>
      <c r="Z174" s="9"/>
      <c r="AA174" s="9"/>
      <c r="AB174" s="4"/>
      <c r="AC174" s="9"/>
      <c r="AD174" s="9"/>
      <c r="AE174" s="9"/>
      <c r="AF174" s="9"/>
      <c r="AG174" s="9"/>
    </row>
    <row r="175" spans="2:33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3"/>
      <c r="U175" s="9"/>
      <c r="W175" s="9"/>
      <c r="X175" s="9"/>
      <c r="Y175" s="9"/>
      <c r="Z175" s="9"/>
      <c r="AA175" s="9"/>
      <c r="AB175" s="4"/>
      <c r="AC175" s="9"/>
      <c r="AD175" s="9"/>
      <c r="AE175" s="9"/>
      <c r="AF175" s="9"/>
      <c r="AG175" s="9"/>
    </row>
    <row r="176" spans="2:33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3"/>
      <c r="U176" s="9"/>
      <c r="W176" s="9"/>
      <c r="X176" s="9"/>
      <c r="Y176" s="9"/>
      <c r="Z176" s="9"/>
      <c r="AA176" s="9"/>
      <c r="AB176" s="4"/>
      <c r="AC176" s="9"/>
      <c r="AD176" s="9"/>
      <c r="AE176" s="9"/>
      <c r="AF176" s="9"/>
      <c r="AG176" s="9"/>
    </row>
    <row r="177" spans="2:33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3"/>
      <c r="U177" s="9"/>
      <c r="W177" s="9"/>
      <c r="X177" s="9"/>
      <c r="Y177" s="9"/>
      <c r="Z177" s="9"/>
      <c r="AA177" s="9"/>
      <c r="AB177" s="4"/>
      <c r="AC177" s="9"/>
      <c r="AD177" s="9"/>
      <c r="AE177" s="9"/>
      <c r="AF177" s="9"/>
      <c r="AG177" s="9"/>
    </row>
    <row r="178" spans="2:33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3"/>
      <c r="U178" s="9"/>
      <c r="W178" s="9"/>
      <c r="X178" s="9"/>
      <c r="Y178" s="9"/>
      <c r="Z178" s="9"/>
      <c r="AA178" s="9"/>
      <c r="AB178" s="4"/>
      <c r="AC178" s="9"/>
      <c r="AD178" s="9"/>
      <c r="AE178" s="9"/>
      <c r="AF178" s="9"/>
      <c r="AG178" s="9"/>
    </row>
    <row r="179" spans="2:33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3"/>
      <c r="U179" s="9"/>
      <c r="W179" s="9"/>
      <c r="X179" s="9"/>
      <c r="Y179" s="9"/>
      <c r="Z179" s="9"/>
      <c r="AA179" s="9"/>
      <c r="AB179" s="4"/>
      <c r="AC179" s="9"/>
      <c r="AD179" s="9"/>
      <c r="AE179" s="9"/>
      <c r="AF179" s="9"/>
      <c r="AG179" s="9"/>
    </row>
    <row r="180" spans="2:33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3"/>
      <c r="U180" s="9"/>
      <c r="W180" s="9"/>
      <c r="X180" s="9"/>
      <c r="Y180" s="9"/>
      <c r="Z180" s="9"/>
      <c r="AA180" s="9"/>
      <c r="AB180" s="4"/>
      <c r="AC180" s="9"/>
      <c r="AD180" s="9"/>
      <c r="AE180" s="9"/>
      <c r="AF180" s="9"/>
      <c r="AG180" s="9"/>
    </row>
    <row r="181" spans="2:33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3"/>
      <c r="U181" s="9"/>
      <c r="W181" s="9"/>
      <c r="X181" s="9"/>
      <c r="Y181" s="9"/>
      <c r="Z181" s="9"/>
      <c r="AA181" s="9"/>
      <c r="AB181" s="4"/>
      <c r="AC181" s="9"/>
      <c r="AD181" s="9"/>
      <c r="AE181" s="9"/>
      <c r="AF181" s="9"/>
      <c r="AG181" s="9"/>
    </row>
    <row r="182" spans="2:33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3"/>
      <c r="U182" s="9"/>
      <c r="W182" s="9"/>
      <c r="X182" s="9"/>
      <c r="Y182" s="9"/>
      <c r="Z182" s="9"/>
      <c r="AA182" s="9"/>
      <c r="AB182" s="4"/>
      <c r="AC182" s="9"/>
      <c r="AD182" s="9"/>
      <c r="AE182" s="9"/>
      <c r="AF182" s="9"/>
      <c r="AG182" s="9"/>
    </row>
    <row r="183" spans="2:33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3"/>
      <c r="U183" s="9"/>
      <c r="W183" s="9"/>
      <c r="X183" s="9"/>
      <c r="Y183" s="9"/>
      <c r="Z183" s="9"/>
      <c r="AA183" s="9"/>
      <c r="AB183" s="4"/>
      <c r="AC183" s="9"/>
      <c r="AD183" s="9"/>
      <c r="AE183" s="9"/>
      <c r="AF183" s="9"/>
      <c r="AG183" s="9"/>
    </row>
    <row r="184" spans="2:33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3"/>
      <c r="U184" s="9"/>
      <c r="W184" s="9"/>
      <c r="X184" s="9"/>
      <c r="Y184" s="9"/>
      <c r="Z184" s="9"/>
      <c r="AA184" s="9"/>
      <c r="AB184" s="4"/>
      <c r="AC184" s="9"/>
      <c r="AD184" s="9"/>
      <c r="AE184" s="9"/>
      <c r="AF184" s="9"/>
      <c r="AG184" s="9"/>
    </row>
    <row r="185" spans="2:33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3"/>
      <c r="U185" s="9"/>
      <c r="W185" s="9"/>
      <c r="X185" s="9"/>
      <c r="Y185" s="9"/>
      <c r="Z185" s="9"/>
      <c r="AA185" s="9"/>
      <c r="AB185" s="4"/>
      <c r="AC185" s="9"/>
      <c r="AD185" s="9"/>
      <c r="AE185" s="9"/>
      <c r="AF185" s="9"/>
      <c r="AG185" s="9"/>
    </row>
    <row r="186" spans="2:33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3"/>
      <c r="U186" s="9"/>
      <c r="W186" s="9"/>
      <c r="X186" s="9"/>
      <c r="Y186" s="9"/>
      <c r="Z186" s="9"/>
      <c r="AA186" s="9"/>
      <c r="AB186" s="4"/>
      <c r="AC186" s="9"/>
      <c r="AD186" s="9"/>
      <c r="AE186" s="9"/>
      <c r="AF186" s="9"/>
      <c r="AG186" s="9"/>
    </row>
    <row r="187" spans="2:33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3"/>
      <c r="U187" s="9"/>
      <c r="W187" s="9"/>
      <c r="X187" s="9"/>
      <c r="Y187" s="9"/>
      <c r="Z187" s="9"/>
      <c r="AA187" s="9"/>
      <c r="AB187" s="4"/>
      <c r="AC187" s="9"/>
      <c r="AD187" s="9"/>
      <c r="AE187" s="9"/>
      <c r="AF187" s="9"/>
      <c r="AG187" s="9"/>
    </row>
    <row r="188" spans="2:33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3"/>
      <c r="U188" s="9"/>
      <c r="W188" s="9"/>
      <c r="X188" s="9"/>
      <c r="Y188" s="9"/>
      <c r="Z188" s="9"/>
      <c r="AA188" s="9"/>
      <c r="AB188" s="4"/>
      <c r="AC188" s="9"/>
      <c r="AD188" s="9"/>
      <c r="AE188" s="9"/>
      <c r="AF188" s="9"/>
      <c r="AG188" s="9"/>
    </row>
    <row r="189" spans="2:33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3"/>
      <c r="U189" s="9"/>
      <c r="W189" s="9"/>
      <c r="X189" s="9"/>
      <c r="Y189" s="9"/>
      <c r="Z189" s="9"/>
      <c r="AA189" s="9"/>
      <c r="AB189" s="4"/>
      <c r="AC189" s="9"/>
      <c r="AD189" s="9"/>
      <c r="AE189" s="9"/>
      <c r="AF189" s="9"/>
      <c r="AG189" s="9"/>
    </row>
    <row r="190" spans="2:33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3"/>
      <c r="U190" s="9"/>
      <c r="W190" s="9"/>
      <c r="X190" s="9"/>
      <c r="Y190" s="9"/>
      <c r="Z190" s="9"/>
      <c r="AA190" s="9"/>
      <c r="AB190" s="4"/>
      <c r="AC190" s="9"/>
      <c r="AD190" s="9"/>
      <c r="AE190" s="9"/>
      <c r="AF190" s="9"/>
      <c r="AG190" s="9"/>
    </row>
    <row r="191" spans="2:33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3"/>
      <c r="U191" s="9"/>
      <c r="W191" s="9"/>
      <c r="X191" s="9"/>
      <c r="Y191" s="9"/>
      <c r="Z191" s="9"/>
      <c r="AA191" s="9"/>
      <c r="AB191" s="4"/>
      <c r="AC191" s="9"/>
      <c r="AD191" s="9"/>
      <c r="AE191" s="9"/>
      <c r="AF191" s="9"/>
      <c r="AG191" s="9"/>
    </row>
    <row r="192" spans="2:33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3"/>
      <c r="U192" s="9"/>
      <c r="W192" s="9"/>
      <c r="X192" s="9"/>
      <c r="Y192" s="9"/>
      <c r="Z192" s="9"/>
      <c r="AA192" s="9"/>
      <c r="AB192" s="4"/>
      <c r="AC192" s="9"/>
      <c r="AD192" s="9"/>
      <c r="AE192" s="9"/>
      <c r="AF192" s="9"/>
      <c r="AG192" s="9"/>
    </row>
    <row r="193" spans="2:33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3"/>
      <c r="U193" s="9"/>
      <c r="W193" s="9"/>
      <c r="X193" s="9"/>
      <c r="Y193" s="9"/>
      <c r="Z193" s="9"/>
      <c r="AA193" s="9"/>
      <c r="AB193" s="4"/>
      <c r="AC193" s="9"/>
      <c r="AD193" s="9"/>
      <c r="AE193" s="9"/>
      <c r="AF193" s="9"/>
      <c r="AG193" s="9"/>
    </row>
    <row r="194" spans="2:33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3"/>
      <c r="U194" s="9"/>
      <c r="W194" s="9"/>
      <c r="X194" s="9"/>
      <c r="Y194" s="9"/>
      <c r="Z194" s="9"/>
      <c r="AA194" s="9"/>
      <c r="AB194" s="4"/>
      <c r="AC194" s="9"/>
      <c r="AD194" s="9"/>
      <c r="AE194" s="9"/>
      <c r="AF194" s="9"/>
      <c r="AG194" s="9"/>
    </row>
    <row r="195" spans="2:33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3"/>
      <c r="U195" s="9"/>
      <c r="W195" s="9"/>
      <c r="X195" s="9"/>
      <c r="Y195" s="9"/>
      <c r="Z195" s="9"/>
      <c r="AA195" s="9"/>
      <c r="AB195" s="4"/>
      <c r="AC195" s="9"/>
      <c r="AD195" s="9"/>
      <c r="AE195" s="9"/>
      <c r="AF195" s="9"/>
      <c r="AG195" s="9"/>
    </row>
    <row r="196" spans="2:33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3"/>
      <c r="U196" s="9"/>
      <c r="W196" s="9"/>
      <c r="X196" s="9"/>
      <c r="Y196" s="9"/>
      <c r="Z196" s="9"/>
      <c r="AA196" s="9"/>
      <c r="AB196" s="4"/>
      <c r="AC196" s="9"/>
      <c r="AD196" s="9"/>
      <c r="AE196" s="9"/>
      <c r="AF196" s="9"/>
      <c r="AG196" s="9"/>
    </row>
    <row r="197" spans="2:33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3"/>
      <c r="U197" s="9"/>
      <c r="W197" s="9"/>
      <c r="X197" s="9"/>
      <c r="Y197" s="9"/>
      <c r="Z197" s="9"/>
      <c r="AA197" s="9"/>
      <c r="AB197" s="4"/>
      <c r="AC197" s="9"/>
      <c r="AD197" s="9"/>
      <c r="AE197" s="9"/>
      <c r="AF197" s="9"/>
      <c r="AG197" s="9"/>
    </row>
    <row r="198" spans="2:33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3"/>
      <c r="U198" s="9"/>
      <c r="W198" s="9"/>
      <c r="X198" s="9"/>
      <c r="Y198" s="9"/>
      <c r="Z198" s="9"/>
      <c r="AA198" s="9"/>
      <c r="AB198" s="4"/>
      <c r="AC198" s="9"/>
      <c r="AD198" s="9"/>
      <c r="AE198" s="9"/>
      <c r="AF198" s="9"/>
      <c r="AG198" s="9"/>
    </row>
    <row r="199" spans="2:33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3"/>
      <c r="U199" s="9"/>
      <c r="W199" s="9"/>
      <c r="X199" s="9"/>
      <c r="Y199" s="9"/>
      <c r="Z199" s="9"/>
      <c r="AA199" s="9"/>
      <c r="AB199" s="4"/>
      <c r="AC199" s="9"/>
      <c r="AD199" s="9"/>
      <c r="AE199" s="9"/>
      <c r="AF199" s="9"/>
      <c r="AG199" s="9"/>
    </row>
    <row r="200" spans="2:33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3"/>
      <c r="U200" s="9"/>
      <c r="W200" s="9"/>
      <c r="X200" s="9"/>
      <c r="Y200" s="9"/>
      <c r="Z200" s="9"/>
      <c r="AA200" s="9"/>
      <c r="AB200" s="4"/>
      <c r="AC200" s="9"/>
      <c r="AD200" s="9"/>
      <c r="AE200" s="9"/>
      <c r="AF200" s="9"/>
      <c r="AG200" s="9"/>
    </row>
    <row r="201" spans="2:33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3"/>
      <c r="U201" s="9"/>
      <c r="W201" s="9"/>
      <c r="X201" s="9"/>
      <c r="Y201" s="9"/>
      <c r="Z201" s="9"/>
      <c r="AA201" s="9"/>
      <c r="AB201" s="4"/>
      <c r="AC201" s="9"/>
      <c r="AD201" s="9"/>
      <c r="AE201" s="9"/>
      <c r="AF201" s="9"/>
      <c r="AG201" s="9"/>
    </row>
    <row r="202" spans="2:33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3"/>
      <c r="U202" s="9"/>
      <c r="W202" s="9"/>
      <c r="X202" s="9"/>
      <c r="Y202" s="9"/>
      <c r="Z202" s="9"/>
      <c r="AA202" s="9"/>
      <c r="AB202" s="4"/>
      <c r="AC202" s="9"/>
      <c r="AD202" s="9"/>
      <c r="AE202" s="9"/>
      <c r="AF202" s="9"/>
      <c r="AG202" s="9"/>
    </row>
    <row r="203" spans="2:33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3"/>
      <c r="U203" s="9"/>
      <c r="W203" s="9"/>
      <c r="X203" s="9"/>
      <c r="Y203" s="9"/>
      <c r="Z203" s="9"/>
      <c r="AA203" s="9"/>
      <c r="AB203" s="4"/>
      <c r="AC203" s="9"/>
      <c r="AD203" s="9"/>
      <c r="AE203" s="9"/>
      <c r="AF203" s="9"/>
      <c r="AG203" s="9"/>
    </row>
    <row r="204" spans="2:33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3"/>
      <c r="U204" s="9"/>
      <c r="W204" s="9"/>
      <c r="X204" s="9"/>
      <c r="Y204" s="9"/>
      <c r="Z204" s="9"/>
      <c r="AA204" s="9"/>
      <c r="AB204" s="4"/>
      <c r="AC204" s="9"/>
      <c r="AD204" s="9"/>
      <c r="AE204" s="9"/>
      <c r="AF204" s="9"/>
      <c r="AG204" s="9"/>
    </row>
    <row r="205" spans="2:33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3"/>
      <c r="U205" s="9"/>
      <c r="W205" s="9"/>
      <c r="X205" s="9"/>
      <c r="Y205" s="9"/>
      <c r="Z205" s="9"/>
      <c r="AA205" s="9"/>
      <c r="AB205" s="4"/>
      <c r="AC205" s="9"/>
      <c r="AD205" s="9"/>
      <c r="AE205" s="9"/>
      <c r="AF205" s="9"/>
      <c r="AG205" s="9"/>
    </row>
    <row r="206" spans="2:33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3"/>
      <c r="U206" s="9"/>
      <c r="W206" s="9"/>
      <c r="X206" s="9"/>
      <c r="Y206" s="9"/>
      <c r="Z206" s="9"/>
      <c r="AA206" s="9"/>
      <c r="AB206" s="4"/>
      <c r="AC206" s="9"/>
      <c r="AD206" s="9"/>
      <c r="AE206" s="9"/>
      <c r="AF206" s="9"/>
      <c r="AG206" s="9"/>
    </row>
    <row r="207" spans="2:33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3"/>
      <c r="U207" s="9"/>
      <c r="W207" s="9"/>
      <c r="X207" s="9"/>
      <c r="Y207" s="9"/>
      <c r="Z207" s="9"/>
      <c r="AA207" s="9"/>
      <c r="AB207" s="4"/>
      <c r="AC207" s="9"/>
      <c r="AD207" s="9"/>
      <c r="AE207" s="9"/>
      <c r="AF207" s="9"/>
      <c r="AG207" s="9"/>
    </row>
    <row r="208" spans="2:33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3"/>
      <c r="U208" s="9"/>
      <c r="W208" s="9"/>
      <c r="X208" s="9"/>
      <c r="Y208" s="9"/>
      <c r="Z208" s="9"/>
      <c r="AA208" s="9"/>
      <c r="AB208" s="4"/>
      <c r="AC208" s="9"/>
      <c r="AD208" s="9"/>
      <c r="AE208" s="9"/>
      <c r="AF208" s="9"/>
      <c r="AG208" s="9"/>
    </row>
    <row r="209" spans="2:33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3"/>
      <c r="U209" s="9"/>
      <c r="W209" s="9"/>
      <c r="X209" s="9"/>
      <c r="Y209" s="9"/>
      <c r="Z209" s="9"/>
      <c r="AA209" s="9"/>
      <c r="AB209" s="4"/>
      <c r="AC209" s="9"/>
      <c r="AD209" s="9"/>
      <c r="AE209" s="9"/>
      <c r="AF209" s="9"/>
      <c r="AG209" s="9"/>
    </row>
    <row r="210" spans="2:33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3"/>
      <c r="U210" s="9"/>
      <c r="W210" s="9"/>
      <c r="X210" s="9"/>
      <c r="Y210" s="9"/>
      <c r="Z210" s="9"/>
      <c r="AA210" s="9"/>
      <c r="AB210" s="4"/>
      <c r="AC210" s="9"/>
      <c r="AD210" s="9"/>
      <c r="AE210" s="9"/>
      <c r="AF210" s="9"/>
      <c r="AG210" s="9"/>
    </row>
    <row r="211" spans="2:33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3"/>
      <c r="U211" s="9"/>
      <c r="W211" s="9"/>
      <c r="X211" s="9"/>
      <c r="Y211" s="9"/>
      <c r="Z211" s="9"/>
      <c r="AA211" s="9"/>
      <c r="AB211" s="4"/>
      <c r="AC211" s="9"/>
      <c r="AD211" s="9"/>
      <c r="AE211" s="9"/>
      <c r="AF211" s="9"/>
      <c r="AG211" s="9"/>
    </row>
    <row r="212" spans="2:33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3"/>
      <c r="U212" s="9"/>
      <c r="W212" s="9"/>
      <c r="X212" s="9"/>
      <c r="Y212" s="9"/>
      <c r="Z212" s="9"/>
      <c r="AA212" s="9"/>
      <c r="AB212" s="4"/>
      <c r="AC212" s="9"/>
      <c r="AD212" s="9"/>
      <c r="AE212" s="9"/>
      <c r="AF212" s="9"/>
      <c r="AG212" s="9"/>
    </row>
    <row r="213" spans="2:33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3"/>
      <c r="U213" s="9"/>
      <c r="W213" s="9"/>
      <c r="X213" s="9"/>
      <c r="Y213" s="9"/>
      <c r="Z213" s="9"/>
      <c r="AA213" s="9"/>
      <c r="AB213" s="4"/>
      <c r="AC213" s="9"/>
      <c r="AD213" s="9"/>
      <c r="AE213" s="9"/>
      <c r="AF213" s="9"/>
      <c r="AG213" s="9"/>
    </row>
    <row r="214" spans="2:33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3"/>
      <c r="U214" s="9"/>
      <c r="W214" s="9"/>
      <c r="X214" s="9"/>
      <c r="Y214" s="9"/>
      <c r="Z214" s="9"/>
      <c r="AA214" s="9"/>
      <c r="AB214" s="4"/>
      <c r="AC214" s="9"/>
      <c r="AD214" s="9"/>
      <c r="AE214" s="9"/>
      <c r="AF214" s="9"/>
      <c r="AG214" s="9"/>
    </row>
    <row r="215" spans="2:33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3"/>
      <c r="U215" s="9"/>
      <c r="W215" s="9"/>
      <c r="X215" s="9"/>
      <c r="Y215" s="9"/>
      <c r="Z215" s="9"/>
      <c r="AA215" s="9"/>
      <c r="AB215" s="4"/>
      <c r="AC215" s="9"/>
      <c r="AD215" s="9"/>
      <c r="AE215" s="9"/>
      <c r="AF215" s="9"/>
      <c r="AG215" s="9"/>
    </row>
    <row r="216" spans="2:33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3"/>
      <c r="U216" s="9"/>
      <c r="W216" s="9"/>
      <c r="X216" s="9"/>
      <c r="Y216" s="9"/>
      <c r="Z216" s="9"/>
      <c r="AA216" s="9"/>
      <c r="AB216" s="4"/>
      <c r="AC216" s="9"/>
      <c r="AD216" s="9"/>
      <c r="AE216" s="9"/>
      <c r="AF216" s="9"/>
      <c r="AG216" s="9"/>
    </row>
    <row r="217" spans="2:33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3"/>
      <c r="U217" s="9"/>
      <c r="W217" s="9"/>
      <c r="X217" s="9"/>
      <c r="Y217" s="9"/>
      <c r="Z217" s="9"/>
      <c r="AA217" s="9"/>
      <c r="AB217" s="4"/>
      <c r="AC217" s="9"/>
      <c r="AD217" s="9"/>
      <c r="AE217" s="9"/>
      <c r="AF217" s="9"/>
      <c r="AG217" s="9"/>
    </row>
    <row r="218" spans="2:33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3"/>
      <c r="U218" s="9"/>
      <c r="W218" s="9"/>
      <c r="X218" s="9"/>
      <c r="Y218" s="9"/>
      <c r="Z218" s="9"/>
      <c r="AA218" s="9"/>
      <c r="AB218" s="4"/>
      <c r="AC218" s="9"/>
      <c r="AD218" s="9"/>
      <c r="AE218" s="9"/>
      <c r="AF218" s="9"/>
      <c r="AG218" s="9"/>
    </row>
    <row r="219" spans="2:33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3"/>
      <c r="U219" s="9"/>
      <c r="W219" s="9"/>
      <c r="X219" s="9"/>
      <c r="Y219" s="9"/>
      <c r="Z219" s="9"/>
      <c r="AA219" s="9"/>
      <c r="AB219" s="4"/>
      <c r="AC219" s="9"/>
      <c r="AD219" s="9"/>
      <c r="AE219" s="9"/>
      <c r="AF219" s="9"/>
      <c r="AG219" s="9"/>
    </row>
    <row r="220" spans="2:33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3"/>
      <c r="U220" s="9"/>
      <c r="W220" s="9"/>
      <c r="X220" s="9"/>
      <c r="Y220" s="9"/>
      <c r="Z220" s="9"/>
      <c r="AA220" s="9"/>
      <c r="AB220" s="4"/>
      <c r="AC220" s="9"/>
      <c r="AD220" s="9"/>
      <c r="AE220" s="9"/>
      <c r="AF220" s="9"/>
      <c r="AG220" s="9"/>
    </row>
    <row r="221" spans="2:33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3"/>
      <c r="U221" s="9"/>
      <c r="W221" s="9"/>
      <c r="X221" s="9"/>
      <c r="Y221" s="9"/>
      <c r="Z221" s="9"/>
      <c r="AA221" s="9"/>
      <c r="AB221" s="4"/>
      <c r="AC221" s="9"/>
      <c r="AD221" s="9"/>
      <c r="AE221" s="9"/>
      <c r="AF221" s="9"/>
      <c r="AG221" s="9"/>
    </row>
    <row r="222" spans="2:33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3"/>
      <c r="U222" s="9"/>
      <c r="W222" s="9"/>
      <c r="X222" s="9"/>
      <c r="Y222" s="9"/>
      <c r="Z222" s="9"/>
      <c r="AA222" s="9"/>
      <c r="AB222" s="4"/>
      <c r="AC222" s="9"/>
      <c r="AD222" s="9"/>
      <c r="AE222" s="9"/>
      <c r="AF222" s="9"/>
      <c r="AG222" s="9"/>
    </row>
    <row r="223" spans="2:33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3"/>
      <c r="U223" s="9"/>
      <c r="W223" s="9"/>
      <c r="X223" s="9"/>
      <c r="Y223" s="9"/>
      <c r="Z223" s="9"/>
      <c r="AA223" s="9"/>
      <c r="AB223" s="4"/>
      <c r="AC223" s="9"/>
      <c r="AD223" s="9"/>
      <c r="AE223" s="9"/>
      <c r="AF223" s="9"/>
      <c r="AG223" s="9"/>
    </row>
    <row r="224" spans="2:33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3"/>
      <c r="U224" s="9"/>
      <c r="W224" s="9"/>
      <c r="X224" s="9"/>
      <c r="Y224" s="9"/>
      <c r="Z224" s="9"/>
      <c r="AA224" s="9"/>
      <c r="AB224" s="4"/>
      <c r="AC224" s="9"/>
      <c r="AD224" s="9"/>
      <c r="AE224" s="9"/>
      <c r="AF224" s="9"/>
      <c r="AG224" s="9"/>
    </row>
    <row r="225" spans="2:33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3"/>
      <c r="U225" s="9"/>
      <c r="W225" s="9"/>
      <c r="X225" s="9"/>
      <c r="Y225" s="9"/>
      <c r="Z225" s="9"/>
      <c r="AA225" s="9"/>
      <c r="AB225" s="4"/>
      <c r="AC225" s="9"/>
      <c r="AD225" s="9"/>
      <c r="AE225" s="9"/>
      <c r="AF225" s="9"/>
      <c r="AG225" s="9"/>
    </row>
    <row r="226" spans="2:33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3"/>
      <c r="U226" s="9"/>
      <c r="W226" s="9"/>
      <c r="X226" s="9"/>
      <c r="Y226" s="9"/>
      <c r="Z226" s="9"/>
      <c r="AA226" s="9"/>
      <c r="AB226" s="4"/>
      <c r="AC226" s="9"/>
      <c r="AD226" s="9"/>
      <c r="AE226" s="9"/>
      <c r="AF226" s="9"/>
      <c r="AG226" s="9"/>
    </row>
    <row r="227" spans="2:33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3"/>
      <c r="U227" s="9"/>
      <c r="W227" s="9"/>
      <c r="X227" s="9"/>
      <c r="Y227" s="9"/>
      <c r="Z227" s="9"/>
      <c r="AA227" s="9"/>
      <c r="AB227" s="4"/>
      <c r="AC227" s="9"/>
      <c r="AD227" s="9"/>
      <c r="AE227" s="9"/>
      <c r="AF227" s="9"/>
      <c r="AG227" s="9"/>
    </row>
    <row r="228" spans="2:33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3"/>
      <c r="U228" s="9"/>
      <c r="W228" s="9"/>
      <c r="X228" s="9"/>
      <c r="Y228" s="9"/>
      <c r="Z228" s="9"/>
      <c r="AA228" s="9"/>
      <c r="AB228" s="4"/>
      <c r="AC228" s="9"/>
      <c r="AD228" s="9"/>
      <c r="AE228" s="9"/>
      <c r="AF228" s="9"/>
      <c r="AG228" s="9"/>
    </row>
    <row r="229" spans="2:33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3"/>
      <c r="U229" s="9"/>
      <c r="W229" s="9"/>
      <c r="X229" s="9"/>
      <c r="Y229" s="9"/>
      <c r="Z229" s="9"/>
      <c r="AA229" s="9"/>
      <c r="AB229" s="4"/>
      <c r="AC229" s="9"/>
      <c r="AD229" s="9"/>
      <c r="AE229" s="9"/>
      <c r="AF229" s="9"/>
      <c r="AG229" s="9"/>
    </row>
    <row r="230" spans="2:33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3"/>
      <c r="U230" s="9"/>
      <c r="W230" s="9"/>
      <c r="X230" s="9"/>
      <c r="Y230" s="9"/>
      <c r="Z230" s="9"/>
      <c r="AA230" s="9"/>
      <c r="AB230" s="4"/>
      <c r="AC230" s="9"/>
      <c r="AD230" s="9"/>
      <c r="AE230" s="9"/>
      <c r="AF230" s="9"/>
      <c r="AG230" s="9"/>
    </row>
    <row r="231" spans="2:33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3"/>
      <c r="U231" s="9"/>
      <c r="W231" s="9"/>
      <c r="X231" s="9"/>
      <c r="Y231" s="9"/>
      <c r="Z231" s="9"/>
      <c r="AA231" s="9"/>
      <c r="AB231" s="4"/>
      <c r="AC231" s="9"/>
      <c r="AD231" s="9"/>
      <c r="AE231" s="9"/>
      <c r="AF231" s="9"/>
      <c r="AG231" s="9"/>
    </row>
    <row r="232" spans="2:33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3"/>
      <c r="U232" s="9"/>
      <c r="W232" s="9"/>
      <c r="X232" s="9"/>
      <c r="Y232" s="9"/>
      <c r="Z232" s="9"/>
      <c r="AA232" s="9"/>
      <c r="AB232" s="4"/>
      <c r="AC232" s="9"/>
      <c r="AD232" s="9"/>
      <c r="AE232" s="9"/>
      <c r="AF232" s="9"/>
      <c r="AG232" s="9"/>
    </row>
    <row r="233" spans="2:33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3"/>
      <c r="U233" s="9"/>
      <c r="W233" s="9"/>
      <c r="X233" s="9"/>
      <c r="Y233" s="9"/>
      <c r="Z233" s="9"/>
      <c r="AA233" s="9"/>
      <c r="AB233" s="4"/>
      <c r="AC233" s="9"/>
      <c r="AD233" s="9"/>
      <c r="AE233" s="9"/>
      <c r="AF233" s="9"/>
      <c r="AG233" s="9"/>
    </row>
    <row r="234" spans="2:33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3"/>
      <c r="U234" s="9"/>
      <c r="W234" s="9"/>
      <c r="X234" s="9"/>
      <c r="Y234" s="9"/>
      <c r="Z234" s="9"/>
      <c r="AA234" s="9"/>
      <c r="AB234" s="4"/>
      <c r="AC234" s="9"/>
      <c r="AD234" s="9"/>
      <c r="AE234" s="9"/>
      <c r="AF234" s="9"/>
      <c r="AG234" s="9"/>
    </row>
    <row r="235" spans="2:33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3"/>
      <c r="U235" s="9"/>
      <c r="W235" s="9"/>
      <c r="X235" s="9"/>
      <c r="Y235" s="9"/>
      <c r="Z235" s="9"/>
      <c r="AA235" s="9"/>
      <c r="AB235" s="4"/>
      <c r="AC235" s="9"/>
      <c r="AD235" s="9"/>
      <c r="AE235" s="9"/>
      <c r="AF235" s="9"/>
      <c r="AG235" s="9"/>
    </row>
    <row r="236" spans="2:33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3"/>
      <c r="U236" s="9"/>
      <c r="W236" s="9"/>
      <c r="X236" s="9"/>
      <c r="Y236" s="9"/>
      <c r="Z236" s="9"/>
      <c r="AA236" s="9"/>
      <c r="AB236" s="4"/>
      <c r="AC236" s="9"/>
      <c r="AD236" s="9"/>
      <c r="AE236" s="9"/>
      <c r="AF236" s="9"/>
      <c r="AG236" s="9"/>
    </row>
    <row r="237" spans="2:33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3"/>
      <c r="U237" s="9"/>
      <c r="W237" s="9"/>
      <c r="X237" s="9"/>
      <c r="Y237" s="9"/>
      <c r="Z237" s="9"/>
      <c r="AA237" s="9"/>
      <c r="AB237" s="4"/>
      <c r="AC237" s="9"/>
      <c r="AD237" s="9"/>
      <c r="AE237" s="9"/>
      <c r="AF237" s="9"/>
      <c r="AG237" s="9"/>
    </row>
    <row r="238" spans="2:33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3"/>
      <c r="U238" s="9"/>
      <c r="W238" s="9"/>
      <c r="X238" s="9"/>
      <c r="Y238" s="9"/>
      <c r="Z238" s="9"/>
      <c r="AA238" s="9"/>
      <c r="AB238" s="4"/>
      <c r="AC238" s="9"/>
      <c r="AD238" s="9"/>
      <c r="AE238" s="9"/>
      <c r="AF238" s="9"/>
      <c r="AG238" s="9"/>
    </row>
    <row r="239" spans="2:33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3"/>
      <c r="U239" s="9"/>
      <c r="W239" s="9"/>
      <c r="X239" s="9"/>
      <c r="Y239" s="9"/>
      <c r="Z239" s="9"/>
      <c r="AA239" s="9"/>
      <c r="AB239" s="4"/>
      <c r="AC239" s="9"/>
      <c r="AD239" s="9"/>
      <c r="AE239" s="9"/>
      <c r="AF239" s="9"/>
      <c r="AG239" s="9"/>
    </row>
    <row r="240" spans="2:33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3"/>
      <c r="U240" s="9"/>
      <c r="W240" s="9"/>
      <c r="X240" s="9"/>
      <c r="Y240" s="9"/>
      <c r="Z240" s="9"/>
      <c r="AA240" s="9"/>
      <c r="AB240" s="4"/>
      <c r="AC240" s="9"/>
      <c r="AD240" s="9"/>
      <c r="AE240" s="9"/>
      <c r="AF240" s="9"/>
      <c r="AG240" s="9"/>
    </row>
    <row r="241" spans="2:33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3"/>
      <c r="U241" s="9"/>
      <c r="W241" s="9"/>
      <c r="X241" s="9"/>
      <c r="Y241" s="9"/>
      <c r="Z241" s="9"/>
      <c r="AA241" s="9"/>
      <c r="AB241" s="4"/>
      <c r="AC241" s="9"/>
      <c r="AD241" s="9"/>
      <c r="AE241" s="9"/>
      <c r="AF241" s="9"/>
      <c r="AG241" s="9"/>
    </row>
    <row r="242" spans="2:33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3"/>
      <c r="U242" s="9"/>
      <c r="W242" s="9"/>
      <c r="X242" s="9"/>
      <c r="Y242" s="9"/>
      <c r="Z242" s="9"/>
      <c r="AA242" s="9"/>
      <c r="AB242" s="4"/>
      <c r="AC242" s="9"/>
      <c r="AD242" s="9"/>
      <c r="AE242" s="9"/>
      <c r="AF242" s="9"/>
      <c r="AG242" s="9"/>
    </row>
    <row r="243" spans="2:33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3"/>
      <c r="U243" s="9"/>
      <c r="W243" s="9"/>
      <c r="X243" s="9"/>
      <c r="Y243" s="9"/>
      <c r="Z243" s="9"/>
      <c r="AA243" s="9"/>
      <c r="AB243" s="4"/>
      <c r="AC243" s="9"/>
      <c r="AD243" s="9"/>
      <c r="AE243" s="9"/>
      <c r="AF243" s="9"/>
      <c r="AG243" s="9"/>
    </row>
    <row r="244" spans="2:33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3"/>
      <c r="U244" s="9"/>
      <c r="W244" s="9"/>
      <c r="X244" s="9"/>
      <c r="Y244" s="9"/>
      <c r="Z244" s="9"/>
      <c r="AA244" s="9"/>
      <c r="AB244" s="4"/>
      <c r="AC244" s="9"/>
      <c r="AD244" s="9"/>
      <c r="AE244" s="9"/>
      <c r="AF244" s="9"/>
      <c r="AG244" s="9"/>
    </row>
    <row r="245" spans="2:33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3"/>
      <c r="U245" s="9"/>
      <c r="W245" s="9"/>
      <c r="X245" s="9"/>
      <c r="Y245" s="9"/>
      <c r="Z245" s="9"/>
      <c r="AA245" s="9"/>
      <c r="AB245" s="4"/>
      <c r="AC245" s="9"/>
      <c r="AD245" s="9"/>
      <c r="AE245" s="9"/>
      <c r="AF245" s="9"/>
      <c r="AG245" s="9"/>
    </row>
    <row r="246" spans="2:33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3"/>
      <c r="U246" s="9"/>
      <c r="W246" s="9"/>
      <c r="X246" s="9"/>
      <c r="Y246" s="9"/>
      <c r="Z246" s="9"/>
      <c r="AA246" s="9"/>
      <c r="AB246" s="4"/>
      <c r="AC246" s="9"/>
      <c r="AD246" s="9"/>
      <c r="AE246" s="9"/>
      <c r="AF246" s="9"/>
      <c r="AG246" s="9"/>
    </row>
    <row r="247" spans="2:33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3"/>
      <c r="U247" s="9"/>
      <c r="W247" s="9"/>
      <c r="X247" s="9"/>
      <c r="Y247" s="9"/>
      <c r="Z247" s="9"/>
      <c r="AA247" s="9"/>
      <c r="AB247" s="4"/>
      <c r="AC247" s="9"/>
      <c r="AD247" s="9"/>
      <c r="AE247" s="9"/>
      <c r="AF247" s="9"/>
      <c r="AG247" s="9"/>
    </row>
    <row r="248" spans="2:33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3"/>
      <c r="U248" s="9"/>
      <c r="W248" s="9"/>
      <c r="X248" s="9"/>
      <c r="Y248" s="9"/>
      <c r="Z248" s="9"/>
      <c r="AA248" s="9"/>
      <c r="AB248" s="4"/>
      <c r="AC248" s="9"/>
      <c r="AD248" s="9"/>
      <c r="AE248" s="9"/>
      <c r="AF248" s="9"/>
      <c r="AG248" s="9"/>
    </row>
    <row r="249" spans="2:33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3"/>
      <c r="U249" s="9"/>
      <c r="W249" s="9"/>
      <c r="X249" s="9"/>
      <c r="Y249" s="9"/>
      <c r="Z249" s="9"/>
      <c r="AA249" s="9"/>
      <c r="AB249" s="4"/>
      <c r="AC249" s="9"/>
      <c r="AD249" s="9"/>
      <c r="AE249" s="9"/>
      <c r="AF249" s="9"/>
      <c r="AG249" s="9"/>
    </row>
    <row r="250" spans="2:33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3"/>
      <c r="U250" s="9"/>
      <c r="W250" s="9"/>
      <c r="X250" s="9"/>
      <c r="Y250" s="9"/>
      <c r="Z250" s="9"/>
      <c r="AA250" s="9"/>
      <c r="AB250" s="4"/>
      <c r="AC250" s="9"/>
      <c r="AD250" s="9"/>
      <c r="AE250" s="9"/>
      <c r="AF250" s="9"/>
      <c r="AG250" s="9"/>
    </row>
    <row r="251" spans="2:33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3"/>
      <c r="U251" s="9"/>
      <c r="W251" s="9"/>
      <c r="X251" s="9"/>
      <c r="Y251" s="9"/>
      <c r="Z251" s="9"/>
      <c r="AA251" s="9"/>
      <c r="AB251" s="4"/>
      <c r="AC251" s="9"/>
      <c r="AD251" s="9"/>
      <c r="AE251" s="9"/>
      <c r="AF251" s="9"/>
      <c r="AG251" s="9"/>
    </row>
    <row r="252" spans="2:33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3"/>
      <c r="U252" s="9"/>
      <c r="W252" s="9"/>
      <c r="X252" s="9"/>
      <c r="Y252" s="9"/>
      <c r="Z252" s="9"/>
      <c r="AA252" s="9"/>
      <c r="AB252" s="4"/>
      <c r="AC252" s="9"/>
      <c r="AD252" s="9"/>
      <c r="AE252" s="9"/>
      <c r="AF252" s="9"/>
      <c r="AG252" s="9"/>
    </row>
    <row r="253" spans="2:33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3"/>
      <c r="U253" s="9"/>
      <c r="W253" s="9"/>
      <c r="X253" s="9"/>
      <c r="Y253" s="9"/>
      <c r="Z253" s="9"/>
      <c r="AA253" s="9"/>
      <c r="AB253" s="4"/>
      <c r="AC253" s="9"/>
      <c r="AD253" s="9"/>
      <c r="AE253" s="9"/>
      <c r="AF253" s="9"/>
      <c r="AG253" s="9"/>
    </row>
    <row r="254" spans="2:33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3"/>
      <c r="U254" s="9"/>
      <c r="W254" s="9"/>
      <c r="X254" s="9"/>
      <c r="Y254" s="9"/>
      <c r="Z254" s="9"/>
      <c r="AA254" s="9"/>
      <c r="AB254" s="4"/>
      <c r="AC254" s="9"/>
      <c r="AD254" s="9"/>
      <c r="AE254" s="9"/>
      <c r="AF254" s="9"/>
      <c r="AG254" s="9"/>
    </row>
    <row r="255" spans="2:33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3"/>
      <c r="U255" s="9"/>
      <c r="W255" s="9"/>
      <c r="X255" s="9"/>
      <c r="Y255" s="9"/>
      <c r="Z255" s="9"/>
      <c r="AA255" s="9"/>
      <c r="AB255" s="4"/>
      <c r="AC255" s="9"/>
      <c r="AD255" s="9"/>
      <c r="AE255" s="9"/>
      <c r="AF255" s="9"/>
      <c r="AG255" s="9"/>
    </row>
    <row r="256" spans="2:33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3"/>
      <c r="U256" s="9"/>
      <c r="W256" s="9"/>
      <c r="X256" s="9"/>
      <c r="Y256" s="9"/>
      <c r="Z256" s="9"/>
      <c r="AA256" s="9"/>
      <c r="AB256" s="4"/>
      <c r="AC256" s="9"/>
      <c r="AD256" s="9"/>
      <c r="AE256" s="9"/>
      <c r="AF256" s="9"/>
      <c r="AG256" s="9"/>
    </row>
    <row r="257" spans="2:33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3"/>
      <c r="U257" s="9"/>
      <c r="W257" s="9"/>
      <c r="X257" s="9"/>
      <c r="Y257" s="9"/>
      <c r="Z257" s="9"/>
      <c r="AA257" s="9"/>
      <c r="AB257" s="4"/>
      <c r="AC257" s="9"/>
      <c r="AD257" s="9"/>
      <c r="AE257" s="9"/>
      <c r="AF257" s="9"/>
      <c r="AG257" s="9"/>
    </row>
    <row r="258" spans="2:33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3"/>
      <c r="U258" s="9"/>
      <c r="W258" s="9"/>
      <c r="X258" s="9"/>
      <c r="Y258" s="9"/>
      <c r="Z258" s="9"/>
      <c r="AA258" s="9"/>
      <c r="AB258" s="4"/>
      <c r="AC258" s="9"/>
      <c r="AD258" s="9"/>
      <c r="AE258" s="9"/>
      <c r="AF258" s="9"/>
      <c r="AG258" s="9"/>
    </row>
    <row r="259" spans="2:33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3"/>
      <c r="U259" s="9"/>
      <c r="W259" s="9"/>
      <c r="X259" s="9"/>
      <c r="Y259" s="9"/>
      <c r="Z259" s="9"/>
      <c r="AA259" s="9"/>
      <c r="AB259" s="4"/>
      <c r="AC259" s="9"/>
      <c r="AD259" s="9"/>
      <c r="AE259" s="9"/>
      <c r="AF259" s="9"/>
      <c r="AG259" s="9"/>
    </row>
    <row r="260" spans="2:33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3"/>
      <c r="U260" s="9"/>
      <c r="W260" s="9"/>
      <c r="X260" s="9"/>
      <c r="Y260" s="9"/>
      <c r="Z260" s="9"/>
      <c r="AA260" s="9"/>
      <c r="AB260" s="4"/>
      <c r="AC260" s="9"/>
      <c r="AD260" s="9"/>
      <c r="AE260" s="9"/>
      <c r="AF260" s="9"/>
      <c r="AG260" s="9"/>
    </row>
    <row r="261" spans="2:33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3"/>
      <c r="U261" s="9"/>
      <c r="W261" s="9"/>
      <c r="X261" s="9"/>
      <c r="Y261" s="9"/>
      <c r="Z261" s="9"/>
      <c r="AA261" s="9"/>
      <c r="AB261" s="4"/>
      <c r="AC261" s="9"/>
      <c r="AD261" s="9"/>
      <c r="AE261" s="9"/>
      <c r="AF261" s="9"/>
      <c r="AG261" s="9"/>
    </row>
    <row r="262" spans="2:33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3"/>
      <c r="U262" s="9"/>
      <c r="W262" s="9"/>
      <c r="X262" s="9"/>
      <c r="Y262" s="9"/>
      <c r="Z262" s="9"/>
      <c r="AA262" s="9"/>
      <c r="AB262" s="4"/>
      <c r="AC262" s="9"/>
      <c r="AD262" s="9"/>
      <c r="AE262" s="9"/>
      <c r="AF262" s="9"/>
      <c r="AG262" s="9"/>
    </row>
    <row r="263" spans="2:33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3"/>
      <c r="U263" s="9"/>
      <c r="W263" s="9"/>
      <c r="X263" s="9"/>
      <c r="Y263" s="9"/>
      <c r="Z263" s="9"/>
      <c r="AA263" s="9"/>
      <c r="AB263" s="4"/>
      <c r="AC263" s="9"/>
      <c r="AD263" s="9"/>
      <c r="AE263" s="9"/>
      <c r="AF263" s="9"/>
      <c r="AG263" s="9"/>
    </row>
    <row r="264" spans="2:33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3"/>
      <c r="U264" s="9"/>
      <c r="W264" s="9"/>
      <c r="X264" s="9"/>
      <c r="Y264" s="9"/>
      <c r="Z264" s="9"/>
      <c r="AA264" s="9"/>
      <c r="AB264" s="4"/>
      <c r="AC264" s="9"/>
      <c r="AD264" s="9"/>
      <c r="AE264" s="9"/>
      <c r="AF264" s="9"/>
      <c r="AG264" s="9"/>
    </row>
    <row r="265" spans="2:33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3"/>
      <c r="U265" s="9"/>
      <c r="W265" s="9"/>
      <c r="X265" s="9"/>
      <c r="Y265" s="9"/>
      <c r="Z265" s="9"/>
      <c r="AA265" s="9"/>
      <c r="AB265" s="4"/>
      <c r="AC265" s="9"/>
      <c r="AD265" s="9"/>
      <c r="AE265" s="9"/>
      <c r="AF265" s="9"/>
      <c r="AG265" s="9"/>
    </row>
    <row r="266" spans="2:33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3"/>
      <c r="U266" s="9"/>
      <c r="W266" s="9"/>
      <c r="X266" s="9"/>
      <c r="Y266" s="9"/>
      <c r="Z266" s="9"/>
      <c r="AA266" s="9"/>
      <c r="AB266" s="4"/>
      <c r="AC266" s="9"/>
      <c r="AD266" s="9"/>
      <c r="AE266" s="9"/>
      <c r="AF266" s="9"/>
      <c r="AG266" s="9"/>
    </row>
    <row r="267" spans="2:33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3"/>
      <c r="U267" s="9"/>
      <c r="W267" s="9"/>
      <c r="X267" s="9"/>
      <c r="Y267" s="9"/>
      <c r="Z267" s="9"/>
      <c r="AA267" s="9"/>
      <c r="AB267" s="4"/>
      <c r="AC267" s="9"/>
      <c r="AD267" s="9"/>
      <c r="AE267" s="9"/>
      <c r="AF267" s="9"/>
      <c r="AG267" s="9"/>
    </row>
    <row r="268" spans="2:33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3"/>
      <c r="U268" s="9"/>
      <c r="W268" s="9"/>
      <c r="X268" s="9"/>
      <c r="Y268" s="9"/>
      <c r="Z268" s="9"/>
      <c r="AA268" s="9"/>
      <c r="AB268" s="4"/>
      <c r="AC268" s="9"/>
      <c r="AD268" s="9"/>
      <c r="AE268" s="9"/>
      <c r="AF268" s="9"/>
      <c r="AG268" s="9"/>
    </row>
    <row r="269" spans="2:33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3"/>
      <c r="U269" s="9"/>
      <c r="W269" s="9"/>
      <c r="X269" s="9"/>
      <c r="Y269" s="9"/>
      <c r="Z269" s="9"/>
      <c r="AA269" s="9"/>
      <c r="AB269" s="4"/>
      <c r="AC269" s="9"/>
      <c r="AD269" s="9"/>
      <c r="AE269" s="9"/>
      <c r="AF269" s="9"/>
      <c r="AG269" s="9"/>
    </row>
    <row r="270" spans="2:33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3"/>
      <c r="U270" s="9"/>
      <c r="W270" s="9"/>
      <c r="X270" s="9"/>
      <c r="Y270" s="9"/>
      <c r="Z270" s="9"/>
      <c r="AA270" s="9"/>
      <c r="AB270" s="4"/>
      <c r="AC270" s="9"/>
      <c r="AD270" s="9"/>
      <c r="AE270" s="9"/>
      <c r="AF270" s="9"/>
      <c r="AG270" s="9"/>
    </row>
    <row r="271" spans="2:33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3"/>
      <c r="U271" s="9"/>
      <c r="W271" s="9"/>
      <c r="X271" s="9"/>
      <c r="Y271" s="9"/>
      <c r="Z271" s="9"/>
      <c r="AA271" s="9"/>
      <c r="AB271" s="4"/>
      <c r="AC271" s="9"/>
      <c r="AD271" s="9"/>
      <c r="AE271" s="9"/>
      <c r="AF271" s="9"/>
      <c r="AG271" s="9"/>
    </row>
    <row r="272" spans="2:33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3"/>
      <c r="U272" s="9"/>
      <c r="W272" s="9"/>
      <c r="X272" s="9"/>
      <c r="Y272" s="9"/>
      <c r="Z272" s="9"/>
      <c r="AA272" s="9"/>
      <c r="AB272" s="4"/>
      <c r="AC272" s="9"/>
      <c r="AD272" s="9"/>
      <c r="AE272" s="9"/>
      <c r="AF272" s="9"/>
      <c r="AG272" s="9"/>
    </row>
    <row r="273" spans="2:3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3"/>
      <c r="U273" s="9"/>
      <c r="W273" s="9"/>
      <c r="X273" s="9"/>
      <c r="Y273" s="9"/>
      <c r="Z273" s="9"/>
      <c r="AA273" s="9"/>
      <c r="AB273" s="4"/>
      <c r="AC273" s="9"/>
      <c r="AD273" s="9"/>
      <c r="AE273" s="9"/>
      <c r="AF273" s="9"/>
      <c r="AG273" s="9"/>
    </row>
    <row r="274" spans="2:3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3"/>
      <c r="U274" s="9"/>
      <c r="W274" s="9"/>
      <c r="X274" s="9"/>
      <c r="Y274" s="9"/>
      <c r="Z274" s="9"/>
      <c r="AA274" s="9"/>
      <c r="AB274" s="4"/>
      <c r="AC274" s="9"/>
      <c r="AD274" s="9"/>
      <c r="AE274" s="9"/>
      <c r="AF274" s="9"/>
      <c r="AG274" s="9"/>
    </row>
    <row r="275" spans="2:3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3"/>
      <c r="U275" s="9"/>
      <c r="W275" s="9"/>
      <c r="X275" s="9"/>
      <c r="Y275" s="9"/>
      <c r="Z275" s="9"/>
      <c r="AA275" s="9"/>
      <c r="AB275" s="4"/>
      <c r="AC275" s="9"/>
      <c r="AD275" s="9"/>
      <c r="AE275" s="9"/>
      <c r="AF275" s="9"/>
      <c r="AG275" s="9"/>
    </row>
    <row r="276" spans="2:3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3"/>
      <c r="U276" s="9"/>
      <c r="W276" s="9"/>
      <c r="X276" s="9"/>
      <c r="Y276" s="9"/>
      <c r="Z276" s="9"/>
      <c r="AA276" s="9"/>
      <c r="AB276" s="4"/>
      <c r="AC276" s="9"/>
      <c r="AD276" s="9"/>
      <c r="AE276" s="9"/>
      <c r="AF276" s="9"/>
      <c r="AG276" s="9"/>
    </row>
    <row r="277" spans="2:3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3"/>
      <c r="U277" s="9"/>
      <c r="W277" s="9"/>
      <c r="X277" s="9"/>
      <c r="Y277" s="9"/>
      <c r="Z277" s="9"/>
      <c r="AA277" s="9"/>
      <c r="AB277" s="4"/>
      <c r="AC277" s="9"/>
      <c r="AD277" s="9"/>
      <c r="AE277" s="9"/>
      <c r="AF277" s="9"/>
      <c r="AG277" s="9"/>
    </row>
    <row r="278" spans="2:3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3"/>
      <c r="U278" s="9"/>
      <c r="W278" s="9"/>
      <c r="X278" s="9"/>
      <c r="Y278" s="9"/>
      <c r="Z278" s="9"/>
      <c r="AA278" s="9"/>
      <c r="AB278" s="4"/>
      <c r="AC278" s="9"/>
      <c r="AD278" s="9"/>
      <c r="AE278" s="9"/>
      <c r="AF278" s="9"/>
      <c r="AG278" s="9"/>
    </row>
    <row r="279" spans="2:3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3"/>
      <c r="U279" s="9"/>
      <c r="W279" s="9"/>
      <c r="X279" s="9"/>
      <c r="Y279" s="9"/>
      <c r="Z279" s="9"/>
      <c r="AA279" s="9"/>
      <c r="AB279" s="4"/>
      <c r="AC279" s="9"/>
      <c r="AD279" s="9"/>
      <c r="AE279" s="9"/>
      <c r="AF279" s="9"/>
      <c r="AG279" s="9"/>
    </row>
    <row r="280" spans="2:3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3"/>
      <c r="U280" s="9"/>
      <c r="W280" s="9"/>
      <c r="X280" s="9"/>
      <c r="Y280" s="9"/>
      <c r="Z280" s="9"/>
      <c r="AA280" s="9"/>
      <c r="AB280" s="4"/>
      <c r="AC280" s="9"/>
      <c r="AD280" s="9"/>
      <c r="AE280" s="9"/>
      <c r="AF280" s="9"/>
      <c r="AG280" s="9"/>
    </row>
    <row r="281" spans="2:3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3"/>
      <c r="U281" s="9"/>
      <c r="W281" s="9"/>
      <c r="X281" s="9"/>
      <c r="Y281" s="9"/>
      <c r="Z281" s="9"/>
      <c r="AA281" s="9"/>
      <c r="AB281" s="4"/>
      <c r="AC281" s="9"/>
      <c r="AD281" s="9"/>
      <c r="AE281" s="9"/>
      <c r="AF281" s="9"/>
      <c r="AG281" s="9"/>
    </row>
    <row r="282" spans="2:3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9"/>
      <c r="AB282" s="4"/>
      <c r="AC282" s="9"/>
      <c r="AD282" s="9"/>
      <c r="AE282" s="9"/>
      <c r="AF282" s="9"/>
      <c r="AG282" s="9"/>
    </row>
    <row r="283" spans="2:3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4"/>
      <c r="AC283" s="9"/>
      <c r="AD283" s="9"/>
      <c r="AE283" s="9"/>
      <c r="AF283" s="9"/>
      <c r="AG283" s="9"/>
    </row>
    <row r="284" spans="2:3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4"/>
      <c r="AC284" s="9"/>
      <c r="AD284" s="9"/>
      <c r="AE284" s="9"/>
      <c r="AF284" s="9"/>
      <c r="AG284" s="9"/>
    </row>
    <row r="285" spans="2:3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4"/>
      <c r="AC285" s="9"/>
      <c r="AD285" s="9"/>
      <c r="AE285" s="9"/>
      <c r="AF285" s="9"/>
      <c r="AG285" s="9"/>
    </row>
    <row r="286" spans="2:3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4"/>
      <c r="AC286" s="9"/>
      <c r="AD286" s="9"/>
      <c r="AE286" s="9"/>
      <c r="AF286" s="9"/>
      <c r="AG286" s="9"/>
    </row>
    <row r="287" spans="2:3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</row>
    <row r="288" spans="2:3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</row>
    <row r="289" spans="2:3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</row>
    <row r="290" spans="2:3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</row>
    <row r="291" spans="2:3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</row>
    <row r="292" spans="2:3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</row>
    <row r="293" spans="2:3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</row>
    <row r="294" spans="2:3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</row>
    <row r="295" spans="2:3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</row>
    <row r="296" spans="2:3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</row>
    <row r="297" spans="2:3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</row>
    <row r="298" spans="2:3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</row>
    <row r="299" spans="2:3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</row>
    <row r="300" spans="2:3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</row>
    <row r="301" spans="2:3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</row>
    <row r="302" spans="2:3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</row>
    <row r="303" spans="2:3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</row>
    <row r="304" spans="2:3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</row>
    <row r="305" spans="2:3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</row>
    <row r="306" spans="2:3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</row>
    <row r="307" spans="2:3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</row>
    <row r="308" spans="2:3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</row>
    <row r="309" spans="2:3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</row>
    <row r="310" spans="2:3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</row>
    <row r="311" spans="2:3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</row>
    <row r="312" spans="2:3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</row>
    <row r="313" spans="2:3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</row>
    <row r="314" spans="2:3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</row>
    <row r="315" spans="2:3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</row>
    <row r="316" spans="2:3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</row>
    <row r="317" spans="2:3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</row>
    <row r="318" spans="2:3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</row>
    <row r="319" spans="2:3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</row>
    <row r="320" spans="2:3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</row>
    <row r="321" spans="2:3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</row>
    <row r="322" spans="2:3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</row>
    <row r="323" spans="2:3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</row>
    <row r="324" spans="2:3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</row>
    <row r="325" spans="2:3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</row>
    <row r="326" spans="2:3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</row>
    <row r="327" spans="2:3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</row>
    <row r="328" spans="2:3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</row>
    <row r="329" spans="2:3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</row>
    <row r="330" spans="2:3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</row>
    <row r="331" spans="2:3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</row>
    <row r="332" spans="2:3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</row>
    <row r="333" spans="2:3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</row>
    <row r="334" spans="2:3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</row>
    <row r="335" spans="2:3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</row>
    <row r="336" spans="2:3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</row>
    <row r="337" spans="2:3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</row>
    <row r="338" spans="2:3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</row>
    <row r="339" spans="2:3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</row>
    <row r="340" spans="2:3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</row>
    <row r="341" spans="2:3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</row>
    <row r="342" spans="2:3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</row>
    <row r="343" spans="2:3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</row>
    <row r="344" spans="2:3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</row>
    <row r="345" spans="2:3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</row>
    <row r="346" spans="2:3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</row>
    <row r="347" spans="2:3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</row>
    <row r="348" spans="2:3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</row>
    <row r="349" spans="2:3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</row>
    <row r="350" spans="2:3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</row>
    <row r="351" spans="2:3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</row>
    <row r="352" spans="2:3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</row>
    <row r="353" spans="2:3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</row>
    <row r="354" spans="2:3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</row>
    <row r="355" spans="2:3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</row>
    <row r="356" spans="2:3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</row>
    <row r="357" spans="2:3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</row>
    <row r="358" spans="2:3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</row>
    <row r="359" spans="2:3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</row>
    <row r="360" spans="2:3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</row>
    <row r="361" spans="2:3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</row>
    <row r="362" spans="2:3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</row>
    <row r="363" spans="2:3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</row>
    <row r="364" spans="2:3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</row>
    <row r="365" spans="2:3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</row>
    <row r="366" spans="2:3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</row>
    <row r="367" spans="2:3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</row>
    <row r="368" spans="2:3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</row>
    <row r="369" spans="2:3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</row>
    <row r="370" spans="2:3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</row>
    <row r="371" spans="2:3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</row>
    <row r="372" spans="2:3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</row>
    <row r="373" spans="2:3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</row>
    <row r="374" spans="2:3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</row>
    <row r="375" spans="2:3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</row>
    <row r="376" spans="2:3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2:3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</row>
    <row r="378" spans="2:3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</row>
    <row r="379" spans="2:3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</row>
    <row r="380" spans="2:3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</row>
    <row r="381" spans="2:3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</row>
    <row r="382" spans="2:3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</row>
    <row r="383" spans="2:3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</row>
    <row r="384" spans="2:3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</row>
    <row r="385" spans="2:3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</row>
    <row r="386" spans="2:3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</row>
    <row r="387" spans="2:3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</row>
    <row r="388" spans="2:3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</row>
    <row r="389" spans="2:3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</row>
    <row r="390" spans="2:3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</row>
    <row r="391" spans="2:3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</row>
    <row r="392" spans="2:3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</row>
    <row r="393" spans="2:3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</row>
    <row r="394" spans="2:3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</row>
    <row r="395" spans="2:3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</row>
    <row r="396" spans="2:3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</row>
    <row r="397" spans="2:3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</row>
    <row r="398" spans="2:3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</row>
    <row r="399" spans="2:3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</row>
    <row r="400" spans="2:3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</row>
    <row r="401" spans="2:3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</row>
    <row r="402" spans="2:3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</row>
    <row r="403" spans="2:3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</row>
    <row r="404" spans="2:3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</row>
    <row r="405" spans="2:3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</row>
    <row r="406" spans="2:3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</row>
    <row r="407" spans="2:3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</row>
    <row r="408" spans="2:3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</row>
    <row r="409" spans="2:3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</row>
    <row r="410" spans="2:3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</row>
    <row r="411" spans="2:3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</row>
    <row r="412" spans="2:3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</row>
    <row r="413" spans="2:3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</row>
    <row r="414" spans="2:3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</row>
    <row r="415" spans="2:3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</row>
    <row r="416" spans="2:3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</row>
    <row r="417" spans="2:3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</row>
    <row r="418" spans="2:3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</row>
    <row r="419" spans="2:3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</row>
    <row r="420" spans="2:3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</row>
    <row r="421" spans="2:3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</row>
    <row r="422" spans="2:3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</row>
    <row r="423" spans="2:3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</row>
    <row r="424" spans="2:3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</row>
    <row r="425" spans="2:3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</row>
    <row r="426" spans="2:3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</row>
    <row r="427" spans="2:3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2:3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</row>
    <row r="429" spans="2:3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</row>
    <row r="430" spans="2:3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</row>
    <row r="431" spans="2:3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</row>
    <row r="432" spans="2:3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</row>
    <row r="433" spans="2:3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</row>
    <row r="434" spans="2:3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</row>
    <row r="435" spans="2:3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</row>
    <row r="436" spans="2:3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</row>
    <row r="437" spans="2:3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</row>
    <row r="438" spans="2:3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</row>
    <row r="439" spans="2:3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2:3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</row>
    <row r="441" spans="2:3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2:3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</row>
    <row r="443" spans="2:3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</row>
    <row r="444" spans="2:3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2:3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</row>
    <row r="446" spans="2:3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</row>
    <row r="447" spans="2:3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</row>
    <row r="448" spans="2:3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</row>
    <row r="449" spans="2:3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2:3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2:3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2:3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2:3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2:3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2:3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2:3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</row>
    <row r="457" spans="2:3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</row>
    <row r="458" spans="2:3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</row>
    <row r="459" spans="2:3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2:3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</row>
    <row r="461" spans="2:3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</row>
    <row r="462" spans="2:3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2:3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</row>
    <row r="464" spans="2:3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</row>
    <row r="465" spans="2:3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</row>
    <row r="466" spans="2:3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</row>
    <row r="467" spans="2:3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</row>
    <row r="468" spans="2:3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</row>
    <row r="469" spans="2:3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</row>
    <row r="470" spans="2:3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2:3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</row>
    <row r="472" spans="2:3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</row>
    <row r="473" spans="2:3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2:3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</row>
    <row r="475" spans="2:3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</row>
    <row r="476" spans="2:3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</row>
    <row r="477" spans="2:3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</row>
    <row r="478" spans="2:3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</row>
    <row r="479" spans="2:3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</row>
    <row r="480" spans="2:3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</row>
    <row r="481" spans="2:3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</row>
    <row r="482" spans="2:3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</row>
    <row r="483" spans="2:3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</row>
    <row r="484" spans="2:3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</row>
    <row r="485" spans="2:3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2:3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</row>
    <row r="487" spans="2:3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</row>
    <row r="488" spans="2:3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</row>
    <row r="489" spans="2:3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</row>
    <row r="490" spans="2:3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</row>
    <row r="491" spans="2:3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</row>
    <row r="492" spans="2:3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</row>
    <row r="493" spans="2:3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</row>
    <row r="494" spans="2:3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</row>
    <row r="495" spans="2:3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</row>
    <row r="496" spans="2:3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</row>
    <row r="497" spans="2:3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2:3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</row>
    <row r="499" spans="2:3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2:3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</row>
    <row r="501" spans="2:3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</row>
    <row r="502" spans="2:3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</row>
    <row r="503" spans="2:3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</row>
    <row r="504" spans="2:3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</row>
    <row r="505" spans="2:3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</row>
    <row r="506" spans="2:3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</row>
    <row r="507" spans="2:3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</row>
    <row r="508" spans="2:3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</row>
    <row r="509" spans="2:3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</row>
    <row r="510" spans="2:3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</row>
    <row r="511" spans="2:3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</row>
    <row r="512" spans="2:3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</row>
    <row r="513" spans="2:3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</row>
    <row r="514" spans="2:3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</row>
    <row r="515" spans="2:3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</row>
    <row r="516" spans="2:3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</row>
    <row r="517" spans="2:3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</row>
    <row r="518" spans="2:3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</row>
    <row r="519" spans="2:3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</row>
    <row r="520" spans="2:3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</row>
    <row r="521" spans="2:3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</row>
    <row r="522" spans="2:3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</row>
    <row r="523" spans="2:3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</row>
    <row r="524" spans="2:3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</row>
    <row r="525" spans="2:3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</row>
    <row r="526" spans="2:3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</row>
    <row r="527" spans="2:3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</row>
    <row r="528" spans="2:3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</row>
    <row r="529" spans="2:3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</row>
    <row r="530" spans="2:3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</row>
    <row r="531" spans="2:3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</row>
    <row r="532" spans="2:3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</row>
    <row r="533" spans="2:3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</row>
    <row r="534" spans="2:3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</row>
    <row r="535" spans="2:3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</row>
    <row r="536" spans="2:3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</row>
    <row r="537" spans="2:3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</row>
    <row r="538" spans="2:3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</row>
    <row r="539" spans="2:3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</row>
    <row r="540" spans="2:3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</row>
    <row r="541" spans="2:3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</row>
    <row r="542" spans="2:3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</row>
    <row r="543" spans="2:3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</row>
    <row r="544" spans="2:3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</row>
    <row r="545" spans="2:3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</row>
    <row r="546" spans="2:3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</row>
    <row r="547" spans="2:3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</row>
    <row r="548" spans="2:3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</row>
    <row r="549" spans="2:3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</row>
    <row r="550" spans="2:3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</row>
    <row r="551" spans="2:3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</row>
    <row r="552" spans="2:3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</row>
    <row r="553" spans="2:3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</row>
    <row r="554" spans="2:3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</row>
    <row r="555" spans="2:3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</row>
    <row r="556" spans="2:3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</row>
    <row r="557" spans="2:3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</row>
    <row r="558" spans="2:3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</row>
    <row r="559" spans="2:3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</row>
    <row r="560" spans="2:3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</row>
    <row r="561" spans="2:3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</row>
    <row r="562" spans="2:3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2:3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</row>
    <row r="564" spans="2:3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</row>
    <row r="565" spans="2:3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</row>
    <row r="566" spans="2:3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</row>
    <row r="567" spans="2:3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</row>
    <row r="568" spans="2:3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</row>
    <row r="569" spans="2:3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</row>
    <row r="570" spans="2:3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</row>
    <row r="571" spans="2:3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</row>
    <row r="572" spans="2:3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</row>
    <row r="573" spans="2:3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</row>
    <row r="574" spans="2:3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</row>
    <row r="575" spans="2:3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</row>
    <row r="576" spans="2:3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</row>
    <row r="577" spans="2:3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</row>
    <row r="578" spans="2:3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</row>
    <row r="579" spans="2:3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</row>
    <row r="580" spans="2:3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</row>
    <row r="581" spans="2:3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</row>
    <row r="582" spans="2:3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</row>
    <row r="583" spans="2:3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</row>
    <row r="584" spans="2:3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</row>
    <row r="585" spans="2:3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</row>
    <row r="586" spans="2:3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</row>
    <row r="587" spans="2:3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</row>
    <row r="588" spans="2:3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</row>
    <row r="589" spans="2:3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</row>
    <row r="590" spans="2:3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</row>
    <row r="591" spans="2:3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</row>
    <row r="592" spans="2:3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</row>
    <row r="593" spans="2:3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</row>
    <row r="594" spans="2:3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</row>
    <row r="595" spans="2:3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</row>
    <row r="596" spans="2:3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</row>
    <row r="597" spans="2:3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</row>
    <row r="598" spans="2:3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</row>
    <row r="599" spans="2:3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</row>
    <row r="600" spans="2:3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</row>
    <row r="601" spans="2:3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</row>
    <row r="602" spans="2:3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</row>
    <row r="603" spans="2:3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</row>
    <row r="604" spans="2:3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</row>
    <row r="605" spans="2:3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</row>
    <row r="606" spans="2:3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</row>
    <row r="607" spans="2:3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</row>
    <row r="608" spans="2:3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</row>
    <row r="609" spans="2:3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</row>
    <row r="610" spans="2:3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</row>
    <row r="611" spans="2:3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</row>
    <row r="612" spans="2:3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</row>
    <row r="613" spans="2:3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</row>
    <row r="614" spans="2:3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</row>
    <row r="615" spans="2:3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</row>
    <row r="616" spans="2:3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</row>
    <row r="617" spans="2:3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</row>
    <row r="618" spans="2:3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</row>
    <row r="619" spans="2:3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</row>
    <row r="620" spans="2:3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</row>
    <row r="621" spans="2:3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</row>
    <row r="622" spans="2:3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</row>
    <row r="623" spans="2:3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</row>
    <row r="624" spans="2:3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</row>
    <row r="625" spans="2:3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</row>
    <row r="626" spans="2:3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</row>
    <row r="627" spans="2:3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</row>
    <row r="628" spans="2:3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</row>
    <row r="629" spans="2:3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</row>
    <row r="630" spans="2:3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</row>
    <row r="631" spans="2:3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</row>
    <row r="632" spans="2:3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</row>
    <row r="633" spans="2:3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</row>
    <row r="634" spans="2:3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</row>
    <row r="635" spans="2:3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</row>
    <row r="636" spans="2:3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</row>
    <row r="637" spans="2:3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</row>
    <row r="638" spans="2:3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</row>
    <row r="639" spans="2:3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</row>
    <row r="640" spans="2:3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</row>
    <row r="641" spans="2:3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</row>
    <row r="642" spans="2:3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</row>
    <row r="643" spans="2:3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</row>
    <row r="644" spans="2:3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</row>
    <row r="645" spans="2:3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</row>
    <row r="646" spans="2:3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</row>
    <row r="647" spans="2:3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</row>
    <row r="648" spans="2:3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</row>
    <row r="649" spans="2:3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</row>
    <row r="650" spans="2:3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</row>
    <row r="651" spans="2:3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</row>
    <row r="652" spans="2:3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</row>
    <row r="653" spans="2:3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</row>
    <row r="654" spans="2:3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</row>
    <row r="655" spans="2:3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</row>
    <row r="656" spans="2:3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</row>
    <row r="657" spans="2:3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</row>
    <row r="658" spans="2:3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</row>
    <row r="659" spans="2:3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</row>
    <row r="660" spans="2:3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</row>
    <row r="661" spans="2:3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</row>
    <row r="662" spans="2:3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</row>
    <row r="663" spans="2:3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</row>
    <row r="664" spans="2:3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</row>
    <row r="665" spans="2:3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</row>
    <row r="666" spans="2:3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</row>
    <row r="667" spans="2:3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</row>
    <row r="668" spans="2:3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</row>
    <row r="669" spans="2:3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</row>
    <row r="670" spans="2:3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</row>
    <row r="671" spans="2:3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</row>
    <row r="672" spans="2:3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</row>
    <row r="673" spans="2:3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</row>
    <row r="674" spans="2:3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</row>
    <row r="675" spans="2:3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</row>
    <row r="676" spans="2:3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</row>
    <row r="677" spans="2:3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</row>
    <row r="678" spans="2:3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</row>
    <row r="679" spans="2:3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</row>
    <row r="680" spans="2:3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</row>
    <row r="681" spans="2:3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</row>
    <row r="682" spans="2:3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</row>
    <row r="683" spans="2:3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</row>
    <row r="684" spans="2:3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</row>
    <row r="685" spans="2:3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</row>
    <row r="686" spans="2:3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</row>
    <row r="687" spans="2:3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</row>
    <row r="688" spans="2:3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</row>
    <row r="689" spans="2:3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</row>
    <row r="690" spans="2:3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</row>
    <row r="691" spans="2:3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</row>
    <row r="692" spans="2:3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</row>
    <row r="693" spans="2:3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Q693" s="9"/>
      <c r="R693" s="9"/>
      <c r="S693" s="9"/>
      <c r="T693" s="9"/>
      <c r="U693" s="9"/>
      <c r="V693" s="9"/>
      <c r="W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</row>
    <row r="694" spans="2:3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Q694" s="9"/>
      <c r="R694" s="9"/>
      <c r="S694" s="9"/>
      <c r="T694" s="9"/>
      <c r="U694" s="9"/>
      <c r="V694" s="9"/>
      <c r="W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</row>
    <row r="695" spans="2:3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Q695" s="9"/>
      <c r="R695" s="9"/>
      <c r="S695" s="9"/>
      <c r="T695" s="9"/>
      <c r="U695" s="9"/>
      <c r="V695" s="9"/>
      <c r="W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</row>
    <row r="696" spans="2:35">
      <c r="B696" s="9"/>
      <c r="C696" s="9"/>
      <c r="D696" s="9"/>
      <c r="E696" s="9"/>
      <c r="F696" s="9"/>
      <c r="G696" s="9"/>
      <c r="H696" s="9"/>
      <c r="I696" s="10"/>
      <c r="J696" s="9"/>
      <c r="K696" s="9"/>
      <c r="Q696" s="9"/>
      <c r="R696" s="9"/>
      <c r="S696" s="9"/>
      <c r="T696" s="9"/>
      <c r="U696" s="9"/>
      <c r="V696" s="9"/>
      <c r="W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</row>
    <row r="697" spans="2:35">
      <c r="B697" s="9"/>
      <c r="C697" s="9"/>
      <c r="D697" s="9"/>
      <c r="E697" s="9"/>
      <c r="F697" s="9"/>
      <c r="G697" s="9"/>
      <c r="H697" s="9"/>
      <c r="I697" s="10"/>
      <c r="J697" s="9"/>
      <c r="K697" s="9"/>
      <c r="Q697" s="9"/>
      <c r="R697" s="9"/>
      <c r="S697" s="9"/>
      <c r="T697" s="9"/>
      <c r="U697" s="9"/>
      <c r="V697" s="9"/>
      <c r="W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</row>
    <row r="698" spans="2:35">
      <c r="B698" s="9"/>
      <c r="C698" s="9"/>
      <c r="D698" s="9"/>
      <c r="E698" s="9"/>
      <c r="F698" s="9"/>
      <c r="G698" s="9"/>
      <c r="H698" s="9"/>
      <c r="I698" s="10"/>
      <c r="J698" s="9"/>
      <c r="K698" s="9"/>
      <c r="Q698" s="9"/>
      <c r="R698" s="9"/>
      <c r="S698" s="9"/>
      <c r="T698" s="9"/>
      <c r="U698" s="9"/>
      <c r="V698" s="9"/>
      <c r="W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</row>
    <row r="699" spans="2:35">
      <c r="B699" s="9"/>
      <c r="C699" s="9"/>
      <c r="D699" s="9"/>
      <c r="E699" s="9"/>
      <c r="F699" s="9"/>
      <c r="G699" s="9"/>
      <c r="H699" s="9"/>
      <c r="I699" s="10"/>
      <c r="J699" s="9"/>
      <c r="K699" s="9"/>
      <c r="Q699" s="9"/>
      <c r="R699" s="9"/>
      <c r="S699" s="9"/>
      <c r="T699" s="9"/>
      <c r="U699" s="9"/>
      <c r="V699" s="9"/>
      <c r="W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</row>
    <row r="700" spans="2:35">
      <c r="B700" s="9"/>
      <c r="C700" s="9"/>
      <c r="D700" s="9"/>
      <c r="E700" s="9"/>
      <c r="F700" s="9"/>
      <c r="G700" s="9"/>
      <c r="H700" s="9"/>
      <c r="I700" s="10"/>
      <c r="J700" s="9"/>
      <c r="K700" s="9"/>
      <c r="Q700" s="9"/>
      <c r="R700" s="9"/>
      <c r="S700" s="9"/>
      <c r="T700" s="9"/>
      <c r="U700" s="9"/>
      <c r="V700" s="9"/>
      <c r="W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</row>
    <row r="701" spans="2:35">
      <c r="B701" s="9"/>
      <c r="C701" s="9"/>
      <c r="D701" s="9"/>
      <c r="E701" s="9"/>
      <c r="F701" s="9"/>
      <c r="G701" s="9"/>
      <c r="H701" s="9"/>
      <c r="I701" s="10"/>
      <c r="J701" s="9"/>
      <c r="K701" s="9"/>
      <c r="Q701" s="9"/>
      <c r="R701" s="9"/>
      <c r="S701" s="9"/>
      <c r="T701" s="9"/>
      <c r="U701" s="9"/>
      <c r="V701" s="9"/>
      <c r="W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</row>
    <row r="702" spans="2:35">
      <c r="B702" s="9"/>
      <c r="C702" s="9"/>
      <c r="D702" s="9"/>
      <c r="E702" s="9"/>
      <c r="F702" s="9"/>
      <c r="G702" s="9"/>
      <c r="H702" s="9"/>
      <c r="I702" s="10"/>
      <c r="J702" s="9"/>
      <c r="K702" s="9"/>
      <c r="Q702" s="9"/>
      <c r="R702" s="9"/>
      <c r="S702" s="9"/>
      <c r="T702" s="9"/>
      <c r="U702" s="9"/>
      <c r="V702" s="9"/>
      <c r="W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</row>
    <row r="703" spans="2:35">
      <c r="B703" s="9"/>
      <c r="C703" s="9"/>
      <c r="D703" s="9"/>
      <c r="E703" s="9"/>
      <c r="F703" s="9"/>
      <c r="G703" s="9"/>
      <c r="H703" s="9"/>
      <c r="I703" s="10"/>
      <c r="J703" s="9"/>
      <c r="K703" s="9"/>
      <c r="Q703" s="9"/>
      <c r="R703" s="9"/>
      <c r="S703" s="9"/>
      <c r="T703" s="9"/>
      <c r="U703" s="9"/>
      <c r="V703" s="9"/>
      <c r="W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</row>
    <row r="704" spans="2:35">
      <c r="B704" s="9"/>
      <c r="C704" s="9"/>
      <c r="D704" s="9"/>
      <c r="E704" s="9"/>
      <c r="F704" s="9"/>
      <c r="G704" s="9"/>
      <c r="H704" s="9"/>
      <c r="I704" s="10"/>
      <c r="J704" s="9"/>
      <c r="K704" s="9"/>
      <c r="Q704" s="9"/>
      <c r="R704" s="9"/>
      <c r="S704" s="9"/>
      <c r="T704" s="9"/>
      <c r="U704" s="9"/>
      <c r="V704" s="9"/>
      <c r="W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</row>
    <row r="705" spans="2:35">
      <c r="B705" s="9"/>
      <c r="C705" s="9"/>
      <c r="D705" s="9"/>
      <c r="E705" s="9"/>
      <c r="F705" s="9"/>
      <c r="G705" s="9"/>
      <c r="H705" s="9"/>
      <c r="I705" s="10"/>
      <c r="J705" s="9"/>
      <c r="K705" s="9"/>
      <c r="Q705" s="9"/>
      <c r="R705" s="9"/>
      <c r="S705" s="9"/>
      <c r="T705" s="9"/>
      <c r="U705" s="9"/>
      <c r="V705" s="9"/>
      <c r="W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</row>
    <row r="706" spans="2:35">
      <c r="B706" s="9"/>
      <c r="C706" s="9"/>
      <c r="D706" s="9"/>
      <c r="E706" s="9"/>
      <c r="F706" s="9"/>
      <c r="G706" s="9"/>
      <c r="H706" s="9"/>
      <c r="I706" s="10"/>
      <c r="J706" s="9"/>
      <c r="K706" s="9"/>
      <c r="Q706" s="9"/>
      <c r="R706" s="9"/>
      <c r="S706" s="9"/>
      <c r="T706" s="9"/>
      <c r="U706" s="9"/>
      <c r="V706" s="9"/>
      <c r="W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</row>
    <row r="707" spans="2:35">
      <c r="B707" s="9"/>
      <c r="C707" s="9"/>
      <c r="D707" s="9"/>
      <c r="E707" s="9"/>
      <c r="F707" s="9"/>
      <c r="G707" s="9"/>
      <c r="H707" s="9"/>
      <c r="I707" s="10"/>
      <c r="J707" s="9"/>
      <c r="K707" s="9"/>
      <c r="Q707" s="9"/>
      <c r="R707" s="9"/>
      <c r="S707" s="9"/>
      <c r="T707" s="9"/>
      <c r="U707" s="9"/>
      <c r="V707" s="9"/>
      <c r="W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</row>
    <row r="708" spans="2:35">
      <c r="B708" s="9"/>
      <c r="C708" s="9"/>
      <c r="D708" s="9"/>
      <c r="E708" s="9"/>
      <c r="F708" s="9"/>
      <c r="G708" s="9"/>
      <c r="H708" s="9"/>
      <c r="I708" s="10"/>
      <c r="J708" s="9"/>
      <c r="K708" s="9"/>
      <c r="Q708" s="9"/>
      <c r="R708" s="9"/>
      <c r="S708" s="9"/>
      <c r="T708" s="9"/>
      <c r="U708" s="9"/>
      <c r="V708" s="9"/>
      <c r="W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</row>
    <row r="709" spans="2:35">
      <c r="B709" s="9"/>
      <c r="C709" s="9"/>
      <c r="D709" s="9"/>
      <c r="E709" s="9"/>
      <c r="F709" s="9"/>
      <c r="G709" s="9"/>
      <c r="H709" s="9"/>
      <c r="I709" s="10"/>
      <c r="J709" s="9"/>
      <c r="K709" s="9"/>
      <c r="Q709" s="9"/>
      <c r="R709" s="9"/>
      <c r="S709" s="9"/>
      <c r="T709" s="9"/>
      <c r="U709" s="9"/>
      <c r="V709" s="9"/>
      <c r="W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</row>
    <row r="710" spans="2:35">
      <c r="B710" s="9"/>
      <c r="C710" s="9"/>
      <c r="D710" s="9"/>
      <c r="E710" s="9"/>
      <c r="F710" s="9"/>
      <c r="G710" s="9"/>
      <c r="H710" s="9"/>
      <c r="I710" s="10"/>
      <c r="J710" s="9"/>
      <c r="K710" s="9"/>
      <c r="Q710" s="9"/>
      <c r="R710" s="9"/>
      <c r="S710" s="9"/>
      <c r="T710" s="9"/>
      <c r="U710" s="9"/>
      <c r="V710" s="9"/>
      <c r="W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</row>
    <row r="711" spans="2:35">
      <c r="B711" s="9"/>
      <c r="C711" s="9"/>
      <c r="D711" s="9"/>
      <c r="E711" s="9"/>
      <c r="F711" s="9"/>
      <c r="G711" s="9"/>
      <c r="H711" s="9"/>
      <c r="I711" s="10"/>
      <c r="J711" s="9"/>
      <c r="K711" s="9"/>
      <c r="Q711" s="9"/>
      <c r="R711" s="9"/>
      <c r="S711" s="9"/>
      <c r="T711" s="9"/>
      <c r="U711" s="9"/>
      <c r="V711" s="9"/>
      <c r="W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</row>
    <row r="712" spans="2:35">
      <c r="B712" s="9"/>
      <c r="C712" s="9"/>
      <c r="D712" s="9"/>
      <c r="E712" s="9"/>
      <c r="F712" s="9"/>
      <c r="G712" s="9"/>
      <c r="H712" s="9"/>
      <c r="I712" s="10"/>
      <c r="J712" s="9"/>
      <c r="K712" s="9"/>
      <c r="Q712" s="9"/>
      <c r="R712" s="9"/>
      <c r="S712" s="9"/>
      <c r="T712" s="9"/>
      <c r="U712" s="9"/>
      <c r="V712" s="9"/>
      <c r="W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</row>
    <row r="713" spans="2:35">
      <c r="B713" s="9"/>
      <c r="C713" s="9"/>
      <c r="D713" s="9"/>
      <c r="E713" s="9"/>
      <c r="F713" s="9"/>
      <c r="G713" s="9"/>
      <c r="H713" s="9"/>
      <c r="I713" s="10"/>
      <c r="J713" s="9"/>
      <c r="K713" s="9"/>
      <c r="Q713" s="9"/>
      <c r="R713" s="9"/>
      <c r="S713" s="9"/>
      <c r="T713" s="9"/>
      <c r="U713" s="9"/>
      <c r="V713" s="9"/>
      <c r="W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</row>
    <row r="714" spans="2:35">
      <c r="B714" s="9"/>
      <c r="C714" s="9"/>
      <c r="D714" s="9"/>
      <c r="E714" s="9"/>
      <c r="F714" s="9"/>
      <c r="G714" s="9"/>
      <c r="H714" s="9"/>
      <c r="I714" s="10"/>
      <c r="J714" s="9"/>
      <c r="K714" s="9"/>
      <c r="Q714" s="9"/>
      <c r="R714" s="9"/>
      <c r="S714" s="9"/>
      <c r="T714" s="9"/>
      <c r="U714" s="9"/>
      <c r="V714" s="9"/>
      <c r="W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</row>
    <row r="715" spans="2:35">
      <c r="B715" s="9"/>
      <c r="C715" s="9"/>
      <c r="D715" s="9"/>
      <c r="E715" s="9"/>
      <c r="F715" s="9"/>
      <c r="G715" s="9"/>
      <c r="H715" s="9"/>
      <c r="I715" s="10"/>
      <c r="J715" s="9"/>
      <c r="K715" s="9"/>
      <c r="Q715" s="9"/>
      <c r="R715" s="9"/>
      <c r="S715" s="9"/>
      <c r="T715" s="9"/>
      <c r="U715" s="9"/>
      <c r="V715" s="9"/>
      <c r="W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</row>
    <row r="716" spans="2:35">
      <c r="B716" s="9"/>
      <c r="C716" s="9"/>
      <c r="D716" s="9"/>
      <c r="E716" s="9"/>
      <c r="F716" s="9"/>
      <c r="G716" s="9"/>
      <c r="H716" s="9"/>
      <c r="I716" s="10"/>
      <c r="J716" s="9"/>
      <c r="K716" s="9"/>
      <c r="Q716" s="9"/>
      <c r="R716" s="9"/>
      <c r="S716" s="9"/>
      <c r="T716" s="9"/>
      <c r="U716" s="9"/>
      <c r="V716" s="9"/>
      <c r="W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</row>
    <row r="717" spans="2:35">
      <c r="B717" s="9"/>
      <c r="C717" s="9"/>
      <c r="D717" s="9"/>
      <c r="E717" s="9"/>
      <c r="F717" s="9"/>
      <c r="G717" s="9"/>
      <c r="H717" s="9"/>
      <c r="I717" s="10"/>
      <c r="J717" s="9"/>
      <c r="K717" s="9"/>
      <c r="Q717" s="9"/>
      <c r="R717" s="9"/>
      <c r="S717" s="9"/>
      <c r="T717" s="9"/>
      <c r="U717" s="9"/>
      <c r="V717" s="9"/>
      <c r="W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</row>
    <row r="718" spans="2:35">
      <c r="B718" s="9"/>
      <c r="C718" s="9"/>
      <c r="D718" s="9"/>
      <c r="E718" s="9"/>
      <c r="F718" s="9"/>
      <c r="G718" s="9"/>
      <c r="H718" s="9"/>
      <c r="I718" s="10"/>
      <c r="J718" s="9"/>
      <c r="K718" s="9"/>
      <c r="Q718" s="9"/>
      <c r="R718" s="9"/>
      <c r="U718" s="9"/>
      <c r="V718" s="9"/>
      <c r="W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</row>
    <row r="719" spans="2:35">
      <c r="B719" s="9"/>
      <c r="C719" s="9"/>
      <c r="D719" s="9"/>
      <c r="E719" s="9"/>
      <c r="F719" s="9"/>
      <c r="G719" s="9"/>
      <c r="H719" s="9"/>
      <c r="I719" s="10"/>
      <c r="J719" s="9"/>
      <c r="K719" s="9"/>
      <c r="Q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</row>
    <row r="720" spans="2:35">
      <c r="B720" s="9"/>
      <c r="C720" s="9"/>
      <c r="D720" s="9"/>
      <c r="E720" s="9"/>
      <c r="F720" s="9"/>
      <c r="G720" s="9"/>
      <c r="H720" s="9"/>
      <c r="I720" s="10"/>
      <c r="J720" s="9"/>
      <c r="K720" s="9"/>
      <c r="Q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</row>
    <row r="721" spans="2:35">
      <c r="B721" s="9"/>
      <c r="C721" s="9"/>
      <c r="E721" s="9"/>
      <c r="F721" s="9"/>
      <c r="G721" s="9"/>
      <c r="H721" s="9"/>
      <c r="I721" s="10"/>
      <c r="J721" s="9"/>
      <c r="K721" s="9"/>
      <c r="Q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</row>
    <row r="722" spans="2:35">
      <c r="B722" s="9"/>
      <c r="C722" s="9"/>
      <c r="E722" s="9"/>
      <c r="F722" s="9"/>
      <c r="G722" s="9"/>
      <c r="H722" s="9"/>
      <c r="I722" s="10"/>
      <c r="J722" s="9"/>
      <c r="K722" s="9"/>
      <c r="Q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</row>
    <row r="723" spans="2:35">
      <c r="B723" s="9"/>
      <c r="C723" s="9"/>
      <c r="I723" s="10"/>
      <c r="J723" s="9"/>
      <c r="K723" s="9"/>
    </row>
    <row r="724" spans="2:35">
      <c r="I724" s="10"/>
      <c r="J724" s="9"/>
      <c r="K724" s="9"/>
    </row>
    <row r="725" spans="2:35">
      <c r="I725" s="10"/>
      <c r="J725" s="9"/>
      <c r="K725" s="9"/>
    </row>
  </sheetData>
  <sheetProtection algorithmName="SHA-512" hashValue="pkj2nK4OmFuk0d8NHCupYNk5v+IvVx1m/e5vgegDmvA74ijgysdrTv670p0ZAwvt1YwPwLPV1J15/KdjhbOR7Q==" saltValue="Jkl3WWoUXKe0YWnJsZclIw==" spinCount="100000" sheet="1" objects="1" scenarios="1"/>
  <mergeCells count="33">
    <mergeCell ref="R1:AB1"/>
    <mergeCell ref="A1:K1"/>
    <mergeCell ref="L1:O2"/>
    <mergeCell ref="I2:K2"/>
    <mergeCell ref="I3:K10"/>
    <mergeCell ref="L4:M4"/>
    <mergeCell ref="L5:M5"/>
    <mergeCell ref="L6:M6"/>
    <mergeCell ref="L7:M7"/>
    <mergeCell ref="L8:N8"/>
    <mergeCell ref="B19:D19"/>
    <mergeCell ref="R9:R10"/>
    <mergeCell ref="A11:B11"/>
    <mergeCell ref="C11:D11"/>
    <mergeCell ref="E11:F11"/>
    <mergeCell ref="G11:K11"/>
    <mergeCell ref="R12:R13"/>
    <mergeCell ref="L17:M17"/>
    <mergeCell ref="N17:O17"/>
    <mergeCell ref="R17:S17"/>
    <mergeCell ref="B18:D18"/>
    <mergeCell ref="L31:O44"/>
    <mergeCell ref="M45:O45"/>
    <mergeCell ref="L30:O30"/>
    <mergeCell ref="B20:D20"/>
    <mergeCell ref="B21:D21"/>
    <mergeCell ref="A23:B23"/>
    <mergeCell ref="C23:D23"/>
    <mergeCell ref="E23:E28"/>
    <mergeCell ref="I26:J26"/>
    <mergeCell ref="I27:J27"/>
    <mergeCell ref="I28:J28"/>
    <mergeCell ref="B22:F22"/>
  </mergeCells>
  <conditionalFormatting sqref="N5:N7 O5:O8">
    <cfRule type="cellIs" dxfId="83" priority="35" operator="greaterThanOrEqual">
      <formula>0</formula>
    </cfRule>
    <cfRule type="cellIs" dxfId="82" priority="36" operator="lessThan">
      <formula>0</formula>
    </cfRule>
  </conditionalFormatting>
  <conditionalFormatting sqref="D5:D10">
    <cfRule type="cellIs" dxfId="81" priority="37" stopIfTrue="1" operator="equal">
      <formula>0</formula>
    </cfRule>
    <cfRule type="cellIs" dxfId="80" priority="40" stopIfTrue="1" operator="greaterThanOrEqual">
      <formula>1</formula>
    </cfRule>
    <cfRule type="cellIs" dxfId="79" priority="41" stopIfTrue="1" operator="between">
      <formula>0.95</formula>
      <formula>1</formula>
    </cfRule>
    <cfRule type="cellIs" dxfId="78" priority="42" stopIfTrue="1" operator="lessThan">
      <formula>0.95</formula>
    </cfRule>
  </conditionalFormatting>
  <conditionalFormatting sqref="G6">
    <cfRule type="cellIs" dxfId="77" priority="38" stopIfTrue="1" operator="greaterThan">
      <formula>0</formula>
    </cfRule>
    <cfRule type="cellIs" dxfId="76" priority="39" stopIfTrue="1" operator="lessThan">
      <formula>0</formula>
    </cfRule>
  </conditionalFormatting>
  <conditionalFormatting sqref="H2:H3">
    <cfRule type="cellIs" dxfId="75" priority="33" stopIfTrue="1" operator="greaterThanOrEqual">
      <formula>0</formula>
    </cfRule>
    <cfRule type="cellIs" dxfId="74" priority="34" stopIfTrue="1" operator="lessThan">
      <formula>0</formula>
    </cfRule>
  </conditionalFormatting>
  <conditionalFormatting sqref="G4:G5">
    <cfRule type="cellIs" dxfId="73" priority="29" stopIfTrue="1" operator="greaterThan">
      <formula>0</formula>
    </cfRule>
    <cfRule type="cellIs" dxfId="72" priority="30" stopIfTrue="1" operator="lessThan">
      <formula>0</formula>
    </cfRule>
  </conditionalFormatting>
  <pageMargins left="0.7" right="0.7" top="0.75" bottom="0.75" header="0.3" footer="0.3"/>
  <pageSetup orientation="portrait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7" r:id="rId5" name="Button 11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6" name="Button 12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7" name="Button 13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8" name="Button 14">
              <controlPr defaultSize="0" print="0" autoFill="0" autoPict="0" macro="[0]!Clear_daily_sheet">
                <anchor moveWithCells="1" sizeWithCells="1">
                  <from>
                    <xdr:col>15</xdr:col>
                    <xdr:colOff>257175</xdr:colOff>
                    <xdr:row>4</xdr:row>
                    <xdr:rowOff>447675</xdr:rowOff>
                  </from>
                  <to>
                    <xdr:col>16</xdr:col>
                    <xdr:colOff>485775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9" name="Button 15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266700</xdr:colOff>
                    <xdr:row>0</xdr:row>
                    <xdr:rowOff>85725</xdr:rowOff>
                  </from>
                  <to>
                    <xdr:col>16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0" name="Button 16">
              <controlPr defaultSize="0" print="0" autoFill="0" autoPict="0" macro="[0]!Mail_Selection_Range_Outlook_Body">
                <anchor moveWithCells="1" sizeWithCells="1">
                  <from>
                    <xdr:col>15</xdr:col>
                    <xdr:colOff>276225</xdr:colOff>
                    <xdr:row>0</xdr:row>
                    <xdr:rowOff>85725</xdr:rowOff>
                  </from>
                  <to>
                    <xdr:col>16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1" name="Button 17">
              <controlPr defaultSize="0" print="0" autoFill="0" autoPict="0" macro="[0]!PrintWrap">
                <anchor moveWithCells="1" sizeWithCells="1">
                  <from>
                    <xdr:col>15</xdr:col>
                    <xdr:colOff>266700</xdr:colOff>
                    <xdr:row>2</xdr:row>
                    <xdr:rowOff>209550</xdr:rowOff>
                  </from>
                  <to>
                    <xdr:col>16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12" name="Button 18">
              <controlPr defaultSize="0" print="0" autoFill="0" autoPict="0" macro="[0]!CopyCaseTargets">
                <anchor moveWithCells="1" sizeWithCells="1">
                  <from>
                    <xdr:col>5</xdr:col>
                    <xdr:colOff>95250</xdr:colOff>
                    <xdr:row>22</xdr:row>
                    <xdr:rowOff>200025</xdr:rowOff>
                  </from>
                  <to>
                    <xdr:col>5</xdr:col>
                    <xdr:colOff>1200150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13" name="Button 19">
              <controlPr defaultSize="0" print="0" autoFill="0" autoPict="0" macro="[0]!GoToCallInLog">
                <anchor moveWithCells="1" sizeWithCells="1">
                  <from>
                    <xdr:col>5</xdr:col>
                    <xdr:colOff>1295400</xdr:colOff>
                    <xdr:row>22</xdr:row>
                    <xdr:rowOff>200025</xdr:rowOff>
                  </from>
                  <to>
                    <xdr:col>5</xdr:col>
                    <xdr:colOff>2390775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" operator="lessThan" id="{5134C26B-CC07-47B1-9F37-2C2F12970401}">
            <xm:f>'Reference Tables'!$F$38</xm:f>
            <x14:dxf>
              <font>
                <b/>
                <i val="0"/>
                <color rgb="FFFF000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27" operator="lessThan" id="{0185A3A9-FD79-448C-990A-B4D5CB803B26}">
            <xm:f>'Reference Tables'!$G$25</xm:f>
            <x14:dxf>
              <fill>
                <patternFill>
                  <bgColor rgb="FFFF0000"/>
                </patternFill>
              </fill>
            </x14:dxf>
          </x14:cfRule>
          <x14:cfRule type="cellIs" priority="28" operator="greaterThanOrEqual" id="{C66CBFEF-7AAB-427A-B42E-4CCDFF434203}">
            <xm:f>'Reference Tables'!$G$25</xm:f>
            <x14:dxf>
              <fill>
                <patternFill>
                  <bgColor rgb="FF05FF0B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25" operator="lessThan" id="{517DFD33-66BE-4E9B-931D-7099CFAD8380}">
            <xm:f>'Reference Tables'!$G$26</xm:f>
            <x14:dxf>
              <fill>
                <patternFill>
                  <bgColor rgb="FFFF0000"/>
                </patternFill>
              </fill>
            </x14:dxf>
          </x14:cfRule>
          <x14:cfRule type="cellIs" priority="26" operator="greaterThanOrEqual" id="{1C7FA330-FFC9-489D-968E-D7E9BB372D19}">
            <xm:f>'Reference Tables'!$G$26</xm:f>
            <x14:dxf>
              <fill>
                <patternFill>
                  <bgColor rgb="FF05FF0B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23" operator="lessThan" id="{A93AFA07-6E13-46D9-8524-EE97D13A753F}">
            <xm:f>'Reference Tables'!$G$27</xm:f>
            <x14:dxf>
              <fill>
                <patternFill>
                  <bgColor rgb="FFFF0000"/>
                </patternFill>
              </fill>
            </x14:dxf>
          </x14:cfRule>
          <x14:cfRule type="cellIs" priority="24" operator="greaterThanOrEqual" id="{8CAB69A8-308E-4EBE-9A25-C238053B4E6C}">
            <xm:f>'Reference Tables'!$G$27</xm:f>
            <x14:dxf>
              <fill>
                <patternFill>
                  <bgColor rgb="FF05FF0B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21" operator="lessThanOrEqual" id="{8101712B-6DF3-4059-9796-0C0D1DE55E97}">
            <xm:f>'Reference Tables'!$F$36</xm:f>
            <x14:dxf>
              <font>
                <b/>
                <i val="0"/>
                <color rgb="FF00B050"/>
              </font>
            </x14:dxf>
          </x14:cfRule>
          <x14:cfRule type="cellIs" priority="22" operator="greaterThan" id="{2A81AB5A-D736-4A45-9E0F-D5A346911B8D}">
            <xm:f>'Reference Tables'!$F$36</xm:f>
            <x14:dxf>
              <font>
                <b/>
                <i val="0"/>
                <color rgb="FFFF0000"/>
              </font>
            </x14:dxf>
          </x14:cfRule>
          <xm:sqref>M18:M22</xm:sqref>
        </x14:conditionalFormatting>
        <x14:conditionalFormatting xmlns:xm="http://schemas.microsoft.com/office/excel/2006/main">
          <x14:cfRule type="cellIs" priority="17" operator="lessThanOrEqual" id="{845011D3-A49F-412D-BF7D-51221B22E899}">
            <xm:f>'Reference Tables'!$F$37</xm:f>
            <x14:dxf>
              <font>
                <b/>
                <i val="0"/>
                <color rgb="FF00B050"/>
              </font>
            </x14:dxf>
          </x14:cfRule>
          <x14:cfRule type="cellIs" priority="18" operator="greaterThan" id="{AFE14D09-3577-43F5-91E1-AFB436ADD99A}">
            <xm:f>'Reference Tables'!$F$37</xm:f>
            <x14:dxf>
              <font>
                <b/>
                <i val="0"/>
                <color rgb="FFFF0000"/>
              </font>
            </x14:dxf>
          </x14:cfRule>
          <xm:sqref>O24</xm:sqref>
        </x14:conditionalFormatting>
        <x14:conditionalFormatting xmlns:xm="http://schemas.microsoft.com/office/excel/2006/main">
          <x14:cfRule type="cellIs" priority="16" operator="greaterThanOrEqual" id="{CE84BE1F-3EB2-47B1-AC3C-DBB58AD9D7CC}">
            <xm:f>'Reference Tables'!$F$38</xm:f>
            <x14:dxf>
              <font>
                <b/>
                <i val="0"/>
                <color rgb="FF00B050"/>
              </font>
            </x14:dxf>
          </x14:cfRule>
          <xm:sqref>M24</xm:sqref>
        </x14:conditionalFormatting>
        <x14:conditionalFormatting xmlns:xm="http://schemas.microsoft.com/office/excel/2006/main">
          <x14:cfRule type="cellIs" priority="13" operator="greaterThanOrEqual" id="{50222A86-A533-4E39-9FB6-DC1D9AB1D905}">
            <xm:f>'Reference Tables'!$F$39</xm:f>
            <x14:dxf>
              <font>
                <b/>
                <i val="0"/>
                <color rgb="FFFF0000"/>
              </font>
            </x14:dxf>
          </x14:cfRule>
          <xm:sqref>O18:O20</xm:sqref>
        </x14:conditionalFormatting>
        <x14:conditionalFormatting xmlns:xm="http://schemas.microsoft.com/office/excel/2006/main">
          <x14:cfRule type="cellIs" priority="3" operator="greaterThanOrEqual" id="{AE294003-5F38-4557-917E-D3906BAAB474}">
            <xm:f>'Reference Tables'!$F$41</xm:f>
            <x14:dxf>
              <font>
                <b/>
                <i val="0"/>
                <color rgb="FF339933"/>
              </font>
            </x14:dxf>
          </x14:cfRule>
          <x14:cfRule type="cellIs" priority="12" operator="lessThan" id="{0D780D8B-D5D5-4FF6-B5B0-6E51C024EC61}">
            <xm:f>'Reference Tables'!$F$41</xm:f>
            <x14:dxf>
              <font>
                <b/>
                <i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cellIs" priority="7" operator="greaterThan" id="{8C2F8BE5-8845-44D5-8717-314C7CA505C9}">
            <xm:f>'Reference Tables'!$F$43</xm:f>
            <x14:dxf>
              <font>
                <b/>
                <i val="0"/>
                <color rgb="FFFF0000"/>
              </font>
            </x14:dxf>
          </x14:cfRule>
          <x14:cfRule type="cellIs" priority="8" operator="lessThanOrEqual" id="{FD231C7C-BAA0-41FF-9AD7-18A4444B1C26}">
            <xm:f>'Reference Tables'!$F$43</xm:f>
            <x14:dxf>
              <font>
                <b/>
                <i val="0"/>
                <color rgb="FF00B050"/>
              </font>
              <fill>
                <patternFill>
                  <bgColor theme="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cellIs" priority="5" operator="lessThan" id="{55D5DB58-D0A9-4BBD-BCC8-B7DFFE71B5CD}">
            <xm:f>'Reference Tables'!$F$40</xm:f>
            <x14:dxf>
              <font>
                <b/>
                <i val="0"/>
                <color rgb="FFFF0000"/>
              </font>
            </x14:dxf>
          </x14:cfRule>
          <x14:cfRule type="cellIs" priority="6" operator="greaterThanOrEqual" id="{5C4D21DA-C4B7-4B92-A2A8-5908950F095F}">
            <xm:f>'Reference Tables'!$F$40</xm:f>
            <x14:dxf>
              <font>
                <b/>
                <i val="0"/>
                <color rgb="FF339933"/>
              </font>
            </x14:dxf>
          </x14:cfRule>
          <xm:sqref>M25</xm:sqref>
        </x14:conditionalFormatting>
        <x14:conditionalFormatting xmlns:xm="http://schemas.microsoft.com/office/excel/2006/main">
          <x14:cfRule type="cellIs" priority="4" operator="lessThan" id="{E83EAB26-FF08-4A33-8DBB-43044D8B8125}">
            <xm:f>'Reference Tables'!$F$39</xm:f>
            <x14:dxf>
              <font>
                <b/>
                <i val="0"/>
                <color rgb="FF00B050"/>
              </font>
            </x14:dxf>
          </x14:cfRule>
          <xm:sqref>O18:O20</xm:sqref>
        </x14:conditionalFormatting>
        <x14:conditionalFormatting xmlns:xm="http://schemas.microsoft.com/office/excel/2006/main">
          <x14:cfRule type="cellIs" priority="98" operator="greaterThanOrEqual" id="{CA0D3F86-191F-4913-A457-24AFD132F004}">
            <xm:f>'Reference Tables'!$F$42</xm:f>
            <x14:dxf>
              <font>
                <b/>
                <i val="0"/>
                <color rgb="FFFF0000"/>
              </font>
            </x14:dxf>
          </x14:cfRule>
          <x14:cfRule type="cellIs" priority="99" operator="lessThan" id="{F76AAEF9-6E4F-41E6-BC5E-6BBE25BF499B}">
            <xm:f>'Reference Tables'!$F$42</xm:f>
            <x14:dxf>
              <font>
                <b/>
                <i val="0"/>
                <color rgb="FF00B050"/>
              </font>
            </x14:dxf>
          </x14:cfRule>
          <xm:sqref>O21</xm:sqref>
        </x14:conditionalFormatting>
        <x14:conditionalFormatting xmlns:xm="http://schemas.microsoft.com/office/excel/2006/main">
          <x14:cfRule type="cellIs" priority="2" operator="lessThanOrEqual" id="{5F688FC2-5B31-4F8F-97DE-A7872E42A25C}">
            <xm:f>'Reference Tables'!$F$44</xm:f>
            <x14:dxf>
              <font>
                <b/>
                <i val="0"/>
                <color rgb="FF339933"/>
              </font>
            </x14:dxf>
          </x14:cfRule>
          <x14:cfRule type="cellIs" priority="1" operator="greaterThan" id="{373C91BC-F171-4DED-9AA7-B7223C0FCB63}">
            <xm:f>'Reference Tables'!$F$44</xm:f>
            <x14:dxf>
              <font>
                <b/>
                <i val="0"/>
                <color rgb="FFFF0000"/>
              </font>
            </x14:dxf>
          </x14:cfRule>
          <xm:sqref>O12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3">
    <tabColor rgb="FFFF0000"/>
    <pageSetUpPr fitToPage="1"/>
  </sheetPr>
  <dimension ref="A1:F635"/>
  <sheetViews>
    <sheetView zoomScale="75" zoomScaleNormal="75" workbookViewId="0">
      <selection activeCell="E17" sqref="E17:F17"/>
    </sheetView>
  </sheetViews>
  <sheetFormatPr defaultColWidth="16.7109375" defaultRowHeight="15.75"/>
  <cols>
    <col min="1" max="1" width="28" style="1" bestFit="1" customWidth="1"/>
    <col min="2" max="3" width="13.140625" style="1" customWidth="1"/>
    <col min="4" max="4" width="20.28515625" style="1" bestFit="1" customWidth="1"/>
    <col min="5" max="5" width="15.140625" style="1" bestFit="1" customWidth="1"/>
    <col min="6" max="6" width="16" style="1" bestFit="1" customWidth="1"/>
    <col min="7" max="16384" width="16.7109375" style="1"/>
  </cols>
  <sheetData>
    <row r="1" spans="1:6" ht="34.5" thickBot="1">
      <c r="A1" s="347" t="s">
        <v>105</v>
      </c>
      <c r="B1" s="348"/>
      <c r="C1" s="348"/>
      <c r="D1" s="348"/>
      <c r="E1" s="348"/>
      <c r="F1" s="349"/>
    </row>
    <row r="2" spans="1:6" ht="18.75">
      <c r="A2" s="152" t="s">
        <v>106</v>
      </c>
      <c r="B2" s="155" t="s">
        <v>3</v>
      </c>
      <c r="C2" s="350" t="s">
        <v>5</v>
      </c>
      <c r="D2" s="351"/>
      <c r="E2" s="345" t="s">
        <v>40</v>
      </c>
      <c r="F2" s="346"/>
    </row>
    <row r="3" spans="1:6" ht="19.5" thickBot="1">
      <c r="A3" s="173" t="e">
        <f ca="1">MID(CELL("filename",A1),FIND("[",CELL("filename",A1))+1,FIND("]", CELL("filename",A1))-FIND("[",CELL("filename",A1))-6)</f>
        <v>#VALUE!</v>
      </c>
      <c r="B3" s="115" t="s">
        <v>97</v>
      </c>
      <c r="C3" s="352" t="e">
        <f>VLOOKUP(B3,'Reference Tables'!D30:E34,2)</f>
        <v>#N/A</v>
      </c>
      <c r="D3" s="353"/>
      <c r="E3" s="84"/>
      <c r="F3" s="86" t="s">
        <v>46</v>
      </c>
    </row>
    <row r="4" spans="1:6" ht="37.5">
      <c r="A4" s="133"/>
      <c r="B4" s="161" t="s">
        <v>20</v>
      </c>
      <c r="C4" s="162" t="s">
        <v>21</v>
      </c>
      <c r="D4" s="156" t="s">
        <v>22</v>
      </c>
      <c r="E4" s="84" t="s">
        <v>107</v>
      </c>
      <c r="F4" s="29">
        <f>'SUN A'!K13+'MON A'!K13+'TUE A'!K13+'WED A'!K13</f>
        <v>0</v>
      </c>
    </row>
    <row r="5" spans="1:6" ht="18.75">
      <c r="A5" s="75" t="s">
        <v>26</v>
      </c>
      <c r="B5" s="125">
        <f>'SUN A'!B5+'MON A'!B5+'TUE A'!B5+'WED A'!B5</f>
        <v>0</v>
      </c>
      <c r="C5" s="125">
        <f>'SUN A'!C5+'MON A'!C5+'TUE A'!C5+'WED A'!C5</f>
        <v>0</v>
      </c>
      <c r="D5" s="157">
        <f t="shared" ref="D5:D10" si="0">IF(B5&gt;0,C5/B5,0)</f>
        <v>0</v>
      </c>
      <c r="E5" s="84" t="s">
        <v>108</v>
      </c>
      <c r="F5" s="29">
        <f>'SUN A'!K14+'MON A'!K14+'TUE A'!K14+'WED A'!K14</f>
        <v>0</v>
      </c>
    </row>
    <row r="6" spans="1:6" ht="18.75">
      <c r="A6" s="75" t="s">
        <v>28</v>
      </c>
      <c r="B6" s="125">
        <f>'SUN A'!B6+'MON A'!B6+'TUE A'!B6+'WED A'!B6</f>
        <v>0</v>
      </c>
      <c r="C6" s="125">
        <f>'SUN A'!C6+'MON A'!C6+'TUE A'!C6+'WED A'!C6</f>
        <v>0</v>
      </c>
      <c r="D6" s="157">
        <f t="shared" si="0"/>
        <v>0</v>
      </c>
      <c r="E6" s="84" t="s">
        <v>55</v>
      </c>
      <c r="F6" s="29">
        <f>'SUN A'!K15+'MON A'!K15+'TUE A'!K15+'WED A'!K15</f>
        <v>0</v>
      </c>
    </row>
    <row r="7" spans="1:6" ht="18.75">
      <c r="A7" s="75" t="s">
        <v>30</v>
      </c>
      <c r="B7" s="125">
        <f>'SUN A'!B7+'MON A'!B7+'TUE A'!B7+'WED A'!B7</f>
        <v>0</v>
      </c>
      <c r="C7" s="125">
        <f>'SUN A'!C7+'MON A'!C7+'TUE A'!C7+'WED A'!C7</f>
        <v>0</v>
      </c>
      <c r="D7" s="157">
        <f t="shared" si="0"/>
        <v>0</v>
      </c>
      <c r="E7" s="84" t="s">
        <v>109</v>
      </c>
      <c r="F7" s="29">
        <f>'SUN A'!K16+'MON A'!K16+'TUE A'!K16+'WED A'!K16</f>
        <v>0</v>
      </c>
    </row>
    <row r="8" spans="1:6" ht="18.75">
      <c r="A8" s="75" t="s">
        <v>31</v>
      </c>
      <c r="B8" s="125">
        <f>'SUN A'!B8+'MON A'!B8+'TUE A'!B8+'WED A'!B8</f>
        <v>0</v>
      </c>
      <c r="C8" s="125">
        <f>'SUN A'!C8+'MON A'!C8+'TUE A'!C8+'WED A'!C8</f>
        <v>0</v>
      </c>
      <c r="D8" s="157">
        <f t="shared" si="0"/>
        <v>0</v>
      </c>
      <c r="E8" s="84" t="s">
        <v>64</v>
      </c>
      <c r="F8" s="29">
        <f>'SUN A'!K17+'MON A'!K17+'TUE A'!K17+'WED A'!K17</f>
        <v>0</v>
      </c>
    </row>
    <row r="9" spans="1:6" ht="18.75">
      <c r="A9" s="75" t="s">
        <v>33</v>
      </c>
      <c r="B9" s="125">
        <f>SUM(B5:B8)</f>
        <v>0</v>
      </c>
      <c r="C9" s="125">
        <f>C5+C7+C8+C6</f>
        <v>0</v>
      </c>
      <c r="D9" s="157">
        <f t="shared" si="0"/>
        <v>0</v>
      </c>
      <c r="E9" s="84" t="s">
        <v>110</v>
      </c>
      <c r="F9" s="29">
        <f>'SUN A'!K18+'MON A'!K18+'TUE A'!K18+'WED A'!K18</f>
        <v>0</v>
      </c>
    </row>
    <row r="10" spans="1:6" ht="19.5" thickBot="1">
      <c r="A10" s="81" t="s">
        <v>35</v>
      </c>
      <c r="B10" s="126">
        <f>SUM(B5:B7)</f>
        <v>0</v>
      </c>
      <c r="C10" s="126">
        <f>C9-C8</f>
        <v>0</v>
      </c>
      <c r="D10" s="159">
        <f t="shared" si="0"/>
        <v>0</v>
      </c>
      <c r="E10" s="84" t="s">
        <v>70</v>
      </c>
      <c r="F10" s="29">
        <f>'SUN A'!K19+'MON A'!K19+'TUE A'!K19+'WED A'!K19</f>
        <v>0</v>
      </c>
    </row>
    <row r="11" spans="1:6" ht="18.75">
      <c r="A11" s="360" t="s">
        <v>24</v>
      </c>
      <c r="B11" s="361"/>
      <c r="C11" s="361"/>
      <c r="D11" s="153">
        <f>'SUN A'!G4+'MON A'!G4+'TUE A'!G4+'WED A'!G4</f>
        <v>0</v>
      </c>
      <c r="E11" s="166" t="s">
        <v>73</v>
      </c>
      <c r="F11" s="29">
        <f>'SUN A'!K20+'MON A'!K20+'TUE A'!K20+'WED A'!K20</f>
        <v>0</v>
      </c>
    </row>
    <row r="12" spans="1:6" ht="18.75">
      <c r="A12" s="354" t="s">
        <v>27</v>
      </c>
      <c r="B12" s="355"/>
      <c r="C12" s="355"/>
      <c r="D12" s="158">
        <f>'SUN A'!G5+'MON A'!G5+'TUE A'!G5+'WED A'!G5</f>
        <v>0</v>
      </c>
      <c r="E12" s="166" t="s">
        <v>76</v>
      </c>
      <c r="F12" s="29">
        <f>'SUN A'!K21+'MON A'!K21+'TUE A'!K21+'WED A'!K21</f>
        <v>0</v>
      </c>
    </row>
    <row r="13" spans="1:6" ht="19.5" thickBot="1">
      <c r="A13" s="356" t="s">
        <v>29</v>
      </c>
      <c r="B13" s="357"/>
      <c r="C13" s="357"/>
      <c r="D13" s="171">
        <f>'SUN A'!G6+'MON A'!G6+'TUE A'!G6+'WED A'!G6</f>
        <v>0</v>
      </c>
      <c r="E13" s="166" t="s">
        <v>78</v>
      </c>
      <c r="F13" s="29">
        <f>'SUN A'!K22+'MON A'!K22+'TUE A'!K22+'WED A'!K22</f>
        <v>0</v>
      </c>
    </row>
    <row r="14" spans="1:6" ht="18.75">
      <c r="A14" s="358" t="str">
        <f>CONCATENATE("Belt CPH  Goal = ",'Reference Tables'!G25)</f>
        <v>Belt CPH  Goal = 270</v>
      </c>
      <c r="B14" s="359"/>
      <c r="C14" s="359"/>
      <c r="D14" s="170">
        <f>IF(C5&gt;0,C5/(F5+F7),0)</f>
        <v>0</v>
      </c>
      <c r="E14" s="84" t="s">
        <v>82</v>
      </c>
      <c r="F14" s="29">
        <f>'SUN A'!K23+'MON A'!K23+'TUE A'!K23+'WED A'!K23</f>
        <v>0</v>
      </c>
    </row>
    <row r="15" spans="1:6" ht="18.75">
      <c r="A15" s="358" t="str">
        <f>CONCATENATE("Bulk CPH  Goal = ",'Reference Tables'!G26)</f>
        <v>Bulk CPH  Goal = 425</v>
      </c>
      <c r="B15" s="359"/>
      <c r="C15" s="359"/>
      <c r="D15" s="163">
        <f>IF((C6+C7)&gt;0,(C6+C7)/F4,0)</f>
        <v>0</v>
      </c>
      <c r="E15" s="84" t="s">
        <v>85</v>
      </c>
      <c r="F15" s="29">
        <f>'SUN A'!K24+'MON A'!K24+'TUE A'!K24+'WED A'!K24</f>
        <v>0</v>
      </c>
    </row>
    <row r="16" spans="1:6" ht="19.5" thickBot="1">
      <c r="A16" s="358" t="str">
        <f>CONCATENATE("Total CPH  Goal = ",'Reference Tables'!G27)</f>
        <v>Total CPH  Goal = 400</v>
      </c>
      <c r="B16" s="359"/>
      <c r="C16" s="359"/>
      <c r="D16" s="164">
        <f>IF(SUM(C5:C7)&gt;0,SUM(C5:C7)/(F4+F5+F7),0)</f>
        <v>0</v>
      </c>
      <c r="E16" s="160" t="s">
        <v>86</v>
      </c>
      <c r="F16" s="154">
        <f>'SUN A'!K25+'MON A'!K25+'TUE A'!K25+'WED A'!K25</f>
        <v>0</v>
      </c>
    </row>
    <row r="28" spans="3:3">
      <c r="C28" s="9"/>
    </row>
    <row r="29" spans="3:3">
      <c r="C29" s="9"/>
    </row>
    <row r="30" spans="3:3">
      <c r="C30" s="9"/>
    </row>
    <row r="31" spans="3:3">
      <c r="C31" s="9"/>
    </row>
    <row r="32" spans="3:3">
      <c r="C32" s="9"/>
    </row>
    <row r="33" spans="3:3">
      <c r="C33" s="9"/>
    </row>
    <row r="34" spans="3:3">
      <c r="C34" s="9"/>
    </row>
    <row r="35" spans="3:3">
      <c r="C35" s="9"/>
    </row>
    <row r="36" spans="3:3">
      <c r="C36" s="9"/>
    </row>
    <row r="37" spans="3:3">
      <c r="C37" s="9"/>
    </row>
    <row r="38" spans="3:3">
      <c r="C38" s="9"/>
    </row>
    <row r="39" spans="3:3">
      <c r="C39" s="9"/>
    </row>
    <row r="40" spans="3:3">
      <c r="C40" s="9"/>
    </row>
    <row r="41" spans="3:3">
      <c r="C41" s="9"/>
    </row>
    <row r="42" spans="3:3">
      <c r="C42" s="9"/>
    </row>
    <row r="43" spans="3:3">
      <c r="C43" s="9"/>
    </row>
    <row r="44" spans="3:3">
      <c r="C44" s="9"/>
    </row>
    <row r="45" spans="3:3">
      <c r="C45" s="9"/>
    </row>
    <row r="46" spans="3:3">
      <c r="C46" s="9"/>
    </row>
    <row r="47" spans="3:3">
      <c r="C47" s="9"/>
    </row>
    <row r="48" spans="3:3">
      <c r="C48" s="9"/>
    </row>
    <row r="49" spans="1:3">
      <c r="C49" s="9"/>
    </row>
    <row r="50" spans="1:3">
      <c r="C50" s="9"/>
    </row>
    <row r="51" spans="1:3">
      <c r="C51" s="9"/>
    </row>
    <row r="52" spans="1:3">
      <c r="C52" s="9"/>
    </row>
    <row r="53" spans="1:3">
      <c r="C53" s="9"/>
    </row>
    <row r="54" spans="1:3">
      <c r="A54" s="9"/>
      <c r="B54" s="9"/>
      <c r="C54" s="9"/>
    </row>
    <row r="55" spans="1:3">
      <c r="A55" s="9"/>
      <c r="B55" s="9"/>
      <c r="C55" s="9"/>
    </row>
    <row r="56" spans="1:3">
      <c r="A56" s="9"/>
      <c r="B56" s="9"/>
      <c r="C56" s="9"/>
    </row>
    <row r="57" spans="1:3">
      <c r="A57" s="9"/>
      <c r="B57" s="9"/>
      <c r="C57" s="9"/>
    </row>
    <row r="58" spans="1:3">
      <c r="A58" s="9"/>
      <c r="B58" s="9"/>
      <c r="C58" s="9"/>
    </row>
    <row r="59" spans="1:3">
      <c r="A59" s="9"/>
      <c r="B59" s="9"/>
      <c r="C59" s="9"/>
    </row>
    <row r="60" spans="1:3">
      <c r="A60" s="9"/>
      <c r="B60" s="9"/>
      <c r="C60" s="9"/>
    </row>
    <row r="61" spans="1:3">
      <c r="A61" s="9"/>
      <c r="B61" s="9"/>
      <c r="C61" s="9"/>
    </row>
    <row r="62" spans="1:3">
      <c r="A62" s="9"/>
      <c r="B62" s="9"/>
      <c r="C62" s="9"/>
    </row>
    <row r="63" spans="1:3">
      <c r="A63" s="9"/>
      <c r="B63" s="9"/>
      <c r="C63" s="9"/>
    </row>
    <row r="64" spans="1:3">
      <c r="A64" s="9"/>
      <c r="B64" s="9"/>
      <c r="C64" s="9"/>
    </row>
    <row r="65" spans="1:3">
      <c r="A65" s="9"/>
      <c r="B65" s="9"/>
      <c r="C65" s="9"/>
    </row>
    <row r="66" spans="1:3">
      <c r="A66" s="9"/>
      <c r="B66" s="9"/>
      <c r="C66" s="9"/>
    </row>
    <row r="67" spans="1:3">
      <c r="A67" s="9"/>
      <c r="B67" s="9"/>
      <c r="C67" s="9"/>
    </row>
    <row r="68" spans="1:3">
      <c r="A68" s="9"/>
      <c r="B68" s="9"/>
      <c r="C68" s="9"/>
    </row>
    <row r="69" spans="1:3">
      <c r="A69" s="9"/>
      <c r="B69" s="9"/>
      <c r="C69" s="9"/>
    </row>
    <row r="70" spans="1:3">
      <c r="A70" s="9"/>
      <c r="B70" s="9"/>
      <c r="C70" s="9"/>
    </row>
    <row r="71" spans="1:3">
      <c r="A71" s="9"/>
      <c r="B71" s="9"/>
      <c r="C71" s="9"/>
    </row>
    <row r="72" spans="1:3">
      <c r="A72" s="9"/>
      <c r="B72" s="9"/>
      <c r="C72" s="9"/>
    </row>
    <row r="73" spans="1:3">
      <c r="A73" s="9"/>
      <c r="B73" s="9"/>
      <c r="C73" s="9"/>
    </row>
    <row r="74" spans="1:3">
      <c r="A74" s="9"/>
      <c r="B74" s="9"/>
      <c r="C74" s="9"/>
    </row>
    <row r="75" spans="1:3">
      <c r="A75" s="9"/>
      <c r="B75" s="9"/>
      <c r="C75" s="9"/>
    </row>
    <row r="76" spans="1:3">
      <c r="A76" s="9"/>
      <c r="B76" s="9"/>
      <c r="C76" s="9"/>
    </row>
    <row r="77" spans="1:3">
      <c r="A77" s="9"/>
      <c r="B77" s="9"/>
      <c r="C77" s="9"/>
    </row>
    <row r="78" spans="1:3">
      <c r="A78" s="9"/>
      <c r="B78" s="9"/>
      <c r="C78" s="9"/>
    </row>
    <row r="79" spans="1:3">
      <c r="A79" s="9"/>
      <c r="B79" s="9"/>
      <c r="C79" s="9"/>
    </row>
    <row r="80" spans="1:3">
      <c r="A80" s="9"/>
      <c r="B80" s="9"/>
      <c r="C80" s="9"/>
    </row>
    <row r="81" spans="1:3">
      <c r="A81" s="9"/>
      <c r="B81" s="9"/>
      <c r="C81" s="9"/>
    </row>
    <row r="82" spans="1:3">
      <c r="A82" s="9"/>
      <c r="B82" s="9"/>
      <c r="C82" s="9"/>
    </row>
    <row r="83" spans="1:3">
      <c r="A83" s="9"/>
      <c r="B83" s="9"/>
      <c r="C83" s="9"/>
    </row>
    <row r="84" spans="1:3">
      <c r="A84" s="9"/>
      <c r="B84" s="9"/>
      <c r="C84" s="9"/>
    </row>
    <row r="85" spans="1:3">
      <c r="A85" s="9"/>
      <c r="B85" s="9"/>
      <c r="C85" s="9"/>
    </row>
    <row r="86" spans="1:3">
      <c r="A86" s="9"/>
      <c r="B86" s="9"/>
      <c r="C86" s="9"/>
    </row>
    <row r="87" spans="1:3">
      <c r="A87" s="9"/>
      <c r="B87" s="9"/>
      <c r="C87" s="9"/>
    </row>
    <row r="88" spans="1:3">
      <c r="A88" s="9"/>
      <c r="B88" s="9"/>
      <c r="C88" s="9"/>
    </row>
    <row r="89" spans="1:3">
      <c r="A89" s="9"/>
      <c r="B89" s="9"/>
      <c r="C89" s="9"/>
    </row>
    <row r="90" spans="1:3">
      <c r="A90" s="9"/>
      <c r="B90" s="9"/>
      <c r="C90" s="9"/>
    </row>
    <row r="91" spans="1:3">
      <c r="A91" s="9"/>
      <c r="B91" s="9"/>
      <c r="C91" s="9"/>
    </row>
    <row r="92" spans="1:3">
      <c r="A92" s="9"/>
      <c r="B92" s="9"/>
      <c r="C92" s="9"/>
    </row>
    <row r="93" spans="1:3">
      <c r="A93" s="9"/>
      <c r="B93" s="9"/>
      <c r="C93" s="9"/>
    </row>
    <row r="94" spans="1:3">
      <c r="A94" s="9"/>
      <c r="B94" s="9"/>
      <c r="C94" s="9"/>
    </row>
    <row r="95" spans="1:3">
      <c r="A95" s="9"/>
      <c r="B95" s="9"/>
      <c r="C95" s="9"/>
    </row>
    <row r="96" spans="1:3">
      <c r="A96" s="9"/>
      <c r="B96" s="9"/>
      <c r="C96" s="9"/>
    </row>
    <row r="97" spans="1:3">
      <c r="A97" s="9"/>
      <c r="B97" s="9"/>
      <c r="C97" s="9"/>
    </row>
    <row r="98" spans="1:3">
      <c r="A98" s="9"/>
      <c r="B98" s="9"/>
      <c r="C98" s="9"/>
    </row>
    <row r="99" spans="1:3">
      <c r="A99" s="9"/>
      <c r="B99" s="9"/>
      <c r="C99" s="9"/>
    </row>
    <row r="100" spans="1:3">
      <c r="A100" s="9"/>
      <c r="B100" s="9"/>
      <c r="C100" s="9"/>
    </row>
    <row r="101" spans="1:3">
      <c r="A101" s="9"/>
      <c r="B101" s="9"/>
      <c r="C101" s="9"/>
    </row>
    <row r="102" spans="1:3">
      <c r="A102" s="9"/>
      <c r="B102" s="9"/>
      <c r="C102" s="9"/>
    </row>
    <row r="103" spans="1:3">
      <c r="A103" s="9"/>
      <c r="B103" s="9"/>
      <c r="C103" s="9"/>
    </row>
    <row r="104" spans="1:3">
      <c r="A104" s="9"/>
      <c r="B104" s="9"/>
      <c r="C104" s="9"/>
    </row>
    <row r="105" spans="1:3">
      <c r="A105" s="9"/>
      <c r="B105" s="9"/>
      <c r="C105" s="9"/>
    </row>
    <row r="106" spans="1:3">
      <c r="A106" s="9"/>
      <c r="B106" s="9"/>
      <c r="C106" s="9"/>
    </row>
    <row r="107" spans="1:3">
      <c r="A107" s="9"/>
      <c r="B107" s="9"/>
      <c r="C107" s="9"/>
    </row>
    <row r="108" spans="1:3">
      <c r="A108" s="9"/>
      <c r="B108" s="9"/>
      <c r="C108" s="9"/>
    </row>
    <row r="109" spans="1:3">
      <c r="A109" s="9"/>
      <c r="B109" s="9"/>
      <c r="C109" s="9"/>
    </row>
    <row r="110" spans="1:3">
      <c r="A110" s="9"/>
      <c r="B110" s="9"/>
      <c r="C110" s="9"/>
    </row>
    <row r="111" spans="1:3">
      <c r="A111" s="9"/>
      <c r="B111" s="9"/>
      <c r="C111" s="9"/>
    </row>
    <row r="112" spans="1:3">
      <c r="A112" s="9"/>
      <c r="B112" s="9"/>
      <c r="C112" s="9"/>
    </row>
    <row r="113" spans="1:3">
      <c r="A113" s="9"/>
      <c r="B113" s="9"/>
      <c r="C113" s="9"/>
    </row>
    <row r="114" spans="1:3">
      <c r="A114" s="9"/>
      <c r="B114" s="9"/>
      <c r="C114" s="9"/>
    </row>
    <row r="115" spans="1:3">
      <c r="A115" s="9"/>
      <c r="B115" s="9"/>
      <c r="C115" s="9"/>
    </row>
    <row r="116" spans="1:3">
      <c r="A116" s="9"/>
      <c r="B116" s="9"/>
      <c r="C116" s="9"/>
    </row>
    <row r="117" spans="1:3">
      <c r="A117" s="9"/>
      <c r="B117" s="9"/>
      <c r="C117" s="9"/>
    </row>
    <row r="118" spans="1:3">
      <c r="A118" s="9"/>
      <c r="B118" s="9"/>
      <c r="C118" s="9"/>
    </row>
    <row r="119" spans="1:3">
      <c r="A119" s="9"/>
      <c r="B119" s="9"/>
      <c r="C119" s="9"/>
    </row>
    <row r="120" spans="1:3">
      <c r="A120" s="9"/>
      <c r="B120" s="9"/>
      <c r="C120" s="9"/>
    </row>
    <row r="121" spans="1:3">
      <c r="A121" s="9"/>
      <c r="B121" s="9"/>
      <c r="C121" s="9"/>
    </row>
    <row r="122" spans="1:3">
      <c r="A122" s="9"/>
      <c r="B122" s="9"/>
      <c r="C122" s="9"/>
    </row>
    <row r="123" spans="1:3">
      <c r="A123" s="9"/>
      <c r="B123" s="9"/>
      <c r="C123" s="9"/>
    </row>
    <row r="124" spans="1:3">
      <c r="A124" s="9"/>
      <c r="B124" s="9"/>
      <c r="C124" s="9"/>
    </row>
    <row r="125" spans="1:3">
      <c r="A125" s="9"/>
      <c r="B125" s="9"/>
      <c r="C125" s="9"/>
    </row>
    <row r="126" spans="1:3">
      <c r="A126" s="9"/>
      <c r="B126" s="9"/>
      <c r="C126" s="9"/>
    </row>
    <row r="127" spans="1:3">
      <c r="A127" s="9"/>
      <c r="B127" s="9"/>
      <c r="C127" s="9"/>
    </row>
    <row r="128" spans="1:3">
      <c r="A128" s="9"/>
      <c r="B128" s="9"/>
      <c r="C128" s="9"/>
    </row>
    <row r="129" spans="1:3">
      <c r="A129" s="9"/>
      <c r="B129" s="9"/>
      <c r="C129" s="9"/>
    </row>
    <row r="130" spans="1:3">
      <c r="A130" s="9"/>
      <c r="B130" s="9"/>
      <c r="C130" s="9"/>
    </row>
    <row r="131" spans="1:3">
      <c r="A131" s="9"/>
      <c r="B131" s="9"/>
      <c r="C131" s="9"/>
    </row>
    <row r="132" spans="1:3">
      <c r="A132" s="9"/>
      <c r="B132" s="9"/>
      <c r="C132" s="9"/>
    </row>
    <row r="133" spans="1:3">
      <c r="A133" s="9"/>
      <c r="B133" s="9"/>
      <c r="C133" s="9"/>
    </row>
    <row r="134" spans="1:3">
      <c r="A134" s="9"/>
      <c r="B134" s="9"/>
      <c r="C134" s="9"/>
    </row>
    <row r="135" spans="1:3">
      <c r="A135" s="9"/>
      <c r="B135" s="9"/>
      <c r="C135" s="9"/>
    </row>
    <row r="136" spans="1:3">
      <c r="A136" s="9"/>
      <c r="B136" s="9"/>
      <c r="C136" s="9"/>
    </row>
    <row r="137" spans="1:3">
      <c r="A137" s="9"/>
      <c r="B137" s="9"/>
      <c r="C137" s="9"/>
    </row>
    <row r="138" spans="1:3">
      <c r="A138" s="9"/>
      <c r="B138" s="9"/>
      <c r="C138" s="9"/>
    </row>
    <row r="139" spans="1:3">
      <c r="A139" s="9"/>
      <c r="B139" s="9"/>
      <c r="C139" s="9"/>
    </row>
    <row r="140" spans="1:3">
      <c r="A140" s="9"/>
      <c r="B140" s="9"/>
      <c r="C140" s="9"/>
    </row>
    <row r="141" spans="1:3">
      <c r="A141" s="9"/>
      <c r="B141" s="9"/>
      <c r="C141" s="9"/>
    </row>
    <row r="142" spans="1:3">
      <c r="A142" s="9"/>
      <c r="B142" s="9"/>
      <c r="C142" s="9"/>
    </row>
    <row r="143" spans="1:3">
      <c r="A143" s="9"/>
      <c r="B143" s="9"/>
      <c r="C143" s="9"/>
    </row>
    <row r="144" spans="1:3">
      <c r="A144" s="9"/>
      <c r="B144" s="9"/>
      <c r="C144" s="9"/>
    </row>
    <row r="145" spans="1:3">
      <c r="A145" s="9"/>
      <c r="B145" s="9"/>
      <c r="C145" s="9"/>
    </row>
    <row r="146" spans="1:3">
      <c r="A146" s="9"/>
      <c r="B146" s="9"/>
      <c r="C146" s="9"/>
    </row>
    <row r="147" spans="1:3">
      <c r="A147" s="9"/>
      <c r="B147" s="9"/>
      <c r="C147" s="9"/>
    </row>
    <row r="148" spans="1:3">
      <c r="A148" s="9"/>
      <c r="B148" s="9"/>
      <c r="C148" s="9"/>
    </row>
    <row r="149" spans="1:3">
      <c r="A149" s="9"/>
      <c r="B149" s="9"/>
      <c r="C149" s="9"/>
    </row>
    <row r="150" spans="1:3">
      <c r="A150" s="9"/>
      <c r="B150" s="9"/>
      <c r="C150" s="9"/>
    </row>
    <row r="151" spans="1:3">
      <c r="A151" s="9"/>
      <c r="B151" s="9"/>
      <c r="C151" s="9"/>
    </row>
    <row r="152" spans="1:3">
      <c r="A152" s="9"/>
      <c r="B152" s="9"/>
      <c r="C152" s="9"/>
    </row>
    <row r="153" spans="1:3">
      <c r="A153" s="9"/>
      <c r="B153" s="9"/>
      <c r="C153" s="9"/>
    </row>
    <row r="154" spans="1:3">
      <c r="A154" s="9"/>
      <c r="B154" s="9"/>
      <c r="C154" s="9"/>
    </row>
    <row r="155" spans="1:3">
      <c r="A155" s="9"/>
      <c r="B155" s="9"/>
      <c r="C155" s="9"/>
    </row>
    <row r="156" spans="1:3">
      <c r="A156" s="9"/>
      <c r="B156" s="9"/>
      <c r="C156" s="9"/>
    </row>
    <row r="157" spans="1:3">
      <c r="A157" s="9"/>
      <c r="B157" s="9"/>
      <c r="C157" s="9"/>
    </row>
    <row r="158" spans="1:3">
      <c r="A158" s="9"/>
      <c r="B158" s="9"/>
      <c r="C158" s="9"/>
    </row>
    <row r="159" spans="1:3">
      <c r="A159" s="9"/>
      <c r="B159" s="9"/>
      <c r="C159" s="9"/>
    </row>
    <row r="160" spans="1:3">
      <c r="A160" s="9"/>
      <c r="B160" s="9"/>
      <c r="C160" s="9"/>
    </row>
    <row r="161" spans="1:3">
      <c r="A161" s="9"/>
      <c r="B161" s="9"/>
      <c r="C161" s="9"/>
    </row>
    <row r="162" spans="1:3">
      <c r="A162" s="9"/>
      <c r="B162" s="9"/>
      <c r="C162" s="9"/>
    </row>
    <row r="163" spans="1:3">
      <c r="A163" s="9"/>
      <c r="B163" s="9"/>
      <c r="C163" s="9"/>
    </row>
    <row r="164" spans="1:3">
      <c r="A164" s="9"/>
      <c r="B164" s="9"/>
      <c r="C164" s="9"/>
    </row>
    <row r="165" spans="1:3">
      <c r="A165" s="9"/>
      <c r="B165" s="9"/>
      <c r="C165" s="9"/>
    </row>
    <row r="166" spans="1:3">
      <c r="A166" s="9"/>
      <c r="B166" s="9"/>
      <c r="C166" s="9"/>
    </row>
    <row r="167" spans="1:3">
      <c r="A167" s="9"/>
      <c r="B167" s="9"/>
      <c r="C167" s="9"/>
    </row>
    <row r="168" spans="1:3">
      <c r="A168" s="9"/>
      <c r="B168" s="9"/>
      <c r="C168" s="9"/>
    </row>
    <row r="169" spans="1:3">
      <c r="A169" s="9"/>
      <c r="B169" s="9"/>
      <c r="C169" s="9"/>
    </row>
    <row r="170" spans="1:3">
      <c r="A170" s="9"/>
      <c r="B170" s="9"/>
      <c r="C170" s="9"/>
    </row>
    <row r="171" spans="1:3">
      <c r="A171" s="9"/>
      <c r="B171" s="9"/>
      <c r="C171" s="9"/>
    </row>
    <row r="172" spans="1:3">
      <c r="A172" s="9"/>
      <c r="B172" s="9"/>
      <c r="C172" s="9"/>
    </row>
    <row r="173" spans="1:3">
      <c r="A173" s="9"/>
      <c r="B173" s="9"/>
      <c r="C173" s="9"/>
    </row>
    <row r="174" spans="1:3">
      <c r="A174" s="9"/>
      <c r="B174" s="9"/>
      <c r="C174" s="9"/>
    </row>
    <row r="175" spans="1:3">
      <c r="A175" s="9"/>
      <c r="B175" s="9"/>
      <c r="C175" s="9"/>
    </row>
    <row r="176" spans="1:3">
      <c r="A176" s="9"/>
      <c r="B176" s="9"/>
      <c r="C176" s="9"/>
    </row>
    <row r="177" spans="1:3">
      <c r="A177" s="9"/>
      <c r="B177" s="9"/>
      <c r="C177" s="9"/>
    </row>
    <row r="178" spans="1:3">
      <c r="A178" s="9"/>
      <c r="B178" s="9"/>
      <c r="C178" s="9"/>
    </row>
    <row r="179" spans="1:3">
      <c r="A179" s="9"/>
      <c r="B179" s="9"/>
      <c r="C179" s="9"/>
    </row>
    <row r="180" spans="1:3">
      <c r="A180" s="9"/>
      <c r="B180" s="9"/>
      <c r="C180" s="9"/>
    </row>
    <row r="181" spans="1:3">
      <c r="A181" s="9"/>
      <c r="B181" s="9"/>
      <c r="C181" s="9"/>
    </row>
    <row r="182" spans="1:3">
      <c r="A182" s="9"/>
      <c r="B182" s="9"/>
      <c r="C182" s="9"/>
    </row>
    <row r="183" spans="1:3">
      <c r="A183" s="9"/>
      <c r="B183" s="9"/>
      <c r="C183" s="9"/>
    </row>
    <row r="184" spans="1:3">
      <c r="A184" s="9"/>
      <c r="B184" s="9"/>
      <c r="C184" s="9"/>
    </row>
    <row r="185" spans="1:3">
      <c r="A185" s="9"/>
      <c r="B185" s="9"/>
      <c r="C185" s="9"/>
    </row>
    <row r="186" spans="1:3">
      <c r="A186" s="9"/>
      <c r="B186" s="9"/>
      <c r="C186" s="9"/>
    </row>
    <row r="187" spans="1:3">
      <c r="A187" s="9"/>
      <c r="B187" s="9"/>
      <c r="C187" s="9"/>
    </row>
    <row r="188" spans="1:3">
      <c r="A188" s="9"/>
      <c r="B188" s="9"/>
      <c r="C188" s="9"/>
    </row>
    <row r="189" spans="1:3">
      <c r="A189" s="9"/>
      <c r="B189" s="9"/>
      <c r="C189" s="9"/>
    </row>
    <row r="190" spans="1:3">
      <c r="A190" s="9"/>
      <c r="B190" s="9"/>
      <c r="C190" s="9"/>
    </row>
    <row r="191" spans="1:3">
      <c r="A191" s="9"/>
      <c r="B191" s="9"/>
      <c r="C191" s="9"/>
    </row>
    <row r="192" spans="1:3">
      <c r="A192" s="9"/>
      <c r="B192" s="9"/>
      <c r="C192" s="9"/>
    </row>
    <row r="193" spans="1:3">
      <c r="A193" s="9"/>
      <c r="B193" s="9"/>
      <c r="C193" s="9"/>
    </row>
    <row r="194" spans="1:3">
      <c r="A194" s="9"/>
      <c r="B194" s="9"/>
      <c r="C194" s="9"/>
    </row>
    <row r="195" spans="1:3">
      <c r="A195" s="9"/>
      <c r="B195" s="9"/>
      <c r="C195" s="9"/>
    </row>
    <row r="196" spans="1:3">
      <c r="A196" s="9"/>
      <c r="B196" s="9"/>
      <c r="C196" s="9"/>
    </row>
    <row r="197" spans="1:3">
      <c r="A197" s="9"/>
      <c r="B197" s="9"/>
      <c r="C197" s="9"/>
    </row>
    <row r="198" spans="1:3">
      <c r="A198" s="9"/>
      <c r="B198" s="9"/>
      <c r="C198" s="9"/>
    </row>
    <row r="199" spans="1:3">
      <c r="A199" s="9"/>
      <c r="B199" s="9"/>
      <c r="C199" s="9"/>
    </row>
    <row r="200" spans="1:3">
      <c r="A200" s="9"/>
      <c r="B200" s="9"/>
      <c r="C200" s="9"/>
    </row>
    <row r="201" spans="1:3">
      <c r="A201" s="9"/>
      <c r="B201" s="9"/>
      <c r="C201" s="9"/>
    </row>
    <row r="202" spans="1:3">
      <c r="A202" s="9"/>
      <c r="B202" s="9"/>
      <c r="C202" s="9"/>
    </row>
    <row r="203" spans="1:3">
      <c r="A203" s="9"/>
      <c r="B203" s="9"/>
      <c r="C203" s="9"/>
    </row>
    <row r="204" spans="1:3">
      <c r="A204" s="9"/>
      <c r="B204" s="9"/>
      <c r="C204" s="9"/>
    </row>
    <row r="205" spans="1:3">
      <c r="A205" s="9"/>
      <c r="B205" s="9"/>
      <c r="C205" s="9"/>
    </row>
    <row r="206" spans="1:3">
      <c r="A206" s="9"/>
      <c r="B206" s="9"/>
      <c r="C206" s="9"/>
    </row>
    <row r="207" spans="1:3">
      <c r="A207" s="9"/>
      <c r="B207" s="9"/>
      <c r="C207" s="9"/>
    </row>
    <row r="208" spans="1:3">
      <c r="A208" s="9"/>
      <c r="B208" s="9"/>
      <c r="C208" s="9"/>
    </row>
    <row r="209" spans="1:3">
      <c r="A209" s="9"/>
      <c r="B209" s="9"/>
      <c r="C209" s="9"/>
    </row>
    <row r="210" spans="1:3">
      <c r="A210" s="9"/>
      <c r="B210" s="9"/>
      <c r="C210" s="9"/>
    </row>
    <row r="211" spans="1:3">
      <c r="A211" s="9"/>
      <c r="B211" s="9"/>
      <c r="C211" s="9"/>
    </row>
    <row r="212" spans="1:3">
      <c r="A212" s="9"/>
      <c r="B212" s="9"/>
      <c r="C212" s="9"/>
    </row>
    <row r="213" spans="1:3">
      <c r="A213" s="9"/>
      <c r="B213" s="9"/>
      <c r="C213" s="9"/>
    </row>
    <row r="214" spans="1:3">
      <c r="A214" s="9"/>
      <c r="B214" s="9"/>
      <c r="C214" s="9"/>
    </row>
    <row r="215" spans="1:3">
      <c r="A215" s="9"/>
      <c r="B215" s="9"/>
      <c r="C215" s="9"/>
    </row>
    <row r="216" spans="1:3">
      <c r="A216" s="9"/>
      <c r="B216" s="9"/>
      <c r="C216" s="9"/>
    </row>
    <row r="217" spans="1:3">
      <c r="A217" s="9"/>
      <c r="B217" s="9"/>
      <c r="C217" s="9"/>
    </row>
    <row r="218" spans="1:3">
      <c r="A218" s="9"/>
      <c r="B218" s="9"/>
      <c r="C218" s="9"/>
    </row>
    <row r="219" spans="1:3">
      <c r="A219" s="9"/>
      <c r="B219" s="9"/>
      <c r="C219" s="9"/>
    </row>
    <row r="220" spans="1:3">
      <c r="A220" s="9"/>
      <c r="B220" s="9"/>
      <c r="C220" s="9"/>
    </row>
    <row r="221" spans="1:3">
      <c r="A221" s="9"/>
      <c r="B221" s="9"/>
      <c r="C221" s="9"/>
    </row>
    <row r="222" spans="1:3">
      <c r="A222" s="9"/>
      <c r="B222" s="9"/>
      <c r="C222" s="9"/>
    </row>
    <row r="223" spans="1:3">
      <c r="A223" s="9"/>
      <c r="B223" s="9"/>
      <c r="C223" s="9"/>
    </row>
    <row r="224" spans="1:3">
      <c r="A224" s="9"/>
      <c r="B224" s="9"/>
      <c r="C224" s="9"/>
    </row>
    <row r="225" spans="1:3">
      <c r="A225" s="9"/>
      <c r="B225" s="9"/>
      <c r="C225" s="9"/>
    </row>
    <row r="226" spans="1:3">
      <c r="A226" s="9"/>
      <c r="B226" s="9"/>
      <c r="C226" s="9"/>
    </row>
    <row r="227" spans="1:3">
      <c r="A227" s="9"/>
      <c r="B227" s="9"/>
      <c r="C227" s="9"/>
    </row>
    <row r="228" spans="1:3">
      <c r="A228" s="9"/>
      <c r="B228" s="9"/>
      <c r="C228" s="9"/>
    </row>
    <row r="229" spans="1:3">
      <c r="A229" s="9"/>
      <c r="B229" s="9"/>
      <c r="C229" s="9"/>
    </row>
    <row r="230" spans="1:3">
      <c r="A230" s="9"/>
      <c r="B230" s="9"/>
      <c r="C230" s="9"/>
    </row>
    <row r="231" spans="1:3">
      <c r="A231" s="9"/>
      <c r="B231" s="9"/>
      <c r="C231" s="9"/>
    </row>
    <row r="232" spans="1:3">
      <c r="A232" s="9"/>
      <c r="B232" s="9"/>
      <c r="C232" s="9"/>
    </row>
    <row r="233" spans="1:3">
      <c r="A233" s="9"/>
      <c r="B233" s="9"/>
      <c r="C233" s="9"/>
    </row>
    <row r="234" spans="1:3">
      <c r="A234" s="9"/>
      <c r="B234" s="9"/>
      <c r="C234" s="9"/>
    </row>
    <row r="235" spans="1:3">
      <c r="A235" s="9"/>
      <c r="B235" s="9"/>
      <c r="C235" s="9"/>
    </row>
    <row r="236" spans="1:3">
      <c r="A236" s="9"/>
      <c r="B236" s="9"/>
      <c r="C236" s="9"/>
    </row>
    <row r="237" spans="1:3">
      <c r="A237" s="9"/>
      <c r="B237" s="9"/>
      <c r="C237" s="9"/>
    </row>
    <row r="238" spans="1:3">
      <c r="A238" s="9"/>
      <c r="B238" s="9"/>
      <c r="C238" s="9"/>
    </row>
    <row r="239" spans="1:3">
      <c r="A239" s="9"/>
      <c r="B239" s="9"/>
      <c r="C239" s="9"/>
    </row>
    <row r="240" spans="1:3">
      <c r="A240" s="9"/>
      <c r="B240" s="9"/>
      <c r="C240" s="9"/>
    </row>
    <row r="241" spans="1:3">
      <c r="A241" s="9"/>
      <c r="B241" s="9"/>
      <c r="C241" s="9"/>
    </row>
    <row r="242" spans="1:3">
      <c r="A242" s="9"/>
      <c r="B242" s="9"/>
      <c r="C242" s="9"/>
    </row>
    <row r="243" spans="1:3">
      <c r="A243" s="9"/>
      <c r="B243" s="9"/>
      <c r="C243" s="9"/>
    </row>
    <row r="244" spans="1:3">
      <c r="A244" s="9"/>
      <c r="B244" s="9"/>
      <c r="C244" s="9"/>
    </row>
    <row r="245" spans="1:3">
      <c r="A245" s="9"/>
      <c r="B245" s="9"/>
      <c r="C245" s="9"/>
    </row>
    <row r="246" spans="1:3">
      <c r="A246" s="9"/>
      <c r="B246" s="9"/>
      <c r="C246" s="9"/>
    </row>
    <row r="247" spans="1:3">
      <c r="A247" s="9"/>
      <c r="B247" s="9"/>
      <c r="C247" s="9"/>
    </row>
    <row r="248" spans="1:3">
      <c r="A248" s="9"/>
      <c r="B248" s="9"/>
      <c r="C248" s="9"/>
    </row>
    <row r="249" spans="1:3">
      <c r="A249" s="9"/>
      <c r="B249" s="9"/>
      <c r="C249" s="9"/>
    </row>
    <row r="250" spans="1:3">
      <c r="A250" s="9"/>
      <c r="B250" s="9"/>
      <c r="C250" s="9"/>
    </row>
    <row r="251" spans="1:3">
      <c r="A251" s="9"/>
      <c r="B251" s="9"/>
      <c r="C251" s="9"/>
    </row>
    <row r="252" spans="1:3">
      <c r="A252" s="9"/>
      <c r="B252" s="9"/>
      <c r="C252" s="9"/>
    </row>
    <row r="253" spans="1:3">
      <c r="A253" s="9"/>
      <c r="B253" s="9"/>
      <c r="C253" s="9"/>
    </row>
    <row r="254" spans="1:3">
      <c r="A254" s="9"/>
      <c r="B254" s="9"/>
      <c r="C254" s="9"/>
    </row>
    <row r="255" spans="1:3">
      <c r="A255" s="9"/>
      <c r="B255" s="9"/>
      <c r="C255" s="9"/>
    </row>
    <row r="256" spans="1:3">
      <c r="A256" s="9"/>
      <c r="B256" s="9"/>
      <c r="C256" s="9"/>
    </row>
    <row r="257" spans="1:3">
      <c r="A257" s="9"/>
      <c r="B257" s="9"/>
      <c r="C257" s="9"/>
    </row>
    <row r="258" spans="1:3">
      <c r="A258" s="9"/>
      <c r="B258" s="9"/>
      <c r="C258" s="9"/>
    </row>
    <row r="259" spans="1:3">
      <c r="A259" s="9"/>
      <c r="B259" s="9"/>
      <c r="C259" s="9"/>
    </row>
    <row r="260" spans="1:3">
      <c r="A260" s="9"/>
      <c r="B260" s="9"/>
      <c r="C260" s="9"/>
    </row>
    <row r="261" spans="1:3">
      <c r="A261" s="9"/>
      <c r="B261" s="9"/>
      <c r="C261" s="9"/>
    </row>
    <row r="262" spans="1:3">
      <c r="A262" s="9"/>
      <c r="B262" s="9"/>
      <c r="C262" s="9"/>
    </row>
    <row r="263" spans="1:3">
      <c r="A263" s="9"/>
      <c r="B263" s="9"/>
      <c r="C263" s="9"/>
    </row>
    <row r="264" spans="1:3">
      <c r="A264" s="9"/>
      <c r="B264" s="9"/>
      <c r="C264" s="9"/>
    </row>
    <row r="265" spans="1:3">
      <c r="A265" s="9"/>
      <c r="B265" s="9"/>
      <c r="C265" s="9"/>
    </row>
    <row r="266" spans="1:3">
      <c r="A266" s="9"/>
      <c r="B266" s="9"/>
      <c r="C266" s="9"/>
    </row>
    <row r="267" spans="1:3">
      <c r="A267" s="9"/>
      <c r="B267" s="9"/>
      <c r="C267" s="9"/>
    </row>
    <row r="268" spans="1:3">
      <c r="A268" s="9"/>
      <c r="B268" s="9"/>
      <c r="C268" s="9"/>
    </row>
    <row r="269" spans="1:3">
      <c r="A269" s="9"/>
      <c r="B269" s="9"/>
      <c r="C269" s="9"/>
    </row>
    <row r="270" spans="1:3">
      <c r="A270" s="9"/>
      <c r="B270" s="9"/>
      <c r="C270" s="9"/>
    </row>
    <row r="271" spans="1:3">
      <c r="A271" s="9"/>
      <c r="B271" s="9"/>
      <c r="C271" s="9"/>
    </row>
    <row r="272" spans="1:3">
      <c r="A272" s="9"/>
      <c r="B272" s="9"/>
      <c r="C272" s="9"/>
    </row>
    <row r="273" spans="1:3">
      <c r="A273" s="9"/>
      <c r="B273" s="9"/>
      <c r="C273" s="9"/>
    </row>
    <row r="274" spans="1:3">
      <c r="A274" s="9"/>
      <c r="B274" s="9"/>
      <c r="C274" s="9"/>
    </row>
    <row r="275" spans="1:3">
      <c r="A275" s="9"/>
      <c r="B275" s="9"/>
      <c r="C275" s="9"/>
    </row>
    <row r="276" spans="1:3">
      <c r="A276" s="9"/>
      <c r="B276" s="9"/>
      <c r="C276" s="9"/>
    </row>
    <row r="277" spans="1:3">
      <c r="A277" s="9"/>
      <c r="B277" s="9"/>
      <c r="C277" s="9"/>
    </row>
    <row r="278" spans="1:3">
      <c r="A278" s="9"/>
      <c r="B278" s="9"/>
      <c r="C278" s="9"/>
    </row>
    <row r="279" spans="1:3">
      <c r="A279" s="9"/>
      <c r="B279" s="9"/>
      <c r="C279" s="9"/>
    </row>
    <row r="280" spans="1:3">
      <c r="A280" s="9"/>
      <c r="B280" s="9"/>
      <c r="C280" s="9"/>
    </row>
    <row r="281" spans="1:3">
      <c r="A281" s="9"/>
      <c r="B281" s="9"/>
      <c r="C281" s="9"/>
    </row>
    <row r="282" spans="1:3">
      <c r="A282" s="9"/>
      <c r="B282" s="9"/>
      <c r="C282" s="9"/>
    </row>
    <row r="283" spans="1:3">
      <c r="A283" s="9"/>
      <c r="B283" s="9"/>
      <c r="C283" s="9"/>
    </row>
    <row r="284" spans="1:3">
      <c r="A284" s="9"/>
      <c r="B284" s="9"/>
      <c r="C284" s="9"/>
    </row>
    <row r="285" spans="1:3">
      <c r="A285" s="9"/>
      <c r="B285" s="9"/>
      <c r="C285" s="9"/>
    </row>
    <row r="286" spans="1:3">
      <c r="A286" s="9"/>
      <c r="B286" s="9"/>
      <c r="C286" s="9"/>
    </row>
    <row r="287" spans="1:3">
      <c r="A287" s="9"/>
      <c r="B287" s="9"/>
      <c r="C287" s="9"/>
    </row>
    <row r="288" spans="1:3">
      <c r="A288" s="9"/>
      <c r="B288" s="9"/>
      <c r="C288" s="9"/>
    </row>
    <row r="289" spans="1:3">
      <c r="A289" s="9"/>
      <c r="B289" s="9"/>
      <c r="C289" s="9"/>
    </row>
    <row r="290" spans="1:3">
      <c r="A290" s="9"/>
      <c r="B290" s="9"/>
      <c r="C290" s="9"/>
    </row>
    <row r="291" spans="1:3">
      <c r="A291" s="9"/>
      <c r="B291" s="9"/>
      <c r="C291" s="9"/>
    </row>
    <row r="292" spans="1:3">
      <c r="A292" s="9"/>
      <c r="B292" s="9"/>
      <c r="C292" s="9"/>
    </row>
    <row r="293" spans="1:3">
      <c r="A293" s="9"/>
      <c r="B293" s="9"/>
      <c r="C293" s="9"/>
    </row>
    <row r="294" spans="1:3">
      <c r="A294" s="9"/>
      <c r="B294" s="9"/>
      <c r="C294" s="9"/>
    </row>
    <row r="295" spans="1:3">
      <c r="A295" s="9"/>
      <c r="B295" s="9"/>
      <c r="C295" s="9"/>
    </row>
    <row r="296" spans="1:3">
      <c r="A296" s="9"/>
      <c r="B296" s="9"/>
      <c r="C296" s="9"/>
    </row>
    <row r="297" spans="1:3">
      <c r="A297" s="9"/>
      <c r="B297" s="9"/>
      <c r="C297" s="9"/>
    </row>
    <row r="298" spans="1:3">
      <c r="A298" s="9"/>
      <c r="B298" s="9"/>
      <c r="C298" s="9"/>
    </row>
    <row r="299" spans="1:3">
      <c r="A299" s="9"/>
      <c r="B299" s="9"/>
      <c r="C299" s="9"/>
    </row>
    <row r="300" spans="1:3">
      <c r="A300" s="9"/>
      <c r="B300" s="9"/>
      <c r="C300" s="9"/>
    </row>
    <row r="301" spans="1:3">
      <c r="A301" s="9"/>
      <c r="B301" s="9"/>
      <c r="C301" s="9"/>
    </row>
    <row r="302" spans="1:3">
      <c r="A302" s="9"/>
      <c r="B302" s="9"/>
      <c r="C302" s="9"/>
    </row>
    <row r="303" spans="1:3">
      <c r="A303" s="9"/>
      <c r="B303" s="9"/>
      <c r="C303" s="9"/>
    </row>
    <row r="304" spans="1:3">
      <c r="A304" s="9"/>
      <c r="B304" s="9"/>
      <c r="C304" s="9"/>
    </row>
    <row r="305" spans="1:3">
      <c r="A305" s="9"/>
      <c r="B305" s="9"/>
      <c r="C305" s="9"/>
    </row>
    <row r="306" spans="1:3">
      <c r="A306" s="9"/>
      <c r="B306" s="9"/>
      <c r="C306" s="9"/>
    </row>
    <row r="307" spans="1:3">
      <c r="A307" s="9"/>
      <c r="B307" s="9"/>
      <c r="C307" s="9"/>
    </row>
    <row r="308" spans="1:3">
      <c r="A308" s="9"/>
      <c r="B308" s="9"/>
      <c r="C308" s="9"/>
    </row>
    <row r="309" spans="1:3">
      <c r="A309" s="9"/>
      <c r="B309" s="9"/>
      <c r="C309" s="9"/>
    </row>
    <row r="310" spans="1:3">
      <c r="A310" s="9"/>
      <c r="B310" s="9"/>
      <c r="C310" s="9"/>
    </row>
    <row r="311" spans="1:3">
      <c r="A311" s="9"/>
      <c r="B311" s="9"/>
      <c r="C311" s="9"/>
    </row>
    <row r="312" spans="1:3">
      <c r="A312" s="9"/>
      <c r="B312" s="9"/>
      <c r="C312" s="9"/>
    </row>
    <row r="313" spans="1:3">
      <c r="A313" s="9"/>
      <c r="B313" s="9"/>
      <c r="C313" s="9"/>
    </row>
    <row r="314" spans="1:3">
      <c r="A314" s="9"/>
      <c r="B314" s="9"/>
      <c r="C314" s="9"/>
    </row>
    <row r="315" spans="1:3">
      <c r="A315" s="9"/>
      <c r="B315" s="9"/>
      <c r="C315" s="9"/>
    </row>
    <row r="316" spans="1:3">
      <c r="A316" s="9"/>
      <c r="B316" s="9"/>
      <c r="C316" s="9"/>
    </row>
    <row r="317" spans="1:3">
      <c r="A317" s="9"/>
      <c r="B317" s="9"/>
      <c r="C317" s="9"/>
    </row>
    <row r="318" spans="1:3">
      <c r="A318" s="9"/>
      <c r="B318" s="9"/>
      <c r="C318" s="9"/>
    </row>
    <row r="319" spans="1:3">
      <c r="A319" s="9"/>
      <c r="B319" s="9"/>
      <c r="C319" s="9"/>
    </row>
    <row r="320" spans="1:3">
      <c r="A320" s="9"/>
      <c r="B320" s="9"/>
      <c r="C320" s="9"/>
    </row>
    <row r="321" spans="1:3">
      <c r="A321" s="9"/>
      <c r="B321" s="9"/>
      <c r="C321" s="9"/>
    </row>
    <row r="322" spans="1:3">
      <c r="A322" s="9"/>
      <c r="B322" s="9"/>
      <c r="C322" s="9"/>
    </row>
    <row r="323" spans="1:3">
      <c r="A323" s="9"/>
      <c r="B323" s="9"/>
      <c r="C323" s="9"/>
    </row>
    <row r="324" spans="1:3">
      <c r="A324" s="9"/>
      <c r="B324" s="9"/>
      <c r="C324" s="9"/>
    </row>
    <row r="325" spans="1:3">
      <c r="A325" s="9"/>
      <c r="B325" s="9"/>
      <c r="C325" s="9"/>
    </row>
    <row r="326" spans="1:3">
      <c r="A326" s="9"/>
      <c r="B326" s="9"/>
      <c r="C326" s="9"/>
    </row>
    <row r="327" spans="1:3">
      <c r="A327" s="9"/>
      <c r="B327" s="9"/>
      <c r="C327" s="9"/>
    </row>
    <row r="328" spans="1:3">
      <c r="A328" s="9"/>
      <c r="B328" s="9"/>
      <c r="C328" s="9"/>
    </row>
    <row r="329" spans="1:3">
      <c r="A329" s="9"/>
      <c r="B329" s="9"/>
      <c r="C329" s="9"/>
    </row>
    <row r="330" spans="1:3">
      <c r="A330" s="9"/>
      <c r="B330" s="9"/>
      <c r="C330" s="9"/>
    </row>
    <row r="331" spans="1:3">
      <c r="A331" s="9"/>
      <c r="B331" s="9"/>
      <c r="C331" s="9"/>
    </row>
    <row r="332" spans="1:3">
      <c r="A332" s="9"/>
      <c r="B332" s="9"/>
      <c r="C332" s="9"/>
    </row>
    <row r="333" spans="1:3">
      <c r="A333" s="9"/>
      <c r="B333" s="9"/>
      <c r="C333" s="9"/>
    </row>
    <row r="334" spans="1:3">
      <c r="A334" s="9"/>
      <c r="B334" s="9"/>
      <c r="C334" s="9"/>
    </row>
    <row r="335" spans="1:3">
      <c r="A335" s="9"/>
      <c r="B335" s="9"/>
      <c r="C335" s="9"/>
    </row>
    <row r="336" spans="1:3">
      <c r="A336" s="9"/>
      <c r="B336" s="9"/>
      <c r="C336" s="9"/>
    </row>
    <row r="337" spans="1:3">
      <c r="A337" s="9"/>
      <c r="B337" s="9"/>
      <c r="C337" s="9"/>
    </row>
    <row r="338" spans="1:3">
      <c r="A338" s="9"/>
      <c r="B338" s="9"/>
      <c r="C338" s="9"/>
    </row>
    <row r="339" spans="1:3">
      <c r="A339" s="9"/>
      <c r="B339" s="9"/>
      <c r="C339" s="9"/>
    </row>
    <row r="340" spans="1:3">
      <c r="A340" s="9"/>
      <c r="B340" s="9"/>
      <c r="C340" s="9"/>
    </row>
    <row r="341" spans="1:3">
      <c r="A341" s="9"/>
      <c r="B341" s="9"/>
      <c r="C341" s="9"/>
    </row>
    <row r="342" spans="1:3">
      <c r="A342" s="9"/>
      <c r="B342" s="9"/>
      <c r="C342" s="9"/>
    </row>
    <row r="343" spans="1:3">
      <c r="A343" s="9"/>
      <c r="B343" s="9"/>
      <c r="C343" s="9"/>
    </row>
    <row r="344" spans="1:3">
      <c r="A344" s="9"/>
      <c r="B344" s="9"/>
      <c r="C344" s="9"/>
    </row>
    <row r="345" spans="1:3">
      <c r="A345" s="9"/>
      <c r="B345" s="9"/>
      <c r="C345" s="9"/>
    </row>
    <row r="346" spans="1:3">
      <c r="A346" s="9"/>
      <c r="B346" s="9"/>
      <c r="C346" s="9"/>
    </row>
    <row r="347" spans="1:3">
      <c r="A347" s="9"/>
      <c r="B347" s="9"/>
      <c r="C347" s="9"/>
    </row>
    <row r="348" spans="1:3">
      <c r="A348" s="9"/>
      <c r="B348" s="9"/>
      <c r="C348" s="9"/>
    </row>
    <row r="349" spans="1:3">
      <c r="A349" s="9"/>
      <c r="B349" s="9"/>
      <c r="C349" s="9"/>
    </row>
    <row r="350" spans="1:3">
      <c r="A350" s="9"/>
      <c r="B350" s="9"/>
      <c r="C350" s="9"/>
    </row>
    <row r="351" spans="1:3">
      <c r="A351" s="9"/>
      <c r="B351" s="9"/>
      <c r="C351" s="9"/>
    </row>
    <row r="352" spans="1:3">
      <c r="A352" s="9"/>
      <c r="B352" s="9"/>
      <c r="C352" s="9"/>
    </row>
    <row r="353" spans="1:3">
      <c r="A353" s="9"/>
      <c r="B353" s="9"/>
      <c r="C353" s="9"/>
    </row>
    <row r="354" spans="1:3">
      <c r="A354" s="9"/>
      <c r="B354" s="9"/>
      <c r="C354" s="9"/>
    </row>
    <row r="355" spans="1:3">
      <c r="A355" s="9"/>
      <c r="B355" s="9"/>
      <c r="C355" s="9"/>
    </row>
    <row r="356" spans="1:3">
      <c r="A356" s="9"/>
      <c r="B356" s="9"/>
      <c r="C356" s="9"/>
    </row>
    <row r="357" spans="1:3">
      <c r="A357" s="9"/>
      <c r="B357" s="9"/>
      <c r="C357" s="9"/>
    </row>
    <row r="358" spans="1:3">
      <c r="A358" s="9"/>
      <c r="B358" s="9"/>
      <c r="C358" s="9"/>
    </row>
    <row r="359" spans="1:3">
      <c r="A359" s="9"/>
      <c r="B359" s="9"/>
      <c r="C359" s="9"/>
    </row>
    <row r="360" spans="1:3">
      <c r="A360" s="9"/>
      <c r="B360" s="9"/>
      <c r="C360" s="9"/>
    </row>
    <row r="361" spans="1:3">
      <c r="A361" s="9"/>
      <c r="B361" s="9"/>
      <c r="C361" s="9"/>
    </row>
    <row r="362" spans="1:3">
      <c r="A362" s="9"/>
      <c r="B362" s="9"/>
      <c r="C362" s="9"/>
    </row>
    <row r="363" spans="1:3">
      <c r="A363" s="9"/>
      <c r="B363" s="9"/>
      <c r="C363" s="9"/>
    </row>
    <row r="364" spans="1:3">
      <c r="A364" s="9"/>
      <c r="B364" s="9"/>
      <c r="C364" s="9"/>
    </row>
    <row r="365" spans="1:3">
      <c r="A365" s="9"/>
      <c r="B365" s="9"/>
      <c r="C365" s="9"/>
    </row>
    <row r="366" spans="1:3">
      <c r="A366" s="9"/>
      <c r="B366" s="9"/>
      <c r="C366" s="9"/>
    </row>
    <row r="367" spans="1:3">
      <c r="A367" s="9"/>
      <c r="B367" s="9"/>
      <c r="C367" s="9"/>
    </row>
    <row r="368" spans="1:3">
      <c r="A368" s="9"/>
      <c r="B368" s="9"/>
      <c r="C368" s="9"/>
    </row>
    <row r="369" spans="1:3">
      <c r="A369" s="9"/>
      <c r="B369" s="9"/>
      <c r="C369" s="9"/>
    </row>
    <row r="370" spans="1:3">
      <c r="A370" s="9"/>
      <c r="B370" s="9"/>
      <c r="C370" s="9"/>
    </row>
    <row r="371" spans="1:3">
      <c r="A371" s="9"/>
      <c r="B371" s="9"/>
      <c r="C371" s="9"/>
    </row>
    <row r="372" spans="1:3">
      <c r="A372" s="9"/>
      <c r="B372" s="9"/>
      <c r="C372" s="9"/>
    </row>
    <row r="373" spans="1:3">
      <c r="A373" s="9"/>
      <c r="B373" s="9"/>
      <c r="C373" s="9"/>
    </row>
    <row r="374" spans="1:3">
      <c r="A374" s="9"/>
      <c r="B374" s="9"/>
      <c r="C374" s="9"/>
    </row>
    <row r="375" spans="1:3">
      <c r="A375" s="9"/>
      <c r="B375" s="9"/>
      <c r="C375" s="9"/>
    </row>
    <row r="376" spans="1:3">
      <c r="A376" s="9"/>
      <c r="B376" s="9"/>
      <c r="C376" s="9"/>
    </row>
    <row r="377" spans="1:3">
      <c r="A377" s="9"/>
      <c r="B377" s="9"/>
      <c r="C377" s="9"/>
    </row>
    <row r="378" spans="1:3">
      <c r="A378" s="9"/>
      <c r="B378" s="9"/>
      <c r="C378" s="9"/>
    </row>
    <row r="379" spans="1:3">
      <c r="A379" s="9"/>
      <c r="B379" s="9"/>
      <c r="C379" s="9"/>
    </row>
    <row r="380" spans="1:3">
      <c r="A380" s="9"/>
      <c r="B380" s="9"/>
      <c r="C380" s="9"/>
    </row>
    <row r="381" spans="1:3">
      <c r="A381" s="9"/>
      <c r="B381" s="9"/>
      <c r="C381" s="9"/>
    </row>
    <row r="382" spans="1:3">
      <c r="A382" s="9"/>
      <c r="B382" s="9"/>
      <c r="C382" s="9"/>
    </row>
    <row r="383" spans="1:3">
      <c r="A383" s="9"/>
      <c r="B383" s="9"/>
      <c r="C383" s="9"/>
    </row>
    <row r="384" spans="1:3">
      <c r="A384" s="9"/>
      <c r="B384" s="9"/>
      <c r="C384" s="9"/>
    </row>
    <row r="385" spans="1:3">
      <c r="A385" s="9"/>
      <c r="B385" s="9"/>
      <c r="C385" s="9"/>
    </row>
    <row r="386" spans="1:3">
      <c r="A386" s="9"/>
      <c r="B386" s="9"/>
      <c r="C386" s="9"/>
    </row>
    <row r="387" spans="1:3">
      <c r="A387" s="9"/>
      <c r="B387" s="9"/>
      <c r="C387" s="9"/>
    </row>
    <row r="388" spans="1:3">
      <c r="A388" s="9"/>
      <c r="B388" s="9"/>
      <c r="C388" s="9"/>
    </row>
    <row r="389" spans="1:3">
      <c r="A389" s="9"/>
      <c r="B389" s="9"/>
      <c r="C389" s="9"/>
    </row>
    <row r="390" spans="1:3">
      <c r="A390" s="9"/>
      <c r="B390" s="9"/>
      <c r="C390" s="9"/>
    </row>
    <row r="391" spans="1:3">
      <c r="A391" s="9"/>
      <c r="B391" s="9"/>
      <c r="C391" s="9"/>
    </row>
    <row r="392" spans="1:3">
      <c r="A392" s="9"/>
      <c r="B392" s="9"/>
      <c r="C392" s="9"/>
    </row>
    <row r="393" spans="1:3">
      <c r="A393" s="9"/>
      <c r="B393" s="9"/>
      <c r="C393" s="9"/>
    </row>
    <row r="394" spans="1:3">
      <c r="A394" s="9"/>
      <c r="B394" s="9"/>
      <c r="C394" s="9"/>
    </row>
    <row r="395" spans="1:3">
      <c r="A395" s="9"/>
      <c r="B395" s="9"/>
      <c r="C395" s="9"/>
    </row>
    <row r="396" spans="1:3">
      <c r="A396" s="9"/>
      <c r="B396" s="9"/>
      <c r="C396" s="9"/>
    </row>
    <row r="397" spans="1:3">
      <c r="A397" s="9"/>
      <c r="B397" s="9"/>
      <c r="C397" s="9"/>
    </row>
    <row r="398" spans="1:3">
      <c r="A398" s="9"/>
      <c r="B398" s="9"/>
      <c r="C398" s="9"/>
    </row>
    <row r="399" spans="1:3">
      <c r="A399" s="9"/>
      <c r="B399" s="9"/>
      <c r="C399" s="9"/>
    </row>
    <row r="400" spans="1:3">
      <c r="A400" s="9"/>
      <c r="B400" s="9"/>
      <c r="C400" s="9"/>
    </row>
    <row r="401" spans="1:3">
      <c r="A401" s="9"/>
      <c r="B401" s="9"/>
      <c r="C401" s="9"/>
    </row>
    <row r="402" spans="1:3">
      <c r="A402" s="9"/>
      <c r="B402" s="9"/>
      <c r="C402" s="9"/>
    </row>
    <row r="403" spans="1:3">
      <c r="A403" s="9"/>
      <c r="B403" s="9"/>
      <c r="C403" s="9"/>
    </row>
    <row r="404" spans="1:3">
      <c r="A404" s="9"/>
      <c r="B404" s="9"/>
      <c r="C404" s="9"/>
    </row>
    <row r="405" spans="1:3">
      <c r="A405" s="9"/>
      <c r="B405" s="9"/>
      <c r="C405" s="9"/>
    </row>
    <row r="406" spans="1:3">
      <c r="A406" s="9"/>
      <c r="B406" s="9"/>
      <c r="C406" s="9"/>
    </row>
    <row r="407" spans="1:3">
      <c r="A407" s="9"/>
      <c r="B407" s="9"/>
      <c r="C407" s="9"/>
    </row>
    <row r="408" spans="1:3">
      <c r="A408" s="9"/>
      <c r="B408" s="9"/>
      <c r="C408" s="9"/>
    </row>
    <row r="409" spans="1:3">
      <c r="A409" s="9"/>
      <c r="B409" s="9"/>
      <c r="C409" s="9"/>
    </row>
    <row r="410" spans="1:3">
      <c r="A410" s="9"/>
      <c r="B410" s="9"/>
      <c r="C410" s="9"/>
    </row>
    <row r="411" spans="1:3">
      <c r="A411" s="9"/>
      <c r="B411" s="9"/>
      <c r="C411" s="9"/>
    </row>
    <row r="412" spans="1:3">
      <c r="A412" s="9"/>
      <c r="B412" s="9"/>
      <c r="C412" s="9"/>
    </row>
    <row r="413" spans="1:3">
      <c r="A413" s="9"/>
      <c r="B413" s="9"/>
      <c r="C413" s="9"/>
    </row>
    <row r="414" spans="1:3">
      <c r="A414" s="9"/>
      <c r="B414" s="9"/>
      <c r="C414" s="9"/>
    </row>
    <row r="415" spans="1:3">
      <c r="A415" s="9"/>
      <c r="B415" s="9"/>
      <c r="C415" s="9"/>
    </row>
    <row r="416" spans="1:3">
      <c r="A416" s="9"/>
      <c r="B416" s="9"/>
      <c r="C416" s="9"/>
    </row>
    <row r="417" spans="1:3">
      <c r="A417" s="9"/>
      <c r="B417" s="9"/>
      <c r="C417" s="9"/>
    </row>
    <row r="418" spans="1:3">
      <c r="A418" s="9"/>
      <c r="B418" s="9"/>
      <c r="C418" s="9"/>
    </row>
    <row r="419" spans="1:3">
      <c r="A419" s="9"/>
      <c r="B419" s="9"/>
      <c r="C419" s="9"/>
    </row>
    <row r="420" spans="1:3">
      <c r="A420" s="9"/>
      <c r="B420" s="9"/>
      <c r="C420" s="9"/>
    </row>
    <row r="421" spans="1:3">
      <c r="A421" s="9"/>
      <c r="B421" s="9"/>
      <c r="C421" s="9"/>
    </row>
    <row r="422" spans="1:3">
      <c r="A422" s="9"/>
      <c r="B422" s="9"/>
      <c r="C422" s="9"/>
    </row>
    <row r="423" spans="1:3">
      <c r="A423" s="9"/>
      <c r="B423" s="9"/>
      <c r="C423" s="9"/>
    </row>
    <row r="424" spans="1:3">
      <c r="A424" s="9"/>
      <c r="B424" s="9"/>
      <c r="C424" s="9"/>
    </row>
    <row r="425" spans="1:3">
      <c r="A425" s="9"/>
      <c r="B425" s="9"/>
      <c r="C425" s="9"/>
    </row>
    <row r="426" spans="1:3">
      <c r="A426" s="9"/>
      <c r="B426" s="9"/>
      <c r="C426" s="9"/>
    </row>
    <row r="427" spans="1:3">
      <c r="A427" s="9"/>
      <c r="B427" s="9"/>
      <c r="C427" s="9"/>
    </row>
    <row r="428" spans="1:3">
      <c r="A428" s="9"/>
      <c r="B428" s="9"/>
      <c r="C428" s="9"/>
    </row>
    <row r="429" spans="1:3">
      <c r="A429" s="9"/>
      <c r="B429" s="9"/>
      <c r="C429" s="9"/>
    </row>
    <row r="430" spans="1:3">
      <c r="A430" s="9"/>
      <c r="B430" s="9"/>
      <c r="C430" s="9"/>
    </row>
    <row r="431" spans="1:3">
      <c r="A431" s="9"/>
      <c r="B431" s="9"/>
      <c r="C431" s="9"/>
    </row>
    <row r="432" spans="1:3">
      <c r="A432" s="9"/>
      <c r="B432" s="9"/>
      <c r="C432" s="9"/>
    </row>
    <row r="433" spans="1:3">
      <c r="A433" s="9"/>
      <c r="B433" s="9"/>
      <c r="C433" s="9"/>
    </row>
    <row r="434" spans="1:3">
      <c r="A434" s="9"/>
      <c r="B434" s="9"/>
      <c r="C434" s="9"/>
    </row>
    <row r="435" spans="1:3">
      <c r="A435" s="9"/>
      <c r="B435" s="9"/>
      <c r="C435" s="9"/>
    </row>
    <row r="436" spans="1:3">
      <c r="A436" s="9"/>
      <c r="B436" s="9"/>
      <c r="C436" s="9"/>
    </row>
    <row r="437" spans="1:3">
      <c r="A437" s="9"/>
      <c r="B437" s="9"/>
      <c r="C437" s="9"/>
    </row>
    <row r="438" spans="1:3">
      <c r="A438" s="9"/>
      <c r="B438" s="9"/>
      <c r="C438" s="9"/>
    </row>
    <row r="439" spans="1:3">
      <c r="A439" s="9"/>
      <c r="B439" s="9"/>
      <c r="C439" s="9"/>
    </row>
    <row r="440" spans="1:3">
      <c r="A440" s="9"/>
      <c r="B440" s="9"/>
      <c r="C440" s="9"/>
    </row>
    <row r="441" spans="1:3">
      <c r="A441" s="9"/>
      <c r="B441" s="9"/>
      <c r="C441" s="9"/>
    </row>
    <row r="442" spans="1:3">
      <c r="A442" s="9"/>
      <c r="B442" s="9"/>
      <c r="C442" s="9"/>
    </row>
    <row r="443" spans="1:3">
      <c r="A443" s="9"/>
      <c r="B443" s="9"/>
      <c r="C443" s="9"/>
    </row>
    <row r="444" spans="1:3">
      <c r="A444" s="9"/>
      <c r="B444" s="9"/>
      <c r="C444" s="9"/>
    </row>
    <row r="445" spans="1:3">
      <c r="A445" s="9"/>
      <c r="B445" s="9"/>
      <c r="C445" s="9"/>
    </row>
    <row r="446" spans="1:3">
      <c r="A446" s="9"/>
      <c r="B446" s="9"/>
      <c r="C446" s="9"/>
    </row>
    <row r="447" spans="1:3">
      <c r="A447" s="9"/>
      <c r="B447" s="9"/>
      <c r="C447" s="9"/>
    </row>
    <row r="448" spans="1:3">
      <c r="A448" s="9"/>
      <c r="B448" s="9"/>
      <c r="C448" s="9"/>
    </row>
    <row r="449" spans="1:3">
      <c r="A449" s="9"/>
      <c r="B449" s="9"/>
      <c r="C449" s="9"/>
    </row>
    <row r="450" spans="1:3">
      <c r="A450" s="9"/>
      <c r="B450" s="9"/>
      <c r="C450" s="9"/>
    </row>
    <row r="451" spans="1:3">
      <c r="A451" s="9"/>
      <c r="B451" s="9"/>
      <c r="C451" s="9"/>
    </row>
    <row r="452" spans="1:3">
      <c r="A452" s="9"/>
      <c r="B452" s="9"/>
      <c r="C452" s="9"/>
    </row>
    <row r="453" spans="1:3">
      <c r="A453" s="9"/>
      <c r="B453" s="9"/>
      <c r="C453" s="9"/>
    </row>
    <row r="454" spans="1:3">
      <c r="A454" s="9"/>
      <c r="B454" s="9"/>
      <c r="C454" s="9"/>
    </row>
    <row r="455" spans="1:3">
      <c r="A455" s="9"/>
      <c r="B455" s="9"/>
      <c r="C455" s="9"/>
    </row>
    <row r="456" spans="1:3">
      <c r="A456" s="9"/>
      <c r="B456" s="9"/>
      <c r="C456" s="9"/>
    </row>
    <row r="457" spans="1:3">
      <c r="A457" s="9"/>
      <c r="B457" s="9"/>
      <c r="C457" s="9"/>
    </row>
    <row r="458" spans="1:3">
      <c r="A458" s="9"/>
      <c r="B458" s="9"/>
      <c r="C458" s="9"/>
    </row>
    <row r="459" spans="1:3">
      <c r="A459" s="9"/>
      <c r="B459" s="9"/>
      <c r="C459" s="9"/>
    </row>
    <row r="460" spans="1:3">
      <c r="A460" s="9"/>
      <c r="B460" s="9"/>
      <c r="C460" s="9"/>
    </row>
    <row r="461" spans="1:3">
      <c r="A461" s="9"/>
      <c r="B461" s="9"/>
      <c r="C461" s="9"/>
    </row>
    <row r="462" spans="1:3">
      <c r="A462" s="9"/>
      <c r="B462" s="9"/>
      <c r="C462" s="9"/>
    </row>
    <row r="463" spans="1:3">
      <c r="A463" s="9"/>
      <c r="B463" s="9"/>
      <c r="C463" s="9"/>
    </row>
    <row r="464" spans="1:3">
      <c r="A464" s="9"/>
      <c r="B464" s="9"/>
      <c r="C464" s="9"/>
    </row>
    <row r="465" spans="1:3">
      <c r="A465" s="9"/>
      <c r="B465" s="9"/>
      <c r="C465" s="9"/>
    </row>
    <row r="466" spans="1:3">
      <c r="A466" s="9"/>
      <c r="B466" s="9"/>
      <c r="C466" s="9"/>
    </row>
    <row r="467" spans="1:3">
      <c r="A467" s="9"/>
      <c r="B467" s="9"/>
      <c r="C467" s="9"/>
    </row>
    <row r="468" spans="1:3">
      <c r="A468" s="9"/>
      <c r="B468" s="9"/>
      <c r="C468" s="9"/>
    </row>
    <row r="469" spans="1:3">
      <c r="A469" s="9"/>
      <c r="B469" s="9"/>
      <c r="C469" s="9"/>
    </row>
    <row r="470" spans="1:3">
      <c r="A470" s="9"/>
      <c r="B470" s="9"/>
      <c r="C470" s="9"/>
    </row>
    <row r="471" spans="1:3">
      <c r="A471" s="9"/>
      <c r="B471" s="9"/>
      <c r="C471" s="9"/>
    </row>
    <row r="472" spans="1:3">
      <c r="A472" s="9"/>
      <c r="B472" s="9"/>
      <c r="C472" s="9"/>
    </row>
    <row r="473" spans="1:3">
      <c r="A473" s="9"/>
      <c r="B473" s="9"/>
      <c r="C473" s="9"/>
    </row>
    <row r="474" spans="1:3">
      <c r="A474" s="9"/>
      <c r="B474" s="9"/>
      <c r="C474" s="9"/>
    </row>
    <row r="475" spans="1:3">
      <c r="A475" s="9"/>
      <c r="B475" s="9"/>
      <c r="C475" s="9"/>
    </row>
    <row r="476" spans="1:3">
      <c r="A476" s="9"/>
      <c r="B476" s="9"/>
      <c r="C476" s="9"/>
    </row>
    <row r="477" spans="1:3">
      <c r="A477" s="9"/>
      <c r="B477" s="9"/>
      <c r="C477" s="9"/>
    </row>
    <row r="478" spans="1:3">
      <c r="A478" s="9"/>
      <c r="B478" s="9"/>
      <c r="C478" s="9"/>
    </row>
    <row r="479" spans="1:3">
      <c r="A479" s="9"/>
      <c r="B479" s="9"/>
      <c r="C479" s="9"/>
    </row>
    <row r="480" spans="1:3">
      <c r="A480" s="9"/>
      <c r="B480" s="9"/>
      <c r="C480" s="9"/>
    </row>
    <row r="481" spans="1:3">
      <c r="A481" s="9"/>
      <c r="B481" s="9"/>
      <c r="C481" s="9"/>
    </row>
    <row r="482" spans="1:3">
      <c r="A482" s="9"/>
      <c r="B482" s="9"/>
      <c r="C482" s="9"/>
    </row>
    <row r="483" spans="1:3">
      <c r="A483" s="9"/>
      <c r="B483" s="9"/>
      <c r="C483" s="9"/>
    </row>
    <row r="484" spans="1:3">
      <c r="A484" s="9"/>
      <c r="B484" s="9"/>
      <c r="C484" s="9"/>
    </row>
    <row r="485" spans="1:3">
      <c r="A485" s="9"/>
      <c r="B485" s="9"/>
      <c r="C485" s="9"/>
    </row>
    <row r="486" spans="1:3">
      <c r="A486" s="9"/>
      <c r="B486" s="9"/>
      <c r="C486" s="9"/>
    </row>
    <row r="487" spans="1:3">
      <c r="A487" s="9"/>
      <c r="B487" s="9"/>
      <c r="C487" s="9"/>
    </row>
    <row r="488" spans="1:3">
      <c r="A488" s="9"/>
      <c r="B488" s="9"/>
      <c r="C488" s="9"/>
    </row>
    <row r="489" spans="1:3">
      <c r="A489" s="9"/>
      <c r="B489" s="9"/>
      <c r="C489" s="9"/>
    </row>
    <row r="490" spans="1:3">
      <c r="A490" s="9"/>
      <c r="B490" s="9"/>
      <c r="C490" s="9"/>
    </row>
    <row r="491" spans="1:3">
      <c r="A491" s="9"/>
      <c r="B491" s="9"/>
      <c r="C491" s="9"/>
    </row>
    <row r="492" spans="1:3">
      <c r="A492" s="9"/>
      <c r="B492" s="9"/>
      <c r="C492" s="9"/>
    </row>
    <row r="493" spans="1:3">
      <c r="A493" s="9"/>
      <c r="B493" s="9"/>
      <c r="C493" s="9"/>
    </row>
    <row r="494" spans="1:3">
      <c r="A494" s="9"/>
      <c r="B494" s="9"/>
      <c r="C494" s="9"/>
    </row>
    <row r="495" spans="1:3">
      <c r="A495" s="9"/>
      <c r="B495" s="9"/>
      <c r="C495" s="9"/>
    </row>
    <row r="496" spans="1:3">
      <c r="A496" s="9"/>
      <c r="B496" s="9"/>
      <c r="C496" s="9"/>
    </row>
    <row r="497" spans="1:3">
      <c r="A497" s="9"/>
      <c r="B497" s="9"/>
      <c r="C497" s="9"/>
    </row>
    <row r="498" spans="1:3">
      <c r="A498" s="9"/>
      <c r="B498" s="9"/>
      <c r="C498" s="9"/>
    </row>
    <row r="499" spans="1:3">
      <c r="A499" s="9"/>
      <c r="B499" s="9"/>
      <c r="C499" s="9"/>
    </row>
    <row r="500" spans="1:3">
      <c r="A500" s="9"/>
      <c r="B500" s="9"/>
      <c r="C500" s="9"/>
    </row>
    <row r="501" spans="1:3">
      <c r="A501" s="9"/>
      <c r="B501" s="9"/>
      <c r="C501" s="9"/>
    </row>
    <row r="502" spans="1:3">
      <c r="A502" s="9"/>
      <c r="B502" s="9"/>
      <c r="C502" s="9"/>
    </row>
    <row r="503" spans="1:3">
      <c r="A503" s="9"/>
      <c r="B503" s="9"/>
      <c r="C503" s="9"/>
    </row>
    <row r="504" spans="1:3">
      <c r="A504" s="9"/>
      <c r="B504" s="9"/>
      <c r="C504" s="9"/>
    </row>
    <row r="505" spans="1:3">
      <c r="A505" s="9"/>
      <c r="B505" s="9"/>
      <c r="C505" s="9"/>
    </row>
    <row r="506" spans="1:3">
      <c r="A506" s="9"/>
      <c r="B506" s="9"/>
      <c r="C506" s="9"/>
    </row>
    <row r="507" spans="1:3">
      <c r="A507" s="9"/>
      <c r="B507" s="9"/>
      <c r="C507" s="9"/>
    </row>
    <row r="508" spans="1:3">
      <c r="A508" s="9"/>
      <c r="B508" s="9"/>
      <c r="C508" s="9"/>
    </row>
    <row r="509" spans="1:3">
      <c r="A509" s="9"/>
      <c r="B509" s="9"/>
      <c r="C509" s="9"/>
    </row>
    <row r="510" spans="1:3">
      <c r="A510" s="9"/>
      <c r="B510" s="9"/>
      <c r="C510" s="9"/>
    </row>
    <row r="511" spans="1:3">
      <c r="A511" s="9"/>
      <c r="B511" s="9"/>
      <c r="C511" s="9"/>
    </row>
    <row r="512" spans="1:3">
      <c r="A512" s="9"/>
      <c r="B512" s="9"/>
      <c r="C512" s="9"/>
    </row>
    <row r="513" spans="1:3">
      <c r="A513" s="9"/>
      <c r="B513" s="9"/>
      <c r="C513" s="9"/>
    </row>
    <row r="514" spans="1:3">
      <c r="A514" s="9"/>
      <c r="B514" s="9"/>
      <c r="C514" s="9"/>
    </row>
    <row r="515" spans="1:3">
      <c r="A515" s="9"/>
      <c r="B515" s="9"/>
      <c r="C515" s="9"/>
    </row>
    <row r="516" spans="1:3">
      <c r="A516" s="9"/>
      <c r="B516" s="9"/>
      <c r="C516" s="9"/>
    </row>
    <row r="517" spans="1:3">
      <c r="A517" s="9"/>
      <c r="B517" s="9"/>
      <c r="C517" s="9"/>
    </row>
    <row r="518" spans="1:3">
      <c r="A518" s="9"/>
      <c r="B518" s="9"/>
      <c r="C518" s="9"/>
    </row>
    <row r="519" spans="1:3">
      <c r="A519" s="9"/>
      <c r="B519" s="9"/>
      <c r="C519" s="9"/>
    </row>
    <row r="520" spans="1:3">
      <c r="A520" s="9"/>
      <c r="B520" s="9"/>
      <c r="C520" s="9"/>
    </row>
    <row r="521" spans="1:3">
      <c r="A521" s="9"/>
      <c r="B521" s="9"/>
      <c r="C521" s="9"/>
    </row>
    <row r="522" spans="1:3">
      <c r="A522" s="9"/>
      <c r="B522" s="9"/>
      <c r="C522" s="9"/>
    </row>
    <row r="523" spans="1:3">
      <c r="A523" s="9"/>
      <c r="B523" s="9"/>
      <c r="C523" s="9"/>
    </row>
    <row r="524" spans="1:3">
      <c r="A524" s="9"/>
      <c r="B524" s="9"/>
      <c r="C524" s="9"/>
    </row>
    <row r="525" spans="1:3">
      <c r="A525" s="9"/>
      <c r="B525" s="9"/>
      <c r="C525" s="9"/>
    </row>
    <row r="526" spans="1:3">
      <c r="A526" s="9"/>
      <c r="B526" s="9"/>
      <c r="C526" s="9"/>
    </row>
    <row r="527" spans="1:3">
      <c r="A527" s="9"/>
      <c r="B527" s="9"/>
      <c r="C527" s="9"/>
    </row>
    <row r="528" spans="1:3">
      <c r="A528" s="9"/>
      <c r="B528" s="9"/>
      <c r="C528" s="9"/>
    </row>
    <row r="529" spans="1:3">
      <c r="A529" s="9"/>
      <c r="B529" s="9"/>
      <c r="C529" s="9"/>
    </row>
    <row r="530" spans="1:3">
      <c r="A530" s="9"/>
      <c r="B530" s="9"/>
      <c r="C530" s="9"/>
    </row>
    <row r="531" spans="1:3">
      <c r="A531" s="9"/>
      <c r="B531" s="9"/>
      <c r="C531" s="9"/>
    </row>
    <row r="532" spans="1:3">
      <c r="A532" s="9"/>
      <c r="B532" s="9"/>
      <c r="C532" s="9"/>
    </row>
    <row r="533" spans="1:3">
      <c r="A533" s="9"/>
      <c r="B533" s="9"/>
      <c r="C533" s="9"/>
    </row>
    <row r="534" spans="1:3">
      <c r="A534" s="9"/>
      <c r="B534" s="9"/>
      <c r="C534" s="9"/>
    </row>
    <row r="535" spans="1:3">
      <c r="A535" s="9"/>
      <c r="B535" s="9"/>
      <c r="C535" s="9"/>
    </row>
    <row r="536" spans="1:3">
      <c r="A536" s="9"/>
      <c r="B536" s="9"/>
      <c r="C536" s="9"/>
    </row>
    <row r="537" spans="1:3">
      <c r="A537" s="9"/>
      <c r="B537" s="9"/>
      <c r="C537" s="9"/>
    </row>
    <row r="538" spans="1:3">
      <c r="A538" s="9"/>
      <c r="B538" s="9"/>
      <c r="C538" s="9"/>
    </row>
    <row r="539" spans="1:3">
      <c r="A539" s="9"/>
      <c r="B539" s="9"/>
      <c r="C539" s="9"/>
    </row>
    <row r="540" spans="1:3">
      <c r="A540" s="9"/>
      <c r="B540" s="9"/>
      <c r="C540" s="9"/>
    </row>
    <row r="541" spans="1:3">
      <c r="A541" s="9"/>
      <c r="B541" s="9"/>
      <c r="C541" s="9"/>
    </row>
    <row r="542" spans="1:3">
      <c r="A542" s="9"/>
      <c r="B542" s="9"/>
      <c r="C542" s="9"/>
    </row>
    <row r="543" spans="1:3">
      <c r="A543" s="9"/>
      <c r="B543" s="9"/>
      <c r="C543" s="9"/>
    </row>
    <row r="544" spans="1:3">
      <c r="A544" s="9"/>
      <c r="B544" s="9"/>
      <c r="C544" s="9"/>
    </row>
    <row r="545" spans="1:3">
      <c r="A545" s="9"/>
      <c r="B545" s="9"/>
      <c r="C545" s="9"/>
    </row>
    <row r="546" spans="1:3">
      <c r="A546" s="9"/>
      <c r="B546" s="9"/>
      <c r="C546" s="9"/>
    </row>
    <row r="547" spans="1:3">
      <c r="A547" s="9"/>
      <c r="B547" s="9"/>
      <c r="C547" s="9"/>
    </row>
    <row r="548" spans="1:3">
      <c r="A548" s="9"/>
      <c r="B548" s="9"/>
      <c r="C548" s="9"/>
    </row>
    <row r="549" spans="1:3">
      <c r="A549" s="9"/>
      <c r="B549" s="9"/>
      <c r="C549" s="9"/>
    </row>
    <row r="550" spans="1:3">
      <c r="A550" s="9"/>
      <c r="B550" s="9"/>
      <c r="C550" s="9"/>
    </row>
    <row r="551" spans="1:3">
      <c r="A551" s="9"/>
      <c r="B551" s="9"/>
      <c r="C551" s="9"/>
    </row>
    <row r="552" spans="1:3">
      <c r="A552" s="9"/>
      <c r="B552" s="9"/>
      <c r="C552" s="9"/>
    </row>
    <row r="553" spans="1:3">
      <c r="A553" s="9"/>
      <c r="B553" s="9"/>
      <c r="C553" s="9"/>
    </row>
    <row r="554" spans="1:3">
      <c r="A554" s="9"/>
      <c r="B554" s="9"/>
      <c r="C554" s="9"/>
    </row>
    <row r="555" spans="1:3">
      <c r="A555" s="9"/>
      <c r="B555" s="9"/>
      <c r="C555" s="9"/>
    </row>
    <row r="556" spans="1:3">
      <c r="A556" s="9"/>
      <c r="B556" s="9"/>
      <c r="C556" s="9"/>
    </row>
    <row r="557" spans="1:3">
      <c r="A557" s="9"/>
      <c r="B557" s="9"/>
      <c r="C557" s="9"/>
    </row>
    <row r="558" spans="1:3">
      <c r="A558" s="9"/>
      <c r="B558" s="9"/>
      <c r="C558" s="9"/>
    </row>
    <row r="559" spans="1:3">
      <c r="A559" s="9"/>
      <c r="B559" s="9"/>
      <c r="C559" s="9"/>
    </row>
    <row r="560" spans="1:3">
      <c r="A560" s="9"/>
      <c r="B560" s="9"/>
      <c r="C560" s="9"/>
    </row>
    <row r="561" spans="1:3">
      <c r="A561" s="9"/>
      <c r="B561" s="9"/>
      <c r="C561" s="9"/>
    </row>
    <row r="562" spans="1:3">
      <c r="A562" s="9"/>
      <c r="B562" s="9"/>
      <c r="C562" s="9"/>
    </row>
    <row r="563" spans="1:3">
      <c r="A563" s="9"/>
      <c r="B563" s="9"/>
      <c r="C563" s="9"/>
    </row>
    <row r="564" spans="1:3">
      <c r="A564" s="9"/>
      <c r="B564" s="9"/>
      <c r="C564" s="9"/>
    </row>
    <row r="565" spans="1:3">
      <c r="A565" s="9"/>
      <c r="B565" s="9"/>
      <c r="C565" s="9"/>
    </row>
    <row r="566" spans="1:3">
      <c r="A566" s="9"/>
      <c r="B566" s="9"/>
      <c r="C566" s="9"/>
    </row>
    <row r="567" spans="1:3">
      <c r="A567" s="9"/>
      <c r="B567" s="9"/>
      <c r="C567" s="9"/>
    </row>
    <row r="568" spans="1:3">
      <c r="A568" s="9"/>
      <c r="B568" s="9"/>
      <c r="C568" s="9"/>
    </row>
    <row r="569" spans="1:3">
      <c r="A569" s="9"/>
      <c r="B569" s="9"/>
      <c r="C569" s="9"/>
    </row>
    <row r="570" spans="1:3">
      <c r="A570" s="9"/>
      <c r="B570" s="9"/>
      <c r="C570" s="9"/>
    </row>
    <row r="571" spans="1:3">
      <c r="A571" s="9"/>
      <c r="B571" s="9"/>
      <c r="C571" s="9"/>
    </row>
    <row r="572" spans="1:3">
      <c r="A572" s="9"/>
      <c r="B572" s="9"/>
      <c r="C572" s="9"/>
    </row>
    <row r="573" spans="1:3">
      <c r="A573" s="9"/>
      <c r="B573" s="9"/>
      <c r="C573" s="9"/>
    </row>
    <row r="574" spans="1:3">
      <c r="A574" s="9"/>
      <c r="B574" s="9"/>
      <c r="C574" s="9"/>
    </row>
    <row r="575" spans="1:3">
      <c r="A575" s="9"/>
      <c r="B575" s="9"/>
      <c r="C575" s="9"/>
    </row>
    <row r="576" spans="1:3">
      <c r="A576" s="9"/>
      <c r="B576" s="9"/>
      <c r="C576" s="9"/>
    </row>
    <row r="577" spans="1:3">
      <c r="A577" s="9"/>
      <c r="B577" s="9"/>
      <c r="C577" s="9"/>
    </row>
    <row r="578" spans="1:3">
      <c r="A578" s="9"/>
      <c r="B578" s="9"/>
      <c r="C578" s="9"/>
    </row>
    <row r="579" spans="1:3">
      <c r="A579" s="9"/>
      <c r="B579" s="9"/>
      <c r="C579" s="9"/>
    </row>
    <row r="580" spans="1:3">
      <c r="A580" s="9"/>
      <c r="B580" s="9"/>
      <c r="C580" s="9"/>
    </row>
    <row r="581" spans="1:3">
      <c r="A581" s="9"/>
      <c r="B581" s="9"/>
      <c r="C581" s="9"/>
    </row>
    <row r="582" spans="1:3">
      <c r="A582" s="9"/>
      <c r="B582" s="9"/>
      <c r="C582" s="9"/>
    </row>
    <row r="583" spans="1:3">
      <c r="A583" s="9"/>
      <c r="B583" s="9"/>
      <c r="C583" s="9"/>
    </row>
    <row r="584" spans="1:3">
      <c r="A584" s="9"/>
      <c r="B584" s="9"/>
      <c r="C584" s="9"/>
    </row>
    <row r="585" spans="1:3">
      <c r="A585" s="9"/>
      <c r="B585" s="9"/>
      <c r="C585" s="9"/>
    </row>
    <row r="586" spans="1:3">
      <c r="A586" s="9"/>
      <c r="B586" s="9"/>
      <c r="C586" s="9"/>
    </row>
    <row r="587" spans="1:3">
      <c r="A587" s="9"/>
      <c r="B587" s="9"/>
      <c r="C587" s="9"/>
    </row>
    <row r="588" spans="1:3">
      <c r="A588" s="9"/>
      <c r="B588" s="9"/>
      <c r="C588" s="9"/>
    </row>
    <row r="589" spans="1:3">
      <c r="A589" s="9"/>
      <c r="B589" s="9"/>
      <c r="C589" s="9"/>
    </row>
    <row r="590" spans="1:3">
      <c r="A590" s="9"/>
      <c r="B590" s="9"/>
      <c r="C590" s="9"/>
    </row>
    <row r="591" spans="1:3">
      <c r="A591" s="9"/>
      <c r="B591" s="9"/>
      <c r="C591" s="9"/>
    </row>
    <row r="592" spans="1:3">
      <c r="A592" s="9"/>
      <c r="B592" s="9"/>
      <c r="C592" s="9"/>
    </row>
    <row r="593" spans="1:3">
      <c r="A593" s="9"/>
      <c r="B593" s="9"/>
      <c r="C593" s="9"/>
    </row>
    <row r="594" spans="1:3">
      <c r="A594" s="9"/>
      <c r="B594" s="9"/>
      <c r="C594" s="9"/>
    </row>
    <row r="595" spans="1:3">
      <c r="A595" s="9"/>
      <c r="B595" s="9"/>
      <c r="C595" s="9"/>
    </row>
    <row r="596" spans="1:3">
      <c r="A596" s="9"/>
      <c r="B596" s="9"/>
      <c r="C596" s="9"/>
    </row>
    <row r="597" spans="1:3">
      <c r="A597" s="9"/>
      <c r="B597" s="9"/>
      <c r="C597" s="9"/>
    </row>
    <row r="598" spans="1:3">
      <c r="A598" s="9"/>
      <c r="B598" s="9"/>
      <c r="C598" s="9"/>
    </row>
    <row r="599" spans="1:3">
      <c r="A599" s="9"/>
      <c r="B599" s="9"/>
      <c r="C599" s="9"/>
    </row>
    <row r="600" spans="1:3">
      <c r="A600" s="9"/>
      <c r="B600" s="9"/>
      <c r="C600" s="9"/>
    </row>
    <row r="601" spans="1:3">
      <c r="A601" s="9"/>
      <c r="B601" s="9"/>
      <c r="C601" s="9"/>
    </row>
    <row r="602" spans="1:3">
      <c r="A602" s="9"/>
      <c r="B602" s="9"/>
      <c r="C602" s="9"/>
    </row>
    <row r="603" spans="1:3">
      <c r="A603" s="9"/>
      <c r="B603" s="9"/>
      <c r="C603" s="9"/>
    </row>
    <row r="604" spans="1:3">
      <c r="A604" s="9"/>
      <c r="B604" s="9"/>
      <c r="C604" s="9"/>
    </row>
    <row r="605" spans="1:3">
      <c r="A605" s="9"/>
      <c r="B605" s="9"/>
      <c r="C605" s="9"/>
    </row>
    <row r="606" spans="1:3">
      <c r="A606" s="9"/>
      <c r="B606" s="9"/>
      <c r="C606" s="9"/>
    </row>
    <row r="607" spans="1:3">
      <c r="A607" s="9"/>
      <c r="B607" s="9"/>
      <c r="C607" s="9"/>
    </row>
    <row r="608" spans="1:3">
      <c r="A608" s="9"/>
      <c r="B608" s="9"/>
      <c r="C608" s="9"/>
    </row>
    <row r="609" spans="1:3">
      <c r="A609" s="9"/>
      <c r="B609" s="9"/>
      <c r="C609" s="9"/>
    </row>
    <row r="610" spans="1:3">
      <c r="A610" s="9"/>
      <c r="B610" s="9"/>
      <c r="C610" s="9"/>
    </row>
    <row r="611" spans="1:3">
      <c r="A611" s="9"/>
      <c r="B611" s="9"/>
      <c r="C611" s="9"/>
    </row>
    <row r="612" spans="1:3">
      <c r="A612" s="9"/>
      <c r="B612" s="9"/>
      <c r="C612" s="9"/>
    </row>
    <row r="613" spans="1:3">
      <c r="A613" s="9"/>
      <c r="B613" s="9"/>
      <c r="C613" s="9"/>
    </row>
    <row r="614" spans="1:3">
      <c r="A614" s="9"/>
      <c r="B614" s="9"/>
      <c r="C614" s="9"/>
    </row>
    <row r="615" spans="1:3">
      <c r="A615" s="9"/>
      <c r="B615" s="9"/>
      <c r="C615" s="9"/>
    </row>
    <row r="616" spans="1:3">
      <c r="A616" s="9"/>
      <c r="B616" s="9"/>
      <c r="C616" s="9"/>
    </row>
    <row r="617" spans="1:3">
      <c r="A617" s="9"/>
      <c r="B617" s="9"/>
      <c r="C617" s="9"/>
    </row>
    <row r="618" spans="1:3">
      <c r="A618" s="9"/>
      <c r="B618" s="9"/>
      <c r="C618" s="9"/>
    </row>
    <row r="619" spans="1:3">
      <c r="A619" s="9"/>
      <c r="B619" s="9"/>
      <c r="C619" s="9"/>
    </row>
    <row r="620" spans="1:3">
      <c r="A620" s="9"/>
      <c r="B620" s="9"/>
      <c r="C620" s="9"/>
    </row>
    <row r="621" spans="1:3">
      <c r="A621" s="9"/>
      <c r="B621" s="9"/>
      <c r="C621" s="9"/>
    </row>
    <row r="622" spans="1:3">
      <c r="A622" s="9"/>
      <c r="B622" s="9"/>
      <c r="C622" s="9"/>
    </row>
    <row r="623" spans="1:3">
      <c r="A623" s="9"/>
      <c r="B623" s="9"/>
      <c r="C623" s="9"/>
    </row>
    <row r="624" spans="1:3">
      <c r="A624" s="9"/>
      <c r="B624" s="9"/>
      <c r="C624" s="9"/>
    </row>
    <row r="625" spans="1:3">
      <c r="A625" s="9"/>
      <c r="B625" s="9"/>
      <c r="C625" s="9"/>
    </row>
    <row r="626" spans="1:3">
      <c r="A626" s="9"/>
      <c r="B626" s="9"/>
      <c r="C626" s="9"/>
    </row>
    <row r="627" spans="1:3">
      <c r="A627" s="9"/>
      <c r="B627" s="9"/>
      <c r="C627" s="9"/>
    </row>
    <row r="628" spans="1:3">
      <c r="A628" s="9"/>
      <c r="B628" s="9"/>
      <c r="C628" s="9"/>
    </row>
    <row r="629" spans="1:3">
      <c r="A629" s="9"/>
      <c r="B629" s="9"/>
      <c r="C629" s="9"/>
    </row>
    <row r="630" spans="1:3">
      <c r="A630" s="9"/>
      <c r="B630" s="9"/>
      <c r="C630" s="9"/>
    </row>
    <row r="631" spans="1:3">
      <c r="A631" s="9"/>
      <c r="B631" s="9"/>
      <c r="C631" s="9"/>
    </row>
    <row r="632" spans="1:3">
      <c r="A632" s="9"/>
      <c r="B632" s="9"/>
      <c r="C632" s="9"/>
    </row>
    <row r="633" spans="1:3">
      <c r="A633" s="9"/>
      <c r="B633" s="9"/>
      <c r="C633" s="9"/>
    </row>
    <row r="634" spans="1:3">
      <c r="A634" s="9"/>
      <c r="B634" s="9"/>
      <c r="C634" s="9"/>
    </row>
    <row r="635" spans="1:3">
      <c r="A635" s="9"/>
      <c r="B635" s="9"/>
      <c r="C635" s="9"/>
    </row>
  </sheetData>
  <sheetProtection algorithmName="SHA-512" hashValue="RcjpOpMRBXYcuExHbKd49F879OQPXeXKdBczAtAmMcRI4Sz12myIIg/Lee82kX4KpE6XU5wxbyz7GG05QqZykg==" saltValue="dexitdtXK174cK5zVILFVA==" spinCount="100000" sheet="1" objects="1" scenarios="1"/>
  <mergeCells count="10">
    <mergeCell ref="A13:C13"/>
    <mergeCell ref="A14:C14"/>
    <mergeCell ref="A15:C15"/>
    <mergeCell ref="A16:C16"/>
    <mergeCell ref="A11:C11"/>
    <mergeCell ref="E2:F2"/>
    <mergeCell ref="A1:F1"/>
    <mergeCell ref="C2:D2"/>
    <mergeCell ref="C3:D3"/>
    <mergeCell ref="A12:C12"/>
  </mergeCells>
  <conditionalFormatting sqref="D5:D10">
    <cfRule type="cellIs" dxfId="47" priority="1" stopIfTrue="1" operator="equal">
      <formula>0</formula>
    </cfRule>
    <cfRule type="cellIs" dxfId="46" priority="8" stopIfTrue="1" operator="greaterThanOrEqual">
      <formula>1</formula>
    </cfRule>
    <cfRule type="cellIs" dxfId="45" priority="9" stopIfTrue="1" operator="between">
      <formula>0.95</formula>
      <formula>1</formula>
    </cfRule>
    <cfRule type="cellIs" dxfId="44" priority="10" stopIfTrue="1" operator="lessThan">
      <formula>0.95</formula>
    </cfRule>
  </conditionalFormatting>
  <conditionalFormatting sqref="D11:D13">
    <cfRule type="cellIs" dxfId="43" priority="6" stopIfTrue="1" operator="greaterThan">
      <formula>0</formula>
    </cfRule>
    <cfRule type="cellIs" dxfId="42" priority="7" stopIfTrue="1" operator="lessThan">
      <formula>0</formula>
    </cfRule>
  </conditionalFormatting>
  <pageMargins left="0.25" right="0.25" top="0.75" bottom="0.75" header="0.3" footer="0.3"/>
  <pageSetup scale="75" orientation="landscape" r:id="rId1"/>
  <customProperties>
    <customPr name="IbpWorksheetKeyString_GUID" r:id="rId2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4">
    <tabColor rgb="FF00B0F0"/>
    <pageSetUpPr fitToPage="1"/>
  </sheetPr>
  <dimension ref="A1:F637"/>
  <sheetViews>
    <sheetView zoomScale="75" zoomScaleNormal="75" workbookViewId="0">
      <selection activeCell="E17" sqref="E17:F17"/>
    </sheetView>
  </sheetViews>
  <sheetFormatPr defaultColWidth="9.140625" defaultRowHeight="15.75"/>
  <cols>
    <col min="1" max="1" width="28" style="1" bestFit="1" customWidth="1"/>
    <col min="2" max="3" width="13.140625" style="1" customWidth="1"/>
    <col min="4" max="4" width="20.28515625" style="1" customWidth="1"/>
    <col min="5" max="5" width="15.140625" style="1" customWidth="1"/>
    <col min="6" max="6" width="16" style="1" bestFit="1" customWidth="1"/>
    <col min="7" max="7" width="13.5703125" style="1" customWidth="1"/>
    <col min="8" max="8" width="12" style="1" customWidth="1"/>
    <col min="9" max="16384" width="9.140625" style="1"/>
  </cols>
  <sheetData>
    <row r="1" spans="1:6" ht="34.5" thickBot="1">
      <c r="A1" s="347" t="s">
        <v>105</v>
      </c>
      <c r="B1" s="348"/>
      <c r="C1" s="348"/>
      <c r="D1" s="348"/>
      <c r="E1" s="348"/>
      <c r="F1" s="349"/>
    </row>
    <row r="2" spans="1:6" ht="18.75">
      <c r="A2" s="152" t="s">
        <v>106</v>
      </c>
      <c r="B2" s="155" t="s">
        <v>3</v>
      </c>
      <c r="C2" s="350" t="s">
        <v>5</v>
      </c>
      <c r="D2" s="351"/>
      <c r="E2" s="345" t="s">
        <v>40</v>
      </c>
      <c r="F2" s="346"/>
    </row>
    <row r="3" spans="1:6" ht="19.5" thickBot="1">
      <c r="A3" s="172" t="e">
        <f ca="1">MID(CELL("filename",A1),FIND("[",CELL("filename",A1))+1,FIND("]", CELL("filename",A1))-FIND("[",CELL("filename",A1))-6)</f>
        <v>#VALUE!</v>
      </c>
      <c r="B3" s="69" t="s">
        <v>98</v>
      </c>
      <c r="C3" s="362" t="str">
        <f>VLOOKUP(B3,'Reference Tables'!D30:E34,2)</f>
        <v>Ethan Wiedenhoeft</v>
      </c>
      <c r="D3" s="363"/>
      <c r="E3" s="84"/>
      <c r="F3" s="86" t="s">
        <v>46</v>
      </c>
    </row>
    <row r="4" spans="1:6" ht="38.25" customHeight="1">
      <c r="A4" s="133"/>
      <c r="B4" s="161" t="s">
        <v>20</v>
      </c>
      <c r="C4" s="162" t="s">
        <v>21</v>
      </c>
      <c r="D4" s="156" t="s">
        <v>22</v>
      </c>
      <c r="E4" s="84" t="s">
        <v>107</v>
      </c>
      <c r="F4" s="29">
        <f>'SUN B'!K13+'MON B'!K13+'TUE B'!K13+'WED B'!K13</f>
        <v>0</v>
      </c>
    </row>
    <row r="5" spans="1:6" ht="18.75">
      <c r="A5" s="75" t="s">
        <v>26</v>
      </c>
      <c r="B5" s="125">
        <f>'SUN B'!B5+'MON B'!B5+'TUE B'!B5+'WED B'!B5</f>
        <v>0</v>
      </c>
      <c r="C5" s="125">
        <f>'SUN B'!C5+'MON B'!C5+'TUE B'!C5+'WED B'!C5</f>
        <v>0</v>
      </c>
      <c r="D5" s="157">
        <f t="shared" ref="D5:D10" si="0">IF(B5&gt;0,C5/B5,0)</f>
        <v>0</v>
      </c>
      <c r="E5" s="84" t="s">
        <v>108</v>
      </c>
      <c r="F5" s="29">
        <f>'SUN B'!K14+'MON B'!K14+'TUE B'!K14+'WED B'!K14</f>
        <v>0</v>
      </c>
    </row>
    <row r="6" spans="1:6" ht="18.75">
      <c r="A6" s="75" t="s">
        <v>28</v>
      </c>
      <c r="B6" s="125">
        <f>'SUN B'!B6+'MON B'!B6+'TUE B'!B6+'WED B'!B6</f>
        <v>0</v>
      </c>
      <c r="C6" s="125">
        <f>'SUN B'!C6+'MON B'!C6+'TUE B'!C6+'WED B'!C6</f>
        <v>0</v>
      </c>
      <c r="D6" s="157">
        <f t="shared" si="0"/>
        <v>0</v>
      </c>
      <c r="E6" s="84" t="s">
        <v>55</v>
      </c>
      <c r="F6" s="29">
        <f>'SUN B'!K15+'MON B'!K15+'TUE B'!K15+'WED B'!K15</f>
        <v>0</v>
      </c>
    </row>
    <row r="7" spans="1:6" ht="18.75">
      <c r="A7" s="75" t="s">
        <v>30</v>
      </c>
      <c r="B7" s="125">
        <f>'SUN B'!B7+'MON B'!B7+'TUE B'!B7+'WED B'!B7</f>
        <v>0</v>
      </c>
      <c r="C7" s="125">
        <f>'SUN B'!C7+'MON B'!C7+'TUE B'!C7+'WED B'!C7</f>
        <v>0</v>
      </c>
      <c r="D7" s="157">
        <f t="shared" si="0"/>
        <v>0</v>
      </c>
      <c r="E7" s="84" t="s">
        <v>109</v>
      </c>
      <c r="F7" s="29">
        <f>'SUN B'!K16+'MON B'!K16+'TUE B'!K16+'WED B'!K16</f>
        <v>0</v>
      </c>
    </row>
    <row r="8" spans="1:6" ht="18.75">
      <c r="A8" s="75" t="s">
        <v>31</v>
      </c>
      <c r="B8" s="125">
        <f>'SUN B'!B8+'MON B'!B8+'TUE B'!B8+'WED B'!B8</f>
        <v>0</v>
      </c>
      <c r="C8" s="125">
        <f>'SUN B'!C8+'MON B'!C8+'TUE B'!C8+'WED B'!C8</f>
        <v>0</v>
      </c>
      <c r="D8" s="157">
        <f t="shared" si="0"/>
        <v>0</v>
      </c>
      <c r="E8" s="84" t="s">
        <v>64</v>
      </c>
      <c r="F8" s="29">
        <f>'SUN B'!K17+'MON B'!K17+'TUE B'!K17+'WED B'!K17</f>
        <v>0</v>
      </c>
    </row>
    <row r="9" spans="1:6" ht="18.75">
      <c r="A9" s="75" t="s">
        <v>33</v>
      </c>
      <c r="B9" s="125">
        <f>'SUN B'!B9+'MON B'!B9+'TUE B'!B9+'WED B'!B9</f>
        <v>0</v>
      </c>
      <c r="C9" s="125">
        <f>'SUN B'!C9+'MON B'!C9+'TUE B'!C9+'WED B'!C9</f>
        <v>0</v>
      </c>
      <c r="D9" s="157">
        <f t="shared" si="0"/>
        <v>0</v>
      </c>
      <c r="E9" s="84" t="s">
        <v>110</v>
      </c>
      <c r="F9" s="29">
        <f>'SUN B'!K18+'MON B'!K18+'TUE B'!K18+'WED B'!K18</f>
        <v>0</v>
      </c>
    </row>
    <row r="10" spans="1:6" ht="19.5" thickBot="1">
      <c r="A10" s="167" t="s">
        <v>35</v>
      </c>
      <c r="B10" s="168">
        <f>'SUN B'!B10+'MON B'!B10+'TUE B'!B10+'WED B'!B10</f>
        <v>0</v>
      </c>
      <c r="C10" s="168">
        <f>'SUN B'!C10+'MON B'!C10+'TUE B'!C10+'WED B'!C10</f>
        <v>0</v>
      </c>
      <c r="D10" s="169">
        <f t="shared" si="0"/>
        <v>0</v>
      </c>
      <c r="E10" s="84" t="s">
        <v>70</v>
      </c>
      <c r="F10" s="29">
        <f>'SUN B'!K19+'MON B'!K19+'TUE B'!K19+'WED B'!K19</f>
        <v>0</v>
      </c>
    </row>
    <row r="11" spans="1:6" ht="18.75">
      <c r="A11" s="360" t="s">
        <v>24</v>
      </c>
      <c r="B11" s="361"/>
      <c r="C11" s="361"/>
      <c r="D11" s="153">
        <f>'SUN B'!G4+'MON B'!G4+'TUE B'!G4+'WED B'!G4</f>
        <v>0</v>
      </c>
      <c r="E11" s="166" t="s">
        <v>73</v>
      </c>
      <c r="F11" s="29">
        <f>'SUN B'!K20+'MON B'!K20+'TUE B'!K20+'WED B'!K20</f>
        <v>0</v>
      </c>
    </row>
    <row r="12" spans="1:6" ht="18.75">
      <c r="A12" s="354" t="s">
        <v>27</v>
      </c>
      <c r="B12" s="355"/>
      <c r="C12" s="355"/>
      <c r="D12" s="158">
        <f>'SUN B'!G5+'MON B'!G5+'TUE B'!G5+'WED B'!G5</f>
        <v>0</v>
      </c>
      <c r="E12" s="166" t="s">
        <v>76</v>
      </c>
      <c r="F12" s="29">
        <f>'SUN B'!K21+'MON B'!K21+'TUE B'!K21+'WED B'!K21</f>
        <v>0</v>
      </c>
    </row>
    <row r="13" spans="1:6" ht="19.5" thickBot="1">
      <c r="A13" s="356" t="s">
        <v>29</v>
      </c>
      <c r="B13" s="357"/>
      <c r="C13" s="357"/>
      <c r="D13" s="171">
        <f>'SUN B'!G6+'MON B'!G6+'TUE B'!G6+'WED B'!G6</f>
        <v>0</v>
      </c>
      <c r="E13" s="166" t="s">
        <v>78</v>
      </c>
      <c r="F13" s="29">
        <f>'SUN B'!K22+'MON B'!K22+'TUE B'!K22+'WED B'!K22</f>
        <v>0</v>
      </c>
    </row>
    <row r="14" spans="1:6" ht="18.75">
      <c r="A14" s="358" t="str">
        <f>CONCATENATE("Belt CPH  Goal = ",'Reference Tables'!G25)</f>
        <v>Belt CPH  Goal = 270</v>
      </c>
      <c r="B14" s="359"/>
      <c r="C14" s="359"/>
      <c r="D14" s="170">
        <f>IF(C5&gt;0,C5/(F5+F7),0)</f>
        <v>0</v>
      </c>
      <c r="E14" s="84" t="s">
        <v>82</v>
      </c>
      <c r="F14" s="29">
        <f>'SUN B'!K23+'MON B'!K23+'TUE B'!K23+'WED B'!K23</f>
        <v>0</v>
      </c>
    </row>
    <row r="15" spans="1:6" ht="18.75">
      <c r="A15" s="358" t="str">
        <f>CONCATENATE("Bulk CPH  Goal = ",'Reference Tables'!G26)</f>
        <v>Bulk CPH  Goal = 425</v>
      </c>
      <c r="B15" s="359"/>
      <c r="C15" s="359"/>
      <c r="D15" s="163">
        <f>IF((C6+C7)&gt;0,(C6+C7)/F4,0)</f>
        <v>0</v>
      </c>
      <c r="E15" s="84" t="s">
        <v>85</v>
      </c>
      <c r="F15" s="29">
        <f>'SUN B'!K24+'MON B'!K24+'TUE B'!K24+'WED B'!K24</f>
        <v>0</v>
      </c>
    </row>
    <row r="16" spans="1:6" ht="19.5" thickBot="1">
      <c r="A16" s="358" t="str">
        <f>CONCATENATE("Total CPH  Goal = ",'Reference Tables'!G27)</f>
        <v>Total CPH  Goal = 400</v>
      </c>
      <c r="B16" s="359"/>
      <c r="C16" s="359"/>
      <c r="D16" s="164">
        <f>IF(SUM(C5:C7)&gt;0,SUM(C5:C7)/(F4+F5+F7),0)</f>
        <v>0</v>
      </c>
      <c r="E16" s="160" t="s">
        <v>86</v>
      </c>
      <c r="F16" s="154">
        <f>'SUN B'!K25+'MON B'!K25+'TUE B'!K25+'WED B'!K25</f>
        <v>0</v>
      </c>
    </row>
    <row r="17" spans="1:3">
      <c r="B17" s="9"/>
      <c r="C17" s="9"/>
    </row>
    <row r="18" spans="1:3">
      <c r="A18" s="9"/>
      <c r="B18" s="9"/>
      <c r="C18" s="9"/>
    </row>
    <row r="19" spans="1:3">
      <c r="A19" s="9"/>
      <c r="B19" s="9"/>
      <c r="C19" s="9"/>
    </row>
    <row r="20" spans="1:3">
      <c r="A20" s="9"/>
      <c r="B20" s="9"/>
      <c r="C20" s="9"/>
    </row>
    <row r="21" spans="1:3">
      <c r="C21" s="9"/>
    </row>
    <row r="22" spans="1:3">
      <c r="C22" s="9"/>
    </row>
    <row r="23" spans="1:3">
      <c r="C23" s="9"/>
    </row>
    <row r="24" spans="1:3">
      <c r="C24" s="9"/>
    </row>
    <row r="25" spans="1:3">
      <c r="C25" s="9"/>
    </row>
    <row r="26" spans="1:3">
      <c r="C26" s="9"/>
    </row>
    <row r="27" spans="1:3">
      <c r="C27" s="9"/>
    </row>
    <row r="28" spans="1:3">
      <c r="C28" s="9"/>
    </row>
    <row r="29" spans="1:3">
      <c r="C29" s="9"/>
    </row>
    <row r="30" spans="1:3">
      <c r="C30" s="9"/>
    </row>
    <row r="31" spans="1:3">
      <c r="C31" s="9"/>
    </row>
    <row r="32" spans="1:3">
      <c r="C32" s="9"/>
    </row>
    <row r="33" spans="3:3">
      <c r="C33" s="9"/>
    </row>
    <row r="34" spans="3:3">
      <c r="C34" s="9"/>
    </row>
    <row r="35" spans="3:3">
      <c r="C35" s="9"/>
    </row>
    <row r="36" spans="3:3">
      <c r="C36" s="9"/>
    </row>
    <row r="37" spans="3:3">
      <c r="C37" s="9"/>
    </row>
    <row r="38" spans="3:3">
      <c r="C38" s="9"/>
    </row>
    <row r="39" spans="3:3">
      <c r="C39" s="9"/>
    </row>
    <row r="40" spans="3:3">
      <c r="C40" s="9"/>
    </row>
    <row r="41" spans="3:3">
      <c r="C41" s="9"/>
    </row>
    <row r="42" spans="3:3">
      <c r="C42" s="9"/>
    </row>
    <row r="43" spans="3:3">
      <c r="C43" s="9"/>
    </row>
    <row r="44" spans="3:3">
      <c r="C44" s="9"/>
    </row>
    <row r="45" spans="3:3">
      <c r="C45" s="9"/>
    </row>
    <row r="46" spans="3:3">
      <c r="C46" s="9"/>
    </row>
    <row r="47" spans="3:3">
      <c r="C47" s="9"/>
    </row>
    <row r="48" spans="3:3">
      <c r="C48" s="9"/>
    </row>
    <row r="49" spans="1:3">
      <c r="C49" s="9"/>
    </row>
    <row r="50" spans="1:3">
      <c r="C50" s="9"/>
    </row>
    <row r="51" spans="1:3">
      <c r="C51" s="9"/>
    </row>
    <row r="52" spans="1:3">
      <c r="C52" s="9"/>
    </row>
    <row r="53" spans="1:3">
      <c r="C53" s="9"/>
    </row>
    <row r="54" spans="1:3">
      <c r="C54" s="9"/>
    </row>
    <row r="55" spans="1:3">
      <c r="C55" s="9"/>
    </row>
    <row r="56" spans="1:3">
      <c r="A56" s="9"/>
      <c r="B56" s="9"/>
      <c r="C56" s="9"/>
    </row>
    <row r="57" spans="1:3">
      <c r="A57" s="9"/>
      <c r="B57" s="9"/>
      <c r="C57" s="9"/>
    </row>
    <row r="58" spans="1:3">
      <c r="A58" s="9"/>
      <c r="B58" s="9"/>
      <c r="C58" s="9"/>
    </row>
    <row r="59" spans="1:3">
      <c r="A59" s="9"/>
      <c r="B59" s="9"/>
      <c r="C59" s="9"/>
    </row>
    <row r="60" spans="1:3">
      <c r="A60" s="9"/>
      <c r="B60" s="9"/>
      <c r="C60" s="9"/>
    </row>
    <row r="61" spans="1:3">
      <c r="A61" s="9"/>
      <c r="B61" s="9"/>
      <c r="C61" s="9"/>
    </row>
    <row r="62" spans="1:3">
      <c r="A62" s="9"/>
      <c r="B62" s="9"/>
      <c r="C62" s="9"/>
    </row>
    <row r="63" spans="1:3">
      <c r="A63" s="9"/>
      <c r="B63" s="9"/>
      <c r="C63" s="9"/>
    </row>
    <row r="64" spans="1:3">
      <c r="A64" s="9"/>
      <c r="B64" s="9"/>
      <c r="C64" s="9"/>
    </row>
    <row r="65" spans="1:3">
      <c r="A65" s="9"/>
      <c r="B65" s="9"/>
      <c r="C65" s="9"/>
    </row>
    <row r="66" spans="1:3">
      <c r="A66" s="9"/>
      <c r="B66" s="9"/>
      <c r="C66" s="9"/>
    </row>
    <row r="67" spans="1:3">
      <c r="A67" s="9"/>
      <c r="B67" s="9"/>
      <c r="C67" s="9"/>
    </row>
    <row r="68" spans="1:3">
      <c r="A68" s="9"/>
      <c r="B68" s="9"/>
      <c r="C68" s="9"/>
    </row>
    <row r="69" spans="1:3">
      <c r="A69" s="9"/>
      <c r="B69" s="9"/>
      <c r="C69" s="9"/>
    </row>
    <row r="70" spans="1:3">
      <c r="A70" s="9"/>
      <c r="B70" s="9"/>
      <c r="C70" s="9"/>
    </row>
    <row r="71" spans="1:3">
      <c r="A71" s="9"/>
      <c r="B71" s="9"/>
      <c r="C71" s="9"/>
    </row>
    <row r="72" spans="1:3">
      <c r="A72" s="9"/>
      <c r="B72" s="9"/>
      <c r="C72" s="9"/>
    </row>
    <row r="73" spans="1:3">
      <c r="A73" s="9"/>
      <c r="B73" s="9"/>
      <c r="C73" s="9"/>
    </row>
    <row r="74" spans="1:3">
      <c r="A74" s="9"/>
      <c r="B74" s="9"/>
      <c r="C74" s="9"/>
    </row>
    <row r="75" spans="1:3">
      <c r="A75" s="9"/>
      <c r="B75" s="9"/>
      <c r="C75" s="9"/>
    </row>
    <row r="76" spans="1:3">
      <c r="A76" s="9"/>
      <c r="B76" s="9"/>
      <c r="C76" s="9"/>
    </row>
    <row r="77" spans="1:3">
      <c r="A77" s="9"/>
      <c r="B77" s="9"/>
      <c r="C77" s="9"/>
    </row>
    <row r="78" spans="1:3">
      <c r="A78" s="9"/>
      <c r="B78" s="9"/>
      <c r="C78" s="9"/>
    </row>
    <row r="79" spans="1:3">
      <c r="A79" s="9"/>
      <c r="B79" s="9"/>
      <c r="C79" s="9"/>
    </row>
    <row r="80" spans="1:3">
      <c r="A80" s="9"/>
      <c r="B80" s="9"/>
      <c r="C80" s="9"/>
    </row>
    <row r="81" spans="1:3">
      <c r="A81" s="9"/>
      <c r="B81" s="9"/>
      <c r="C81" s="9"/>
    </row>
    <row r="82" spans="1:3">
      <c r="A82" s="9"/>
      <c r="B82" s="9"/>
      <c r="C82" s="9"/>
    </row>
    <row r="83" spans="1:3">
      <c r="A83" s="9"/>
      <c r="B83" s="9"/>
      <c r="C83" s="9"/>
    </row>
    <row r="84" spans="1:3">
      <c r="A84" s="9"/>
      <c r="B84" s="9"/>
      <c r="C84" s="9"/>
    </row>
    <row r="85" spans="1:3">
      <c r="A85" s="9"/>
      <c r="B85" s="9"/>
      <c r="C85" s="9"/>
    </row>
    <row r="86" spans="1:3">
      <c r="A86" s="9"/>
      <c r="B86" s="9"/>
      <c r="C86" s="9"/>
    </row>
    <row r="87" spans="1:3">
      <c r="A87" s="9"/>
      <c r="B87" s="9"/>
      <c r="C87" s="9"/>
    </row>
    <row r="88" spans="1:3">
      <c r="A88" s="9"/>
      <c r="B88" s="9"/>
      <c r="C88" s="9"/>
    </row>
    <row r="89" spans="1:3">
      <c r="A89" s="9"/>
      <c r="B89" s="9"/>
      <c r="C89" s="9"/>
    </row>
    <row r="90" spans="1:3">
      <c r="A90" s="9"/>
      <c r="B90" s="9"/>
      <c r="C90" s="9"/>
    </row>
    <row r="91" spans="1:3">
      <c r="A91" s="9"/>
      <c r="B91" s="9"/>
      <c r="C91" s="9"/>
    </row>
    <row r="92" spans="1:3">
      <c r="A92" s="9"/>
      <c r="B92" s="9"/>
      <c r="C92" s="9"/>
    </row>
    <row r="93" spans="1:3">
      <c r="A93" s="9"/>
      <c r="B93" s="9"/>
      <c r="C93" s="9"/>
    </row>
    <row r="94" spans="1:3">
      <c r="A94" s="9"/>
      <c r="B94" s="9"/>
      <c r="C94" s="9"/>
    </row>
    <row r="95" spans="1:3">
      <c r="A95" s="9"/>
      <c r="B95" s="9"/>
      <c r="C95" s="9"/>
    </row>
    <row r="96" spans="1:3">
      <c r="A96" s="9"/>
      <c r="B96" s="9"/>
      <c r="C96" s="9"/>
    </row>
    <row r="97" spans="1:3">
      <c r="A97" s="9"/>
      <c r="B97" s="9"/>
      <c r="C97" s="9"/>
    </row>
    <row r="98" spans="1:3">
      <c r="A98" s="9"/>
      <c r="B98" s="9"/>
      <c r="C98" s="9"/>
    </row>
    <row r="99" spans="1:3">
      <c r="A99" s="9"/>
      <c r="B99" s="9"/>
      <c r="C99" s="9"/>
    </row>
    <row r="100" spans="1:3">
      <c r="A100" s="9"/>
      <c r="B100" s="9"/>
      <c r="C100" s="9"/>
    </row>
    <row r="101" spans="1:3">
      <c r="A101" s="9"/>
      <c r="B101" s="9"/>
      <c r="C101" s="9"/>
    </row>
    <row r="102" spans="1:3">
      <c r="A102" s="9"/>
      <c r="B102" s="9"/>
      <c r="C102" s="9"/>
    </row>
    <row r="103" spans="1:3">
      <c r="A103" s="9"/>
      <c r="B103" s="9"/>
      <c r="C103" s="9"/>
    </row>
    <row r="104" spans="1:3">
      <c r="A104" s="9"/>
      <c r="B104" s="9"/>
      <c r="C104" s="9"/>
    </row>
    <row r="105" spans="1:3">
      <c r="A105" s="9"/>
      <c r="B105" s="9"/>
      <c r="C105" s="9"/>
    </row>
    <row r="106" spans="1:3">
      <c r="A106" s="9"/>
      <c r="B106" s="9"/>
      <c r="C106" s="9"/>
    </row>
    <row r="107" spans="1:3">
      <c r="A107" s="9"/>
      <c r="B107" s="9"/>
      <c r="C107" s="9"/>
    </row>
    <row r="108" spans="1:3">
      <c r="A108" s="9"/>
      <c r="B108" s="9"/>
      <c r="C108" s="9"/>
    </row>
    <row r="109" spans="1:3">
      <c r="A109" s="9"/>
      <c r="B109" s="9"/>
      <c r="C109" s="9"/>
    </row>
    <row r="110" spans="1:3">
      <c r="A110" s="9"/>
      <c r="B110" s="9"/>
      <c r="C110" s="9"/>
    </row>
    <row r="111" spans="1:3">
      <c r="A111" s="9"/>
      <c r="B111" s="9"/>
      <c r="C111" s="9"/>
    </row>
    <row r="112" spans="1:3">
      <c r="A112" s="9"/>
      <c r="B112" s="9"/>
      <c r="C112" s="9"/>
    </row>
    <row r="113" spans="1:3">
      <c r="A113" s="9"/>
      <c r="B113" s="9"/>
      <c r="C113" s="9"/>
    </row>
    <row r="114" spans="1:3">
      <c r="A114" s="9"/>
      <c r="B114" s="9"/>
      <c r="C114" s="9"/>
    </row>
    <row r="115" spans="1:3">
      <c r="A115" s="9"/>
      <c r="B115" s="9"/>
      <c r="C115" s="9"/>
    </row>
    <row r="116" spans="1:3">
      <c r="A116" s="9"/>
      <c r="B116" s="9"/>
      <c r="C116" s="9"/>
    </row>
    <row r="117" spans="1:3">
      <c r="A117" s="9"/>
      <c r="B117" s="9"/>
      <c r="C117" s="9"/>
    </row>
    <row r="118" spans="1:3">
      <c r="A118" s="9"/>
      <c r="B118" s="9"/>
      <c r="C118" s="9"/>
    </row>
    <row r="119" spans="1:3">
      <c r="A119" s="9"/>
      <c r="B119" s="9"/>
      <c r="C119" s="9"/>
    </row>
    <row r="120" spans="1:3">
      <c r="A120" s="9"/>
      <c r="B120" s="9"/>
      <c r="C120" s="9"/>
    </row>
    <row r="121" spans="1:3">
      <c r="A121" s="9"/>
      <c r="B121" s="9"/>
      <c r="C121" s="9"/>
    </row>
    <row r="122" spans="1:3">
      <c r="A122" s="9"/>
      <c r="B122" s="9"/>
      <c r="C122" s="9"/>
    </row>
    <row r="123" spans="1:3">
      <c r="A123" s="9"/>
      <c r="B123" s="9"/>
      <c r="C123" s="9"/>
    </row>
    <row r="124" spans="1:3">
      <c r="A124" s="9"/>
      <c r="B124" s="9"/>
      <c r="C124" s="9"/>
    </row>
    <row r="125" spans="1:3">
      <c r="A125" s="9"/>
      <c r="B125" s="9"/>
      <c r="C125" s="9"/>
    </row>
    <row r="126" spans="1:3">
      <c r="A126" s="9"/>
      <c r="B126" s="9"/>
      <c r="C126" s="9"/>
    </row>
    <row r="127" spans="1:3">
      <c r="A127" s="9"/>
      <c r="B127" s="9"/>
      <c r="C127" s="9"/>
    </row>
    <row r="128" spans="1:3">
      <c r="A128" s="9"/>
      <c r="B128" s="9"/>
      <c r="C128" s="9"/>
    </row>
    <row r="129" spans="1:3">
      <c r="A129" s="9"/>
      <c r="B129" s="9"/>
      <c r="C129" s="9"/>
    </row>
    <row r="130" spans="1:3">
      <c r="A130" s="9"/>
      <c r="B130" s="9"/>
      <c r="C130" s="9"/>
    </row>
    <row r="131" spans="1:3">
      <c r="A131" s="9"/>
      <c r="B131" s="9"/>
      <c r="C131" s="9"/>
    </row>
    <row r="132" spans="1:3">
      <c r="A132" s="9"/>
      <c r="B132" s="9"/>
      <c r="C132" s="9"/>
    </row>
    <row r="133" spans="1:3">
      <c r="A133" s="9"/>
      <c r="B133" s="9"/>
      <c r="C133" s="9"/>
    </row>
    <row r="134" spans="1:3">
      <c r="A134" s="9"/>
      <c r="B134" s="9"/>
      <c r="C134" s="9"/>
    </row>
    <row r="135" spans="1:3">
      <c r="A135" s="9"/>
      <c r="B135" s="9"/>
      <c r="C135" s="9"/>
    </row>
    <row r="136" spans="1:3">
      <c r="A136" s="9"/>
      <c r="B136" s="9"/>
      <c r="C136" s="9"/>
    </row>
    <row r="137" spans="1:3">
      <c r="A137" s="9"/>
      <c r="B137" s="9"/>
      <c r="C137" s="9"/>
    </row>
    <row r="138" spans="1:3">
      <c r="A138" s="9"/>
      <c r="B138" s="9"/>
      <c r="C138" s="9"/>
    </row>
    <row r="139" spans="1:3">
      <c r="A139" s="9"/>
      <c r="B139" s="9"/>
      <c r="C139" s="9"/>
    </row>
    <row r="140" spans="1:3">
      <c r="A140" s="9"/>
      <c r="B140" s="9"/>
      <c r="C140" s="9"/>
    </row>
    <row r="141" spans="1:3">
      <c r="A141" s="9"/>
      <c r="B141" s="9"/>
      <c r="C141" s="9"/>
    </row>
    <row r="142" spans="1:3">
      <c r="A142" s="9"/>
      <c r="B142" s="9"/>
      <c r="C142" s="9"/>
    </row>
    <row r="143" spans="1:3">
      <c r="A143" s="9"/>
      <c r="B143" s="9"/>
      <c r="C143" s="9"/>
    </row>
    <row r="144" spans="1:3">
      <c r="A144" s="9"/>
      <c r="B144" s="9"/>
      <c r="C144" s="9"/>
    </row>
    <row r="145" spans="1:3">
      <c r="A145" s="9"/>
      <c r="B145" s="9"/>
      <c r="C145" s="9"/>
    </row>
    <row r="146" spans="1:3">
      <c r="A146" s="9"/>
      <c r="B146" s="9"/>
      <c r="C146" s="9"/>
    </row>
    <row r="147" spans="1:3">
      <c r="A147" s="9"/>
      <c r="B147" s="9"/>
      <c r="C147" s="9"/>
    </row>
    <row r="148" spans="1:3">
      <c r="A148" s="9"/>
      <c r="B148" s="9"/>
      <c r="C148" s="9"/>
    </row>
    <row r="149" spans="1:3">
      <c r="A149" s="9"/>
      <c r="B149" s="9"/>
      <c r="C149" s="9"/>
    </row>
    <row r="150" spans="1:3">
      <c r="A150" s="9"/>
      <c r="B150" s="9"/>
      <c r="C150" s="9"/>
    </row>
    <row r="151" spans="1:3">
      <c r="A151" s="9"/>
      <c r="B151" s="9"/>
      <c r="C151" s="9"/>
    </row>
    <row r="152" spans="1:3">
      <c r="A152" s="9"/>
      <c r="B152" s="9"/>
      <c r="C152" s="9"/>
    </row>
    <row r="153" spans="1:3">
      <c r="A153" s="9"/>
      <c r="B153" s="9"/>
      <c r="C153" s="9"/>
    </row>
    <row r="154" spans="1:3">
      <c r="A154" s="9"/>
      <c r="B154" s="9"/>
      <c r="C154" s="9"/>
    </row>
    <row r="155" spans="1:3">
      <c r="A155" s="9"/>
      <c r="B155" s="9"/>
      <c r="C155" s="9"/>
    </row>
    <row r="156" spans="1:3">
      <c r="A156" s="9"/>
      <c r="B156" s="9"/>
      <c r="C156" s="9"/>
    </row>
    <row r="157" spans="1:3">
      <c r="A157" s="9"/>
      <c r="B157" s="9"/>
      <c r="C157" s="9"/>
    </row>
    <row r="158" spans="1:3">
      <c r="A158" s="9"/>
      <c r="B158" s="9"/>
      <c r="C158" s="9"/>
    </row>
    <row r="159" spans="1:3">
      <c r="A159" s="9"/>
      <c r="B159" s="9"/>
      <c r="C159" s="9"/>
    </row>
    <row r="160" spans="1:3">
      <c r="A160" s="9"/>
      <c r="B160" s="9"/>
      <c r="C160" s="9"/>
    </row>
    <row r="161" spans="1:3">
      <c r="A161" s="9"/>
      <c r="B161" s="9"/>
      <c r="C161" s="9"/>
    </row>
    <row r="162" spans="1:3">
      <c r="A162" s="9"/>
      <c r="B162" s="9"/>
      <c r="C162" s="9"/>
    </row>
    <row r="163" spans="1:3">
      <c r="A163" s="9"/>
      <c r="B163" s="9"/>
      <c r="C163" s="9"/>
    </row>
    <row r="164" spans="1:3">
      <c r="A164" s="9"/>
      <c r="B164" s="9"/>
      <c r="C164" s="9"/>
    </row>
    <row r="165" spans="1:3">
      <c r="A165" s="9"/>
      <c r="B165" s="9"/>
      <c r="C165" s="9"/>
    </row>
    <row r="166" spans="1:3">
      <c r="A166" s="9"/>
      <c r="B166" s="9"/>
      <c r="C166" s="9"/>
    </row>
    <row r="167" spans="1:3">
      <c r="A167" s="9"/>
      <c r="B167" s="9"/>
      <c r="C167" s="9"/>
    </row>
    <row r="168" spans="1:3">
      <c r="A168" s="9"/>
      <c r="B168" s="9"/>
      <c r="C168" s="9"/>
    </row>
    <row r="169" spans="1:3">
      <c r="A169" s="9"/>
      <c r="B169" s="9"/>
      <c r="C169" s="9"/>
    </row>
    <row r="170" spans="1:3">
      <c r="A170" s="9"/>
      <c r="B170" s="9"/>
      <c r="C170" s="9"/>
    </row>
    <row r="171" spans="1:3">
      <c r="A171" s="9"/>
      <c r="B171" s="9"/>
      <c r="C171" s="9"/>
    </row>
    <row r="172" spans="1:3">
      <c r="A172" s="9"/>
      <c r="B172" s="9"/>
      <c r="C172" s="9"/>
    </row>
    <row r="173" spans="1:3">
      <c r="A173" s="9"/>
      <c r="B173" s="9"/>
      <c r="C173" s="9"/>
    </row>
    <row r="174" spans="1:3">
      <c r="A174" s="9"/>
      <c r="B174" s="9"/>
      <c r="C174" s="9"/>
    </row>
    <row r="175" spans="1:3">
      <c r="A175" s="9"/>
      <c r="B175" s="9"/>
      <c r="C175" s="9"/>
    </row>
    <row r="176" spans="1:3">
      <c r="A176" s="9"/>
      <c r="B176" s="9"/>
      <c r="C176" s="9"/>
    </row>
    <row r="177" spans="1:3">
      <c r="A177" s="9"/>
      <c r="B177" s="9"/>
      <c r="C177" s="9"/>
    </row>
    <row r="178" spans="1:3">
      <c r="A178" s="9"/>
      <c r="B178" s="9"/>
      <c r="C178" s="9"/>
    </row>
    <row r="179" spans="1:3">
      <c r="A179" s="9"/>
      <c r="B179" s="9"/>
      <c r="C179" s="9"/>
    </row>
    <row r="180" spans="1:3">
      <c r="A180" s="9"/>
      <c r="B180" s="9"/>
      <c r="C180" s="9"/>
    </row>
    <row r="181" spans="1:3">
      <c r="A181" s="9"/>
      <c r="B181" s="9"/>
      <c r="C181" s="9"/>
    </row>
    <row r="182" spans="1:3">
      <c r="A182" s="9"/>
      <c r="B182" s="9"/>
      <c r="C182" s="9"/>
    </row>
    <row r="183" spans="1:3">
      <c r="A183" s="9"/>
      <c r="B183" s="9"/>
      <c r="C183" s="9"/>
    </row>
    <row r="184" spans="1:3">
      <c r="A184" s="9"/>
      <c r="B184" s="9"/>
      <c r="C184" s="9"/>
    </row>
    <row r="185" spans="1:3">
      <c r="A185" s="9"/>
      <c r="B185" s="9"/>
      <c r="C185" s="9"/>
    </row>
    <row r="186" spans="1:3">
      <c r="A186" s="9"/>
      <c r="B186" s="9"/>
      <c r="C186" s="9"/>
    </row>
    <row r="187" spans="1:3">
      <c r="A187" s="9"/>
      <c r="B187" s="9"/>
      <c r="C187" s="9"/>
    </row>
    <row r="188" spans="1:3">
      <c r="A188" s="9"/>
      <c r="B188" s="9"/>
      <c r="C188" s="9"/>
    </row>
    <row r="189" spans="1:3">
      <c r="A189" s="9"/>
      <c r="B189" s="9"/>
      <c r="C189" s="9"/>
    </row>
    <row r="190" spans="1:3">
      <c r="A190" s="9"/>
      <c r="B190" s="9"/>
      <c r="C190" s="9"/>
    </row>
    <row r="191" spans="1:3">
      <c r="A191" s="9"/>
      <c r="B191" s="9"/>
      <c r="C191" s="9"/>
    </row>
    <row r="192" spans="1:3">
      <c r="A192" s="9"/>
      <c r="B192" s="9"/>
      <c r="C192" s="9"/>
    </row>
    <row r="193" spans="1:3">
      <c r="A193" s="9"/>
      <c r="B193" s="9"/>
      <c r="C193" s="9"/>
    </row>
    <row r="194" spans="1:3">
      <c r="A194" s="9"/>
      <c r="B194" s="9"/>
      <c r="C194" s="9"/>
    </row>
    <row r="195" spans="1:3">
      <c r="A195" s="9"/>
      <c r="B195" s="9"/>
      <c r="C195" s="9"/>
    </row>
    <row r="196" spans="1:3">
      <c r="A196" s="9"/>
      <c r="B196" s="9"/>
      <c r="C196" s="9"/>
    </row>
    <row r="197" spans="1:3">
      <c r="A197" s="9"/>
      <c r="B197" s="9"/>
      <c r="C197" s="9"/>
    </row>
    <row r="198" spans="1:3">
      <c r="A198" s="9"/>
      <c r="B198" s="9"/>
      <c r="C198" s="9"/>
    </row>
    <row r="199" spans="1:3">
      <c r="A199" s="9"/>
      <c r="B199" s="9"/>
      <c r="C199" s="9"/>
    </row>
    <row r="200" spans="1:3">
      <c r="A200" s="9"/>
      <c r="B200" s="9"/>
      <c r="C200" s="9"/>
    </row>
    <row r="201" spans="1:3">
      <c r="A201" s="9"/>
      <c r="B201" s="9"/>
      <c r="C201" s="9"/>
    </row>
    <row r="202" spans="1:3">
      <c r="A202" s="9"/>
      <c r="B202" s="9"/>
      <c r="C202" s="9"/>
    </row>
    <row r="203" spans="1:3">
      <c r="A203" s="9"/>
      <c r="B203" s="9"/>
      <c r="C203" s="9"/>
    </row>
    <row r="204" spans="1:3">
      <c r="A204" s="9"/>
      <c r="B204" s="9"/>
      <c r="C204" s="9"/>
    </row>
    <row r="205" spans="1:3">
      <c r="A205" s="9"/>
      <c r="B205" s="9"/>
      <c r="C205" s="9"/>
    </row>
    <row r="206" spans="1:3">
      <c r="A206" s="9"/>
      <c r="B206" s="9"/>
      <c r="C206" s="9"/>
    </row>
    <row r="207" spans="1:3">
      <c r="A207" s="9"/>
      <c r="B207" s="9"/>
      <c r="C207" s="9"/>
    </row>
    <row r="208" spans="1:3">
      <c r="A208" s="9"/>
      <c r="B208" s="9"/>
      <c r="C208" s="9"/>
    </row>
    <row r="209" spans="1:3">
      <c r="A209" s="9"/>
      <c r="B209" s="9"/>
      <c r="C209" s="9"/>
    </row>
    <row r="210" spans="1:3">
      <c r="A210" s="9"/>
      <c r="B210" s="9"/>
      <c r="C210" s="9"/>
    </row>
    <row r="211" spans="1:3">
      <c r="A211" s="9"/>
      <c r="B211" s="9"/>
      <c r="C211" s="9"/>
    </row>
    <row r="212" spans="1:3">
      <c r="A212" s="9"/>
      <c r="B212" s="9"/>
      <c r="C212" s="9"/>
    </row>
    <row r="213" spans="1:3">
      <c r="A213" s="9"/>
      <c r="B213" s="9"/>
      <c r="C213" s="9"/>
    </row>
    <row r="214" spans="1:3">
      <c r="A214" s="9"/>
      <c r="B214" s="9"/>
      <c r="C214" s="9"/>
    </row>
    <row r="215" spans="1:3">
      <c r="A215" s="9"/>
      <c r="B215" s="9"/>
      <c r="C215" s="9"/>
    </row>
    <row r="216" spans="1:3">
      <c r="A216" s="9"/>
      <c r="B216" s="9"/>
      <c r="C216" s="9"/>
    </row>
    <row r="217" spans="1:3">
      <c r="A217" s="9"/>
      <c r="B217" s="9"/>
      <c r="C217" s="9"/>
    </row>
    <row r="218" spans="1:3">
      <c r="A218" s="9"/>
      <c r="B218" s="9"/>
      <c r="C218" s="9"/>
    </row>
    <row r="219" spans="1:3">
      <c r="A219" s="9"/>
      <c r="B219" s="9"/>
      <c r="C219" s="9"/>
    </row>
    <row r="220" spans="1:3">
      <c r="A220" s="9"/>
      <c r="B220" s="9"/>
      <c r="C220" s="9"/>
    </row>
    <row r="221" spans="1:3">
      <c r="A221" s="9"/>
      <c r="B221" s="9"/>
      <c r="C221" s="9"/>
    </row>
    <row r="222" spans="1:3">
      <c r="A222" s="9"/>
      <c r="B222" s="9"/>
      <c r="C222" s="9"/>
    </row>
    <row r="223" spans="1:3">
      <c r="A223" s="9"/>
      <c r="B223" s="9"/>
      <c r="C223" s="9"/>
    </row>
    <row r="224" spans="1:3">
      <c r="A224" s="9"/>
      <c r="B224" s="9"/>
      <c r="C224" s="9"/>
    </row>
    <row r="225" spans="1:3">
      <c r="A225" s="9"/>
      <c r="B225" s="9"/>
      <c r="C225" s="9"/>
    </row>
    <row r="226" spans="1:3">
      <c r="A226" s="9"/>
      <c r="B226" s="9"/>
      <c r="C226" s="9"/>
    </row>
    <row r="227" spans="1:3">
      <c r="A227" s="9"/>
      <c r="B227" s="9"/>
      <c r="C227" s="9"/>
    </row>
    <row r="228" spans="1:3">
      <c r="A228" s="9"/>
      <c r="B228" s="9"/>
      <c r="C228" s="9"/>
    </row>
    <row r="229" spans="1:3">
      <c r="A229" s="9"/>
      <c r="B229" s="9"/>
      <c r="C229" s="9"/>
    </row>
    <row r="230" spans="1:3">
      <c r="A230" s="9"/>
      <c r="B230" s="9"/>
      <c r="C230" s="9"/>
    </row>
    <row r="231" spans="1:3">
      <c r="A231" s="9"/>
      <c r="B231" s="9"/>
      <c r="C231" s="9"/>
    </row>
    <row r="232" spans="1:3">
      <c r="A232" s="9"/>
      <c r="B232" s="9"/>
      <c r="C232" s="9"/>
    </row>
    <row r="233" spans="1:3">
      <c r="A233" s="9"/>
      <c r="B233" s="9"/>
      <c r="C233" s="9"/>
    </row>
    <row r="234" spans="1:3">
      <c r="A234" s="9"/>
      <c r="B234" s="9"/>
      <c r="C234" s="9"/>
    </row>
    <row r="235" spans="1:3">
      <c r="A235" s="9"/>
      <c r="B235" s="9"/>
      <c r="C235" s="9"/>
    </row>
    <row r="236" spans="1:3">
      <c r="A236" s="9"/>
      <c r="B236" s="9"/>
      <c r="C236" s="9"/>
    </row>
    <row r="237" spans="1:3">
      <c r="A237" s="9"/>
      <c r="B237" s="9"/>
      <c r="C237" s="9"/>
    </row>
    <row r="238" spans="1:3">
      <c r="A238" s="9"/>
      <c r="B238" s="9"/>
      <c r="C238" s="9"/>
    </row>
    <row r="239" spans="1:3">
      <c r="A239" s="9"/>
      <c r="B239" s="9"/>
      <c r="C239" s="9"/>
    </row>
    <row r="240" spans="1:3">
      <c r="A240" s="9"/>
      <c r="B240" s="9"/>
      <c r="C240" s="9"/>
    </row>
    <row r="241" spans="1:3">
      <c r="A241" s="9"/>
      <c r="B241" s="9"/>
      <c r="C241" s="9"/>
    </row>
    <row r="242" spans="1:3">
      <c r="A242" s="9"/>
      <c r="B242" s="9"/>
      <c r="C242" s="9"/>
    </row>
    <row r="243" spans="1:3">
      <c r="A243" s="9"/>
      <c r="B243" s="9"/>
      <c r="C243" s="9"/>
    </row>
    <row r="244" spans="1:3">
      <c r="A244" s="9"/>
      <c r="B244" s="9"/>
      <c r="C244" s="9"/>
    </row>
    <row r="245" spans="1:3">
      <c r="A245" s="9"/>
      <c r="B245" s="9"/>
      <c r="C245" s="9"/>
    </row>
    <row r="246" spans="1:3">
      <c r="A246" s="9"/>
      <c r="B246" s="9"/>
      <c r="C246" s="9"/>
    </row>
    <row r="247" spans="1:3">
      <c r="A247" s="9"/>
      <c r="B247" s="9"/>
      <c r="C247" s="9"/>
    </row>
    <row r="248" spans="1:3">
      <c r="A248" s="9"/>
      <c r="B248" s="9"/>
      <c r="C248" s="9"/>
    </row>
    <row r="249" spans="1:3">
      <c r="A249" s="9"/>
      <c r="B249" s="9"/>
      <c r="C249" s="9"/>
    </row>
    <row r="250" spans="1:3">
      <c r="A250" s="9"/>
      <c r="B250" s="9"/>
      <c r="C250" s="9"/>
    </row>
    <row r="251" spans="1:3">
      <c r="A251" s="9"/>
      <c r="B251" s="9"/>
      <c r="C251" s="9"/>
    </row>
    <row r="252" spans="1:3">
      <c r="A252" s="9"/>
      <c r="B252" s="9"/>
      <c r="C252" s="9"/>
    </row>
    <row r="253" spans="1:3">
      <c r="A253" s="9"/>
      <c r="B253" s="9"/>
      <c r="C253" s="9"/>
    </row>
    <row r="254" spans="1:3">
      <c r="A254" s="9"/>
      <c r="B254" s="9"/>
      <c r="C254" s="9"/>
    </row>
    <row r="255" spans="1:3">
      <c r="A255" s="9"/>
      <c r="B255" s="9"/>
      <c r="C255" s="9"/>
    </row>
    <row r="256" spans="1:3">
      <c r="A256" s="9"/>
      <c r="B256" s="9"/>
      <c r="C256" s="9"/>
    </row>
    <row r="257" spans="1:3">
      <c r="A257" s="9"/>
      <c r="B257" s="9"/>
      <c r="C257" s="9"/>
    </row>
    <row r="258" spans="1:3">
      <c r="A258" s="9"/>
      <c r="B258" s="9"/>
      <c r="C258" s="9"/>
    </row>
    <row r="259" spans="1:3">
      <c r="A259" s="9"/>
      <c r="B259" s="9"/>
      <c r="C259" s="9"/>
    </row>
    <row r="260" spans="1:3">
      <c r="A260" s="9"/>
      <c r="B260" s="9"/>
      <c r="C260" s="9"/>
    </row>
    <row r="261" spans="1:3">
      <c r="A261" s="9"/>
      <c r="B261" s="9"/>
      <c r="C261" s="9"/>
    </row>
    <row r="262" spans="1:3">
      <c r="A262" s="9"/>
      <c r="B262" s="9"/>
      <c r="C262" s="9"/>
    </row>
    <row r="263" spans="1:3">
      <c r="A263" s="9"/>
      <c r="B263" s="9"/>
      <c r="C263" s="9"/>
    </row>
    <row r="264" spans="1:3">
      <c r="A264" s="9"/>
      <c r="B264" s="9"/>
      <c r="C264" s="9"/>
    </row>
    <row r="265" spans="1:3">
      <c r="A265" s="9"/>
      <c r="B265" s="9"/>
      <c r="C265" s="9"/>
    </row>
    <row r="266" spans="1:3">
      <c r="A266" s="9"/>
      <c r="B266" s="9"/>
      <c r="C266" s="9"/>
    </row>
    <row r="267" spans="1:3">
      <c r="A267" s="9"/>
      <c r="B267" s="9"/>
      <c r="C267" s="9"/>
    </row>
    <row r="268" spans="1:3">
      <c r="A268" s="9"/>
      <c r="B268" s="9"/>
      <c r="C268" s="9"/>
    </row>
    <row r="269" spans="1:3">
      <c r="A269" s="9"/>
      <c r="B269" s="9"/>
      <c r="C269" s="9"/>
    </row>
    <row r="270" spans="1:3">
      <c r="A270" s="9"/>
      <c r="B270" s="9"/>
      <c r="C270" s="9"/>
    </row>
    <row r="271" spans="1:3">
      <c r="A271" s="9"/>
      <c r="B271" s="9"/>
      <c r="C271" s="9"/>
    </row>
    <row r="272" spans="1:3">
      <c r="A272" s="9"/>
      <c r="B272" s="9"/>
      <c r="C272" s="9"/>
    </row>
    <row r="273" spans="1:3">
      <c r="A273" s="9"/>
      <c r="B273" s="9"/>
      <c r="C273" s="9"/>
    </row>
    <row r="274" spans="1:3">
      <c r="A274" s="9"/>
      <c r="B274" s="9"/>
      <c r="C274" s="9"/>
    </row>
    <row r="275" spans="1:3">
      <c r="A275" s="9"/>
      <c r="B275" s="9"/>
      <c r="C275" s="9"/>
    </row>
    <row r="276" spans="1:3">
      <c r="A276" s="9"/>
      <c r="B276" s="9"/>
      <c r="C276" s="9"/>
    </row>
    <row r="277" spans="1:3">
      <c r="A277" s="9"/>
      <c r="B277" s="9"/>
      <c r="C277" s="9"/>
    </row>
    <row r="278" spans="1:3">
      <c r="A278" s="9"/>
      <c r="B278" s="9"/>
      <c r="C278" s="9"/>
    </row>
    <row r="279" spans="1:3">
      <c r="A279" s="9"/>
      <c r="B279" s="9"/>
      <c r="C279" s="9"/>
    </row>
    <row r="280" spans="1:3">
      <c r="A280" s="9"/>
      <c r="B280" s="9"/>
      <c r="C280" s="9"/>
    </row>
    <row r="281" spans="1:3">
      <c r="A281" s="9"/>
      <c r="B281" s="9"/>
      <c r="C281" s="9"/>
    </row>
    <row r="282" spans="1:3">
      <c r="A282" s="9"/>
      <c r="B282" s="9"/>
      <c r="C282" s="9"/>
    </row>
    <row r="283" spans="1:3">
      <c r="A283" s="9"/>
      <c r="B283" s="9"/>
      <c r="C283" s="9"/>
    </row>
    <row r="284" spans="1:3">
      <c r="A284" s="9"/>
      <c r="B284" s="9"/>
      <c r="C284" s="9"/>
    </row>
    <row r="285" spans="1:3">
      <c r="A285" s="9"/>
      <c r="B285" s="9"/>
      <c r="C285" s="9"/>
    </row>
    <row r="286" spans="1:3">
      <c r="A286" s="9"/>
      <c r="B286" s="9"/>
      <c r="C286" s="9"/>
    </row>
    <row r="287" spans="1:3">
      <c r="A287" s="9"/>
      <c r="B287" s="9"/>
      <c r="C287" s="9"/>
    </row>
    <row r="288" spans="1:3">
      <c r="A288" s="9"/>
      <c r="B288" s="9"/>
      <c r="C288" s="9"/>
    </row>
    <row r="289" spans="1:3">
      <c r="A289" s="9"/>
      <c r="B289" s="9"/>
      <c r="C289" s="9"/>
    </row>
    <row r="290" spans="1:3">
      <c r="A290" s="9"/>
      <c r="B290" s="9"/>
      <c r="C290" s="9"/>
    </row>
    <row r="291" spans="1:3">
      <c r="A291" s="9"/>
      <c r="B291" s="9"/>
      <c r="C291" s="9"/>
    </row>
    <row r="292" spans="1:3">
      <c r="A292" s="9"/>
      <c r="B292" s="9"/>
      <c r="C292" s="9"/>
    </row>
    <row r="293" spans="1:3">
      <c r="A293" s="9"/>
      <c r="B293" s="9"/>
      <c r="C293" s="9"/>
    </row>
    <row r="294" spans="1:3">
      <c r="A294" s="9"/>
      <c r="B294" s="9"/>
      <c r="C294" s="9"/>
    </row>
    <row r="295" spans="1:3">
      <c r="A295" s="9"/>
      <c r="B295" s="9"/>
      <c r="C295" s="9"/>
    </row>
    <row r="296" spans="1:3">
      <c r="A296" s="9"/>
      <c r="B296" s="9"/>
      <c r="C296" s="9"/>
    </row>
    <row r="297" spans="1:3">
      <c r="A297" s="9"/>
      <c r="B297" s="9"/>
      <c r="C297" s="9"/>
    </row>
    <row r="298" spans="1:3">
      <c r="A298" s="9"/>
      <c r="B298" s="9"/>
      <c r="C298" s="9"/>
    </row>
    <row r="299" spans="1:3">
      <c r="A299" s="9"/>
      <c r="B299" s="9"/>
      <c r="C299" s="9"/>
    </row>
    <row r="300" spans="1:3">
      <c r="A300" s="9"/>
      <c r="B300" s="9"/>
      <c r="C300" s="9"/>
    </row>
    <row r="301" spans="1:3">
      <c r="A301" s="9"/>
      <c r="B301" s="9"/>
      <c r="C301" s="9"/>
    </row>
    <row r="302" spans="1:3">
      <c r="A302" s="9"/>
      <c r="B302" s="9"/>
      <c r="C302" s="9"/>
    </row>
    <row r="303" spans="1:3">
      <c r="A303" s="9"/>
      <c r="B303" s="9"/>
      <c r="C303" s="9"/>
    </row>
    <row r="304" spans="1:3">
      <c r="A304" s="9"/>
      <c r="B304" s="9"/>
      <c r="C304" s="9"/>
    </row>
    <row r="305" spans="1:3">
      <c r="A305" s="9"/>
      <c r="B305" s="9"/>
      <c r="C305" s="9"/>
    </row>
    <row r="306" spans="1:3">
      <c r="A306" s="9"/>
      <c r="B306" s="9"/>
      <c r="C306" s="9"/>
    </row>
    <row r="307" spans="1:3">
      <c r="A307" s="9"/>
      <c r="B307" s="9"/>
      <c r="C307" s="9"/>
    </row>
    <row r="308" spans="1:3">
      <c r="A308" s="9"/>
      <c r="B308" s="9"/>
      <c r="C308" s="9"/>
    </row>
    <row r="309" spans="1:3">
      <c r="A309" s="9"/>
      <c r="B309" s="9"/>
      <c r="C309" s="9"/>
    </row>
    <row r="310" spans="1:3">
      <c r="A310" s="9"/>
      <c r="B310" s="9"/>
      <c r="C310" s="9"/>
    </row>
    <row r="311" spans="1:3">
      <c r="A311" s="9"/>
      <c r="B311" s="9"/>
      <c r="C311" s="9"/>
    </row>
    <row r="312" spans="1:3">
      <c r="A312" s="9"/>
      <c r="B312" s="9"/>
      <c r="C312" s="9"/>
    </row>
    <row r="313" spans="1:3">
      <c r="A313" s="9"/>
      <c r="B313" s="9"/>
      <c r="C313" s="9"/>
    </row>
    <row r="314" spans="1:3">
      <c r="A314" s="9"/>
      <c r="B314" s="9"/>
      <c r="C314" s="9"/>
    </row>
    <row r="315" spans="1:3">
      <c r="A315" s="9"/>
      <c r="B315" s="9"/>
      <c r="C315" s="9"/>
    </row>
    <row r="316" spans="1:3">
      <c r="A316" s="9"/>
      <c r="B316" s="9"/>
      <c r="C316" s="9"/>
    </row>
    <row r="317" spans="1:3">
      <c r="A317" s="9"/>
      <c r="B317" s="9"/>
      <c r="C317" s="9"/>
    </row>
    <row r="318" spans="1:3">
      <c r="A318" s="9"/>
      <c r="B318" s="9"/>
      <c r="C318" s="9"/>
    </row>
    <row r="319" spans="1:3">
      <c r="A319" s="9"/>
      <c r="B319" s="9"/>
      <c r="C319" s="9"/>
    </row>
    <row r="320" spans="1:3">
      <c r="A320" s="9"/>
      <c r="B320" s="9"/>
      <c r="C320" s="9"/>
    </row>
    <row r="321" spans="1:3">
      <c r="A321" s="9"/>
      <c r="B321" s="9"/>
      <c r="C321" s="9"/>
    </row>
    <row r="322" spans="1:3">
      <c r="A322" s="9"/>
      <c r="B322" s="9"/>
      <c r="C322" s="9"/>
    </row>
    <row r="323" spans="1:3">
      <c r="A323" s="9"/>
      <c r="B323" s="9"/>
      <c r="C323" s="9"/>
    </row>
    <row r="324" spans="1:3">
      <c r="A324" s="9"/>
      <c r="B324" s="9"/>
      <c r="C324" s="9"/>
    </row>
    <row r="325" spans="1:3">
      <c r="A325" s="9"/>
      <c r="B325" s="9"/>
      <c r="C325" s="9"/>
    </row>
    <row r="326" spans="1:3">
      <c r="A326" s="9"/>
      <c r="B326" s="9"/>
      <c r="C326" s="9"/>
    </row>
    <row r="327" spans="1:3">
      <c r="A327" s="9"/>
      <c r="B327" s="9"/>
      <c r="C327" s="9"/>
    </row>
    <row r="328" spans="1:3">
      <c r="A328" s="9"/>
      <c r="B328" s="9"/>
      <c r="C328" s="9"/>
    </row>
    <row r="329" spans="1:3">
      <c r="A329" s="9"/>
      <c r="B329" s="9"/>
      <c r="C329" s="9"/>
    </row>
    <row r="330" spans="1:3">
      <c r="A330" s="9"/>
      <c r="B330" s="9"/>
      <c r="C330" s="9"/>
    </row>
    <row r="331" spans="1:3">
      <c r="A331" s="9"/>
      <c r="B331" s="9"/>
      <c r="C331" s="9"/>
    </row>
    <row r="332" spans="1:3">
      <c r="A332" s="9"/>
      <c r="B332" s="9"/>
      <c r="C332" s="9"/>
    </row>
    <row r="333" spans="1:3">
      <c r="A333" s="9"/>
      <c r="B333" s="9"/>
      <c r="C333" s="9"/>
    </row>
    <row r="334" spans="1:3">
      <c r="A334" s="9"/>
      <c r="B334" s="9"/>
      <c r="C334" s="9"/>
    </row>
    <row r="335" spans="1:3">
      <c r="A335" s="9"/>
      <c r="B335" s="9"/>
      <c r="C335" s="9"/>
    </row>
    <row r="336" spans="1:3">
      <c r="A336" s="9"/>
      <c r="B336" s="9"/>
      <c r="C336" s="9"/>
    </row>
    <row r="337" spans="1:3">
      <c r="A337" s="9"/>
      <c r="B337" s="9"/>
      <c r="C337" s="9"/>
    </row>
    <row r="338" spans="1:3">
      <c r="A338" s="9"/>
      <c r="B338" s="9"/>
      <c r="C338" s="9"/>
    </row>
    <row r="339" spans="1:3">
      <c r="A339" s="9"/>
      <c r="B339" s="9"/>
      <c r="C339" s="9"/>
    </row>
    <row r="340" spans="1:3">
      <c r="A340" s="9"/>
      <c r="B340" s="9"/>
      <c r="C340" s="9"/>
    </row>
    <row r="341" spans="1:3">
      <c r="A341" s="9"/>
      <c r="B341" s="9"/>
      <c r="C341" s="9"/>
    </row>
    <row r="342" spans="1:3">
      <c r="A342" s="9"/>
      <c r="B342" s="9"/>
      <c r="C342" s="9"/>
    </row>
    <row r="343" spans="1:3">
      <c r="A343" s="9"/>
      <c r="B343" s="9"/>
      <c r="C343" s="9"/>
    </row>
    <row r="344" spans="1:3">
      <c r="A344" s="9"/>
      <c r="B344" s="9"/>
      <c r="C344" s="9"/>
    </row>
    <row r="345" spans="1:3">
      <c r="A345" s="9"/>
      <c r="B345" s="9"/>
      <c r="C345" s="9"/>
    </row>
    <row r="346" spans="1:3">
      <c r="A346" s="9"/>
      <c r="B346" s="9"/>
      <c r="C346" s="9"/>
    </row>
    <row r="347" spans="1:3">
      <c r="A347" s="9"/>
      <c r="B347" s="9"/>
      <c r="C347" s="9"/>
    </row>
    <row r="348" spans="1:3">
      <c r="A348" s="9"/>
      <c r="B348" s="9"/>
      <c r="C348" s="9"/>
    </row>
    <row r="349" spans="1:3">
      <c r="A349" s="9"/>
      <c r="B349" s="9"/>
      <c r="C349" s="9"/>
    </row>
    <row r="350" spans="1:3">
      <c r="A350" s="9"/>
      <c r="B350" s="9"/>
      <c r="C350" s="9"/>
    </row>
    <row r="351" spans="1:3">
      <c r="A351" s="9"/>
      <c r="B351" s="9"/>
      <c r="C351" s="9"/>
    </row>
    <row r="352" spans="1:3">
      <c r="A352" s="9"/>
      <c r="B352" s="9"/>
      <c r="C352" s="9"/>
    </row>
    <row r="353" spans="1:3">
      <c r="A353" s="9"/>
      <c r="B353" s="9"/>
      <c r="C353" s="9"/>
    </row>
    <row r="354" spans="1:3">
      <c r="A354" s="9"/>
      <c r="B354" s="9"/>
      <c r="C354" s="9"/>
    </row>
    <row r="355" spans="1:3">
      <c r="A355" s="9"/>
      <c r="B355" s="9"/>
      <c r="C355" s="9"/>
    </row>
    <row r="356" spans="1:3">
      <c r="A356" s="9"/>
      <c r="B356" s="9"/>
      <c r="C356" s="9"/>
    </row>
    <row r="357" spans="1:3">
      <c r="A357" s="9"/>
      <c r="B357" s="9"/>
      <c r="C357" s="9"/>
    </row>
    <row r="358" spans="1:3">
      <c r="A358" s="9"/>
      <c r="B358" s="9"/>
      <c r="C358" s="9"/>
    </row>
    <row r="359" spans="1:3">
      <c r="A359" s="9"/>
      <c r="B359" s="9"/>
      <c r="C359" s="9"/>
    </row>
    <row r="360" spans="1:3">
      <c r="A360" s="9"/>
      <c r="B360" s="9"/>
      <c r="C360" s="9"/>
    </row>
    <row r="361" spans="1:3">
      <c r="A361" s="9"/>
      <c r="B361" s="9"/>
      <c r="C361" s="9"/>
    </row>
    <row r="362" spans="1:3">
      <c r="A362" s="9"/>
      <c r="B362" s="9"/>
      <c r="C362" s="9"/>
    </row>
    <row r="363" spans="1:3">
      <c r="A363" s="9"/>
      <c r="B363" s="9"/>
      <c r="C363" s="9"/>
    </row>
    <row r="364" spans="1:3">
      <c r="A364" s="9"/>
      <c r="B364" s="9"/>
      <c r="C364" s="9"/>
    </row>
    <row r="365" spans="1:3">
      <c r="A365" s="9"/>
      <c r="B365" s="9"/>
      <c r="C365" s="9"/>
    </row>
    <row r="366" spans="1:3">
      <c r="A366" s="9"/>
      <c r="B366" s="9"/>
      <c r="C366" s="9"/>
    </row>
    <row r="367" spans="1:3">
      <c r="A367" s="9"/>
      <c r="B367" s="9"/>
      <c r="C367" s="9"/>
    </row>
    <row r="368" spans="1:3">
      <c r="A368" s="9"/>
      <c r="B368" s="9"/>
      <c r="C368" s="9"/>
    </row>
    <row r="369" spans="1:3">
      <c r="A369" s="9"/>
      <c r="B369" s="9"/>
      <c r="C369" s="9"/>
    </row>
    <row r="370" spans="1:3">
      <c r="A370" s="9"/>
      <c r="B370" s="9"/>
      <c r="C370" s="9"/>
    </row>
    <row r="371" spans="1:3">
      <c r="A371" s="9"/>
      <c r="B371" s="9"/>
      <c r="C371" s="9"/>
    </row>
    <row r="372" spans="1:3">
      <c r="A372" s="9"/>
      <c r="B372" s="9"/>
      <c r="C372" s="9"/>
    </row>
    <row r="373" spans="1:3">
      <c r="A373" s="9"/>
      <c r="B373" s="9"/>
      <c r="C373" s="9"/>
    </row>
    <row r="374" spans="1:3">
      <c r="A374" s="9"/>
      <c r="B374" s="9"/>
      <c r="C374" s="9"/>
    </row>
    <row r="375" spans="1:3">
      <c r="A375" s="9"/>
      <c r="B375" s="9"/>
      <c r="C375" s="9"/>
    </row>
    <row r="376" spans="1:3">
      <c r="A376" s="9"/>
      <c r="B376" s="9"/>
      <c r="C376" s="9"/>
    </row>
    <row r="377" spans="1:3">
      <c r="A377" s="9"/>
      <c r="B377" s="9"/>
      <c r="C377" s="9"/>
    </row>
    <row r="378" spans="1:3">
      <c r="A378" s="9"/>
      <c r="B378" s="9"/>
      <c r="C378" s="9"/>
    </row>
    <row r="379" spans="1:3">
      <c r="A379" s="9"/>
      <c r="B379" s="9"/>
      <c r="C379" s="9"/>
    </row>
    <row r="380" spans="1:3">
      <c r="A380" s="9"/>
      <c r="B380" s="9"/>
      <c r="C380" s="9"/>
    </row>
    <row r="381" spans="1:3">
      <c r="A381" s="9"/>
      <c r="B381" s="9"/>
      <c r="C381" s="9"/>
    </row>
    <row r="382" spans="1:3">
      <c r="A382" s="9"/>
      <c r="B382" s="9"/>
      <c r="C382" s="9"/>
    </row>
    <row r="383" spans="1:3">
      <c r="A383" s="9"/>
      <c r="B383" s="9"/>
      <c r="C383" s="9"/>
    </row>
    <row r="384" spans="1:3">
      <c r="A384" s="9"/>
      <c r="B384" s="9"/>
      <c r="C384" s="9"/>
    </row>
    <row r="385" spans="1:3">
      <c r="A385" s="9"/>
      <c r="B385" s="9"/>
      <c r="C385" s="9"/>
    </row>
    <row r="386" spans="1:3">
      <c r="A386" s="9"/>
      <c r="B386" s="9"/>
      <c r="C386" s="9"/>
    </row>
    <row r="387" spans="1:3">
      <c r="A387" s="9"/>
      <c r="B387" s="9"/>
      <c r="C387" s="9"/>
    </row>
    <row r="388" spans="1:3">
      <c r="A388" s="9"/>
      <c r="B388" s="9"/>
      <c r="C388" s="9"/>
    </row>
    <row r="389" spans="1:3">
      <c r="A389" s="9"/>
      <c r="B389" s="9"/>
      <c r="C389" s="9"/>
    </row>
    <row r="390" spans="1:3">
      <c r="A390" s="9"/>
      <c r="B390" s="9"/>
      <c r="C390" s="9"/>
    </row>
    <row r="391" spans="1:3">
      <c r="A391" s="9"/>
      <c r="B391" s="9"/>
      <c r="C391" s="9"/>
    </row>
    <row r="392" spans="1:3">
      <c r="A392" s="9"/>
      <c r="B392" s="9"/>
      <c r="C392" s="9"/>
    </row>
    <row r="393" spans="1:3">
      <c r="A393" s="9"/>
      <c r="B393" s="9"/>
      <c r="C393" s="9"/>
    </row>
    <row r="394" spans="1:3">
      <c r="A394" s="9"/>
      <c r="B394" s="9"/>
      <c r="C394" s="9"/>
    </row>
    <row r="395" spans="1:3">
      <c r="A395" s="9"/>
      <c r="B395" s="9"/>
      <c r="C395" s="9"/>
    </row>
    <row r="396" spans="1:3">
      <c r="A396" s="9"/>
      <c r="B396" s="9"/>
      <c r="C396" s="9"/>
    </row>
    <row r="397" spans="1:3">
      <c r="A397" s="9"/>
      <c r="B397" s="9"/>
      <c r="C397" s="9"/>
    </row>
    <row r="398" spans="1:3">
      <c r="A398" s="9"/>
      <c r="B398" s="9"/>
      <c r="C398" s="9"/>
    </row>
    <row r="399" spans="1:3">
      <c r="A399" s="9"/>
      <c r="B399" s="9"/>
      <c r="C399" s="9"/>
    </row>
    <row r="400" spans="1:3">
      <c r="A400" s="9"/>
      <c r="B400" s="9"/>
      <c r="C400" s="9"/>
    </row>
    <row r="401" spans="1:3">
      <c r="A401" s="9"/>
      <c r="B401" s="9"/>
      <c r="C401" s="9"/>
    </row>
    <row r="402" spans="1:3">
      <c r="A402" s="9"/>
      <c r="B402" s="9"/>
      <c r="C402" s="9"/>
    </row>
    <row r="403" spans="1:3">
      <c r="A403" s="9"/>
      <c r="B403" s="9"/>
      <c r="C403" s="9"/>
    </row>
    <row r="404" spans="1:3">
      <c r="A404" s="9"/>
      <c r="B404" s="9"/>
      <c r="C404" s="9"/>
    </row>
    <row r="405" spans="1:3">
      <c r="A405" s="9"/>
      <c r="B405" s="9"/>
      <c r="C405" s="9"/>
    </row>
    <row r="406" spans="1:3">
      <c r="A406" s="9"/>
      <c r="B406" s="9"/>
      <c r="C406" s="9"/>
    </row>
    <row r="407" spans="1:3">
      <c r="A407" s="9"/>
      <c r="B407" s="9"/>
      <c r="C407" s="9"/>
    </row>
    <row r="408" spans="1:3">
      <c r="A408" s="9"/>
      <c r="B408" s="9"/>
      <c r="C408" s="9"/>
    </row>
    <row r="409" spans="1:3">
      <c r="A409" s="9"/>
      <c r="B409" s="9"/>
      <c r="C409" s="9"/>
    </row>
    <row r="410" spans="1:3">
      <c r="A410" s="9"/>
      <c r="B410" s="9"/>
      <c r="C410" s="9"/>
    </row>
    <row r="411" spans="1:3">
      <c r="A411" s="9"/>
      <c r="B411" s="9"/>
      <c r="C411" s="9"/>
    </row>
    <row r="412" spans="1:3">
      <c r="A412" s="9"/>
      <c r="B412" s="9"/>
      <c r="C412" s="9"/>
    </row>
    <row r="413" spans="1:3">
      <c r="A413" s="9"/>
      <c r="B413" s="9"/>
      <c r="C413" s="9"/>
    </row>
    <row r="414" spans="1:3">
      <c r="A414" s="9"/>
      <c r="B414" s="9"/>
      <c r="C414" s="9"/>
    </row>
    <row r="415" spans="1:3">
      <c r="A415" s="9"/>
      <c r="B415" s="9"/>
      <c r="C415" s="9"/>
    </row>
    <row r="416" spans="1:3">
      <c r="A416" s="9"/>
      <c r="B416" s="9"/>
      <c r="C416" s="9"/>
    </row>
    <row r="417" spans="1:3">
      <c r="A417" s="9"/>
      <c r="B417" s="9"/>
      <c r="C417" s="9"/>
    </row>
    <row r="418" spans="1:3">
      <c r="A418" s="9"/>
      <c r="B418" s="9"/>
      <c r="C418" s="9"/>
    </row>
    <row r="419" spans="1:3">
      <c r="A419" s="9"/>
      <c r="B419" s="9"/>
      <c r="C419" s="9"/>
    </row>
    <row r="420" spans="1:3">
      <c r="A420" s="9"/>
      <c r="B420" s="9"/>
      <c r="C420" s="9"/>
    </row>
    <row r="421" spans="1:3">
      <c r="A421" s="9"/>
      <c r="B421" s="9"/>
      <c r="C421" s="9"/>
    </row>
    <row r="422" spans="1:3">
      <c r="A422" s="9"/>
      <c r="B422" s="9"/>
      <c r="C422" s="9"/>
    </row>
    <row r="423" spans="1:3">
      <c r="A423" s="9"/>
      <c r="B423" s="9"/>
      <c r="C423" s="9"/>
    </row>
    <row r="424" spans="1:3">
      <c r="A424" s="9"/>
      <c r="B424" s="9"/>
      <c r="C424" s="9"/>
    </row>
    <row r="425" spans="1:3">
      <c r="A425" s="9"/>
      <c r="B425" s="9"/>
      <c r="C425" s="9"/>
    </row>
    <row r="426" spans="1:3">
      <c r="A426" s="9"/>
      <c r="B426" s="9"/>
      <c r="C426" s="9"/>
    </row>
    <row r="427" spans="1:3">
      <c r="A427" s="9"/>
      <c r="B427" s="9"/>
      <c r="C427" s="9"/>
    </row>
    <row r="428" spans="1:3">
      <c r="A428" s="9"/>
      <c r="B428" s="9"/>
      <c r="C428" s="9"/>
    </row>
    <row r="429" spans="1:3">
      <c r="A429" s="9"/>
      <c r="B429" s="9"/>
      <c r="C429" s="9"/>
    </row>
    <row r="430" spans="1:3">
      <c r="A430" s="9"/>
      <c r="B430" s="9"/>
      <c r="C430" s="9"/>
    </row>
    <row r="431" spans="1:3">
      <c r="A431" s="9"/>
      <c r="B431" s="9"/>
      <c r="C431" s="9"/>
    </row>
    <row r="432" spans="1:3">
      <c r="A432" s="9"/>
      <c r="B432" s="9"/>
      <c r="C432" s="9"/>
    </row>
    <row r="433" spans="1:3">
      <c r="A433" s="9"/>
      <c r="B433" s="9"/>
      <c r="C433" s="9"/>
    </row>
    <row r="434" spans="1:3">
      <c r="A434" s="9"/>
      <c r="B434" s="9"/>
      <c r="C434" s="9"/>
    </row>
    <row r="435" spans="1:3">
      <c r="A435" s="9"/>
      <c r="B435" s="9"/>
      <c r="C435" s="9"/>
    </row>
    <row r="436" spans="1:3">
      <c r="A436" s="9"/>
      <c r="B436" s="9"/>
      <c r="C436" s="9"/>
    </row>
    <row r="437" spans="1:3">
      <c r="A437" s="9"/>
      <c r="B437" s="9"/>
      <c r="C437" s="9"/>
    </row>
    <row r="438" spans="1:3">
      <c r="A438" s="9"/>
      <c r="B438" s="9"/>
      <c r="C438" s="9"/>
    </row>
    <row r="439" spans="1:3">
      <c r="A439" s="9"/>
      <c r="B439" s="9"/>
      <c r="C439" s="9"/>
    </row>
    <row r="440" spans="1:3">
      <c r="A440" s="9"/>
      <c r="B440" s="9"/>
      <c r="C440" s="9"/>
    </row>
    <row r="441" spans="1:3">
      <c r="A441" s="9"/>
      <c r="B441" s="9"/>
      <c r="C441" s="9"/>
    </row>
    <row r="442" spans="1:3">
      <c r="A442" s="9"/>
      <c r="B442" s="9"/>
      <c r="C442" s="9"/>
    </row>
    <row r="443" spans="1:3">
      <c r="A443" s="9"/>
      <c r="B443" s="9"/>
      <c r="C443" s="9"/>
    </row>
    <row r="444" spans="1:3">
      <c r="A444" s="9"/>
      <c r="B444" s="9"/>
      <c r="C444" s="9"/>
    </row>
    <row r="445" spans="1:3">
      <c r="A445" s="9"/>
      <c r="B445" s="9"/>
      <c r="C445" s="9"/>
    </row>
    <row r="446" spans="1:3">
      <c r="A446" s="9"/>
      <c r="B446" s="9"/>
      <c r="C446" s="9"/>
    </row>
    <row r="447" spans="1:3">
      <c r="A447" s="9"/>
      <c r="B447" s="9"/>
      <c r="C447" s="9"/>
    </row>
    <row r="448" spans="1:3">
      <c r="A448" s="9"/>
      <c r="B448" s="9"/>
      <c r="C448" s="9"/>
    </row>
    <row r="449" spans="1:3">
      <c r="A449" s="9"/>
      <c r="B449" s="9"/>
      <c r="C449" s="9"/>
    </row>
    <row r="450" spans="1:3">
      <c r="A450" s="9"/>
      <c r="B450" s="9"/>
      <c r="C450" s="9"/>
    </row>
    <row r="451" spans="1:3">
      <c r="A451" s="9"/>
      <c r="B451" s="9"/>
      <c r="C451" s="9"/>
    </row>
    <row r="452" spans="1:3">
      <c r="A452" s="9"/>
      <c r="B452" s="9"/>
      <c r="C452" s="9"/>
    </row>
    <row r="453" spans="1:3">
      <c r="A453" s="9"/>
      <c r="B453" s="9"/>
      <c r="C453" s="9"/>
    </row>
    <row r="454" spans="1:3">
      <c r="A454" s="9"/>
      <c r="B454" s="9"/>
      <c r="C454" s="9"/>
    </row>
    <row r="455" spans="1:3">
      <c r="A455" s="9"/>
      <c r="B455" s="9"/>
      <c r="C455" s="9"/>
    </row>
    <row r="456" spans="1:3">
      <c r="A456" s="9"/>
      <c r="B456" s="9"/>
      <c r="C456" s="9"/>
    </row>
    <row r="457" spans="1:3">
      <c r="A457" s="9"/>
      <c r="B457" s="9"/>
      <c r="C457" s="9"/>
    </row>
    <row r="458" spans="1:3">
      <c r="A458" s="9"/>
      <c r="B458" s="9"/>
      <c r="C458" s="9"/>
    </row>
    <row r="459" spans="1:3">
      <c r="A459" s="9"/>
      <c r="B459" s="9"/>
      <c r="C459" s="9"/>
    </row>
    <row r="460" spans="1:3">
      <c r="A460" s="9"/>
      <c r="B460" s="9"/>
      <c r="C460" s="9"/>
    </row>
    <row r="461" spans="1:3">
      <c r="A461" s="9"/>
      <c r="B461" s="9"/>
      <c r="C461" s="9"/>
    </row>
    <row r="462" spans="1:3">
      <c r="A462" s="9"/>
      <c r="B462" s="9"/>
      <c r="C462" s="9"/>
    </row>
    <row r="463" spans="1:3">
      <c r="A463" s="9"/>
      <c r="B463" s="9"/>
      <c r="C463" s="9"/>
    </row>
    <row r="464" spans="1:3">
      <c r="A464" s="9"/>
      <c r="B464" s="9"/>
      <c r="C464" s="9"/>
    </row>
    <row r="465" spans="1:3">
      <c r="A465" s="9"/>
      <c r="B465" s="9"/>
      <c r="C465" s="9"/>
    </row>
    <row r="466" spans="1:3">
      <c r="A466" s="9"/>
      <c r="B466" s="9"/>
      <c r="C466" s="9"/>
    </row>
    <row r="467" spans="1:3">
      <c r="A467" s="9"/>
      <c r="B467" s="9"/>
      <c r="C467" s="9"/>
    </row>
    <row r="468" spans="1:3">
      <c r="A468" s="9"/>
      <c r="B468" s="9"/>
      <c r="C468" s="9"/>
    </row>
    <row r="469" spans="1:3">
      <c r="A469" s="9"/>
      <c r="B469" s="9"/>
      <c r="C469" s="9"/>
    </row>
    <row r="470" spans="1:3">
      <c r="A470" s="9"/>
      <c r="B470" s="9"/>
      <c r="C470" s="9"/>
    </row>
    <row r="471" spans="1:3">
      <c r="A471" s="9"/>
      <c r="B471" s="9"/>
      <c r="C471" s="9"/>
    </row>
    <row r="472" spans="1:3">
      <c r="A472" s="9"/>
      <c r="B472" s="9"/>
      <c r="C472" s="9"/>
    </row>
    <row r="473" spans="1:3">
      <c r="A473" s="9"/>
      <c r="B473" s="9"/>
      <c r="C473" s="9"/>
    </row>
    <row r="474" spans="1:3">
      <c r="A474" s="9"/>
      <c r="B474" s="9"/>
      <c r="C474" s="9"/>
    </row>
    <row r="475" spans="1:3">
      <c r="A475" s="9"/>
      <c r="B475" s="9"/>
      <c r="C475" s="9"/>
    </row>
    <row r="476" spans="1:3">
      <c r="A476" s="9"/>
      <c r="B476" s="9"/>
      <c r="C476" s="9"/>
    </row>
    <row r="477" spans="1:3">
      <c r="A477" s="9"/>
      <c r="B477" s="9"/>
      <c r="C477" s="9"/>
    </row>
    <row r="478" spans="1:3">
      <c r="A478" s="9"/>
      <c r="B478" s="9"/>
      <c r="C478" s="9"/>
    </row>
    <row r="479" spans="1:3">
      <c r="A479" s="9"/>
      <c r="B479" s="9"/>
      <c r="C479" s="9"/>
    </row>
    <row r="480" spans="1:3">
      <c r="A480" s="9"/>
      <c r="B480" s="9"/>
      <c r="C480" s="9"/>
    </row>
    <row r="481" spans="1:3">
      <c r="A481" s="9"/>
      <c r="B481" s="9"/>
      <c r="C481" s="9"/>
    </row>
    <row r="482" spans="1:3">
      <c r="A482" s="9"/>
      <c r="B482" s="9"/>
      <c r="C482" s="9"/>
    </row>
    <row r="483" spans="1:3">
      <c r="A483" s="9"/>
      <c r="B483" s="9"/>
      <c r="C483" s="9"/>
    </row>
    <row r="484" spans="1:3">
      <c r="A484" s="9"/>
      <c r="B484" s="9"/>
      <c r="C484" s="9"/>
    </row>
    <row r="485" spans="1:3">
      <c r="A485" s="9"/>
      <c r="B485" s="9"/>
      <c r="C485" s="9"/>
    </row>
    <row r="486" spans="1:3">
      <c r="A486" s="9"/>
      <c r="B486" s="9"/>
      <c r="C486" s="9"/>
    </row>
    <row r="487" spans="1:3">
      <c r="A487" s="9"/>
      <c r="B487" s="9"/>
      <c r="C487" s="9"/>
    </row>
    <row r="488" spans="1:3">
      <c r="A488" s="9"/>
      <c r="B488" s="9"/>
      <c r="C488" s="9"/>
    </row>
    <row r="489" spans="1:3">
      <c r="A489" s="9"/>
      <c r="B489" s="9"/>
      <c r="C489" s="9"/>
    </row>
    <row r="490" spans="1:3">
      <c r="A490" s="9"/>
      <c r="B490" s="9"/>
      <c r="C490" s="9"/>
    </row>
    <row r="491" spans="1:3">
      <c r="A491" s="9"/>
      <c r="B491" s="9"/>
      <c r="C491" s="9"/>
    </row>
    <row r="492" spans="1:3">
      <c r="A492" s="9"/>
      <c r="B492" s="9"/>
      <c r="C492" s="9"/>
    </row>
    <row r="493" spans="1:3">
      <c r="A493" s="9"/>
      <c r="B493" s="9"/>
      <c r="C493" s="9"/>
    </row>
    <row r="494" spans="1:3">
      <c r="A494" s="9"/>
      <c r="B494" s="9"/>
      <c r="C494" s="9"/>
    </row>
    <row r="495" spans="1:3">
      <c r="A495" s="9"/>
      <c r="B495" s="9"/>
      <c r="C495" s="9"/>
    </row>
    <row r="496" spans="1:3">
      <c r="A496" s="9"/>
      <c r="B496" s="9"/>
      <c r="C496" s="9"/>
    </row>
    <row r="497" spans="1:3">
      <c r="A497" s="9"/>
      <c r="B497" s="9"/>
      <c r="C497" s="9"/>
    </row>
    <row r="498" spans="1:3">
      <c r="A498" s="9"/>
      <c r="B498" s="9"/>
      <c r="C498" s="9"/>
    </row>
    <row r="499" spans="1:3">
      <c r="A499" s="9"/>
      <c r="B499" s="9"/>
      <c r="C499" s="9"/>
    </row>
    <row r="500" spans="1:3">
      <c r="A500" s="9"/>
      <c r="B500" s="9"/>
      <c r="C500" s="9"/>
    </row>
    <row r="501" spans="1:3">
      <c r="A501" s="9"/>
      <c r="B501" s="9"/>
      <c r="C501" s="9"/>
    </row>
    <row r="502" spans="1:3">
      <c r="A502" s="9"/>
      <c r="B502" s="9"/>
      <c r="C502" s="9"/>
    </row>
    <row r="503" spans="1:3">
      <c r="A503" s="9"/>
      <c r="B503" s="9"/>
      <c r="C503" s="9"/>
    </row>
    <row r="504" spans="1:3">
      <c r="A504" s="9"/>
      <c r="B504" s="9"/>
      <c r="C504" s="9"/>
    </row>
    <row r="505" spans="1:3">
      <c r="A505" s="9"/>
      <c r="B505" s="9"/>
      <c r="C505" s="9"/>
    </row>
    <row r="506" spans="1:3">
      <c r="A506" s="9"/>
      <c r="B506" s="9"/>
      <c r="C506" s="9"/>
    </row>
    <row r="507" spans="1:3">
      <c r="A507" s="9"/>
      <c r="B507" s="9"/>
      <c r="C507" s="9"/>
    </row>
    <row r="508" spans="1:3">
      <c r="A508" s="9"/>
      <c r="B508" s="9"/>
      <c r="C508" s="9"/>
    </row>
    <row r="509" spans="1:3">
      <c r="A509" s="9"/>
      <c r="B509" s="9"/>
      <c r="C509" s="9"/>
    </row>
    <row r="510" spans="1:3">
      <c r="A510" s="9"/>
      <c r="B510" s="9"/>
      <c r="C510" s="9"/>
    </row>
    <row r="511" spans="1:3">
      <c r="A511" s="9"/>
      <c r="B511" s="9"/>
      <c r="C511" s="9"/>
    </row>
    <row r="512" spans="1:3">
      <c r="A512" s="9"/>
      <c r="B512" s="9"/>
      <c r="C512" s="9"/>
    </row>
    <row r="513" spans="1:3">
      <c r="A513" s="9"/>
      <c r="B513" s="9"/>
      <c r="C513" s="9"/>
    </row>
    <row r="514" spans="1:3">
      <c r="A514" s="9"/>
      <c r="B514" s="9"/>
      <c r="C514" s="9"/>
    </row>
    <row r="515" spans="1:3">
      <c r="A515" s="9"/>
      <c r="B515" s="9"/>
      <c r="C515" s="9"/>
    </row>
    <row r="516" spans="1:3">
      <c r="A516" s="9"/>
      <c r="B516" s="9"/>
      <c r="C516" s="9"/>
    </row>
    <row r="517" spans="1:3">
      <c r="A517" s="9"/>
      <c r="B517" s="9"/>
      <c r="C517" s="9"/>
    </row>
    <row r="518" spans="1:3">
      <c r="A518" s="9"/>
      <c r="B518" s="9"/>
      <c r="C518" s="9"/>
    </row>
    <row r="519" spans="1:3">
      <c r="A519" s="9"/>
      <c r="B519" s="9"/>
      <c r="C519" s="9"/>
    </row>
    <row r="520" spans="1:3">
      <c r="A520" s="9"/>
      <c r="B520" s="9"/>
      <c r="C520" s="9"/>
    </row>
    <row r="521" spans="1:3">
      <c r="A521" s="9"/>
      <c r="B521" s="9"/>
      <c r="C521" s="9"/>
    </row>
    <row r="522" spans="1:3">
      <c r="A522" s="9"/>
      <c r="B522" s="9"/>
      <c r="C522" s="9"/>
    </row>
    <row r="523" spans="1:3">
      <c r="A523" s="9"/>
      <c r="B523" s="9"/>
      <c r="C523" s="9"/>
    </row>
    <row r="524" spans="1:3">
      <c r="A524" s="9"/>
      <c r="B524" s="9"/>
      <c r="C524" s="9"/>
    </row>
    <row r="525" spans="1:3">
      <c r="A525" s="9"/>
      <c r="B525" s="9"/>
      <c r="C525" s="9"/>
    </row>
    <row r="526" spans="1:3">
      <c r="A526" s="9"/>
      <c r="B526" s="9"/>
      <c r="C526" s="9"/>
    </row>
    <row r="527" spans="1:3">
      <c r="A527" s="9"/>
      <c r="B527" s="9"/>
      <c r="C527" s="9"/>
    </row>
    <row r="528" spans="1:3">
      <c r="A528" s="9"/>
      <c r="B528" s="9"/>
      <c r="C528" s="9"/>
    </row>
    <row r="529" spans="1:3">
      <c r="A529" s="9"/>
      <c r="B529" s="9"/>
      <c r="C529" s="9"/>
    </row>
    <row r="530" spans="1:3">
      <c r="A530" s="9"/>
      <c r="B530" s="9"/>
      <c r="C530" s="9"/>
    </row>
    <row r="531" spans="1:3">
      <c r="A531" s="9"/>
      <c r="B531" s="9"/>
      <c r="C531" s="9"/>
    </row>
    <row r="532" spans="1:3">
      <c r="A532" s="9"/>
      <c r="B532" s="9"/>
      <c r="C532" s="9"/>
    </row>
    <row r="533" spans="1:3">
      <c r="A533" s="9"/>
      <c r="B533" s="9"/>
      <c r="C533" s="9"/>
    </row>
    <row r="534" spans="1:3">
      <c r="A534" s="9"/>
      <c r="B534" s="9"/>
      <c r="C534" s="9"/>
    </row>
    <row r="535" spans="1:3">
      <c r="A535" s="9"/>
      <c r="B535" s="9"/>
      <c r="C535" s="9"/>
    </row>
    <row r="536" spans="1:3">
      <c r="A536" s="9"/>
      <c r="B536" s="9"/>
      <c r="C536" s="9"/>
    </row>
    <row r="537" spans="1:3">
      <c r="A537" s="9"/>
      <c r="B537" s="9"/>
      <c r="C537" s="9"/>
    </row>
    <row r="538" spans="1:3">
      <c r="A538" s="9"/>
      <c r="B538" s="9"/>
      <c r="C538" s="9"/>
    </row>
    <row r="539" spans="1:3">
      <c r="A539" s="9"/>
      <c r="B539" s="9"/>
      <c r="C539" s="9"/>
    </row>
    <row r="540" spans="1:3">
      <c r="A540" s="9"/>
      <c r="B540" s="9"/>
      <c r="C540" s="9"/>
    </row>
    <row r="541" spans="1:3">
      <c r="A541" s="9"/>
      <c r="B541" s="9"/>
      <c r="C541" s="9"/>
    </row>
    <row r="542" spans="1:3">
      <c r="A542" s="9"/>
      <c r="B542" s="9"/>
      <c r="C542" s="9"/>
    </row>
    <row r="543" spans="1:3">
      <c r="A543" s="9"/>
      <c r="B543" s="9"/>
      <c r="C543" s="9"/>
    </row>
    <row r="544" spans="1:3">
      <c r="A544" s="9"/>
      <c r="B544" s="9"/>
      <c r="C544" s="9"/>
    </row>
    <row r="545" spans="1:3">
      <c r="A545" s="9"/>
      <c r="B545" s="9"/>
      <c r="C545" s="9"/>
    </row>
    <row r="546" spans="1:3">
      <c r="A546" s="9"/>
      <c r="B546" s="9"/>
      <c r="C546" s="9"/>
    </row>
    <row r="547" spans="1:3">
      <c r="A547" s="9"/>
      <c r="B547" s="9"/>
      <c r="C547" s="9"/>
    </row>
    <row r="548" spans="1:3">
      <c r="A548" s="9"/>
      <c r="B548" s="9"/>
      <c r="C548" s="9"/>
    </row>
    <row r="549" spans="1:3">
      <c r="A549" s="9"/>
      <c r="B549" s="9"/>
      <c r="C549" s="9"/>
    </row>
    <row r="550" spans="1:3">
      <c r="A550" s="9"/>
      <c r="B550" s="9"/>
      <c r="C550" s="9"/>
    </row>
    <row r="551" spans="1:3">
      <c r="A551" s="9"/>
      <c r="B551" s="9"/>
      <c r="C551" s="9"/>
    </row>
    <row r="552" spans="1:3">
      <c r="A552" s="9"/>
      <c r="B552" s="9"/>
      <c r="C552" s="9"/>
    </row>
    <row r="553" spans="1:3">
      <c r="A553" s="9"/>
      <c r="B553" s="9"/>
      <c r="C553" s="9"/>
    </row>
    <row r="554" spans="1:3">
      <c r="A554" s="9"/>
      <c r="B554" s="9"/>
      <c r="C554" s="9"/>
    </row>
    <row r="555" spans="1:3">
      <c r="A555" s="9"/>
      <c r="B555" s="9"/>
      <c r="C555" s="9"/>
    </row>
    <row r="556" spans="1:3">
      <c r="A556" s="9"/>
      <c r="B556" s="9"/>
      <c r="C556" s="9"/>
    </row>
    <row r="557" spans="1:3">
      <c r="A557" s="9"/>
      <c r="B557" s="9"/>
      <c r="C557" s="9"/>
    </row>
    <row r="558" spans="1:3">
      <c r="A558" s="9"/>
      <c r="B558" s="9"/>
      <c r="C558" s="9"/>
    </row>
    <row r="559" spans="1:3">
      <c r="A559" s="9"/>
      <c r="B559" s="9"/>
      <c r="C559" s="9"/>
    </row>
    <row r="560" spans="1:3">
      <c r="A560" s="9"/>
      <c r="B560" s="9"/>
      <c r="C560" s="9"/>
    </row>
    <row r="561" spans="1:3">
      <c r="A561" s="9"/>
      <c r="B561" s="9"/>
      <c r="C561" s="9"/>
    </row>
    <row r="562" spans="1:3">
      <c r="A562" s="9"/>
      <c r="B562" s="9"/>
      <c r="C562" s="9"/>
    </row>
    <row r="563" spans="1:3">
      <c r="A563" s="9"/>
      <c r="B563" s="9"/>
      <c r="C563" s="9"/>
    </row>
    <row r="564" spans="1:3">
      <c r="A564" s="9"/>
      <c r="B564" s="9"/>
      <c r="C564" s="9"/>
    </row>
    <row r="565" spans="1:3">
      <c r="A565" s="9"/>
      <c r="B565" s="9"/>
      <c r="C565" s="9"/>
    </row>
    <row r="566" spans="1:3">
      <c r="A566" s="9"/>
      <c r="B566" s="9"/>
      <c r="C566" s="9"/>
    </row>
    <row r="567" spans="1:3">
      <c r="A567" s="9"/>
      <c r="B567" s="9"/>
      <c r="C567" s="9"/>
    </row>
    <row r="568" spans="1:3">
      <c r="A568" s="9"/>
      <c r="B568" s="9"/>
      <c r="C568" s="9"/>
    </row>
    <row r="569" spans="1:3">
      <c r="A569" s="9"/>
      <c r="B569" s="9"/>
      <c r="C569" s="9"/>
    </row>
    <row r="570" spans="1:3">
      <c r="A570" s="9"/>
      <c r="B570" s="9"/>
      <c r="C570" s="9"/>
    </row>
    <row r="571" spans="1:3">
      <c r="A571" s="9"/>
      <c r="B571" s="9"/>
      <c r="C571" s="9"/>
    </row>
    <row r="572" spans="1:3">
      <c r="A572" s="9"/>
      <c r="B572" s="9"/>
      <c r="C572" s="9"/>
    </row>
    <row r="573" spans="1:3">
      <c r="A573" s="9"/>
      <c r="B573" s="9"/>
      <c r="C573" s="9"/>
    </row>
    <row r="574" spans="1:3">
      <c r="A574" s="9"/>
      <c r="B574" s="9"/>
      <c r="C574" s="9"/>
    </row>
    <row r="575" spans="1:3">
      <c r="A575" s="9"/>
      <c r="B575" s="9"/>
      <c r="C575" s="9"/>
    </row>
    <row r="576" spans="1:3">
      <c r="A576" s="9"/>
      <c r="B576" s="9"/>
      <c r="C576" s="9"/>
    </row>
    <row r="577" spans="1:3">
      <c r="A577" s="9"/>
      <c r="B577" s="9"/>
      <c r="C577" s="9"/>
    </row>
    <row r="578" spans="1:3">
      <c r="A578" s="9"/>
      <c r="B578" s="9"/>
      <c r="C578" s="9"/>
    </row>
    <row r="579" spans="1:3">
      <c r="A579" s="9"/>
      <c r="B579" s="9"/>
      <c r="C579" s="9"/>
    </row>
    <row r="580" spans="1:3">
      <c r="A580" s="9"/>
      <c r="B580" s="9"/>
      <c r="C580" s="9"/>
    </row>
    <row r="581" spans="1:3">
      <c r="A581" s="9"/>
      <c r="B581" s="9"/>
      <c r="C581" s="9"/>
    </row>
    <row r="582" spans="1:3">
      <c r="A582" s="9"/>
      <c r="B582" s="9"/>
      <c r="C582" s="9"/>
    </row>
    <row r="583" spans="1:3">
      <c r="A583" s="9"/>
      <c r="B583" s="9"/>
      <c r="C583" s="9"/>
    </row>
    <row r="584" spans="1:3">
      <c r="A584" s="9"/>
      <c r="B584" s="9"/>
      <c r="C584" s="9"/>
    </row>
    <row r="585" spans="1:3">
      <c r="A585" s="9"/>
      <c r="B585" s="9"/>
      <c r="C585" s="9"/>
    </row>
    <row r="586" spans="1:3">
      <c r="A586" s="9"/>
      <c r="B586" s="9"/>
      <c r="C586" s="9"/>
    </row>
    <row r="587" spans="1:3">
      <c r="A587" s="9"/>
      <c r="B587" s="9"/>
      <c r="C587" s="9"/>
    </row>
    <row r="588" spans="1:3">
      <c r="A588" s="9"/>
      <c r="B588" s="9"/>
      <c r="C588" s="9"/>
    </row>
    <row r="589" spans="1:3">
      <c r="A589" s="9"/>
      <c r="B589" s="9"/>
      <c r="C589" s="9"/>
    </row>
    <row r="590" spans="1:3">
      <c r="A590" s="9"/>
      <c r="B590" s="9"/>
      <c r="C590" s="9"/>
    </row>
    <row r="591" spans="1:3">
      <c r="A591" s="9"/>
      <c r="B591" s="9"/>
      <c r="C591" s="9"/>
    </row>
    <row r="592" spans="1:3">
      <c r="A592" s="9"/>
      <c r="B592" s="9"/>
      <c r="C592" s="9"/>
    </row>
    <row r="593" spans="1:3">
      <c r="A593" s="9"/>
      <c r="B593" s="9"/>
      <c r="C593" s="9"/>
    </row>
    <row r="594" spans="1:3">
      <c r="A594" s="9"/>
      <c r="B594" s="9"/>
      <c r="C594" s="9"/>
    </row>
    <row r="595" spans="1:3">
      <c r="A595" s="9"/>
      <c r="B595" s="9"/>
      <c r="C595" s="9"/>
    </row>
    <row r="596" spans="1:3">
      <c r="A596" s="9"/>
      <c r="B596" s="9"/>
      <c r="C596" s="9"/>
    </row>
    <row r="597" spans="1:3">
      <c r="A597" s="9"/>
      <c r="B597" s="9"/>
      <c r="C597" s="9"/>
    </row>
    <row r="598" spans="1:3">
      <c r="A598" s="9"/>
      <c r="B598" s="9"/>
      <c r="C598" s="9"/>
    </row>
    <row r="599" spans="1:3">
      <c r="A599" s="9"/>
      <c r="B599" s="9"/>
      <c r="C599" s="9"/>
    </row>
    <row r="600" spans="1:3">
      <c r="A600" s="9"/>
      <c r="B600" s="9"/>
      <c r="C600" s="9"/>
    </row>
    <row r="601" spans="1:3">
      <c r="A601" s="9"/>
      <c r="B601" s="9"/>
      <c r="C601" s="9"/>
    </row>
    <row r="602" spans="1:3">
      <c r="A602" s="9"/>
      <c r="B602" s="9"/>
      <c r="C602" s="9"/>
    </row>
    <row r="603" spans="1:3">
      <c r="A603" s="9"/>
      <c r="B603" s="9"/>
      <c r="C603" s="9"/>
    </row>
    <row r="604" spans="1:3">
      <c r="A604" s="9"/>
      <c r="B604" s="9"/>
      <c r="C604" s="9"/>
    </row>
    <row r="605" spans="1:3">
      <c r="A605" s="9"/>
      <c r="B605" s="9"/>
      <c r="C605" s="9"/>
    </row>
    <row r="606" spans="1:3">
      <c r="A606" s="9"/>
      <c r="B606" s="9"/>
      <c r="C606" s="9"/>
    </row>
    <row r="607" spans="1:3">
      <c r="A607" s="9"/>
      <c r="B607" s="9"/>
      <c r="C607" s="9"/>
    </row>
    <row r="608" spans="1:3">
      <c r="A608" s="9"/>
      <c r="B608" s="9"/>
      <c r="C608" s="9"/>
    </row>
    <row r="609" spans="1:3">
      <c r="A609" s="9"/>
      <c r="B609" s="9"/>
      <c r="C609" s="9"/>
    </row>
    <row r="610" spans="1:3">
      <c r="A610" s="9"/>
      <c r="B610" s="9"/>
      <c r="C610" s="9"/>
    </row>
    <row r="611" spans="1:3">
      <c r="A611" s="9"/>
      <c r="B611" s="9"/>
      <c r="C611" s="9"/>
    </row>
    <row r="612" spans="1:3">
      <c r="A612" s="9"/>
      <c r="B612" s="9"/>
      <c r="C612" s="9"/>
    </row>
    <row r="613" spans="1:3">
      <c r="A613" s="9"/>
      <c r="B613" s="9"/>
      <c r="C613" s="9"/>
    </row>
    <row r="614" spans="1:3">
      <c r="A614" s="9"/>
      <c r="B614" s="9"/>
      <c r="C614" s="9"/>
    </row>
    <row r="615" spans="1:3">
      <c r="A615" s="9"/>
      <c r="B615" s="9"/>
      <c r="C615" s="9"/>
    </row>
    <row r="616" spans="1:3">
      <c r="A616" s="9"/>
      <c r="B616" s="9"/>
      <c r="C616" s="9"/>
    </row>
    <row r="617" spans="1:3">
      <c r="A617" s="9"/>
      <c r="B617" s="9"/>
      <c r="C617" s="9"/>
    </row>
    <row r="618" spans="1:3">
      <c r="A618" s="9"/>
      <c r="B618" s="9"/>
      <c r="C618" s="9"/>
    </row>
    <row r="619" spans="1:3">
      <c r="A619" s="9"/>
      <c r="B619" s="9"/>
      <c r="C619" s="9"/>
    </row>
    <row r="620" spans="1:3">
      <c r="A620" s="9"/>
      <c r="B620" s="9"/>
      <c r="C620" s="9"/>
    </row>
    <row r="621" spans="1:3">
      <c r="A621" s="9"/>
      <c r="B621" s="9"/>
      <c r="C621" s="9"/>
    </row>
    <row r="622" spans="1:3">
      <c r="A622" s="9"/>
      <c r="B622" s="9"/>
      <c r="C622" s="9"/>
    </row>
    <row r="623" spans="1:3">
      <c r="A623" s="9"/>
      <c r="B623" s="9"/>
      <c r="C623" s="9"/>
    </row>
    <row r="624" spans="1:3">
      <c r="A624" s="9"/>
      <c r="B624" s="9"/>
      <c r="C624" s="9"/>
    </row>
    <row r="625" spans="1:3">
      <c r="A625" s="9"/>
      <c r="B625" s="9"/>
      <c r="C625" s="9"/>
    </row>
    <row r="626" spans="1:3">
      <c r="A626" s="9"/>
      <c r="B626" s="9"/>
      <c r="C626" s="9"/>
    </row>
    <row r="627" spans="1:3">
      <c r="A627" s="9"/>
      <c r="B627" s="9"/>
      <c r="C627" s="9"/>
    </row>
    <row r="628" spans="1:3">
      <c r="A628" s="9"/>
      <c r="B628" s="9"/>
      <c r="C628" s="9"/>
    </row>
    <row r="629" spans="1:3">
      <c r="A629" s="9"/>
      <c r="B629" s="9"/>
      <c r="C629" s="9"/>
    </row>
    <row r="630" spans="1:3">
      <c r="A630" s="9"/>
      <c r="B630" s="9"/>
      <c r="C630" s="9"/>
    </row>
    <row r="631" spans="1:3">
      <c r="A631" s="9"/>
      <c r="B631" s="9"/>
      <c r="C631" s="9"/>
    </row>
    <row r="632" spans="1:3">
      <c r="A632" s="9"/>
      <c r="B632" s="9"/>
      <c r="C632" s="9"/>
    </row>
    <row r="633" spans="1:3">
      <c r="A633" s="9"/>
      <c r="B633" s="9"/>
      <c r="C633" s="9"/>
    </row>
    <row r="634" spans="1:3">
      <c r="A634" s="9"/>
      <c r="B634" s="9"/>
      <c r="C634" s="9"/>
    </row>
    <row r="635" spans="1:3">
      <c r="A635" s="9"/>
      <c r="B635" s="9"/>
      <c r="C635" s="9"/>
    </row>
    <row r="636" spans="1:3">
      <c r="A636" s="9"/>
      <c r="B636" s="9"/>
      <c r="C636" s="9"/>
    </row>
    <row r="637" spans="1:3">
      <c r="A637" s="9"/>
      <c r="B637" s="9"/>
      <c r="C637" s="9"/>
    </row>
  </sheetData>
  <sheetProtection algorithmName="SHA-512" hashValue="lX3lvAXLoFAUSQ4L9pOlr3rs6Wpt4aZs+3LprMfNdKjW7w4PWsxVt9PiKWUoaC4abNEAKQLfzJG3u2HaWaQoPg==" saltValue="ahhCLsYiP5i+tmYN3EwNSA==" spinCount="100000" sheet="1" objects="1" scenarios="1"/>
  <mergeCells count="10">
    <mergeCell ref="A1:F1"/>
    <mergeCell ref="C2:D2"/>
    <mergeCell ref="E2:F2"/>
    <mergeCell ref="C3:D3"/>
    <mergeCell ref="A11:C11"/>
    <mergeCell ref="A12:C12"/>
    <mergeCell ref="A13:C13"/>
    <mergeCell ref="A14:C14"/>
    <mergeCell ref="A15:C15"/>
    <mergeCell ref="A16:C16"/>
  </mergeCells>
  <conditionalFormatting sqref="D5:D10">
    <cfRule type="cellIs" dxfId="41" priority="1" stopIfTrue="1" operator="equal">
      <formula>0</formula>
    </cfRule>
    <cfRule type="cellIs" dxfId="40" priority="4" stopIfTrue="1" operator="greaterThanOrEqual">
      <formula>1</formula>
    </cfRule>
    <cfRule type="cellIs" dxfId="39" priority="5" stopIfTrue="1" operator="between">
      <formula>0.95</formula>
      <formula>1</formula>
    </cfRule>
    <cfRule type="cellIs" dxfId="38" priority="6" stopIfTrue="1" operator="lessThan">
      <formula>0.95</formula>
    </cfRule>
  </conditionalFormatting>
  <conditionalFormatting sqref="D11:D13">
    <cfRule type="cellIs" dxfId="37" priority="2" stopIfTrue="1" operator="greaterThan">
      <formula>0</formula>
    </cfRule>
    <cfRule type="cellIs" dxfId="36" priority="3" stopIfTrue="1" operator="lessThan">
      <formula>0</formula>
    </cfRule>
  </conditionalFormatting>
  <pageMargins left="0.25" right="0.25" top="0.75" bottom="0.75" header="0.3" footer="0.3"/>
  <pageSetup scale="75" orientation="landscape" r:id="rId1"/>
  <customProperties>
    <customPr name="IbpWorksheetKeyString_GUID" r:id="rId2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>
    <tabColor rgb="FFFFFF00"/>
    <pageSetUpPr fitToPage="1"/>
  </sheetPr>
  <dimension ref="A1:K16"/>
  <sheetViews>
    <sheetView zoomScale="75" zoomScaleNormal="75" workbookViewId="0">
      <selection activeCell="E17" sqref="E17:F17"/>
    </sheetView>
  </sheetViews>
  <sheetFormatPr defaultColWidth="9.140625" defaultRowHeight="15.75"/>
  <cols>
    <col min="1" max="1" width="28" style="1" bestFit="1" customWidth="1"/>
    <col min="2" max="3" width="13.140625" style="1" customWidth="1"/>
    <col min="4" max="4" width="20.28515625" style="1" bestFit="1" customWidth="1"/>
    <col min="5" max="5" width="15.140625" style="1" bestFit="1" customWidth="1"/>
    <col min="6" max="6" width="16" style="1" bestFit="1" customWidth="1"/>
    <col min="7" max="10" width="9.140625" style="1"/>
    <col min="11" max="11" width="9.140625" style="2"/>
    <col min="12" max="16384" width="9.140625" style="1"/>
  </cols>
  <sheetData>
    <row r="1" spans="1:6" ht="34.5" thickBot="1">
      <c r="A1" s="347" t="s">
        <v>105</v>
      </c>
      <c r="B1" s="348"/>
      <c r="C1" s="348"/>
      <c r="D1" s="348"/>
      <c r="E1" s="348"/>
      <c r="F1" s="349"/>
    </row>
    <row r="2" spans="1:6" ht="18.75">
      <c r="A2" s="152" t="s">
        <v>106</v>
      </c>
      <c r="B2" s="155" t="s">
        <v>3</v>
      </c>
      <c r="C2" s="350" t="s">
        <v>5</v>
      </c>
      <c r="D2" s="351"/>
      <c r="E2" s="345" t="s">
        <v>40</v>
      </c>
      <c r="F2" s="346"/>
    </row>
    <row r="3" spans="1:6" ht="19.5" thickBot="1">
      <c r="A3" s="172" t="e">
        <f ca="1">MID(CELL("filename",A1),FIND("[",CELL("filename",A1))+1,FIND("]", CELL("filename",A1))-FIND("[",CELL("filename",A1))-6)</f>
        <v>#VALUE!</v>
      </c>
      <c r="B3" s="69" t="s">
        <v>102</v>
      </c>
      <c r="C3" s="362" t="str">
        <f>VLOOKUP(B3,'Reference Tables'!D30:E34,2)</f>
        <v xml:space="preserve">James Shields </v>
      </c>
      <c r="D3" s="363"/>
      <c r="E3" s="84"/>
      <c r="F3" s="86" t="s">
        <v>46</v>
      </c>
    </row>
    <row r="4" spans="1:6" ht="38.25" customHeight="1">
      <c r="A4" s="133"/>
      <c r="B4" s="161" t="s">
        <v>20</v>
      </c>
      <c r="C4" s="162" t="s">
        <v>21</v>
      </c>
      <c r="D4" s="156" t="s">
        <v>22</v>
      </c>
      <c r="E4" s="84" t="s">
        <v>107</v>
      </c>
      <c r="F4" s="29">
        <f>'WED C'!K13+'THU C'!K13+'FRI C'!K13+'SAT C'!K13</f>
        <v>0</v>
      </c>
    </row>
    <row r="5" spans="1:6" ht="18.75">
      <c r="A5" s="75" t="s">
        <v>26</v>
      </c>
      <c r="B5" s="125">
        <f>'WED C'!B5+'THU C'!B5+'FRI C'!B5+'SAT C'!B5</f>
        <v>0</v>
      </c>
      <c r="C5" s="125">
        <f>'WED C'!C5+'THU C'!C5+'FRI C'!C5+'SAT C'!C5</f>
        <v>0</v>
      </c>
      <c r="D5" s="157">
        <f t="shared" ref="D5:D10" si="0">IF(B5&gt;0,C5/B5,0)</f>
        <v>0</v>
      </c>
      <c r="E5" s="84" t="s">
        <v>108</v>
      </c>
      <c r="F5" s="29">
        <f>'WED C'!K14+'THU C'!K14+'FRI C'!K14+'SAT C'!K14</f>
        <v>0</v>
      </c>
    </row>
    <row r="6" spans="1:6" ht="18.75">
      <c r="A6" s="75" t="s">
        <v>28</v>
      </c>
      <c r="B6" s="125">
        <f>'WED C'!B6+'THU C'!B6+'FRI C'!B6+'SAT C'!B6</f>
        <v>0</v>
      </c>
      <c r="C6" s="125">
        <f>'WED C'!C6+'THU C'!C6+'FRI C'!C6+'SAT C'!C6</f>
        <v>0</v>
      </c>
      <c r="D6" s="157">
        <f t="shared" si="0"/>
        <v>0</v>
      </c>
      <c r="E6" s="84" t="s">
        <v>55</v>
      </c>
      <c r="F6" s="29">
        <f>'WED C'!K15+'THU C'!K15+'FRI C'!K15+'SAT C'!K15</f>
        <v>0</v>
      </c>
    </row>
    <row r="7" spans="1:6" ht="18.75">
      <c r="A7" s="75" t="s">
        <v>30</v>
      </c>
      <c r="B7" s="125">
        <f>'WED C'!B7+'THU C'!B7+'FRI C'!B7+'SAT C'!B7</f>
        <v>29400</v>
      </c>
      <c r="C7" s="125">
        <f>'WED C'!C7+'THU C'!C7+'FRI C'!C7+'SAT C'!C7</f>
        <v>26000</v>
      </c>
      <c r="D7" s="157">
        <f t="shared" si="0"/>
        <v>0.88435374149659862</v>
      </c>
      <c r="E7" s="84" t="s">
        <v>109</v>
      </c>
      <c r="F7" s="29">
        <f>'WED C'!K16+'THU C'!K16+'FRI C'!K16+'SAT C'!K16</f>
        <v>0</v>
      </c>
    </row>
    <row r="8" spans="1:6" ht="18.75">
      <c r="A8" s="75" t="s">
        <v>31</v>
      </c>
      <c r="B8" s="125">
        <f>'WED C'!B8+'THU C'!B8+'FRI C'!B8+'SAT C'!B8</f>
        <v>0</v>
      </c>
      <c r="C8" s="125">
        <f>'WED C'!C8+'THU C'!C8+'FRI C'!C8+'SAT C'!C8</f>
        <v>0</v>
      </c>
      <c r="D8" s="157">
        <f t="shared" si="0"/>
        <v>0</v>
      </c>
      <c r="E8" s="84" t="s">
        <v>64</v>
      </c>
      <c r="F8" s="29">
        <f>'WED C'!K17+'THU C'!K17+'FRI C'!K17+'SAT C'!K17</f>
        <v>0</v>
      </c>
    </row>
    <row r="9" spans="1:6" ht="18.75">
      <c r="A9" s="75" t="s">
        <v>33</v>
      </c>
      <c r="B9" s="125">
        <f>'WED C'!B9+'THU C'!B9+'FRI C'!B9+'SAT C'!B9</f>
        <v>29400</v>
      </c>
      <c r="C9" s="125">
        <f>'WED C'!C9+'THU C'!C9+'FRI C'!C9+'SAT C'!C9</f>
        <v>26000</v>
      </c>
      <c r="D9" s="157">
        <f t="shared" si="0"/>
        <v>0.88435374149659862</v>
      </c>
      <c r="E9" s="84" t="s">
        <v>110</v>
      </c>
      <c r="F9" s="29">
        <f>'WED C'!K18+'THU C'!K18+'FRI C'!K18+'SAT C'!K18</f>
        <v>0</v>
      </c>
    </row>
    <row r="10" spans="1:6" ht="19.5" thickBot="1">
      <c r="A10" s="81" t="s">
        <v>35</v>
      </c>
      <c r="B10" s="126">
        <f>'WED C'!B10+'THU C'!B10+'FRI C'!B10+'SAT C'!B10</f>
        <v>29400</v>
      </c>
      <c r="C10" s="126">
        <f>'WED C'!C10+'THU C'!C10+'FRI C'!C10+'SAT C'!C10</f>
        <v>26000</v>
      </c>
      <c r="D10" s="159">
        <f t="shared" si="0"/>
        <v>0.88435374149659862</v>
      </c>
      <c r="E10" s="84" t="s">
        <v>70</v>
      </c>
      <c r="F10" s="29">
        <f>'WED C'!K19+'THU C'!K19+'FRI C'!K19+'SAT C'!K19</f>
        <v>0</v>
      </c>
    </row>
    <row r="11" spans="1:6" ht="18.75">
      <c r="A11" s="360" t="s">
        <v>24</v>
      </c>
      <c r="B11" s="361"/>
      <c r="C11" s="361"/>
      <c r="D11" s="153">
        <f>'WED C'!G4+'THU C'!G4+'FRI C'!G4+'SAT C'!G4</f>
        <v>0</v>
      </c>
      <c r="E11" s="166" t="s">
        <v>73</v>
      </c>
      <c r="F11" s="29">
        <f>'WED C'!K20+'THU C'!K20+'FRI C'!K20+'SAT C'!K20</f>
        <v>0</v>
      </c>
    </row>
    <row r="12" spans="1:6" ht="18.75">
      <c r="A12" s="354" t="s">
        <v>27</v>
      </c>
      <c r="B12" s="355"/>
      <c r="C12" s="355"/>
      <c r="D12" s="158">
        <f>'WED C'!G5+'THU C'!G5+'FRI C'!G5+'SAT C'!G5</f>
        <v>0</v>
      </c>
      <c r="E12" s="166" t="s">
        <v>76</v>
      </c>
      <c r="F12" s="29">
        <f>'WED C'!K21+'THU C'!K21+'FRI C'!K21+'SAT C'!K21</f>
        <v>0</v>
      </c>
    </row>
    <row r="13" spans="1:6" ht="19.5" thickBot="1">
      <c r="A13" s="356" t="s">
        <v>29</v>
      </c>
      <c r="B13" s="357"/>
      <c r="C13" s="357"/>
      <c r="D13" s="171">
        <f>'WED C'!G6+'THU C'!G6+'FRI C'!G6+'SAT C'!G6</f>
        <v>0</v>
      </c>
      <c r="E13" s="166" t="s">
        <v>78</v>
      </c>
      <c r="F13" s="29">
        <f>'WED C'!K22+'THU C'!K22+'FRI C'!K22+'SAT C'!K22</f>
        <v>0</v>
      </c>
    </row>
    <row r="14" spans="1:6" ht="18.75">
      <c r="A14" s="358" t="str">
        <f>CONCATENATE("Belt CPH  Goal = ",'Reference Tables'!G25)</f>
        <v>Belt CPH  Goal = 270</v>
      </c>
      <c r="B14" s="359"/>
      <c r="C14" s="359"/>
      <c r="D14" s="170">
        <f>IF(C5&gt;0,C5/(F5+F7),0)</f>
        <v>0</v>
      </c>
      <c r="E14" s="84" t="s">
        <v>82</v>
      </c>
      <c r="F14" s="29">
        <f>'WED C'!K23+'THU C'!K23+'FRI C'!K23+'SAT C'!K23</f>
        <v>0</v>
      </c>
    </row>
    <row r="15" spans="1:6" ht="18.75">
      <c r="A15" s="358" t="str">
        <f>CONCATENATE("Bulk CPH  Goal = ",'Reference Tables'!G26)</f>
        <v>Bulk CPH  Goal = 425</v>
      </c>
      <c r="B15" s="359"/>
      <c r="C15" s="359"/>
      <c r="D15" s="163" t="e">
        <f>IF((C6+C7)&gt;0,(C6+C7)/F4,0)</f>
        <v>#DIV/0!</v>
      </c>
      <c r="E15" s="84" t="s">
        <v>85</v>
      </c>
      <c r="F15" s="29">
        <f>'WED C'!K24+'THU C'!K24+'FRI C'!K24+'SAT C'!K24</f>
        <v>0</v>
      </c>
    </row>
    <row r="16" spans="1:6" ht="19.5" thickBot="1">
      <c r="A16" s="358" t="str">
        <f>CONCATENATE("Total CPH  Goal = ",'Reference Tables'!G27)</f>
        <v>Total CPH  Goal = 400</v>
      </c>
      <c r="B16" s="359"/>
      <c r="C16" s="359"/>
      <c r="D16" s="164" t="e">
        <f>IF(SUM(C5:C7)&gt;0,SUM(C5:C7)/(F4+F5+F7),0)</f>
        <v>#DIV/0!</v>
      </c>
      <c r="E16" s="160" t="s">
        <v>86</v>
      </c>
      <c r="F16" s="154">
        <f>'WED C'!K25+'THU C'!K25+'FRI C'!K25+'SAT C'!K25</f>
        <v>0</v>
      </c>
    </row>
  </sheetData>
  <sheetProtection algorithmName="SHA-512" hashValue="2aqWcWqjA9EsD4I6nqirJJL191gUjDDekvGd/B2KCH4X1rpEOCCEjkK4TnFEyXVleQGH9/bFjs7Jxql/Ia9JBg==" saltValue="a5a6khnObf5WVPI62KltoQ==" spinCount="100000" sheet="1" objects="1" scenarios="1"/>
  <mergeCells count="10">
    <mergeCell ref="A1:F1"/>
    <mergeCell ref="C2:D2"/>
    <mergeCell ref="E2:F2"/>
    <mergeCell ref="C3:D3"/>
    <mergeCell ref="A11:C11"/>
    <mergeCell ref="A12:C12"/>
    <mergeCell ref="A13:C13"/>
    <mergeCell ref="A14:C14"/>
    <mergeCell ref="A15:C15"/>
    <mergeCell ref="A16:C16"/>
  </mergeCells>
  <conditionalFormatting sqref="D5:D10">
    <cfRule type="cellIs" dxfId="35" priority="1" stopIfTrue="1" operator="equal">
      <formula>0</formula>
    </cfRule>
    <cfRule type="cellIs" dxfId="34" priority="4" stopIfTrue="1" operator="greaterThanOrEqual">
      <formula>1</formula>
    </cfRule>
    <cfRule type="cellIs" dxfId="33" priority="5" stopIfTrue="1" operator="between">
      <formula>0.95</formula>
      <formula>1</formula>
    </cfRule>
    <cfRule type="cellIs" dxfId="32" priority="6" stopIfTrue="1" operator="lessThan">
      <formula>0.95</formula>
    </cfRule>
  </conditionalFormatting>
  <conditionalFormatting sqref="D11:D13">
    <cfRule type="cellIs" dxfId="31" priority="2" stopIfTrue="1" operator="greaterThan">
      <formula>0</formula>
    </cfRule>
    <cfRule type="cellIs" dxfId="30" priority="3" stopIfTrue="1" operator="lessThan">
      <formula>0</formula>
    </cfRule>
  </conditionalFormatting>
  <pageMargins left="0.25" right="0.25" top="0.75" bottom="0.75" header="0.3" footer="0.3"/>
  <pageSetup scale="75" orientation="landscape" r:id="rId1"/>
  <customProperties>
    <customPr name="IbpWorksheetKeyString_GUID" r:id="rId2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>
    <tabColor rgb="FF7030A0"/>
    <pageSetUpPr fitToPage="1"/>
  </sheetPr>
  <dimension ref="A1:K16"/>
  <sheetViews>
    <sheetView zoomScale="75" zoomScaleNormal="75" workbookViewId="0">
      <selection activeCell="E17" sqref="E17:F17"/>
    </sheetView>
  </sheetViews>
  <sheetFormatPr defaultColWidth="27.28515625" defaultRowHeight="15.75"/>
  <cols>
    <col min="1" max="1" width="28" style="1" bestFit="1" customWidth="1"/>
    <col min="2" max="3" width="13.140625" style="1" customWidth="1"/>
    <col min="4" max="4" width="20.28515625" style="1" bestFit="1" customWidth="1"/>
    <col min="5" max="5" width="15.140625" style="1" bestFit="1" customWidth="1"/>
    <col min="6" max="6" width="16" style="1" bestFit="1" customWidth="1"/>
    <col min="7" max="10" width="27.28515625" style="1"/>
    <col min="11" max="11" width="27.28515625" style="2"/>
    <col min="12" max="16384" width="27.28515625" style="1"/>
  </cols>
  <sheetData>
    <row r="1" spans="1:6" ht="34.5" thickBot="1">
      <c r="A1" s="347" t="s">
        <v>105</v>
      </c>
      <c r="B1" s="348"/>
      <c r="C1" s="348"/>
      <c r="D1" s="348"/>
      <c r="E1" s="348"/>
      <c r="F1" s="349"/>
    </row>
    <row r="2" spans="1:6" ht="18.75">
      <c r="A2" s="152" t="s">
        <v>106</v>
      </c>
      <c r="B2" s="155" t="s">
        <v>3</v>
      </c>
      <c r="C2" s="350" t="s">
        <v>5</v>
      </c>
      <c r="D2" s="351"/>
      <c r="E2" s="345" t="s">
        <v>40</v>
      </c>
      <c r="F2" s="346"/>
    </row>
    <row r="3" spans="1:6" ht="19.5" thickBot="1">
      <c r="A3" s="172" t="e">
        <f ca="1">MID(CELL("filename",A1),FIND("[",CELL("filename",A1))+1,FIND("]", CELL("filename",A1))-FIND("[",CELL("filename",A1))-6)</f>
        <v>#VALUE!</v>
      </c>
      <c r="B3" s="69" t="s">
        <v>17</v>
      </c>
      <c r="C3" s="362" t="str">
        <f>VLOOKUP(B3,'Reference Tables'!D30:E34,2)</f>
        <v>Athena Mccarty</v>
      </c>
      <c r="D3" s="363"/>
      <c r="E3" s="84"/>
      <c r="F3" s="86" t="s">
        <v>46</v>
      </c>
    </row>
    <row r="4" spans="1:6" ht="37.5">
      <c r="A4" s="133"/>
      <c r="B4" s="161" t="s">
        <v>20</v>
      </c>
      <c r="C4" s="162" t="s">
        <v>21</v>
      </c>
      <c r="D4" s="156" t="s">
        <v>22</v>
      </c>
      <c r="E4" s="84" t="s">
        <v>107</v>
      </c>
      <c r="F4" s="29">
        <f>'SAT D'!K13+'WED D'!K13+'THU D'!K13+'FRI D'!K13</f>
        <v>0</v>
      </c>
    </row>
    <row r="5" spans="1:6" ht="18.75">
      <c r="A5" s="75" t="s">
        <v>26</v>
      </c>
      <c r="B5" s="125">
        <f>'SAT D'!B5+'WED D'!B5+'THU D'!B5+'FRI D'!B5</f>
        <v>0</v>
      </c>
      <c r="C5" s="125">
        <f>'SAT D'!C5+'WED D'!C5+'THU D'!C5+'FRI D'!C5</f>
        <v>0</v>
      </c>
      <c r="D5" s="157">
        <f t="shared" ref="D5:D10" si="0">IF(B5&gt;0,C5/B5,0)</f>
        <v>0</v>
      </c>
      <c r="E5" s="84" t="s">
        <v>108</v>
      </c>
      <c r="F5" s="29">
        <f>'SAT D'!K14+'WED D'!K14+'THU D'!K14+'FRI D'!K14</f>
        <v>0</v>
      </c>
    </row>
    <row r="6" spans="1:6" ht="18.75">
      <c r="A6" s="75" t="s">
        <v>28</v>
      </c>
      <c r="B6" s="125">
        <f>'SAT D'!B6+'WED D'!B6+'THU D'!B6+'FRI D'!B6</f>
        <v>0</v>
      </c>
      <c r="C6" s="125">
        <f>'SAT D'!C6+'WED D'!C6+'THU D'!C6+'FRI D'!C6</f>
        <v>0</v>
      </c>
      <c r="D6" s="157">
        <f t="shared" si="0"/>
        <v>0</v>
      </c>
      <c r="E6" s="84" t="s">
        <v>55</v>
      </c>
      <c r="F6" s="29">
        <f>'SAT D'!K15+'WED D'!K15+'THU D'!K15+'FRI D'!K15</f>
        <v>0</v>
      </c>
    </row>
    <row r="7" spans="1:6" ht="18.75">
      <c r="A7" s="75" t="s">
        <v>30</v>
      </c>
      <c r="B7" s="125">
        <f>'SAT D'!B7+'WED D'!B7+'THU D'!B7+'FRI D'!B7</f>
        <v>0</v>
      </c>
      <c r="C7" s="125">
        <f>'SAT D'!C7+'WED D'!C7+'THU D'!C7+'FRI D'!C7</f>
        <v>0</v>
      </c>
      <c r="D7" s="157">
        <f t="shared" si="0"/>
        <v>0</v>
      </c>
      <c r="E7" s="84" t="s">
        <v>109</v>
      </c>
      <c r="F7" s="29">
        <f>'SAT D'!K16+'WED D'!K16+'THU D'!K16+'FRI D'!K16</f>
        <v>0</v>
      </c>
    </row>
    <row r="8" spans="1:6" ht="18.75">
      <c r="A8" s="75" t="s">
        <v>31</v>
      </c>
      <c r="B8" s="125">
        <f>'SAT D'!B8+'WED D'!B8+'THU D'!B8+'FRI D'!B8</f>
        <v>0</v>
      </c>
      <c r="C8" s="125">
        <f>'SAT D'!C8+'WED D'!C8+'THU D'!C8+'FRI D'!C8</f>
        <v>0</v>
      </c>
      <c r="D8" s="157">
        <f t="shared" si="0"/>
        <v>0</v>
      </c>
      <c r="E8" s="84" t="s">
        <v>64</v>
      </c>
      <c r="F8" s="29">
        <f>'SAT D'!K17+'WED D'!K17+'THU D'!K17+'FRI D'!K17</f>
        <v>0</v>
      </c>
    </row>
    <row r="9" spans="1:6" ht="18.75">
      <c r="A9" s="75" t="s">
        <v>33</v>
      </c>
      <c r="B9" s="125">
        <f>'SAT D'!B9+'WED D'!B9+'THU D'!B9+'FRI D'!B9</f>
        <v>0</v>
      </c>
      <c r="C9" s="125">
        <f>'SAT D'!C9+'WED D'!C9+'THU D'!C9+'FRI D'!C9</f>
        <v>0</v>
      </c>
      <c r="D9" s="157">
        <f t="shared" si="0"/>
        <v>0</v>
      </c>
      <c r="E9" s="84" t="s">
        <v>110</v>
      </c>
      <c r="F9" s="29">
        <f>'SAT D'!K18+'WED D'!K18+'THU D'!K18+'FRI D'!K18</f>
        <v>0</v>
      </c>
    </row>
    <row r="10" spans="1:6" ht="19.5" thickBot="1">
      <c r="A10" s="167" t="s">
        <v>35</v>
      </c>
      <c r="B10" s="168">
        <f>'SAT D'!B10+'WED D'!B10+'THU D'!B10+'FRI D'!B10</f>
        <v>0</v>
      </c>
      <c r="C10" s="168">
        <f>'SAT D'!C10+'WED D'!C10+'THU D'!C10+'FRI D'!C10</f>
        <v>0</v>
      </c>
      <c r="D10" s="169">
        <f t="shared" si="0"/>
        <v>0</v>
      </c>
      <c r="E10" s="84" t="s">
        <v>70</v>
      </c>
      <c r="F10" s="29">
        <f>'SAT D'!K19+'WED D'!K19+'THU D'!K19+'FRI D'!K19</f>
        <v>0</v>
      </c>
    </row>
    <row r="11" spans="1:6" ht="18.75">
      <c r="A11" s="360" t="s">
        <v>24</v>
      </c>
      <c r="B11" s="361"/>
      <c r="C11" s="361"/>
      <c r="D11" s="153">
        <f>'SAT D'!G4+'WED D'!G4+'THU D'!G4+'FRI D'!G4</f>
        <v>0</v>
      </c>
      <c r="E11" s="166" t="s">
        <v>73</v>
      </c>
      <c r="F11" s="29">
        <f>'SAT D'!K20+'WED D'!K20+'THU D'!K20+'FRI D'!K20</f>
        <v>0</v>
      </c>
    </row>
    <row r="12" spans="1:6" ht="18.75">
      <c r="A12" s="354" t="s">
        <v>27</v>
      </c>
      <c r="B12" s="355"/>
      <c r="C12" s="355"/>
      <c r="D12" s="158">
        <f>'SAT D'!G5+'WED D'!G5+'THU D'!G5+'FRI D'!G5</f>
        <v>0</v>
      </c>
      <c r="E12" s="166" t="s">
        <v>76</v>
      </c>
      <c r="F12" s="29">
        <f>'SAT D'!K21+'WED D'!K21+'THU D'!K21+'FRI D'!K21</f>
        <v>0</v>
      </c>
    </row>
    <row r="13" spans="1:6" ht="19.5" thickBot="1">
      <c r="A13" s="356" t="s">
        <v>29</v>
      </c>
      <c r="B13" s="357"/>
      <c r="C13" s="357"/>
      <c r="D13" s="171">
        <f>'SAT D'!G6+'WED D'!G6+'THU D'!G6+'FRI D'!G6</f>
        <v>0</v>
      </c>
      <c r="E13" s="166" t="s">
        <v>78</v>
      </c>
      <c r="F13" s="29">
        <f>'SAT D'!K22+'WED D'!K22+'THU D'!K22+'FRI D'!K22</f>
        <v>0</v>
      </c>
    </row>
    <row r="14" spans="1:6" ht="18.75">
      <c r="A14" s="358" t="str">
        <f>CONCATENATE("Belt CPH  Goal = ",'Reference Tables'!G25)</f>
        <v>Belt CPH  Goal = 270</v>
      </c>
      <c r="B14" s="359"/>
      <c r="C14" s="359"/>
      <c r="D14" s="170">
        <f>IF(C5&gt;0,C5/(F5+F7),0)</f>
        <v>0</v>
      </c>
      <c r="E14" s="84" t="s">
        <v>82</v>
      </c>
      <c r="F14" s="29">
        <f>'SAT D'!K23+'WED D'!K23+'THU D'!K23+'FRI D'!K23</f>
        <v>0</v>
      </c>
    </row>
    <row r="15" spans="1:6" ht="18.75">
      <c r="A15" s="358" t="str">
        <f>CONCATENATE("Bulk CPH  Goal = ",'Reference Tables'!G26)</f>
        <v>Bulk CPH  Goal = 425</v>
      </c>
      <c r="B15" s="359"/>
      <c r="C15" s="359"/>
      <c r="D15" s="163">
        <f>IF((C6+C7)&gt;0,(C6+C7)/F4,0)</f>
        <v>0</v>
      </c>
      <c r="E15" s="84" t="s">
        <v>85</v>
      </c>
      <c r="F15" s="29">
        <f>'SAT D'!K24+'WED D'!K24+'THU D'!K24+'FRI D'!K24</f>
        <v>0</v>
      </c>
    </row>
    <row r="16" spans="1:6" ht="19.5" thickBot="1">
      <c r="A16" s="358" t="str">
        <f>CONCATENATE("Total CPH  Goal = ",'Reference Tables'!G27)</f>
        <v>Total CPH  Goal = 400</v>
      </c>
      <c r="B16" s="359"/>
      <c r="C16" s="359"/>
      <c r="D16" s="164">
        <f>IF(SUM(C5:C7)&gt;0,SUM(C5:C7)/(F4+F5+F7),0)</f>
        <v>0</v>
      </c>
      <c r="E16" s="160" t="s">
        <v>86</v>
      </c>
      <c r="F16" s="154">
        <f>'SAT D'!K25+'WED D'!K25+'THU D'!K25+'FRI D'!K25</f>
        <v>0</v>
      </c>
    </row>
  </sheetData>
  <sheetProtection algorithmName="SHA-512" hashValue="GKplwI3+TUtoS3+r17EYtdpgVgAtBjUjzNBSlhlJPZMy+TnEI9BruokUqyq8e37kxHFrOehq/f8t4Ds4k78QzQ==" saltValue="TvHju484+sk97pOefiC4Xg==" spinCount="100000" sheet="1" objects="1" scenarios="1"/>
  <mergeCells count="10">
    <mergeCell ref="A12:C12"/>
    <mergeCell ref="A13:C13"/>
    <mergeCell ref="A14:C14"/>
    <mergeCell ref="A15:C15"/>
    <mergeCell ref="A16:C16"/>
    <mergeCell ref="A1:F1"/>
    <mergeCell ref="C2:D2"/>
    <mergeCell ref="E2:F2"/>
    <mergeCell ref="C3:D3"/>
    <mergeCell ref="A11:C11"/>
  </mergeCells>
  <conditionalFormatting sqref="D5:D10">
    <cfRule type="cellIs" dxfId="29" priority="1" stopIfTrue="1" operator="equal">
      <formula>0</formula>
    </cfRule>
    <cfRule type="cellIs" dxfId="28" priority="4" stopIfTrue="1" operator="greaterThanOrEqual">
      <formula>1</formula>
    </cfRule>
    <cfRule type="cellIs" dxfId="27" priority="5" stopIfTrue="1" operator="between">
      <formula>0.95</formula>
      <formula>1</formula>
    </cfRule>
    <cfRule type="cellIs" dxfId="26" priority="6" stopIfTrue="1" operator="lessThan">
      <formula>0.95</formula>
    </cfRule>
  </conditionalFormatting>
  <conditionalFormatting sqref="D11:D13">
    <cfRule type="cellIs" dxfId="25" priority="2" stopIfTrue="1" operator="greaterThan">
      <formula>0</formula>
    </cfRule>
    <cfRule type="cellIs" dxfId="24" priority="3" stopIfTrue="1" operator="lessThan">
      <formula>0</formula>
    </cfRule>
  </conditionalFormatting>
  <pageMargins left="0.25" right="0.25" top="0.75" bottom="0.75" header="0.3" footer="0.3"/>
  <pageSetup scale="75" orientation="landscape" r:id="rId1"/>
  <customProperties>
    <customPr name="IbpWorksheetKeyString_GUID" r:id="rId2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7">
    <tabColor theme="1"/>
    <pageSetUpPr fitToPage="1"/>
  </sheetPr>
  <dimension ref="A1:O25"/>
  <sheetViews>
    <sheetView zoomScale="57" zoomScaleNormal="75" workbookViewId="0">
      <selection activeCell="E17" sqref="E17:F17"/>
    </sheetView>
  </sheetViews>
  <sheetFormatPr defaultColWidth="20" defaultRowHeight="15.75"/>
  <cols>
    <col min="1" max="1" width="28" style="1" bestFit="1" customWidth="1"/>
    <col min="2" max="3" width="13.140625" style="1" customWidth="1"/>
    <col min="4" max="4" width="20" style="1"/>
    <col min="5" max="5" width="15.140625" style="1" bestFit="1" customWidth="1"/>
    <col min="6" max="6" width="16" style="1" bestFit="1" customWidth="1"/>
    <col min="7" max="7" width="4" style="1" customWidth="1"/>
    <col min="8" max="8" width="11.5703125" style="1" customWidth="1"/>
    <col min="9" max="10" width="28.140625" style="1" customWidth="1"/>
    <col min="11" max="11" width="28.140625" style="2" customWidth="1"/>
    <col min="12" max="12" width="28.140625" style="1" customWidth="1"/>
    <col min="13" max="16384" width="20" style="1"/>
  </cols>
  <sheetData>
    <row r="1" spans="1:15" ht="32.25" customHeight="1" thickBot="1">
      <c r="A1" s="347" t="s">
        <v>105</v>
      </c>
      <c r="B1" s="348"/>
      <c r="C1" s="348"/>
      <c r="D1" s="348"/>
      <c r="E1" s="348"/>
      <c r="F1" s="349"/>
      <c r="I1" s="364" t="s">
        <v>111</v>
      </c>
      <c r="J1" s="365"/>
      <c r="K1" s="365"/>
      <c r="L1" s="366"/>
      <c r="M1" s="183"/>
      <c r="N1" s="183"/>
      <c r="O1" s="183"/>
    </row>
    <row r="2" spans="1:15" ht="32.25" customHeight="1" thickBot="1">
      <c r="A2" s="152" t="s">
        <v>106</v>
      </c>
      <c r="B2" s="155" t="s">
        <v>3</v>
      </c>
      <c r="C2" s="350" t="s">
        <v>5</v>
      </c>
      <c r="D2" s="351"/>
      <c r="E2" s="345" t="s">
        <v>40</v>
      </c>
      <c r="F2" s="346"/>
      <c r="I2" s="184" t="e">
        <f ca="1">CONCATENATE("Period/Week " &amp; A3)</f>
        <v>#VALUE!</v>
      </c>
      <c r="J2" s="185" t="s">
        <v>112</v>
      </c>
      <c r="K2" s="186" t="s">
        <v>113</v>
      </c>
      <c r="L2" s="187" t="s">
        <v>114</v>
      </c>
    </row>
    <row r="3" spans="1:15" ht="32.25" customHeight="1" thickBot="1">
      <c r="A3" s="172" t="e">
        <f ca="1">MID(CELL("filename",A1),FIND("[",CELL("filename",A1))+1,FIND("]", CELL("filename",A1))-FIND("[",CELL("filename",A1))-6)</f>
        <v>#VALUE!</v>
      </c>
      <c r="B3" s="69" t="s">
        <v>115</v>
      </c>
      <c r="C3" s="362" t="str">
        <f>VLOOKUP(B3,'Reference Tables'!D30:E34,2, FALSE)</f>
        <v>N/A</v>
      </c>
      <c r="D3" s="363"/>
      <c r="E3" s="84"/>
      <c r="F3" s="86" t="s">
        <v>46</v>
      </c>
      <c r="I3" s="188" t="s">
        <v>116</v>
      </c>
      <c r="J3" s="205">
        <v>1</v>
      </c>
      <c r="K3" s="206">
        <v>0.65</v>
      </c>
      <c r="L3" s="207">
        <v>0</v>
      </c>
    </row>
    <row r="4" spans="1:15" ht="32.25" customHeight="1">
      <c r="A4" s="133"/>
      <c r="B4" s="161" t="s">
        <v>20</v>
      </c>
      <c r="C4" s="162" t="s">
        <v>21</v>
      </c>
      <c r="D4" s="156" t="s">
        <v>22</v>
      </c>
      <c r="E4" s="84" t="s">
        <v>107</v>
      </c>
      <c r="F4" s="29">
        <f>'A Shift WTD'!F4+'B Shift WTD'!F4+'C Shift WTD'!F4+'D Shift WTD'!F4</f>
        <v>0</v>
      </c>
      <c r="I4" s="189" t="s">
        <v>97</v>
      </c>
      <c r="J4" s="208">
        <f>'A Shift WTD'!D5</f>
        <v>0</v>
      </c>
      <c r="K4" s="191"/>
      <c r="L4" s="192">
        <v>0</v>
      </c>
    </row>
    <row r="5" spans="1:15" ht="32.25" customHeight="1">
      <c r="A5" s="75" t="s">
        <v>26</v>
      </c>
      <c r="B5" s="125">
        <f>'A Shift WTD'!B5+'B Shift WTD'!B5+'C Shift WTD'!B5+'D Shift WTD'!B5</f>
        <v>0</v>
      </c>
      <c r="C5" s="125">
        <f>'A Shift WTD'!C5+'B Shift WTD'!C5+'C Shift WTD'!C5+'D Shift WTD'!C5</f>
        <v>0</v>
      </c>
      <c r="D5" s="157">
        <f t="shared" ref="D5:D10" si="0">IF(B5&gt;0,C5/B5,0)</f>
        <v>0</v>
      </c>
      <c r="E5" s="84" t="s">
        <v>108</v>
      </c>
      <c r="F5" s="29">
        <f>'A Shift WTD'!F5+'B Shift WTD'!F5+'C Shift WTD'!F5+'D Shift WTD'!F5</f>
        <v>0</v>
      </c>
      <c r="I5" s="193" t="s">
        <v>98</v>
      </c>
      <c r="J5" s="209">
        <f>'B Shift WTD'!D5</f>
        <v>0</v>
      </c>
      <c r="K5" s="195"/>
      <c r="L5" s="196">
        <v>0</v>
      </c>
    </row>
    <row r="6" spans="1:15" ht="32.25" customHeight="1">
      <c r="A6" s="75" t="s">
        <v>28</v>
      </c>
      <c r="B6" s="125">
        <f>'A Shift WTD'!B6+'B Shift WTD'!B6+'C Shift WTD'!B6+'D Shift WTD'!B6</f>
        <v>0</v>
      </c>
      <c r="C6" s="125">
        <f>'A Shift WTD'!C6+'B Shift WTD'!C6+'C Shift WTD'!C6+'D Shift WTD'!C6</f>
        <v>0</v>
      </c>
      <c r="D6" s="157">
        <f t="shared" si="0"/>
        <v>0</v>
      </c>
      <c r="E6" s="84" t="s">
        <v>55</v>
      </c>
      <c r="F6" s="29">
        <f>'A Shift WTD'!F6+'B Shift WTD'!F6+'C Shift WTD'!F6+'D Shift WTD'!F6</f>
        <v>0</v>
      </c>
      <c r="I6" s="193" t="s">
        <v>102</v>
      </c>
      <c r="J6" s="209">
        <f>'C Shift WTD'!D5</f>
        <v>0</v>
      </c>
      <c r="K6" s="195"/>
      <c r="L6" s="196">
        <v>0</v>
      </c>
    </row>
    <row r="7" spans="1:15" ht="32.25" customHeight="1" thickBot="1">
      <c r="A7" s="75" t="s">
        <v>30</v>
      </c>
      <c r="B7" s="125">
        <f>'A Shift WTD'!B7+'B Shift WTD'!B7+'C Shift WTD'!B7+'D Shift WTD'!B7</f>
        <v>29400</v>
      </c>
      <c r="C7" s="125">
        <f>'A Shift WTD'!C7+'B Shift WTD'!C7+'C Shift WTD'!C7+'D Shift WTD'!C7</f>
        <v>26000</v>
      </c>
      <c r="D7" s="157">
        <f t="shared" si="0"/>
        <v>0.88435374149659862</v>
      </c>
      <c r="E7" s="84" t="s">
        <v>109</v>
      </c>
      <c r="F7" s="29">
        <f>'A Shift WTD'!F7+'B Shift WTD'!F7+'C Shift WTD'!F7+'D Shift WTD'!F7</f>
        <v>0</v>
      </c>
      <c r="I7" s="197" t="s">
        <v>17</v>
      </c>
      <c r="J7" s="210">
        <f>'D Shift WTD'!D5</f>
        <v>0</v>
      </c>
      <c r="K7" s="199"/>
      <c r="L7" s="200">
        <v>0</v>
      </c>
    </row>
    <row r="8" spans="1:15" ht="32.25" customHeight="1" thickBot="1">
      <c r="A8" s="75" t="s">
        <v>31</v>
      </c>
      <c r="B8" s="125">
        <f>'A Shift WTD'!B8+'B Shift WTD'!B8+'C Shift WTD'!B8+'D Shift WTD'!B8</f>
        <v>0</v>
      </c>
      <c r="C8" s="125">
        <f>'A Shift WTD'!C8+'B Shift WTD'!C8+'C Shift WTD'!C8+'D Shift WTD'!C8</f>
        <v>0</v>
      </c>
      <c r="D8" s="157">
        <f t="shared" si="0"/>
        <v>0</v>
      </c>
      <c r="E8" s="84" t="s">
        <v>64</v>
      </c>
      <c r="F8" s="29">
        <f>'A Shift WTD'!F8+'B Shift WTD'!F8+'C Shift WTD'!F8+'D Shift WTD'!F8</f>
        <v>0</v>
      </c>
      <c r="I8" s="201"/>
      <c r="J8" s="201"/>
      <c r="K8" s="202"/>
      <c r="L8" s="201"/>
    </row>
    <row r="9" spans="1:15" ht="32.25" customHeight="1" thickBot="1">
      <c r="A9" s="75" t="s">
        <v>33</v>
      </c>
      <c r="B9" s="125">
        <f>'A Shift WTD'!B9+'B Shift WTD'!B9+'C Shift WTD'!B9+'D Shift WTD'!B9</f>
        <v>29400</v>
      </c>
      <c r="C9" s="125">
        <f>'A Shift WTD'!C9+'B Shift WTD'!C9+'C Shift WTD'!C9+'D Shift WTD'!C9</f>
        <v>26000</v>
      </c>
      <c r="D9" s="157">
        <f t="shared" si="0"/>
        <v>0.88435374149659862</v>
      </c>
      <c r="E9" s="84" t="s">
        <v>110</v>
      </c>
      <c r="F9" s="29">
        <f>'A Shift WTD'!F9+'B Shift WTD'!F9+'C Shift WTD'!F9+'D Shift WTD'!F9</f>
        <v>0</v>
      </c>
      <c r="I9" s="364" t="s">
        <v>117</v>
      </c>
      <c r="J9" s="365"/>
      <c r="K9" s="365"/>
      <c r="L9" s="366"/>
    </row>
    <row r="10" spans="1:15" ht="32.25" customHeight="1" thickBot="1">
      <c r="A10" s="167" t="s">
        <v>35</v>
      </c>
      <c r="B10" s="168">
        <f>'A Shift WTD'!B10+'B Shift WTD'!B10+'C Shift WTD'!B10+'D Shift WTD'!B10</f>
        <v>29400</v>
      </c>
      <c r="C10" s="168">
        <f>'A Shift WTD'!C10+'B Shift WTD'!C10+'C Shift WTD'!C10+'D Shift WTD'!C10</f>
        <v>26000</v>
      </c>
      <c r="D10" s="169">
        <f t="shared" si="0"/>
        <v>0.88435374149659862</v>
      </c>
      <c r="E10" s="84" t="s">
        <v>70</v>
      </c>
      <c r="F10" s="29">
        <f>'A Shift WTD'!F10+'B Shift WTD'!F10+'C Shift WTD'!F10+'D Shift WTD'!F10</f>
        <v>0</v>
      </c>
      <c r="I10" s="184" t="e">
        <f ca="1">CONCATENATE("Period/Week " &amp; A3)</f>
        <v>#VALUE!</v>
      </c>
      <c r="J10" s="185" t="s">
        <v>39</v>
      </c>
      <c r="K10" s="203" t="s">
        <v>118</v>
      </c>
      <c r="L10" s="187" t="s">
        <v>114</v>
      </c>
    </row>
    <row r="11" spans="1:15" ht="32.25" customHeight="1" thickBot="1">
      <c r="A11" s="360" t="s">
        <v>24</v>
      </c>
      <c r="B11" s="361"/>
      <c r="C11" s="361"/>
      <c r="D11" s="153">
        <f>'A Shift WTD'!D11+'B Shift WTD'!D11+'C Shift WTD'!D11+'D Shift WTD'!D11</f>
        <v>0</v>
      </c>
      <c r="E11" s="166" t="s">
        <v>73</v>
      </c>
      <c r="F11" s="29">
        <f>'A Shift WTD'!F11+'B Shift WTD'!F11+'C Shift WTD'!F11+'D Shift WTD'!F11</f>
        <v>0</v>
      </c>
      <c r="I11" s="188" t="s">
        <v>116</v>
      </c>
      <c r="J11" s="205">
        <v>1</v>
      </c>
      <c r="K11" s="206">
        <v>1</v>
      </c>
      <c r="L11" s="207">
        <v>0</v>
      </c>
    </row>
    <row r="12" spans="1:15" ht="32.25" customHeight="1">
      <c r="A12" s="354" t="s">
        <v>27</v>
      </c>
      <c r="B12" s="355"/>
      <c r="C12" s="355"/>
      <c r="D12" s="158">
        <f>'A Shift WTD'!D12+'B Shift WTD'!D12+'C Shift WTD'!D12+'D Shift WTD'!D12</f>
        <v>0</v>
      </c>
      <c r="E12" s="166" t="s">
        <v>76</v>
      </c>
      <c r="F12" s="29">
        <f>'A Shift WTD'!F12+'B Shift WTD'!F12+'C Shift WTD'!F12+'D Shift WTD'!F12</f>
        <v>0</v>
      </c>
      <c r="I12" s="189" t="s">
        <v>97</v>
      </c>
      <c r="J12" s="190"/>
      <c r="K12" s="191"/>
      <c r="L12" s="192">
        <v>0</v>
      </c>
    </row>
    <row r="13" spans="1:15" ht="32.25" customHeight="1" thickBot="1">
      <c r="A13" s="356" t="s">
        <v>29</v>
      </c>
      <c r="B13" s="357"/>
      <c r="C13" s="357"/>
      <c r="D13" s="171">
        <f>'A Shift WTD'!D13+'B Shift WTD'!D13+'C Shift WTD'!D13+'D Shift WTD'!D13</f>
        <v>0</v>
      </c>
      <c r="E13" s="166" t="s">
        <v>78</v>
      </c>
      <c r="F13" s="29">
        <f>'A Shift WTD'!F13+'B Shift WTD'!F13+'C Shift WTD'!F13+'D Shift WTD'!F13</f>
        <v>0</v>
      </c>
      <c r="I13" s="193" t="s">
        <v>98</v>
      </c>
      <c r="J13" s="194"/>
      <c r="K13" s="195"/>
      <c r="L13" s="196">
        <v>0</v>
      </c>
    </row>
    <row r="14" spans="1:15" ht="32.25" customHeight="1">
      <c r="A14" s="358" t="str">
        <f>CONCATENATE("Belt CPH  Goal = ",'Reference Tables'!G25)</f>
        <v>Belt CPH  Goal = 270</v>
      </c>
      <c r="B14" s="359"/>
      <c r="C14" s="359"/>
      <c r="D14" s="170">
        <f>IF(C5&gt;0,C5/(F5+F7),0)</f>
        <v>0</v>
      </c>
      <c r="E14" s="84" t="s">
        <v>82</v>
      </c>
      <c r="F14" s="29">
        <f>'A Shift WTD'!F14+'B Shift WTD'!F14+'C Shift WTD'!F14+'D Shift WTD'!F14</f>
        <v>0</v>
      </c>
      <c r="I14" s="193" t="s">
        <v>102</v>
      </c>
      <c r="J14" s="194"/>
      <c r="K14" s="195"/>
      <c r="L14" s="196">
        <v>0</v>
      </c>
    </row>
    <row r="15" spans="1:15" ht="32.25" customHeight="1" thickBot="1">
      <c r="A15" s="358" t="str">
        <f>CONCATENATE("Bulk CPH  Goal = ",'Reference Tables'!G26)</f>
        <v>Bulk CPH  Goal = 425</v>
      </c>
      <c r="B15" s="359"/>
      <c r="C15" s="359"/>
      <c r="D15" s="163" t="e">
        <f>IF((C6+C7)&gt;0,(C6+C7)/F4,0)</f>
        <v>#DIV/0!</v>
      </c>
      <c r="E15" s="84" t="s">
        <v>85</v>
      </c>
      <c r="F15" s="29">
        <f>'A Shift WTD'!F15+'B Shift WTD'!F15+'C Shift WTD'!F15+'D Shift WTD'!F15</f>
        <v>0</v>
      </c>
      <c r="I15" s="197" t="s">
        <v>17</v>
      </c>
      <c r="J15" s="198"/>
      <c r="K15" s="199"/>
      <c r="L15" s="200">
        <v>0</v>
      </c>
    </row>
    <row r="16" spans="1:15" ht="30" customHeight="1" thickBot="1">
      <c r="A16" s="358" t="str">
        <f>CONCATENATE("Total CPH  Goal = ",'Reference Tables'!G27)</f>
        <v>Total CPH  Goal = 400</v>
      </c>
      <c r="B16" s="359"/>
      <c r="C16" s="359"/>
      <c r="D16" s="164" t="e">
        <f>IF(SUM(C5:C7)&gt;0,SUM(C5:C7)/(F4+F5+F7),0)</f>
        <v>#DIV/0!</v>
      </c>
      <c r="E16" s="160" t="s">
        <v>86</v>
      </c>
      <c r="F16" s="154">
        <f>'A Shift WTD'!F16+'B Shift WTD'!F16+'C Shift WTD'!F16+'D Shift WTD'!F16</f>
        <v>0</v>
      </c>
    </row>
    <row r="19" spans="2:12" s="183" customFormat="1" ht="23.25">
      <c r="I19" s="1"/>
      <c r="J19" s="1"/>
      <c r="K19" s="2"/>
      <c r="L19" s="1"/>
    </row>
    <row r="20" spans="2:12" ht="30.75" customHeight="1">
      <c r="I20" s="183"/>
    </row>
    <row r="21" spans="2:12" ht="23.25">
      <c r="J21" s="183"/>
      <c r="K21" s="183"/>
      <c r="L21" s="183"/>
    </row>
    <row r="25" spans="2:12">
      <c r="B25" s="182"/>
    </row>
  </sheetData>
  <sheetProtection algorithmName="SHA-512" hashValue="39QyMKyC+NAwmbHA6QlKnRFenOYoC8cBL3r3CTFGR5bRyQ3LWsCf4s8F9e+cHZyO2idPHV/bpl0vzlBL+x4i7A==" saltValue="gJZbZ1lyRe5Zm0iRtDWBIw==" spinCount="100000" sheet="1" objects="1" scenarios="1"/>
  <mergeCells count="12">
    <mergeCell ref="I1:L1"/>
    <mergeCell ref="A1:F1"/>
    <mergeCell ref="C2:D2"/>
    <mergeCell ref="E2:F2"/>
    <mergeCell ref="C3:D3"/>
    <mergeCell ref="I9:L9"/>
    <mergeCell ref="A16:C16"/>
    <mergeCell ref="A11:C11"/>
    <mergeCell ref="A12:C12"/>
    <mergeCell ref="A13:C13"/>
    <mergeCell ref="A14:C14"/>
    <mergeCell ref="A15:C15"/>
  </mergeCells>
  <conditionalFormatting sqref="D5:D10">
    <cfRule type="cellIs" dxfId="23" priority="7" stopIfTrue="1" operator="equal">
      <formula>0</formula>
    </cfRule>
    <cfRule type="cellIs" dxfId="22" priority="10" stopIfTrue="1" operator="greaterThanOrEqual">
      <formula>1</formula>
    </cfRule>
    <cfRule type="cellIs" dxfId="21" priority="11" stopIfTrue="1" operator="between">
      <formula>0.95</formula>
      <formula>1</formula>
    </cfRule>
    <cfRule type="cellIs" dxfId="20" priority="12" stopIfTrue="1" operator="lessThan">
      <formula>0.95</formula>
    </cfRule>
  </conditionalFormatting>
  <conditionalFormatting sqref="D11:D13">
    <cfRule type="cellIs" dxfId="19" priority="8" stopIfTrue="1" operator="greaterThan">
      <formula>0</formula>
    </cfRule>
    <cfRule type="cellIs" dxfId="18" priority="9" stopIfTrue="1" operator="lessThan">
      <formula>0</formula>
    </cfRule>
  </conditionalFormatting>
  <conditionalFormatting sqref="J4:J7">
    <cfRule type="cellIs" dxfId="17" priority="6" operator="greaterThanOrEqual">
      <formula>$J$3</formula>
    </cfRule>
  </conditionalFormatting>
  <conditionalFormatting sqref="K4:K7">
    <cfRule type="cellIs" dxfId="16" priority="5" operator="greaterThanOrEqual">
      <formula>$K$3</formula>
    </cfRule>
  </conditionalFormatting>
  <conditionalFormatting sqref="L4:L7">
    <cfRule type="cellIs" dxfId="15" priority="4" operator="equal">
      <formula>$L$3</formula>
    </cfRule>
  </conditionalFormatting>
  <conditionalFormatting sqref="J12:J15">
    <cfRule type="cellIs" dxfId="14" priority="3" operator="greaterThanOrEqual">
      <formula>$J$11</formula>
    </cfRule>
  </conditionalFormatting>
  <conditionalFormatting sqref="K12:K15">
    <cfRule type="cellIs" dxfId="13" priority="2" operator="greaterThanOrEqual">
      <formula>$K$11</formula>
    </cfRule>
  </conditionalFormatting>
  <conditionalFormatting sqref="L12:L15">
    <cfRule type="cellIs" dxfId="12" priority="1" operator="equal">
      <formula>$L$11</formula>
    </cfRule>
  </conditionalFormatting>
  <pageMargins left="0.25" right="0.25" top="0.75" bottom="0.75" header="0.3" footer="0.3"/>
  <pageSetup scale="57" orientation="landscape" cellComments="atEnd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PrintT2OPScorecard">
                <anchor moveWithCells="1" sizeWithCells="1">
                  <from>
                    <xdr:col>8</xdr:col>
                    <xdr:colOff>38100</xdr:colOff>
                    <xdr:row>17</xdr:row>
                    <xdr:rowOff>19050</xdr:rowOff>
                  </from>
                  <to>
                    <xdr:col>9</xdr:col>
                    <xdr:colOff>28575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theme="6" tint="-0.249977111117893"/>
  </sheetPr>
  <dimension ref="A1:T40"/>
  <sheetViews>
    <sheetView showGridLines="0" topLeftCell="A5" zoomScale="75" workbookViewId="0">
      <selection activeCell="F18" sqref="F18"/>
    </sheetView>
  </sheetViews>
  <sheetFormatPr defaultRowHeight="15"/>
  <cols>
    <col min="1" max="1" width="11.85546875" bestFit="1" customWidth="1"/>
    <col min="2" max="2" width="6.140625" customWidth="1"/>
    <col min="3" max="3" width="21.7109375" customWidth="1"/>
    <col min="4" max="4" width="17.28515625" customWidth="1"/>
    <col min="5" max="5" width="22.7109375" customWidth="1"/>
    <col min="6" max="6" width="17.140625" customWidth="1"/>
    <col min="7" max="7" width="5.28515625" customWidth="1"/>
    <col min="8" max="9" width="8" customWidth="1"/>
    <col min="10" max="10" width="9.140625" customWidth="1"/>
    <col min="11" max="11" width="9" customWidth="1"/>
    <col min="19" max="20" width="14.85546875" bestFit="1" customWidth="1"/>
  </cols>
  <sheetData>
    <row r="1" spans="1:20" s="212" customFormat="1" ht="60" customHeight="1">
      <c r="A1" s="233" t="s">
        <v>119</v>
      </c>
      <c r="B1" s="213" t="s">
        <v>120</v>
      </c>
      <c r="C1" s="214" t="s">
        <v>121</v>
      </c>
      <c r="D1" s="214" t="s">
        <v>122</v>
      </c>
      <c r="E1" s="214" t="s">
        <v>123</v>
      </c>
      <c r="F1" s="214" t="s">
        <v>124</v>
      </c>
      <c r="G1" s="215" t="s">
        <v>125</v>
      </c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2" t="s">
        <v>126</v>
      </c>
    </row>
    <row r="2" spans="1:20" s="12" customFormat="1" ht="17.100000000000001" customHeight="1">
      <c r="A2" s="223"/>
      <c r="B2" s="223"/>
      <c r="C2" s="224"/>
      <c r="D2" s="224"/>
      <c r="E2" s="224"/>
      <c r="F2" s="224"/>
      <c r="G2" s="225"/>
      <c r="J2" s="216"/>
      <c r="K2" s="217"/>
      <c r="L2" s="14"/>
      <c r="M2" s="14"/>
      <c r="N2" s="14"/>
      <c r="O2" s="14"/>
      <c r="P2" s="14"/>
      <c r="Q2" s="14"/>
      <c r="R2" s="14"/>
      <c r="T2" s="222">
        <f ca="1">TODAY()</f>
        <v>45454</v>
      </c>
    </row>
    <row r="3" spans="1:20" s="12" customFormat="1" ht="17.100000000000001" customHeight="1">
      <c r="A3" s="226"/>
      <c r="B3" s="226"/>
      <c r="C3" s="227"/>
      <c r="D3" s="227"/>
      <c r="E3" s="227"/>
      <c r="F3" s="227"/>
      <c r="G3" s="228"/>
      <c r="J3" s="218"/>
      <c r="K3" s="219"/>
      <c r="L3" s="14"/>
      <c r="M3" s="14"/>
      <c r="N3" s="14"/>
      <c r="O3" s="14"/>
      <c r="P3" s="14"/>
      <c r="Q3" s="14"/>
      <c r="R3" s="14"/>
      <c r="S3" s="14"/>
    </row>
    <row r="4" spans="1:20" s="12" customFormat="1" ht="17.100000000000001" customHeight="1">
      <c r="A4" s="229"/>
      <c r="B4" s="229"/>
      <c r="C4" s="230"/>
      <c r="D4" s="230"/>
      <c r="E4" s="230"/>
      <c r="F4" s="230"/>
      <c r="G4" s="231"/>
      <c r="J4" s="220"/>
      <c r="K4" s="14"/>
      <c r="L4" s="14"/>
      <c r="M4" s="14"/>
      <c r="N4" s="14"/>
      <c r="O4" s="14"/>
      <c r="P4" s="14"/>
      <c r="Q4" s="14"/>
      <c r="R4" s="14"/>
      <c r="S4" s="14"/>
    </row>
    <row r="5" spans="1:20" s="12" customFormat="1" ht="17.100000000000001" customHeight="1">
      <c r="A5" s="232"/>
      <c r="B5" s="232"/>
      <c r="C5" s="230"/>
      <c r="D5" s="230"/>
      <c r="E5" s="230"/>
      <c r="F5" s="230"/>
      <c r="G5" s="231"/>
      <c r="J5" s="1"/>
      <c r="K5" s="14"/>
      <c r="L5" s="14"/>
      <c r="M5" s="14"/>
      <c r="N5" s="14"/>
      <c r="O5" s="14"/>
      <c r="P5" s="14"/>
      <c r="Q5" s="14"/>
      <c r="R5" s="14"/>
      <c r="S5" s="14"/>
    </row>
    <row r="6" spans="1:20" s="12" customFormat="1" ht="17.100000000000001" customHeight="1">
      <c r="A6" s="232"/>
      <c r="B6" s="232"/>
      <c r="C6" s="230"/>
      <c r="D6" s="230"/>
      <c r="E6" s="230"/>
      <c r="F6" s="230"/>
      <c r="G6" s="231"/>
      <c r="J6" s="221"/>
      <c r="K6" s="221"/>
      <c r="L6" s="14"/>
      <c r="M6" s="14"/>
      <c r="N6" s="14"/>
      <c r="O6" s="14"/>
      <c r="P6" s="14"/>
      <c r="Q6" s="14"/>
      <c r="R6" s="14"/>
      <c r="S6" s="14"/>
    </row>
    <row r="7" spans="1:20" s="12" customFormat="1" ht="17.100000000000001" customHeight="1">
      <c r="A7" s="232"/>
      <c r="B7" s="232"/>
      <c r="C7" s="230"/>
      <c r="D7" s="230"/>
      <c r="E7" s="230"/>
      <c r="F7" s="230"/>
      <c r="G7" s="231"/>
    </row>
    <row r="8" spans="1:20" s="12" customFormat="1" ht="17.100000000000001" customHeight="1">
      <c r="A8" s="232"/>
      <c r="B8" s="232"/>
      <c r="C8" s="230"/>
      <c r="D8" s="230"/>
      <c r="E8" s="230"/>
      <c r="F8" s="230"/>
      <c r="G8" s="231"/>
    </row>
    <row r="9" spans="1:20" s="12" customFormat="1" ht="17.100000000000001" customHeight="1">
      <c r="A9" s="232"/>
      <c r="B9" s="232"/>
      <c r="C9" s="230"/>
      <c r="D9" s="230"/>
      <c r="E9" s="230"/>
      <c r="F9" s="230"/>
      <c r="G9" s="231"/>
    </row>
    <row r="10" spans="1:20" s="12" customFormat="1" ht="17.100000000000001" customHeight="1">
      <c r="A10" s="232"/>
      <c r="B10" s="232"/>
      <c r="C10" s="230"/>
      <c r="D10" s="230"/>
      <c r="E10" s="230"/>
      <c r="F10" s="230"/>
      <c r="G10" s="231"/>
    </row>
    <row r="11" spans="1:20" s="12" customFormat="1" ht="17.100000000000001" customHeight="1">
      <c r="A11" s="232"/>
      <c r="B11" s="232"/>
      <c r="C11" s="230"/>
      <c r="D11" s="230"/>
      <c r="E11" s="230"/>
      <c r="F11" s="230"/>
      <c r="G11" s="231"/>
    </row>
    <row r="12" spans="1:20" s="12" customFormat="1" ht="17.100000000000001" customHeight="1">
      <c r="A12" s="232"/>
      <c r="B12" s="232"/>
      <c r="C12" s="230"/>
      <c r="D12" s="230"/>
      <c r="E12" s="230"/>
      <c r="F12" s="230"/>
      <c r="G12" s="231"/>
    </row>
    <row r="13" spans="1:20" s="12" customFormat="1" ht="17.100000000000001" customHeight="1">
      <c r="A13" s="232"/>
      <c r="B13" s="232"/>
      <c r="C13" s="230"/>
      <c r="D13" s="230"/>
      <c r="E13" s="230"/>
      <c r="F13" s="230"/>
      <c r="G13" s="231"/>
    </row>
    <row r="14" spans="1:20" s="12" customFormat="1" ht="17.100000000000001" customHeight="1">
      <c r="A14" s="232"/>
      <c r="B14" s="232"/>
      <c r="C14" s="230"/>
      <c r="D14" s="230"/>
      <c r="E14" s="230"/>
      <c r="F14" s="230"/>
      <c r="G14" s="231"/>
    </row>
    <row r="15" spans="1:20" s="12" customFormat="1" ht="17.100000000000001" customHeight="1">
      <c r="A15" s="232"/>
      <c r="B15" s="232"/>
      <c r="C15" s="230"/>
      <c r="D15" s="230"/>
      <c r="E15" s="230"/>
      <c r="F15" s="230"/>
      <c r="G15" s="231"/>
    </row>
    <row r="16" spans="1:20" s="12" customFormat="1" ht="17.100000000000001" customHeight="1">
      <c r="A16" s="232"/>
      <c r="B16" s="232"/>
      <c r="C16" s="230"/>
      <c r="D16" s="230"/>
      <c r="E16" s="230"/>
      <c r="F16" s="230"/>
      <c r="G16" s="231"/>
    </row>
    <row r="17" spans="1:7" s="12" customFormat="1" ht="17.100000000000001" customHeight="1">
      <c r="A17" s="232"/>
      <c r="B17" s="232"/>
      <c r="C17" s="230"/>
      <c r="D17" s="230"/>
      <c r="E17" s="230"/>
      <c r="F17" s="230"/>
      <c r="G17" s="231"/>
    </row>
    <row r="18" spans="1:7" s="12" customFormat="1" ht="17.100000000000001" customHeight="1">
      <c r="A18" s="232"/>
      <c r="B18" s="232"/>
      <c r="C18" s="230"/>
      <c r="D18" s="230"/>
      <c r="E18" s="230"/>
      <c r="F18" s="230"/>
      <c r="G18" s="231"/>
    </row>
    <row r="19" spans="1:7" s="12" customFormat="1" ht="17.100000000000001" customHeight="1">
      <c r="A19" s="232"/>
      <c r="B19" s="232"/>
      <c r="C19" s="230"/>
      <c r="D19" s="230"/>
      <c r="E19" s="230"/>
      <c r="F19" s="230"/>
      <c r="G19" s="231"/>
    </row>
    <row r="20" spans="1:7" s="12" customFormat="1" ht="17.100000000000001" customHeight="1">
      <c r="A20" s="232"/>
      <c r="B20" s="232"/>
      <c r="C20" s="230"/>
      <c r="D20" s="230"/>
      <c r="E20" s="230"/>
      <c r="F20" s="230"/>
      <c r="G20" s="231"/>
    </row>
    <row r="21" spans="1:7" s="12" customFormat="1" ht="17.100000000000001" customHeight="1">
      <c r="A21" s="232"/>
      <c r="B21" s="232"/>
      <c r="C21" s="230"/>
      <c r="D21" s="230"/>
      <c r="E21" s="230"/>
      <c r="F21" s="230"/>
      <c r="G21" s="231"/>
    </row>
    <row r="22" spans="1:7" s="12" customFormat="1" ht="17.100000000000001" customHeight="1">
      <c r="A22" s="232"/>
      <c r="B22" s="232"/>
      <c r="C22" s="230"/>
      <c r="D22" s="230"/>
      <c r="E22" s="230"/>
      <c r="F22" s="230"/>
      <c r="G22" s="231"/>
    </row>
    <row r="23" spans="1:7" s="12" customFormat="1" ht="17.100000000000001" customHeight="1">
      <c r="A23" s="232"/>
      <c r="B23" s="232"/>
      <c r="C23" s="230"/>
      <c r="D23" s="230"/>
      <c r="E23" s="230"/>
      <c r="F23" s="230"/>
      <c r="G23" s="231"/>
    </row>
    <row r="24" spans="1:7" s="12" customFormat="1" ht="17.100000000000001" customHeight="1">
      <c r="A24" s="232"/>
      <c r="B24" s="232"/>
      <c r="C24" s="230"/>
      <c r="D24" s="230"/>
      <c r="E24" s="230"/>
      <c r="F24" s="230"/>
      <c r="G24" s="231"/>
    </row>
    <row r="25" spans="1:7" s="12" customFormat="1" ht="17.100000000000001" customHeight="1">
      <c r="A25" s="232"/>
      <c r="B25" s="232"/>
      <c r="C25" s="230"/>
      <c r="D25" s="230"/>
      <c r="E25" s="230"/>
      <c r="F25" s="230"/>
      <c r="G25" s="231"/>
    </row>
    <row r="26" spans="1:7" s="12" customFormat="1" ht="17.100000000000001" customHeight="1">
      <c r="A26" s="232"/>
      <c r="B26" s="232"/>
      <c r="C26" s="230"/>
      <c r="D26" s="230"/>
      <c r="E26" s="230"/>
      <c r="F26" s="230"/>
      <c r="G26" s="231"/>
    </row>
    <row r="27" spans="1:7" s="12" customFormat="1" ht="17.100000000000001" customHeight="1">
      <c r="A27" s="232"/>
      <c r="B27" s="232"/>
      <c r="C27" s="230"/>
      <c r="D27" s="230"/>
      <c r="E27" s="230"/>
      <c r="F27" s="230"/>
      <c r="G27" s="231"/>
    </row>
    <row r="28" spans="1:7" s="12" customFormat="1" ht="17.100000000000001" customHeight="1">
      <c r="A28" s="232"/>
      <c r="B28" s="232"/>
      <c r="C28" s="230"/>
      <c r="D28" s="230"/>
      <c r="E28" s="230"/>
      <c r="F28" s="230"/>
      <c r="G28" s="231"/>
    </row>
    <row r="29" spans="1:7" s="12" customFormat="1" ht="17.100000000000001" customHeight="1">
      <c r="A29" s="232"/>
      <c r="B29" s="232"/>
      <c r="C29" s="230"/>
      <c r="D29" s="230"/>
      <c r="E29" s="230"/>
      <c r="F29" s="230"/>
      <c r="G29" s="231"/>
    </row>
    <row r="30" spans="1:7" ht="15.75">
      <c r="A30" s="244"/>
      <c r="B30" s="232"/>
      <c r="C30" s="227"/>
      <c r="D30" s="230"/>
      <c r="E30" s="227"/>
      <c r="F30" s="227"/>
      <c r="G30" s="228"/>
    </row>
    <row r="31" spans="1:7" ht="15.75">
      <c r="A31" s="244"/>
      <c r="B31" s="232"/>
      <c r="C31" s="227"/>
      <c r="D31" s="230"/>
      <c r="E31" s="227"/>
      <c r="F31" s="227"/>
      <c r="G31" s="228"/>
    </row>
    <row r="32" spans="1:7" ht="15.75">
      <c r="A32" s="244"/>
      <c r="B32" s="232"/>
      <c r="C32" s="227"/>
      <c r="D32" s="230"/>
      <c r="E32" s="227"/>
      <c r="F32" s="227"/>
      <c r="G32" s="228"/>
    </row>
    <row r="33" spans="1:7" ht="15.75">
      <c r="A33" s="244"/>
      <c r="B33" s="232"/>
      <c r="C33" s="227"/>
      <c r="D33" s="230"/>
      <c r="E33" s="227"/>
      <c r="F33" s="227"/>
      <c r="G33" s="228"/>
    </row>
    <row r="34" spans="1:7" ht="15.75">
      <c r="A34" s="244"/>
      <c r="B34" s="232"/>
      <c r="C34" s="227"/>
      <c r="D34" s="230"/>
      <c r="E34" s="227"/>
      <c r="F34" s="227"/>
      <c r="G34" s="228"/>
    </row>
    <row r="35" spans="1:7" ht="15.75">
      <c r="A35" s="244"/>
      <c r="B35" s="232"/>
      <c r="C35" s="227"/>
      <c r="D35" s="230"/>
      <c r="E35" s="227"/>
      <c r="F35" s="227"/>
      <c r="G35" s="228"/>
    </row>
    <row r="36" spans="1:7" ht="15.75">
      <c r="A36" s="244"/>
      <c r="B36" s="232"/>
      <c r="C36" s="227"/>
      <c r="D36" s="230"/>
      <c r="E36" s="227"/>
      <c r="F36" s="227"/>
      <c r="G36" s="228"/>
    </row>
    <row r="37" spans="1:7" ht="15.75">
      <c r="A37" s="244"/>
      <c r="B37" s="232"/>
      <c r="C37" s="227"/>
      <c r="D37" s="230"/>
      <c r="E37" s="227"/>
      <c r="F37" s="227"/>
      <c r="G37" s="228"/>
    </row>
    <row r="38" spans="1:7" ht="15.75">
      <c r="A38" s="244"/>
      <c r="B38" s="232"/>
      <c r="C38" s="227"/>
      <c r="D38" s="230"/>
      <c r="E38" s="227"/>
      <c r="F38" s="227"/>
      <c r="G38" s="228"/>
    </row>
    <row r="39" spans="1:7" ht="15.75">
      <c r="A39" s="244"/>
      <c r="B39" s="232"/>
      <c r="C39" s="227"/>
      <c r="D39" s="230"/>
      <c r="E39" s="227"/>
      <c r="F39" s="227"/>
      <c r="G39" s="228"/>
    </row>
    <row r="40" spans="1:7" ht="15.75">
      <c r="A40" s="232"/>
      <c r="B40" s="232"/>
      <c r="C40" s="230"/>
      <c r="D40" s="230"/>
      <c r="E40" s="230"/>
      <c r="F40" s="230"/>
      <c r="G40" s="231"/>
    </row>
  </sheetData>
  <sheetProtection algorithmName="SHA-512" hashValue="sHHbe9fRAPPKGaFHdnmBDNAKrXduZo8VR54WnvX88IYLm+ymEWdzNyb8a4Lb1tvLOzGdcWNuUzbB1MyaFfX1Pg==" saltValue="w/eV3BYu2aIDCxgtmgCYUg==" spinCount="100000" sheet="1" objects="1" scenarios="1"/>
  <pageMargins left="0.7" right="0.7" top="0.75" bottom="0.75" header="0.3" footer="0.3"/>
  <pageSetup orientation="landscape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8" r:id="rId5" name="Button 4">
              <controlPr defaultSize="0" print="0" autoFill="0" autoPict="0" macro="[0]!SendEmail">
                <anchor moveWithCells="1" sizeWithCells="1">
                  <from>
                    <xdr:col>8</xdr:col>
                    <xdr:colOff>142875</xdr:colOff>
                    <xdr:row>0</xdr:row>
                    <xdr:rowOff>361950</xdr:rowOff>
                  </from>
                  <to>
                    <xdr:col>11</xdr:col>
                    <xdr:colOff>228600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6" name="Button 5">
              <controlPr defaultSize="0" print="0" autoFill="0" autoPict="0" macro="[0]!Select_Last">
                <anchor moveWithCells="1" sizeWithCells="1">
                  <from>
                    <xdr:col>8</xdr:col>
                    <xdr:colOff>142875</xdr:colOff>
                    <xdr:row>4</xdr:row>
                    <xdr:rowOff>180975</xdr:rowOff>
                  </from>
                  <to>
                    <xdr:col>11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N99"/>
  <sheetViews>
    <sheetView workbookViewId="0">
      <selection activeCell="Q10" sqref="Q10"/>
    </sheetView>
  </sheetViews>
  <sheetFormatPr defaultColWidth="9.140625" defaultRowHeight="15.75"/>
  <cols>
    <col min="1" max="1" width="19.5703125" style="235" bestFit="1" customWidth="1"/>
    <col min="2" max="2" width="34.42578125" style="12" bestFit="1" customWidth="1"/>
    <col min="3" max="3" width="16.85546875" style="14" bestFit="1" customWidth="1"/>
    <col min="4" max="4" width="7.85546875" style="12" customWidth="1"/>
    <col min="5" max="5" width="24.42578125" style="12" customWidth="1"/>
    <col min="6" max="6" width="13.85546875" style="12" customWidth="1"/>
    <col min="7" max="7" width="5.5703125" style="12" bestFit="1" customWidth="1"/>
    <col min="8" max="8" width="19.28515625" style="12" bestFit="1" customWidth="1"/>
    <col min="9" max="9" width="12.140625" style="12" bestFit="1" customWidth="1"/>
    <col min="10" max="10" width="11.85546875" style="12" bestFit="1" customWidth="1"/>
    <col min="11" max="11" width="11.7109375" style="12" bestFit="1" customWidth="1"/>
    <col min="12" max="12" width="6.140625" style="12" bestFit="1" customWidth="1"/>
    <col min="13" max="13" width="11.42578125" style="12" bestFit="1" customWidth="1"/>
    <col min="14" max="14" width="18.28515625" style="12" bestFit="1" customWidth="1"/>
    <col min="15" max="15" width="8.42578125" style="12" bestFit="1" customWidth="1"/>
    <col min="16" max="16" width="11.85546875" style="12" bestFit="1" customWidth="1"/>
    <col min="17" max="17" width="6.140625" style="12" bestFit="1" customWidth="1"/>
    <col min="18" max="18" width="13.7109375" style="12" bestFit="1" customWidth="1"/>
    <col min="19" max="19" width="18.28515625" style="12" bestFit="1" customWidth="1"/>
    <col min="20" max="16384" width="9.140625" style="12"/>
  </cols>
  <sheetData>
    <row r="1" spans="1:14">
      <c r="A1" s="371" t="s">
        <v>127</v>
      </c>
      <c r="B1" s="371"/>
      <c r="C1" s="371"/>
      <c r="D1" s="371"/>
      <c r="E1" s="371"/>
      <c r="F1" s="371"/>
      <c r="G1" s="13"/>
      <c r="H1" s="367" t="s">
        <v>128</v>
      </c>
      <c r="I1" s="367"/>
      <c r="J1" s="367"/>
      <c r="K1" s="367"/>
      <c r="L1" s="367"/>
      <c r="M1" s="367"/>
      <c r="N1" s="367"/>
    </row>
    <row r="2" spans="1:14">
      <c r="A2" s="176" t="s">
        <v>129</v>
      </c>
      <c r="B2" s="151" t="s">
        <v>130</v>
      </c>
      <c r="C2" s="151" t="s">
        <v>131</v>
      </c>
      <c r="D2" s="151" t="s">
        <v>132</v>
      </c>
      <c r="E2" s="151" t="s">
        <v>133</v>
      </c>
      <c r="F2" s="151" t="s">
        <v>134</v>
      </c>
      <c r="G2" s="13"/>
      <c r="H2" s="18"/>
      <c r="I2" s="18" t="s">
        <v>135</v>
      </c>
      <c r="J2" s="18" t="s">
        <v>43</v>
      </c>
      <c r="K2" s="18" t="s">
        <v>136</v>
      </c>
      <c r="L2" s="18" t="s">
        <v>137</v>
      </c>
      <c r="M2" s="18" t="s">
        <v>138</v>
      </c>
      <c r="N2" s="18" t="s">
        <v>139</v>
      </c>
    </row>
    <row r="3" spans="1:14">
      <c r="A3" s="176">
        <v>2631</v>
      </c>
      <c r="B3" s="151">
        <v>5007</v>
      </c>
      <c r="C3" s="151" t="s">
        <v>140</v>
      </c>
      <c r="D3" s="242">
        <v>3.6122747142232465E-3</v>
      </c>
      <c r="E3" s="239">
        <v>385</v>
      </c>
      <c r="F3" s="241">
        <v>27.51</v>
      </c>
      <c r="H3" s="150" t="s">
        <v>141</v>
      </c>
      <c r="I3" s="18">
        <v>40</v>
      </c>
      <c r="J3" s="150">
        <v>1</v>
      </c>
      <c r="K3" s="19">
        <f>I3*J3</f>
        <v>40</v>
      </c>
      <c r="L3" s="19">
        <v>14</v>
      </c>
      <c r="M3" s="20">
        <f>K3/L3</f>
        <v>2.8571428571428572</v>
      </c>
      <c r="N3" s="20">
        <f>M3/2</f>
        <v>1.4285714285714286</v>
      </c>
    </row>
    <row r="4" spans="1:14">
      <c r="A4" s="176">
        <v>2659</v>
      </c>
      <c r="B4" s="151">
        <v>5043</v>
      </c>
      <c r="C4" s="151" t="s">
        <v>82</v>
      </c>
      <c r="D4" s="243">
        <v>2.7440613179976589E-3</v>
      </c>
      <c r="E4" s="17"/>
      <c r="F4" s="241">
        <v>22.77</v>
      </c>
      <c r="H4" s="150" t="s">
        <v>142</v>
      </c>
      <c r="I4" s="18">
        <v>40</v>
      </c>
      <c r="J4" s="150">
        <v>8</v>
      </c>
      <c r="K4" s="19">
        <f>I4*J4</f>
        <v>320</v>
      </c>
      <c r="L4" s="19">
        <v>14</v>
      </c>
      <c r="M4" s="20">
        <f>K4/L4</f>
        <v>22.857142857142858</v>
      </c>
      <c r="N4" s="20">
        <f>M4/2</f>
        <v>11.428571428571429</v>
      </c>
    </row>
    <row r="5" spans="1:14">
      <c r="A5" s="176">
        <v>2611</v>
      </c>
      <c r="B5" s="151">
        <v>5045</v>
      </c>
      <c r="C5" s="151" t="s">
        <v>142</v>
      </c>
      <c r="D5" s="243">
        <v>4.2040832841378243E-3</v>
      </c>
      <c r="E5" s="239">
        <v>657</v>
      </c>
      <c r="F5" s="241">
        <v>39.01</v>
      </c>
      <c r="H5" s="150" t="s">
        <v>86</v>
      </c>
      <c r="I5" s="18">
        <v>40</v>
      </c>
      <c r="J5" s="150">
        <v>2</v>
      </c>
      <c r="K5" s="19">
        <f>I5*J5</f>
        <v>80</v>
      </c>
      <c r="L5" s="19">
        <v>14</v>
      </c>
      <c r="M5" s="20">
        <f>K5/L5</f>
        <v>5.7142857142857144</v>
      </c>
      <c r="N5" s="20">
        <f>M5/2</f>
        <v>2.8571428571428572</v>
      </c>
    </row>
    <row r="6" spans="1:14">
      <c r="A6" s="176">
        <v>2609</v>
      </c>
      <c r="B6" s="151">
        <v>5046</v>
      </c>
      <c r="C6" s="151" t="s">
        <v>86</v>
      </c>
      <c r="D6" s="243">
        <v>2.1522527480830815E-3</v>
      </c>
      <c r="E6" s="239">
        <v>0</v>
      </c>
      <c r="F6" s="241">
        <v>22.77</v>
      </c>
      <c r="H6" s="150" t="s">
        <v>143</v>
      </c>
      <c r="I6" s="18">
        <v>40</v>
      </c>
      <c r="J6" s="150">
        <v>1</v>
      </c>
      <c r="K6" s="19">
        <f>I6*J6</f>
        <v>40</v>
      </c>
      <c r="L6" s="19">
        <v>14</v>
      </c>
      <c r="M6" s="20">
        <f>K6/L6</f>
        <v>2.8571428571428572</v>
      </c>
      <c r="N6" s="20">
        <f>M6/2</f>
        <v>1.4285714285714286</v>
      </c>
    </row>
    <row r="7" spans="1:14">
      <c r="A7" s="176">
        <v>2613</v>
      </c>
      <c r="B7" s="151">
        <v>5047</v>
      </c>
      <c r="C7" s="151" t="s">
        <v>144</v>
      </c>
      <c r="D7" s="243">
        <v>1.681438319068667E-2</v>
      </c>
      <c r="E7" s="17"/>
      <c r="F7" s="241">
        <v>22.77</v>
      </c>
    </row>
    <row r="8" spans="1:14">
      <c r="A8" s="176">
        <v>2614</v>
      </c>
      <c r="B8" s="151">
        <v>5048</v>
      </c>
      <c r="C8" s="151" t="s">
        <v>145</v>
      </c>
      <c r="D8" s="243">
        <v>7.2484362652881842E-2</v>
      </c>
      <c r="E8" s="17"/>
      <c r="F8" s="241">
        <v>22.77</v>
      </c>
      <c r="H8" s="136" t="s">
        <v>2</v>
      </c>
      <c r="I8" s="151" t="s">
        <v>146</v>
      </c>
      <c r="J8" s="150" t="s">
        <v>147</v>
      </c>
      <c r="K8" s="18" t="s">
        <v>148</v>
      </c>
      <c r="L8" s="367" t="s">
        <v>149</v>
      </c>
      <c r="M8" s="367"/>
    </row>
    <row r="9" spans="1:14">
      <c r="A9" s="134">
        <v>2600</v>
      </c>
      <c r="B9" s="151">
        <v>5050</v>
      </c>
      <c r="C9" s="151" t="s">
        <v>150</v>
      </c>
      <c r="D9" s="243">
        <v>2.1751646119924596E-3</v>
      </c>
      <c r="E9" s="17"/>
      <c r="F9" s="241">
        <v>22.77</v>
      </c>
      <c r="H9" s="136" t="s">
        <v>96</v>
      </c>
      <c r="I9" s="150">
        <v>12</v>
      </c>
      <c r="J9" s="150">
        <f>I9-0.5</f>
        <v>11.5</v>
      </c>
      <c r="K9" s="18">
        <v>0.85</v>
      </c>
      <c r="L9" s="367">
        <f>I9*60*K9</f>
        <v>612</v>
      </c>
      <c r="M9" s="367"/>
    </row>
    <row r="10" spans="1:14">
      <c r="A10" s="134"/>
      <c r="B10" s="15"/>
      <c r="C10" s="151" t="s">
        <v>151</v>
      </c>
      <c r="D10" s="240"/>
      <c r="E10" s="17"/>
      <c r="F10" s="241">
        <v>24.24</v>
      </c>
      <c r="H10" s="136" t="s">
        <v>99</v>
      </c>
      <c r="I10" s="150">
        <v>12</v>
      </c>
      <c r="J10" s="150">
        <f t="shared" ref="J10:J15" si="0">I10-0.5</f>
        <v>11.5</v>
      </c>
      <c r="K10" s="18">
        <v>0.85</v>
      </c>
      <c r="L10" s="367">
        <f t="shared" ref="L10:L15" si="1">I10*60*K10</f>
        <v>612</v>
      </c>
      <c r="M10" s="367"/>
    </row>
    <row r="11" spans="1:14">
      <c r="A11" s="176">
        <v>2624</v>
      </c>
      <c r="B11" s="151">
        <v>5051</v>
      </c>
      <c r="C11" s="151" t="s">
        <v>68</v>
      </c>
      <c r="D11" s="243">
        <v>9.0570110547305935E-3</v>
      </c>
      <c r="E11" s="17"/>
      <c r="F11" s="241">
        <v>25.18</v>
      </c>
      <c r="G11" s="13"/>
      <c r="H11" s="136" t="s">
        <v>100</v>
      </c>
      <c r="I11" s="150">
        <v>12</v>
      </c>
      <c r="J11" s="150">
        <f t="shared" si="0"/>
        <v>11.5</v>
      </c>
      <c r="K11" s="18">
        <v>0.85</v>
      </c>
      <c r="L11" s="367">
        <f t="shared" si="1"/>
        <v>612</v>
      </c>
      <c r="M11" s="367"/>
    </row>
    <row r="12" spans="1:14">
      <c r="A12" s="368"/>
      <c r="B12" s="371">
        <v>5054</v>
      </c>
      <c r="C12" s="151" t="s">
        <v>152</v>
      </c>
      <c r="D12" s="370">
        <v>2.2432177226679745E-2</v>
      </c>
      <c r="E12" s="17"/>
      <c r="F12" s="22">
        <f>0.5*F8</f>
        <v>11.385</v>
      </c>
      <c r="G12" s="13"/>
      <c r="H12" s="136" t="s">
        <v>101</v>
      </c>
      <c r="I12" s="150">
        <v>6</v>
      </c>
      <c r="J12" s="150">
        <f t="shared" si="0"/>
        <v>5.5</v>
      </c>
      <c r="K12" s="18">
        <v>0.85</v>
      </c>
      <c r="L12" s="367">
        <f t="shared" si="1"/>
        <v>306</v>
      </c>
      <c r="M12" s="367"/>
    </row>
    <row r="13" spans="1:14">
      <c r="A13" s="368"/>
      <c r="B13" s="371"/>
      <c r="C13" s="151" t="s">
        <v>153</v>
      </c>
      <c r="D13" s="370"/>
      <c r="E13" s="17"/>
      <c r="F13" s="22">
        <f>F8</f>
        <v>22.77</v>
      </c>
      <c r="G13" s="13"/>
      <c r="H13" s="136" t="s">
        <v>103</v>
      </c>
      <c r="I13" s="150">
        <v>12</v>
      </c>
      <c r="J13" s="150">
        <f t="shared" si="0"/>
        <v>11.5</v>
      </c>
      <c r="K13" s="18">
        <v>0.85</v>
      </c>
      <c r="L13" s="367">
        <f t="shared" si="1"/>
        <v>612</v>
      </c>
      <c r="M13" s="367"/>
    </row>
    <row r="14" spans="1:14">
      <c r="A14" s="176">
        <v>2607</v>
      </c>
      <c r="B14" s="151">
        <v>5081</v>
      </c>
      <c r="C14" s="151" t="s">
        <v>64</v>
      </c>
      <c r="D14" s="243">
        <v>1.6427318936558025E-2</v>
      </c>
      <c r="E14" s="17"/>
      <c r="F14" s="241">
        <v>24.13</v>
      </c>
      <c r="G14" s="13"/>
      <c r="H14" s="136" t="s">
        <v>104</v>
      </c>
      <c r="I14" s="150">
        <v>12</v>
      </c>
      <c r="J14" s="150">
        <f t="shared" si="0"/>
        <v>11.5</v>
      </c>
      <c r="K14" s="18">
        <v>0.85</v>
      </c>
      <c r="L14" s="367">
        <f t="shared" si="1"/>
        <v>612</v>
      </c>
      <c r="M14" s="367"/>
    </row>
    <row r="15" spans="1:14">
      <c r="A15" s="176">
        <v>2615</v>
      </c>
      <c r="B15" s="151">
        <v>5104</v>
      </c>
      <c r="C15" s="151" t="s">
        <v>154</v>
      </c>
      <c r="D15" s="243">
        <v>1.0822199548685029E-4</v>
      </c>
      <c r="E15" s="239">
        <v>1</v>
      </c>
      <c r="F15" s="22">
        <f>F8</f>
        <v>22.77</v>
      </c>
      <c r="G15" s="13"/>
      <c r="H15" s="136" t="s">
        <v>16</v>
      </c>
      <c r="I15" s="150">
        <v>12</v>
      </c>
      <c r="J15" s="150">
        <f t="shared" si="0"/>
        <v>11.5</v>
      </c>
      <c r="K15" s="18">
        <v>0.85</v>
      </c>
      <c r="L15" s="367">
        <f t="shared" si="1"/>
        <v>612</v>
      </c>
      <c r="M15" s="367"/>
    </row>
    <row r="16" spans="1:14">
      <c r="A16" s="176">
        <v>2633</v>
      </c>
      <c r="B16" s="151">
        <v>5105</v>
      </c>
      <c r="C16" s="151" t="s">
        <v>85</v>
      </c>
      <c r="D16" s="243">
        <v>2.7352865616068335E-3</v>
      </c>
      <c r="E16" s="239">
        <v>21</v>
      </c>
      <c r="F16" s="22">
        <f>F8</f>
        <v>22.77</v>
      </c>
      <c r="G16" s="13"/>
      <c r="H16" s="13"/>
    </row>
    <row r="17" spans="1:13">
      <c r="A17" s="369" t="s">
        <v>155</v>
      </c>
      <c r="B17" s="369"/>
      <c r="C17" s="369"/>
      <c r="D17" s="21">
        <f>SUM(D3:D16)</f>
        <v>0.15494659829506482</v>
      </c>
      <c r="E17" s="13"/>
      <c r="F17" s="13"/>
      <c r="G17" s="13"/>
      <c r="H17" s="13"/>
      <c r="M17" s="12">
        <f>(F11+7*F8)/8</f>
        <v>23.071249999999999</v>
      </c>
    </row>
    <row r="18" spans="1:13">
      <c r="B18" s="13"/>
      <c r="C18" s="13"/>
      <c r="D18" s="13"/>
      <c r="E18" s="13"/>
      <c r="F18" s="13"/>
      <c r="G18" s="13"/>
      <c r="H18" s="13"/>
    </row>
    <row r="19" spans="1:13">
      <c r="C19" s="13"/>
      <c r="H19" s="13"/>
    </row>
    <row r="20" spans="1:13">
      <c r="A20" s="367" t="s">
        <v>156</v>
      </c>
      <c r="B20" s="367"/>
      <c r="C20" s="367"/>
      <c r="D20" s="367"/>
      <c r="F20" s="367" t="s">
        <v>157</v>
      </c>
      <c r="G20" s="367"/>
      <c r="H20" s="13"/>
    </row>
    <row r="21" spans="1:13">
      <c r="A21" s="176"/>
      <c r="B21" s="367" t="s">
        <v>158</v>
      </c>
      <c r="C21" s="367"/>
      <c r="D21" s="367"/>
      <c r="F21" s="150" t="s">
        <v>159</v>
      </c>
      <c r="G21" s="15">
        <v>5000</v>
      </c>
      <c r="H21" s="13"/>
    </row>
    <row r="22" spans="1:13">
      <c r="A22" s="16" t="s">
        <v>160</v>
      </c>
      <c r="B22" s="151">
        <v>1</v>
      </c>
      <c r="C22" s="151">
        <v>2</v>
      </c>
      <c r="D22" s="151">
        <v>3</v>
      </c>
      <c r="F22" s="150" t="s">
        <v>161</v>
      </c>
      <c r="G22" s="15">
        <v>7350</v>
      </c>
      <c r="H22" s="13"/>
    </row>
    <row r="23" spans="1:13">
      <c r="A23" s="16">
        <v>1</v>
      </c>
      <c r="B23" s="151">
        <v>4000</v>
      </c>
      <c r="C23" s="151" t="s">
        <v>162</v>
      </c>
      <c r="D23" s="151" t="s">
        <v>162</v>
      </c>
      <c r="F23" s="150" t="s">
        <v>163</v>
      </c>
      <c r="G23" s="15">
        <v>3500</v>
      </c>
      <c r="H23" s="13"/>
    </row>
    <row r="24" spans="1:13">
      <c r="A24" s="16">
        <v>2</v>
      </c>
      <c r="B24" s="151">
        <v>6500</v>
      </c>
      <c r="C24" s="151">
        <v>9000</v>
      </c>
      <c r="D24" s="151" t="s">
        <v>162</v>
      </c>
      <c r="F24" s="150" t="s">
        <v>164</v>
      </c>
      <c r="G24" s="18">
        <v>300</v>
      </c>
      <c r="H24" s="13"/>
    </row>
    <row r="25" spans="1:13">
      <c r="A25" s="16">
        <v>3</v>
      </c>
      <c r="B25" s="151">
        <v>6500</v>
      </c>
      <c r="C25" s="151">
        <v>9000</v>
      </c>
      <c r="D25" s="151">
        <v>13000</v>
      </c>
      <c r="E25" s="14"/>
      <c r="F25" s="150" t="s">
        <v>165</v>
      </c>
      <c r="G25" s="18">
        <v>270</v>
      </c>
    </row>
    <row r="26" spans="1:13">
      <c r="F26" s="150" t="s">
        <v>166</v>
      </c>
      <c r="G26" s="18">
        <v>425</v>
      </c>
    </row>
    <row r="27" spans="1:13">
      <c r="A27" s="367" t="s">
        <v>167</v>
      </c>
      <c r="B27" s="367"/>
      <c r="F27" s="150" t="s">
        <v>168</v>
      </c>
      <c r="G27" s="18">
        <v>400</v>
      </c>
    </row>
    <row r="28" spans="1:13">
      <c r="A28" s="176" t="s">
        <v>169</v>
      </c>
      <c r="B28" s="134" t="s">
        <v>170</v>
      </c>
      <c r="D28" s="18" t="s">
        <v>3</v>
      </c>
      <c r="E28" s="18" t="s">
        <v>171</v>
      </c>
    </row>
    <row r="29" spans="1:13">
      <c r="A29" s="176" t="s">
        <v>172</v>
      </c>
      <c r="B29" s="134" t="s">
        <v>173</v>
      </c>
      <c r="D29" s="18" t="s">
        <v>97</v>
      </c>
      <c r="E29" s="18" t="s">
        <v>174</v>
      </c>
    </row>
    <row r="30" spans="1:13">
      <c r="A30" s="176" t="s">
        <v>175</v>
      </c>
      <c r="B30" s="204" t="s">
        <v>176</v>
      </c>
      <c r="D30" s="18" t="s">
        <v>98</v>
      </c>
      <c r="E30" s="18" t="s">
        <v>177</v>
      </c>
    </row>
    <row r="31" spans="1:13">
      <c r="A31" s="176" t="s">
        <v>178</v>
      </c>
      <c r="B31" s="234" t="s">
        <v>179</v>
      </c>
      <c r="D31" s="18" t="s">
        <v>102</v>
      </c>
      <c r="E31" s="18" t="s">
        <v>180</v>
      </c>
    </row>
    <row r="32" spans="1:13">
      <c r="A32" s="176" t="s">
        <v>181</v>
      </c>
      <c r="B32" s="204" t="s">
        <v>182</v>
      </c>
      <c r="D32" s="18" t="s">
        <v>17</v>
      </c>
      <c r="E32" s="18" t="s">
        <v>183</v>
      </c>
    </row>
    <row r="33" spans="1:12">
      <c r="A33" s="176" t="s">
        <v>184</v>
      </c>
      <c r="B33" s="177" t="s">
        <v>185</v>
      </c>
      <c r="D33" s="18" t="s">
        <v>186</v>
      </c>
      <c r="E33" s="18" t="s">
        <v>187</v>
      </c>
      <c r="F33" s="14"/>
    </row>
    <row r="34" spans="1:12" ht="16.5" thickBot="1">
      <c r="A34" s="176" t="s">
        <v>183</v>
      </c>
      <c r="B34" s="177" t="s">
        <v>188</v>
      </c>
      <c r="F34" s="14"/>
    </row>
    <row r="35" spans="1:12" ht="21">
      <c r="A35" s="176" t="s">
        <v>189</v>
      </c>
      <c r="B35" s="134" t="s">
        <v>190</v>
      </c>
      <c r="E35" s="372" t="s">
        <v>191</v>
      </c>
      <c r="F35" s="373"/>
      <c r="G35" s="373"/>
      <c r="H35" s="373"/>
      <c r="I35" s="373"/>
      <c r="J35" s="373"/>
      <c r="K35" s="374"/>
    </row>
    <row r="36" spans="1:12">
      <c r="A36" s="176" t="s">
        <v>192</v>
      </c>
      <c r="B36" s="134" t="s">
        <v>193</v>
      </c>
      <c r="E36" s="261" t="s">
        <v>194</v>
      </c>
      <c r="F36" s="262">
        <f>TIME(1,15,0)</f>
        <v>5.2083333333333336E-2</v>
      </c>
      <c r="G36" s="377" t="s">
        <v>195</v>
      </c>
      <c r="H36" s="377"/>
      <c r="I36" s="377"/>
      <c r="J36" s="377"/>
      <c r="K36" s="378"/>
    </row>
    <row r="37" spans="1:12">
      <c r="A37" s="176"/>
      <c r="B37" s="134"/>
      <c r="E37" s="261" t="s">
        <v>196</v>
      </c>
      <c r="F37" s="263">
        <v>0.12</v>
      </c>
      <c r="G37" s="377" t="s">
        <v>197</v>
      </c>
      <c r="H37" s="377"/>
      <c r="I37" s="377"/>
      <c r="J37" s="377"/>
      <c r="K37" s="378"/>
    </row>
    <row r="38" spans="1:12">
      <c r="A38" s="176" t="s">
        <v>198</v>
      </c>
      <c r="B38" s="134" t="s">
        <v>199</v>
      </c>
      <c r="E38" s="261" t="s">
        <v>200</v>
      </c>
      <c r="F38" s="264">
        <v>3</v>
      </c>
      <c r="G38" s="377" t="s">
        <v>201</v>
      </c>
      <c r="H38" s="377"/>
      <c r="I38" s="377"/>
      <c r="J38" s="377"/>
      <c r="K38" s="378"/>
    </row>
    <row r="39" spans="1:12">
      <c r="A39" s="176" t="s">
        <v>202</v>
      </c>
      <c r="B39" s="204" t="s">
        <v>203</v>
      </c>
      <c r="E39" s="261" t="s">
        <v>204</v>
      </c>
      <c r="F39" s="265">
        <v>0.87</v>
      </c>
      <c r="G39" s="377" t="s">
        <v>205</v>
      </c>
      <c r="H39" s="377"/>
      <c r="I39" s="377"/>
      <c r="J39" s="377"/>
      <c r="K39" s="378"/>
    </row>
    <row r="40" spans="1:12">
      <c r="A40" s="176" t="s">
        <v>206</v>
      </c>
      <c r="B40" s="257" t="s">
        <v>207</v>
      </c>
      <c r="E40" s="261" t="s">
        <v>208</v>
      </c>
      <c r="F40" s="266">
        <v>0.72</v>
      </c>
      <c r="G40" s="379" t="s">
        <v>209</v>
      </c>
      <c r="H40" s="379"/>
      <c r="I40" s="379"/>
      <c r="J40" s="379"/>
      <c r="K40" s="380"/>
    </row>
    <row r="41" spans="1:12">
      <c r="A41" s="176" t="s">
        <v>210</v>
      </c>
      <c r="B41" s="134" t="s">
        <v>211</v>
      </c>
      <c r="E41" s="261" t="s">
        <v>212</v>
      </c>
      <c r="F41" s="267">
        <v>1000</v>
      </c>
      <c r="G41" s="377" t="s">
        <v>213</v>
      </c>
      <c r="H41" s="377"/>
      <c r="I41" s="377"/>
      <c r="J41" s="377"/>
      <c r="K41" s="378"/>
    </row>
    <row r="42" spans="1:12">
      <c r="A42" s="176"/>
      <c r="B42" s="134"/>
      <c r="E42" s="261" t="s">
        <v>214</v>
      </c>
      <c r="F42" s="265">
        <v>0.12</v>
      </c>
      <c r="G42" s="381" t="s">
        <v>215</v>
      </c>
      <c r="H42" s="381"/>
      <c r="I42" s="381"/>
      <c r="J42" s="381"/>
      <c r="K42" s="382"/>
      <c r="L42" s="260"/>
    </row>
    <row r="43" spans="1:12">
      <c r="A43" s="176" t="s">
        <v>216</v>
      </c>
      <c r="B43" s="177" t="s">
        <v>217</v>
      </c>
      <c r="E43" s="261" t="s">
        <v>218</v>
      </c>
      <c r="F43" s="267">
        <v>475</v>
      </c>
      <c r="G43" s="379" t="s">
        <v>219</v>
      </c>
      <c r="H43" s="379"/>
      <c r="I43" s="379"/>
      <c r="J43" s="379"/>
      <c r="K43" s="380"/>
      <c r="L43" s="235"/>
    </row>
    <row r="44" spans="1:12" ht="16.5" thickBot="1">
      <c r="A44" s="176" t="s">
        <v>220</v>
      </c>
      <c r="B44" s="134" t="s">
        <v>221</v>
      </c>
      <c r="E44" s="268" t="s">
        <v>222</v>
      </c>
      <c r="F44" s="269">
        <v>3400</v>
      </c>
      <c r="G44" s="375" t="s">
        <v>219</v>
      </c>
      <c r="H44" s="375"/>
      <c r="I44" s="375"/>
      <c r="J44" s="375"/>
      <c r="K44" s="376"/>
    </row>
    <row r="45" spans="1:12">
      <c r="A45" s="176" t="s">
        <v>223</v>
      </c>
      <c r="B45" s="134" t="s">
        <v>224</v>
      </c>
      <c r="H45" s="235"/>
      <c r="I45" s="236"/>
    </row>
    <row r="46" spans="1:12">
      <c r="A46" s="176" t="s">
        <v>225</v>
      </c>
      <c r="B46" s="18" t="s">
        <v>226</v>
      </c>
      <c r="H46" s="235"/>
      <c r="I46" s="259"/>
      <c r="J46" s="236"/>
    </row>
    <row r="47" spans="1:12">
      <c r="A47" s="176" t="s">
        <v>227</v>
      </c>
      <c r="B47" s="177" t="s">
        <v>228</v>
      </c>
      <c r="H47" s="235"/>
      <c r="I47" s="237"/>
    </row>
    <row r="48" spans="1:12">
      <c r="A48" s="176" t="s">
        <v>229</v>
      </c>
      <c r="B48" s="177" t="s">
        <v>230</v>
      </c>
    </row>
    <row r="49" spans="1:9">
      <c r="A49" s="176" t="s">
        <v>231</v>
      </c>
      <c r="B49" s="177" t="s">
        <v>232</v>
      </c>
    </row>
    <row r="50" spans="1:9">
      <c r="A50" s="176" t="s">
        <v>233</v>
      </c>
      <c r="B50" s="177" t="s">
        <v>234</v>
      </c>
      <c r="H50" s="235"/>
      <c r="I50" s="237"/>
    </row>
    <row r="51" spans="1:9">
      <c r="A51" s="176" t="s">
        <v>235</v>
      </c>
      <c r="B51" s="177" t="s">
        <v>236</v>
      </c>
      <c r="H51" s="235"/>
      <c r="I51" s="237"/>
    </row>
    <row r="52" spans="1:9">
      <c r="A52" s="176" t="s">
        <v>237</v>
      </c>
      <c r="B52" s="177" t="s">
        <v>238</v>
      </c>
      <c r="H52" s="235"/>
      <c r="I52" s="237"/>
    </row>
    <row r="53" spans="1:9">
      <c r="A53" s="176" t="s">
        <v>239</v>
      </c>
      <c r="B53" s="177" t="s">
        <v>240</v>
      </c>
      <c r="H53" s="235"/>
      <c r="I53" s="237"/>
    </row>
    <row r="54" spans="1:9">
      <c r="A54" s="176" t="s">
        <v>241</v>
      </c>
      <c r="B54" s="177" t="s">
        <v>242</v>
      </c>
      <c r="H54" s="235"/>
      <c r="I54" s="237"/>
    </row>
    <row r="55" spans="1:9">
      <c r="A55" s="176" t="s">
        <v>243</v>
      </c>
      <c r="B55" s="177" t="s">
        <v>244</v>
      </c>
    </row>
    <row r="56" spans="1:9">
      <c r="A56" s="176" t="s">
        <v>245</v>
      </c>
      <c r="B56" s="177" t="s">
        <v>246</v>
      </c>
    </row>
    <row r="57" spans="1:9">
      <c r="A57" s="176" t="s">
        <v>247</v>
      </c>
      <c r="B57" s="177" t="s">
        <v>248</v>
      </c>
    </row>
    <row r="58" spans="1:9">
      <c r="A58" s="176" t="s">
        <v>249</v>
      </c>
      <c r="B58" s="177" t="s">
        <v>250</v>
      </c>
    </row>
    <row r="59" spans="1:9">
      <c r="A59" s="176" t="s">
        <v>251</v>
      </c>
      <c r="B59" s="234" t="s">
        <v>252</v>
      </c>
    </row>
    <row r="60" spans="1:9">
      <c r="A60" s="176" t="s">
        <v>253</v>
      </c>
      <c r="B60" s="177" t="s">
        <v>254</v>
      </c>
    </row>
    <row r="61" spans="1:9">
      <c r="A61" s="176" t="s">
        <v>255</v>
      </c>
      <c r="B61" s="234" t="s">
        <v>256</v>
      </c>
    </row>
    <row r="62" spans="1:9">
      <c r="A62" s="176" t="s">
        <v>257</v>
      </c>
      <c r="B62" s="234" t="s">
        <v>258</v>
      </c>
    </row>
    <row r="63" spans="1:9">
      <c r="A63" s="176" t="s">
        <v>259</v>
      </c>
      <c r="B63" s="234" t="s">
        <v>260</v>
      </c>
    </row>
    <row r="64" spans="1:9">
      <c r="A64" s="176" t="s">
        <v>261</v>
      </c>
      <c r="B64" s="177" t="s">
        <v>262</v>
      </c>
    </row>
    <row r="65" spans="1:2">
      <c r="A65" s="176" t="s">
        <v>263</v>
      </c>
      <c r="B65" s="234" t="s">
        <v>264</v>
      </c>
    </row>
    <row r="66" spans="1:2">
      <c r="A66" s="176" t="s">
        <v>265</v>
      </c>
      <c r="B66" s="234" t="s">
        <v>266</v>
      </c>
    </row>
    <row r="67" spans="1:2">
      <c r="A67" s="176" t="s">
        <v>267</v>
      </c>
      <c r="B67" s="234" t="s">
        <v>268</v>
      </c>
    </row>
    <row r="68" spans="1:2">
      <c r="A68" s="176"/>
      <c r="B68" s="234"/>
    </row>
    <row r="71" spans="1:2">
      <c r="A71" s="367" t="s">
        <v>269</v>
      </c>
      <c r="B71" s="367"/>
    </row>
    <row r="72" spans="1:2">
      <c r="A72" s="176" t="s">
        <v>169</v>
      </c>
      <c r="B72" s="134" t="s">
        <v>170</v>
      </c>
    </row>
    <row r="73" spans="1:2">
      <c r="A73" s="176" t="s">
        <v>270</v>
      </c>
      <c r="B73" s="204" t="s">
        <v>173</v>
      </c>
    </row>
    <row r="74" spans="1:2">
      <c r="A74" s="176" t="s">
        <v>271</v>
      </c>
      <c r="B74" s="204" t="s">
        <v>176</v>
      </c>
    </row>
    <row r="75" spans="1:2">
      <c r="A75" s="176" t="s">
        <v>272</v>
      </c>
      <c r="B75" s="134" t="s">
        <v>190</v>
      </c>
    </row>
    <row r="76" spans="1:2">
      <c r="A76" s="176" t="s">
        <v>273</v>
      </c>
      <c r="B76" s="177" t="s">
        <v>193</v>
      </c>
    </row>
    <row r="77" spans="1:2">
      <c r="A77" s="176" t="s">
        <v>183</v>
      </c>
      <c r="B77" s="134" t="s">
        <v>188</v>
      </c>
    </row>
    <row r="78" spans="1:2">
      <c r="A78" s="176" t="s">
        <v>184</v>
      </c>
      <c r="B78" s="134" t="s">
        <v>185</v>
      </c>
    </row>
    <row r="79" spans="1:2">
      <c r="A79" s="176" t="s">
        <v>259</v>
      </c>
      <c r="B79" s="134" t="s">
        <v>260</v>
      </c>
    </row>
    <row r="80" spans="1:2">
      <c r="A80" s="176" t="s">
        <v>255</v>
      </c>
      <c r="B80" s="134" t="s">
        <v>256</v>
      </c>
    </row>
    <row r="81" spans="1:2">
      <c r="A81" s="176" t="s">
        <v>274</v>
      </c>
      <c r="B81" s="204" t="s">
        <v>275</v>
      </c>
    </row>
    <row r="82" spans="1:2">
      <c r="A82" s="176" t="s">
        <v>276</v>
      </c>
      <c r="B82" s="177" t="s">
        <v>277</v>
      </c>
    </row>
    <row r="83" spans="1:2">
      <c r="A83" s="176" t="s">
        <v>265</v>
      </c>
      <c r="B83" s="204" t="s">
        <v>278</v>
      </c>
    </row>
    <row r="84" spans="1:2">
      <c r="A84" s="176"/>
      <c r="B84" s="177"/>
    </row>
    <row r="85" spans="1:2">
      <c r="A85" s="176"/>
      <c r="B85" s="177"/>
    </row>
    <row r="86" spans="1:2">
      <c r="A86" s="176"/>
      <c r="B86" s="134"/>
    </row>
    <row r="87" spans="1:2">
      <c r="A87" s="176" t="s">
        <v>279</v>
      </c>
      <c r="B87" s="204" t="s">
        <v>203</v>
      </c>
    </row>
    <row r="88" spans="1:2">
      <c r="A88" s="176" t="s">
        <v>280</v>
      </c>
      <c r="B88" s="134" t="s">
        <v>199</v>
      </c>
    </row>
    <row r="89" spans="1:2">
      <c r="A89" s="176" t="s">
        <v>281</v>
      </c>
      <c r="B89" s="134" t="s">
        <v>211</v>
      </c>
    </row>
    <row r="90" spans="1:2">
      <c r="A90" s="176" t="s">
        <v>233</v>
      </c>
      <c r="B90" s="177" t="s">
        <v>234</v>
      </c>
    </row>
    <row r="91" spans="1:2">
      <c r="A91" s="176" t="s">
        <v>282</v>
      </c>
      <c r="B91" s="177" t="s">
        <v>217</v>
      </c>
    </row>
    <row r="92" spans="1:2">
      <c r="A92" s="176"/>
      <c r="B92" s="134"/>
    </row>
    <row r="93" spans="1:2">
      <c r="A93" s="176" t="s">
        <v>283</v>
      </c>
      <c r="B93" s="176" t="s">
        <v>221</v>
      </c>
    </row>
    <row r="94" spans="1:2">
      <c r="A94" s="176" t="s">
        <v>223</v>
      </c>
      <c r="B94" s="204" t="s">
        <v>284</v>
      </c>
    </row>
    <row r="95" spans="1:2">
      <c r="A95" s="176" t="s">
        <v>251</v>
      </c>
      <c r="B95" s="204" t="s">
        <v>252</v>
      </c>
    </row>
    <row r="96" spans="1:2">
      <c r="A96" s="176" t="s">
        <v>235</v>
      </c>
      <c r="B96" s="134" t="s">
        <v>236</v>
      </c>
    </row>
    <row r="97" spans="1:2">
      <c r="A97" s="176" t="s">
        <v>267</v>
      </c>
      <c r="B97" s="257" t="s">
        <v>285</v>
      </c>
    </row>
    <row r="98" spans="1:2">
      <c r="A98" s="176"/>
      <c r="B98" s="176"/>
    </row>
    <row r="99" spans="1:2">
      <c r="A99" s="176"/>
      <c r="B99" s="176"/>
    </row>
  </sheetData>
  <sheetProtection algorithmName="SHA-512" hashValue="f17MYAjO/fwqglUrwaMXIWt9J5MHh/q1iiFTnW9ULXcJ5LUPJy0194FUbBfhJRTeT/m2ms1urJONUwsCDcqEhg==" saltValue="r3BuN//LM5SpresHbF3XUw==" spinCount="100000" sheet="1" objects="1" scenarios="1"/>
  <mergeCells count="29">
    <mergeCell ref="L15:M15"/>
    <mergeCell ref="E35:K35"/>
    <mergeCell ref="A71:B71"/>
    <mergeCell ref="A27:B27"/>
    <mergeCell ref="G44:K44"/>
    <mergeCell ref="G36:K36"/>
    <mergeCell ref="G37:K37"/>
    <mergeCell ref="G38:K38"/>
    <mergeCell ref="G39:K39"/>
    <mergeCell ref="G40:K40"/>
    <mergeCell ref="G41:K41"/>
    <mergeCell ref="G42:K42"/>
    <mergeCell ref="G43:K43"/>
    <mergeCell ref="H1:N1"/>
    <mergeCell ref="B21:D21"/>
    <mergeCell ref="A20:D20"/>
    <mergeCell ref="F20:G20"/>
    <mergeCell ref="A12:A13"/>
    <mergeCell ref="A17:C17"/>
    <mergeCell ref="D12:D13"/>
    <mergeCell ref="B12:B13"/>
    <mergeCell ref="A1:F1"/>
    <mergeCell ref="L8:M8"/>
    <mergeCell ref="L9:M9"/>
    <mergeCell ref="L10:M10"/>
    <mergeCell ref="L11:M11"/>
    <mergeCell ref="L12:M12"/>
    <mergeCell ref="L13:M13"/>
    <mergeCell ref="L14:M14"/>
  </mergeCells>
  <hyperlinks>
    <hyperlink ref="B73" r:id="rId1" display="Natosha.Henderson@pepsico.com " xr:uid="{00000000-0004-0000-1600-000000000000}"/>
    <hyperlink ref="B43" r:id="rId2" display="Stacey.Rose@pepsico.com" xr:uid="{47F7B2B3-88A7-4069-97B5-5C562C6102E7}"/>
    <hyperlink ref="B50" r:id="rId3" xr:uid="{CD071248-E694-4916-BBB9-D6493366F519}"/>
    <hyperlink ref="B94" r:id="rId4" xr:uid="{E5F7B2B3-91A1-43D5-817C-4BF8773E2118}"/>
    <hyperlink ref="B90" r:id="rId5" xr:uid="{70A9C960-1117-4EDD-B5C8-29F40805953F}"/>
    <hyperlink ref="B81" r:id="rId6" xr:uid="{560FB81B-26A8-4489-9E6C-EC7494C58B52}"/>
    <hyperlink ref="B58" r:id="rId7" xr:uid="{CECC75EE-B223-423C-8FDC-60AC59697955}"/>
    <hyperlink ref="B62" r:id="rId8" xr:uid="{EDF21DB3-D70D-4710-8C1B-5C09FEE742F6}"/>
    <hyperlink ref="B66" r:id="rId9" xr:uid="{20C4EDF9-978B-4F23-804B-AC016BBAE5A8}"/>
    <hyperlink ref="B67" r:id="rId10" xr:uid="{F94DB3DA-12BF-44CE-8C3D-E72B82F4438E}"/>
    <hyperlink ref="B40" r:id="rId11" xr:uid="{F42FE7A0-CDB6-4F72-B8F2-337F4006020B}"/>
    <hyperlink ref="B97" r:id="rId12" xr:uid="{179E6F97-F2EE-4707-9219-D90FD0D31364}"/>
    <hyperlink ref="B30" r:id="rId13" xr:uid="{67811A38-30B6-4260-A0BA-75EBBBD61883}"/>
    <hyperlink ref="B49" r:id="rId14" xr:uid="{E0885C6F-C946-4122-860E-E2C6CF55D938}"/>
    <hyperlink ref="B83" r:id="rId15" xr:uid="{8BC42020-876B-4534-B420-B4DA2D8AA598}"/>
  </hyperlinks>
  <pageMargins left="0.7" right="0.7" top="0.75" bottom="0.75" header="0.3" footer="0.3"/>
  <pageSetup orientation="portrait" r:id="rId16"/>
  <customProperties>
    <customPr name="IbpWorksheetKeyString_GUID" r:id="rId17"/>
  </customProperties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20" name="Button 1">
              <controlPr defaultSize="0" print="0" autoFill="0" autoPict="0" macro="[0]!Unprotect_all_sheets">
                <anchor moveWithCells="1" siz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10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21" name="Button 2">
              <controlPr defaultSize="0" print="0" autoFill="0" autoPict="0" macro="[0]!protect_all_sheets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10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PepsiCo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 Nicol</dc:creator>
  <cp:keywords/>
  <dc:description/>
  <cp:lastModifiedBy>Alvin L Ye</cp:lastModifiedBy>
  <cp:revision/>
  <dcterms:created xsi:type="dcterms:W3CDTF">2013-01-30T22:03:10Z</dcterms:created>
  <dcterms:modified xsi:type="dcterms:W3CDTF">2024-06-12T02:27:33Z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IbpWorkbookKeyString_GUID">
    <vt:lpwstr>a1bbff78-ff6f-46eb-9bb2-34e9753a4c6e</vt:lpwstr>
  </property>
  <property fmtid="{D5CDD505-2E9C-101B-9397-08002B2CF9AE}" pid="5" name="MSIP_Label_4044bd30-2ed7-4c9d-9d12-46200872a97b_Enabled">
    <vt:lpwstr>true</vt:lpwstr>
  </property>
  <property fmtid="{D5CDD505-2E9C-101B-9397-08002B2CF9AE}" pid="6" name="MSIP_Label_4044bd30-2ed7-4c9d-9d12-46200872a97b_SetDate">
    <vt:lpwstr>2024-06-12T01:57:23Z</vt:lpwstr>
  </property>
  <property fmtid="{D5CDD505-2E9C-101B-9397-08002B2CF9AE}" pid="7" name="MSIP_Label_4044bd30-2ed7-4c9d-9d12-46200872a97b_Method">
    <vt:lpwstr>Standard</vt:lpwstr>
  </property>
  <property fmtid="{D5CDD505-2E9C-101B-9397-08002B2CF9AE}" pid="8" name="MSIP_Label_4044bd30-2ed7-4c9d-9d12-46200872a97b_Name">
    <vt:lpwstr>defa4170-0d19-0005-0004-bc88714345d2</vt:lpwstr>
  </property>
  <property fmtid="{D5CDD505-2E9C-101B-9397-08002B2CF9AE}" pid="9" name="MSIP_Label_4044bd30-2ed7-4c9d-9d12-46200872a97b_SiteId">
    <vt:lpwstr>4130bd39-7c53-419c-b1e5-8758d6d63f21</vt:lpwstr>
  </property>
  <property fmtid="{D5CDD505-2E9C-101B-9397-08002B2CF9AE}" pid="10" name="MSIP_Label_4044bd30-2ed7-4c9d-9d12-46200872a97b_ActionId">
    <vt:lpwstr>d24a3c74-586a-41d2-89d3-5cebc90dbedb</vt:lpwstr>
  </property>
  <property fmtid="{D5CDD505-2E9C-101B-9397-08002B2CF9AE}" pid="11" name="MSIP_Label_4044bd30-2ed7-4c9d-9d12-46200872a97b_ContentBits">
    <vt:lpwstr>0</vt:lpwstr>
  </property>
</Properties>
</file>