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" sheetId="1" r:id="rId4"/>
  </sheets>
  <definedNames/>
  <calcPr/>
</workbook>
</file>

<file path=xl/sharedStrings.xml><?xml version="1.0" encoding="utf-8"?>
<sst xmlns="http://schemas.openxmlformats.org/spreadsheetml/2006/main" count="35" uniqueCount="34">
  <si>
    <t>Análise de Viabilidade</t>
  </si>
  <si>
    <t>Cenário de compra com financiamento</t>
  </si>
  <si>
    <t>Valor de compra do imóvel</t>
  </si>
  <si>
    <t>Área útil</t>
  </si>
  <si>
    <t>Valor por m2 da compra</t>
  </si>
  <si>
    <t>A</t>
  </si>
  <si>
    <t>Entrada (10% a 20%)</t>
  </si>
  <si>
    <t>ITBI do imóvel comprado (tentar financiar)</t>
  </si>
  <si>
    <t>Avaliação bancária ou escritura (tentar financiar)</t>
  </si>
  <si>
    <t>Registro em cartório / RGI (tentar financiar)</t>
  </si>
  <si>
    <t>Total de Custos de Aquisição</t>
  </si>
  <si>
    <t>B</t>
  </si>
  <si>
    <t>Parcelas do financiamento (6 meses)</t>
  </si>
  <si>
    <t>Parcela de 1% do valor de compra por 6 meses</t>
  </si>
  <si>
    <t>Condomínio (6 meses)</t>
  </si>
  <si>
    <t>Contas (IPTU, luz e água, etc. - 6 meses)</t>
  </si>
  <si>
    <t>Custo estimado da reforma</t>
  </si>
  <si>
    <t>Total de Custos até a venda</t>
  </si>
  <si>
    <t>C=A+B</t>
  </si>
  <si>
    <t>Custos totais desembolsados</t>
  </si>
  <si>
    <t>D</t>
  </si>
  <si>
    <t>Valor de venda do imóvel</t>
  </si>
  <si>
    <t>Valorização</t>
  </si>
  <si>
    <t>Valor por m2 de venda</t>
  </si>
  <si>
    <t>E</t>
  </si>
  <si>
    <t>Quitação do financiamento</t>
  </si>
  <si>
    <t>("S ou "N")</t>
  </si>
  <si>
    <t>Valor da corretagem (se houver)</t>
  </si>
  <si>
    <t>S</t>
  </si>
  <si>
    <t>Essa imob é 5%</t>
  </si>
  <si>
    <t>Imposto de Renda (se houver)</t>
  </si>
  <si>
    <t>F=D-C-E</t>
  </si>
  <si>
    <t>Lucro da Operação</t>
  </si>
  <si>
    <t>ROI da Operação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</si>
</sst>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7EFF7"/>
        <bgColor rgb="FFE7EFF7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EDD2CC"/>
        <bgColor rgb="FFEDD2CC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0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top style="medium">
        <color rgb="FF666666"/>
      </top>
      <bottom style="medium">
        <color rgb="FF666666"/>
      </bottom>
    </border>
    <border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4" xfId="0" applyAlignment="1" applyBorder="1" applyFill="1" applyFont="1" applyNumberForma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2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3" fontId="2" numFmtId="4" xfId="0" applyAlignment="1" applyBorder="1" applyFont="1" applyNumberFormat="1">
      <alignment readingOrder="0"/>
    </xf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4" fillId="0" fontId="3" numFmtId="0" xfId="0" applyBorder="1" applyFont="1"/>
    <xf borderId="1" fillId="4" fontId="1" numFmtId="4" xfId="0" applyAlignment="1" applyBorder="1" applyFill="1" applyFont="1" applyNumberFormat="1">
      <alignment readingOrder="0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4" xfId="0" applyAlignment="1" applyBorder="1" applyFont="1" applyNumberFormat="1">
      <alignment readingOrder="0"/>
    </xf>
    <xf borderId="0" fillId="0" fontId="2" numFmtId="0" xfId="0" applyAlignment="1" applyFont="1">
      <alignment horizontal="left" readingOrder="0"/>
    </xf>
    <xf borderId="1" fillId="6" fontId="1" numFmtId="0" xfId="0" applyAlignment="1" applyBorder="1" applyFill="1" applyFont="1">
      <alignment horizontal="center" readingOrder="0"/>
    </xf>
    <xf borderId="1" fillId="6" fontId="1" numFmtId="4" xfId="0" applyAlignment="1" applyBorder="1" applyFont="1" applyNumberFormat="1">
      <alignment readingOrder="0"/>
    </xf>
    <xf borderId="2" fillId="7" fontId="2" numFmtId="0" xfId="0" applyAlignment="1" applyBorder="1" applyFill="1" applyFont="1">
      <alignment horizontal="center" readingOrder="0" vertical="center"/>
    </xf>
    <xf borderId="1" fillId="7" fontId="1" numFmtId="4" xfId="0" applyAlignment="1" applyBorder="1" applyFont="1" applyNumberFormat="1">
      <alignment readingOrder="0"/>
    </xf>
    <xf borderId="5" fillId="0" fontId="2" numFmtId="164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2" fillId="8" fontId="2" numFmtId="0" xfId="0" applyAlignment="1" applyBorder="1" applyFill="1" applyFont="1">
      <alignment horizontal="center" readingOrder="0" vertical="center"/>
    </xf>
    <xf borderId="1" fillId="8" fontId="2" numFmtId="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9" fontId="2" numFmtId="0" xfId="0" applyAlignment="1" applyBorder="1" applyFill="1" applyFont="1">
      <alignment horizontal="center" readingOrder="0"/>
    </xf>
    <xf borderId="1" fillId="9" fontId="2" numFmtId="4" xfId="0" applyAlignment="1" applyBorder="1" applyFont="1" applyNumberFormat="1">
      <alignment readingOrder="0"/>
    </xf>
    <xf borderId="7" fillId="0" fontId="1" numFmtId="164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88"/>
    <col customWidth="1" min="2" max="2" width="39.13"/>
    <col customWidth="1" min="4" max="4" width="3.13"/>
    <col customWidth="1" min="6" max="6" width="2.25"/>
    <col customWidth="1" min="7" max="7" width="14.75"/>
  </cols>
  <sheetData>
    <row r="1">
      <c r="B1" s="1" t="s">
        <v>0</v>
      </c>
    </row>
    <row r="2">
      <c r="B2" s="1" t="s">
        <v>1</v>
      </c>
    </row>
    <row r="4">
      <c r="B4" s="2" t="s">
        <v>2</v>
      </c>
      <c r="C4" s="3">
        <v>830000.0</v>
      </c>
      <c r="E4" s="1"/>
    </row>
    <row r="5">
      <c r="B5" s="2" t="s">
        <v>3</v>
      </c>
      <c r="C5" s="3">
        <v>105.0</v>
      </c>
    </row>
    <row r="6">
      <c r="B6" s="2" t="s">
        <v>4</v>
      </c>
      <c r="C6" s="3">
        <f>C4/C5</f>
        <v>7904.761905</v>
      </c>
      <c r="E6" s="4">
        <f>(C6-C23)/C23</f>
        <v>-0.3196721311</v>
      </c>
      <c r="F6" s="5"/>
      <c r="G6" s="5"/>
    </row>
    <row r="7">
      <c r="C7" s="6"/>
      <c r="E7" s="5"/>
      <c r="F7" s="5"/>
      <c r="G7" s="5"/>
    </row>
    <row r="8">
      <c r="A8" s="7" t="s">
        <v>5</v>
      </c>
      <c r="B8" s="8" t="s">
        <v>6</v>
      </c>
      <c r="C8" s="9">
        <f>C4*E8</f>
        <v>166000</v>
      </c>
      <c r="E8" s="4">
        <v>0.2</v>
      </c>
      <c r="F8" s="5"/>
      <c r="G8" s="5"/>
    </row>
    <row r="9">
      <c r="A9" s="10"/>
      <c r="B9" s="8" t="s">
        <v>7</v>
      </c>
      <c r="C9" s="9">
        <f>C4*E9</f>
        <v>24900</v>
      </c>
      <c r="E9" s="4">
        <v>0.03</v>
      </c>
      <c r="F9" s="5"/>
      <c r="G9" s="5"/>
    </row>
    <row r="10">
      <c r="A10" s="10"/>
      <c r="B10" s="8" t="s">
        <v>8</v>
      </c>
      <c r="C10" s="9">
        <v>1950.0</v>
      </c>
      <c r="E10" s="11"/>
      <c r="F10" s="5"/>
      <c r="G10" s="5"/>
    </row>
    <row r="11">
      <c r="A11" s="10"/>
      <c r="B11" s="8" t="s">
        <v>9</v>
      </c>
      <c r="C11" s="9">
        <f>C4*0.015</f>
        <v>12450</v>
      </c>
      <c r="E11" s="5"/>
      <c r="F11" s="5"/>
      <c r="G11" s="5"/>
    </row>
    <row r="12">
      <c r="A12" s="12"/>
      <c r="B12" s="2" t="s">
        <v>10</v>
      </c>
      <c r="C12" s="13">
        <f>SUM(C8:C11)</f>
        <v>205300</v>
      </c>
      <c r="E12" s="5"/>
      <c r="F12" s="5"/>
      <c r="G12" s="5"/>
    </row>
    <row r="13">
      <c r="C13" s="6"/>
      <c r="E13" s="5"/>
      <c r="F13" s="5"/>
      <c r="G13" s="5"/>
    </row>
    <row r="14">
      <c r="A14" s="14" t="s">
        <v>11</v>
      </c>
      <c r="B14" s="8" t="s">
        <v>12</v>
      </c>
      <c r="C14" s="15">
        <f>C4*0.01*6</f>
        <v>49800</v>
      </c>
      <c r="E14" s="16" t="s">
        <v>13</v>
      </c>
      <c r="F14" s="5"/>
      <c r="G14" s="5"/>
    </row>
    <row r="15">
      <c r="A15" s="10"/>
      <c r="B15" s="8" t="s">
        <v>14</v>
      </c>
      <c r="C15" s="15">
        <f>1700*6</f>
        <v>10200</v>
      </c>
      <c r="E15" s="11"/>
      <c r="F15" s="5"/>
      <c r="G15" s="5"/>
    </row>
    <row r="16">
      <c r="A16" s="10"/>
      <c r="B16" s="8" t="s">
        <v>15</v>
      </c>
      <c r="C16" s="15">
        <f>(144*6)+(200*6)</f>
        <v>2064</v>
      </c>
      <c r="E16" s="16"/>
      <c r="F16" s="5"/>
      <c r="G16" s="5"/>
    </row>
    <row r="17">
      <c r="A17" s="10"/>
      <c r="B17" s="8" t="s">
        <v>16</v>
      </c>
      <c r="C17" s="15">
        <f>C4*E17</f>
        <v>99600</v>
      </c>
      <c r="E17" s="4">
        <v>0.12</v>
      </c>
      <c r="F17" s="5"/>
      <c r="G17" s="11"/>
    </row>
    <row r="18">
      <c r="A18" s="12"/>
      <c r="B18" s="2" t="s">
        <v>17</v>
      </c>
      <c r="C18" s="13">
        <f>SUM(C14:C17)</f>
        <v>161664</v>
      </c>
      <c r="E18" s="5"/>
      <c r="F18" s="5"/>
      <c r="G18" s="5"/>
    </row>
    <row r="19">
      <c r="C19" s="6"/>
      <c r="E19" s="5"/>
      <c r="F19" s="5"/>
      <c r="G19" s="5"/>
    </row>
    <row r="20">
      <c r="A20" s="17" t="s">
        <v>18</v>
      </c>
      <c r="B20" s="2" t="s">
        <v>19</v>
      </c>
      <c r="C20" s="18">
        <f>C12+C18</f>
        <v>366964</v>
      </c>
      <c r="E20" s="5"/>
      <c r="F20" s="5"/>
      <c r="G20" s="5"/>
    </row>
    <row r="21">
      <c r="C21" s="6"/>
      <c r="E21" s="5"/>
      <c r="F21" s="5"/>
      <c r="G21" s="5"/>
    </row>
    <row r="22">
      <c r="A22" s="19" t="s">
        <v>20</v>
      </c>
      <c r="B22" s="2" t="s">
        <v>21</v>
      </c>
      <c r="C22" s="20">
        <v>1220000.0</v>
      </c>
      <c r="E22" s="21">
        <f>C22/C4-1</f>
        <v>0.4698795181</v>
      </c>
      <c r="F22" s="22" t="s">
        <v>22</v>
      </c>
      <c r="G22" s="23"/>
      <c r="H22" s="1"/>
    </row>
    <row r="23">
      <c r="A23" s="12"/>
      <c r="B23" s="2" t="s">
        <v>23</v>
      </c>
      <c r="C23" s="20">
        <f>C22/C5</f>
        <v>11619.04762</v>
      </c>
      <c r="E23" s="11"/>
    </row>
    <row r="24">
      <c r="C24" s="6"/>
      <c r="E24" s="5"/>
      <c r="F24" s="5"/>
      <c r="G24" s="5"/>
    </row>
    <row r="25">
      <c r="A25" s="24" t="s">
        <v>24</v>
      </c>
      <c r="B25" s="8" t="s">
        <v>25</v>
      </c>
      <c r="C25" s="25">
        <f>C4-C8-(C14/4)</f>
        <v>651550</v>
      </c>
      <c r="E25" s="26" t="s">
        <v>26</v>
      </c>
      <c r="F25" s="5"/>
      <c r="G25" s="5"/>
    </row>
    <row r="26">
      <c r="A26" s="10"/>
      <c r="B26" s="8" t="s">
        <v>27</v>
      </c>
      <c r="C26" s="25">
        <f>IF(E26="N",0,C22*G26)</f>
        <v>61000</v>
      </c>
      <c r="E26" s="26" t="s">
        <v>28</v>
      </c>
      <c r="F26" s="5"/>
      <c r="G26" s="4">
        <v>0.05</v>
      </c>
      <c r="H26" s="27" t="s">
        <v>29</v>
      </c>
    </row>
    <row r="27">
      <c r="A27" s="12"/>
      <c r="B27" s="8" t="s">
        <v>30</v>
      </c>
      <c r="C27" s="25">
        <f>IF(E27="N",0,(C22-C12-C25-C26-(C14*3/4)-C17)*0.15)</f>
        <v>24780</v>
      </c>
      <c r="E27" s="26" t="s">
        <v>28</v>
      </c>
      <c r="F27" s="5"/>
      <c r="G27" s="5"/>
    </row>
    <row r="28">
      <c r="C28" s="6"/>
      <c r="E28" s="5"/>
      <c r="F28" s="5"/>
      <c r="G28" s="5"/>
    </row>
    <row r="29">
      <c r="A29" s="28" t="s">
        <v>31</v>
      </c>
      <c r="B29" s="8" t="s">
        <v>32</v>
      </c>
      <c r="C29" s="29">
        <f>C22-C20-C25-C26-C27</f>
        <v>115706</v>
      </c>
      <c r="E29" s="30">
        <f>C29/C20</f>
        <v>0.3153061336</v>
      </c>
      <c r="F29" s="31" t="s">
        <v>33</v>
      </c>
      <c r="G29" s="32"/>
    </row>
    <row r="32">
      <c r="A32" s="33"/>
      <c r="B32" s="34"/>
    </row>
  </sheetData>
  <mergeCells count="8">
    <mergeCell ref="A8:A12"/>
    <mergeCell ref="A14:A18"/>
    <mergeCell ref="G17:I17"/>
    <mergeCell ref="A22:A23"/>
    <mergeCell ref="F22:G22"/>
    <mergeCell ref="E23:G23"/>
    <mergeCell ref="A25:A27"/>
    <mergeCell ref="F29:G29"/>
  </mergeCells>
  <conditionalFormatting sqref="E29">
    <cfRule type="cellIs" dxfId="0" priority="1" operator="greaterThan">
      <formula>"30%"</formula>
    </cfRule>
  </conditionalFormatting>
  <conditionalFormatting sqref="E29">
    <cfRule type="cellIs" dxfId="1" priority="2" operator="lessThan">
      <formula>"30%"</formula>
    </cfRule>
  </conditionalFormatting>
  <drawing r:id="rId1"/>
</worksheet>
</file>