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er\Documents\Master MUC\Thesis\"/>
    </mc:Choice>
  </mc:AlternateContent>
  <xr:revisionPtr revIDLastSave="0" documentId="13_ncr:1_{A4307C67-D419-4928-AC07-8231007768BA}" xr6:coauthVersionLast="47" xr6:coauthVersionMax="47" xr10:uidLastSave="{00000000-0000-0000-0000-000000000000}"/>
  <bookViews>
    <workbookView xWindow="23880" yWindow="-2820" windowWidth="29040" windowHeight="15840" tabRatio="661" xr2:uid="{00000000-000D-0000-FFFF-FFFF00000000}"/>
  </bookViews>
  <sheets>
    <sheet name="Daten Umfrage" sheetId="1" r:id="rId1"/>
    <sheet name="Daten bereinigt" sheetId="18" r:id="rId2"/>
    <sheet name="Daten bereinigt 100%" sheetId="23" r:id="rId3"/>
    <sheet name="Auswertung Alter" sheetId="2" r:id="rId4"/>
    <sheet name="Auswertung Geschlecht" sheetId="3" r:id="rId5"/>
    <sheet name="Auswertung Tätigkeit, Schulbild" sheetId="26" r:id="rId6"/>
    <sheet name="Interesse Politik etc." sheetId="27" r:id="rId7"/>
    <sheet name="Vertrauen Nachrichten, Falschm." sheetId="32" r:id="rId8"/>
    <sheet name="Deepfake Einschätzung gesamt" sheetId="16" r:id="rId9"/>
    <sheet name="Deepfakes gesamt (120)" sheetId="24" r:id="rId10"/>
    <sheet name="Videos gesamt" sheetId="19" r:id="rId11"/>
    <sheet name="Korrelation Alter Schul, Tätigk" sheetId="20" r:id="rId12"/>
    <sheet name="Korrelation Alter u. Einsch. 2" sheetId="25" r:id="rId13"/>
    <sheet name="Korrelation Nachr. u. Bekannt" sheetId="17" r:id="rId14"/>
    <sheet name="Korrelation Cybersicher u. Deep" sheetId="21" r:id="rId15"/>
    <sheet name="Regression korrekt" sheetId="29" r:id="rId16"/>
    <sheet name="Regression bekannt" sheetId="30" r:id="rId17"/>
    <sheet name="Regression echt bekannt" sheetId="31" r:id="rId18"/>
    <sheet name="Video 1" sheetId="5" r:id="rId19"/>
    <sheet name="Video 2" sheetId="6" r:id="rId20"/>
    <sheet name="Video 3" sheetId="7" r:id="rId21"/>
    <sheet name="Video 4" sheetId="8" r:id="rId22"/>
    <sheet name="Video 5" sheetId="9" r:id="rId23"/>
    <sheet name="Video 6" sheetId="10" r:id="rId24"/>
    <sheet name="Video 7" sheetId="11" r:id="rId25"/>
    <sheet name="Video 8" sheetId="12" r:id="rId26"/>
    <sheet name="Video 9" sheetId="13" r:id="rId27"/>
    <sheet name="Video 10" sheetId="14" r:id="rId28"/>
  </sheets>
  <definedNames>
    <definedName name="_xlnm._FilterDatabase" localSheetId="11" hidden="1">'Korrelation Alter Schul, Tätigk'!$AE$1:$AF$139</definedName>
    <definedName name="_xlnm._FilterDatabase" localSheetId="13" hidden="1">'Korrelation Nachr. u. Bekannt'!$BR$1:$BS$139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2" l="1"/>
  <c r="G7" i="32"/>
  <c r="F7" i="32"/>
  <c r="I6" i="32"/>
  <c r="H6" i="32"/>
  <c r="G6" i="32"/>
  <c r="F6" i="32"/>
  <c r="F3" i="32"/>
  <c r="I4" i="32"/>
  <c r="H4" i="32"/>
  <c r="G4" i="32"/>
  <c r="F4" i="32"/>
  <c r="H3" i="32"/>
  <c r="G3" i="32"/>
  <c r="AO2" i="20"/>
  <c r="AN2" i="20"/>
  <c r="F2" i="29"/>
  <c r="D2" i="30"/>
  <c r="E2" i="31"/>
  <c r="AI10" i="20"/>
  <c r="AP2" i="20"/>
  <c r="AI2" i="20"/>
  <c r="AH2" i="20"/>
  <c r="AG2" i="20"/>
  <c r="AF2" i="20"/>
  <c r="AE2" i="20"/>
  <c r="AQ2" i="25"/>
  <c r="AB2" i="25"/>
  <c r="AA2" i="25"/>
  <c r="T18" i="25"/>
  <c r="T2" i="25"/>
  <c r="V2" i="25"/>
  <c r="T14" i="27"/>
  <c r="T13" i="27"/>
  <c r="T9" i="27"/>
  <c r="T3" i="27"/>
  <c r="T4" i="27"/>
  <c r="T5" i="27"/>
  <c r="T6" i="27"/>
  <c r="T7" i="27"/>
  <c r="T8" i="27"/>
  <c r="T2" i="27"/>
  <c r="S2" i="27" a="1"/>
  <c r="S2" i="27" s="1"/>
  <c r="W2" i="25" a="1"/>
  <c r="W2" i="25" s="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92" i="31"/>
  <c r="D93" i="31"/>
  <c r="D94" i="31"/>
  <c r="D95" i="31"/>
  <c r="D96" i="31"/>
  <c r="D97" i="3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2" i="31"/>
  <c r="I7" i="32" l="1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2" i="29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2" i="30"/>
  <c r="M2" i="17"/>
  <c r="E121" i="29"/>
  <c r="E120" i="29"/>
  <c r="E119" i="29"/>
  <c r="E118" i="29"/>
  <c r="E117" i="29"/>
  <c r="E116" i="29"/>
  <c r="E115" i="29"/>
  <c r="E114" i="29"/>
  <c r="E113" i="29"/>
  <c r="E112" i="29"/>
  <c r="E111" i="29"/>
  <c r="E110" i="29"/>
  <c r="E109" i="29"/>
  <c r="E108" i="29"/>
  <c r="E107" i="29"/>
  <c r="E106" i="29"/>
  <c r="E105" i="29"/>
  <c r="E104" i="29"/>
  <c r="E103" i="29"/>
  <c r="E102" i="29"/>
  <c r="E101" i="29"/>
  <c r="E100" i="29"/>
  <c r="E99" i="29"/>
  <c r="E98" i="29"/>
  <c r="E97" i="29"/>
  <c r="E96" i="29"/>
  <c r="E95" i="29"/>
  <c r="E94" i="29"/>
  <c r="E93" i="29"/>
  <c r="E92" i="29"/>
  <c r="E91" i="29"/>
  <c r="E90" i="29"/>
  <c r="E89" i="29"/>
  <c r="E88" i="29"/>
  <c r="E87" i="29"/>
  <c r="E86" i="29"/>
  <c r="E85" i="29"/>
  <c r="E84" i="29"/>
  <c r="E83" i="29"/>
  <c r="E82" i="29"/>
  <c r="E81" i="29"/>
  <c r="E80" i="29"/>
  <c r="E79" i="29"/>
  <c r="E78" i="29"/>
  <c r="E77" i="29"/>
  <c r="E76" i="29"/>
  <c r="E75" i="29"/>
  <c r="E74" i="29"/>
  <c r="E73" i="29"/>
  <c r="E72" i="29"/>
  <c r="E71" i="29"/>
  <c r="E70" i="29"/>
  <c r="E69" i="29"/>
  <c r="E68" i="29"/>
  <c r="E67" i="29"/>
  <c r="E66" i="29"/>
  <c r="E65" i="29"/>
  <c r="E64" i="29"/>
  <c r="E63" i="29"/>
  <c r="E62" i="29"/>
  <c r="E61" i="29"/>
  <c r="E60" i="29"/>
  <c r="E59" i="29"/>
  <c r="E58" i="29"/>
  <c r="E57" i="29"/>
  <c r="E56" i="29"/>
  <c r="E55" i="29"/>
  <c r="E54" i="29"/>
  <c r="E53" i="29"/>
  <c r="E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E3" i="29"/>
  <c r="E2" i="29"/>
  <c r="AQ2" i="21" l="1"/>
  <c r="AP2" i="21"/>
  <c r="X2" i="21"/>
  <c r="W2" i="21"/>
  <c r="E2" i="21"/>
  <c r="D2" i="21"/>
  <c r="KG2" i="17"/>
  <c r="KF2" i="17"/>
  <c r="JO2" i="17"/>
  <c r="JN2" i="17"/>
  <c r="IW2" i="17"/>
  <c r="IV2" i="17"/>
  <c r="ID2" i="17"/>
  <c r="IC3" i="17"/>
  <c r="HL2" i="17"/>
  <c r="HK2" i="17"/>
  <c r="GT2" i="17"/>
  <c r="GR2" i="17"/>
  <c r="GS2" i="17"/>
  <c r="GB2" i="17"/>
  <c r="GA2" i="17"/>
  <c r="FI2" i="17"/>
  <c r="FH3" i="17"/>
  <c r="EO2" i="17"/>
  <c r="EN2" i="17"/>
  <c r="DW2" i="17"/>
  <c r="DV3" i="17"/>
  <c r="CL2" i="17"/>
  <c r="CK2" i="17"/>
  <c r="BS2" i="17"/>
  <c r="BR2" i="17"/>
  <c r="KG3" i="17"/>
  <c r="KG4" i="17"/>
  <c r="KG5" i="17"/>
  <c r="KG6" i="17"/>
  <c r="KG7" i="17"/>
  <c r="KG8" i="17"/>
  <c r="KG9" i="17"/>
  <c r="KG10" i="17"/>
  <c r="KG11" i="17"/>
  <c r="KG12" i="17"/>
  <c r="KG13" i="17"/>
  <c r="KG14" i="17"/>
  <c r="KG15" i="17"/>
  <c r="KG16" i="17"/>
  <c r="KG17" i="17"/>
  <c r="KG18" i="17"/>
  <c r="KG19" i="17"/>
  <c r="KG20" i="17"/>
  <c r="KG21" i="17"/>
  <c r="KG22" i="17"/>
  <c r="KG23" i="17"/>
  <c r="KG24" i="17"/>
  <c r="KG25" i="17"/>
  <c r="KG26" i="17"/>
  <c r="KG27" i="17"/>
  <c r="KG28" i="17"/>
  <c r="KG29" i="17"/>
  <c r="KG30" i="17"/>
  <c r="KG31" i="17"/>
  <c r="KG32" i="17"/>
  <c r="KG33" i="17"/>
  <c r="KG34" i="17"/>
  <c r="KG35" i="17"/>
  <c r="KG36" i="17"/>
  <c r="KG37" i="17"/>
  <c r="KG38" i="17"/>
  <c r="KG39" i="17"/>
  <c r="KG40" i="17"/>
  <c r="KG41" i="17"/>
  <c r="KG42" i="17"/>
  <c r="KG43" i="17"/>
  <c r="KG44" i="17"/>
  <c r="KG45" i="17"/>
  <c r="KG46" i="17"/>
  <c r="KG47" i="17"/>
  <c r="KG48" i="17"/>
  <c r="KG49" i="17"/>
  <c r="KG50" i="17"/>
  <c r="KG51" i="17"/>
  <c r="KG52" i="17"/>
  <c r="KG53" i="17"/>
  <c r="KG54" i="17"/>
  <c r="KG55" i="17"/>
  <c r="KG56" i="17"/>
  <c r="KG57" i="17"/>
  <c r="KG58" i="17"/>
  <c r="KG59" i="17"/>
  <c r="KG60" i="17"/>
  <c r="KG61" i="17"/>
  <c r="KG62" i="17"/>
  <c r="KG63" i="17"/>
  <c r="KG64" i="17"/>
  <c r="KG65" i="17"/>
  <c r="KG66" i="17"/>
  <c r="KG67" i="17"/>
  <c r="KG68" i="17"/>
  <c r="KG69" i="17"/>
  <c r="KG70" i="17"/>
  <c r="KG71" i="17"/>
  <c r="KG72" i="17"/>
  <c r="KG73" i="17"/>
  <c r="KG74" i="17"/>
  <c r="KG75" i="17"/>
  <c r="KG76" i="17"/>
  <c r="KG77" i="17"/>
  <c r="KG78" i="17"/>
  <c r="KG79" i="17"/>
  <c r="KG80" i="17"/>
  <c r="KG81" i="17"/>
  <c r="KG82" i="17"/>
  <c r="KG83" i="17"/>
  <c r="KG84" i="17"/>
  <c r="KG85" i="17"/>
  <c r="KG86" i="17"/>
  <c r="KG87" i="17"/>
  <c r="KG88" i="17"/>
  <c r="KG89" i="17"/>
  <c r="KG90" i="17"/>
  <c r="KG91" i="17"/>
  <c r="KG92" i="17"/>
  <c r="KG93" i="17"/>
  <c r="KG94" i="17"/>
  <c r="KG95" i="17"/>
  <c r="KG96" i="17"/>
  <c r="KG97" i="17"/>
  <c r="KG98" i="17"/>
  <c r="KG99" i="17"/>
  <c r="KG100" i="17"/>
  <c r="KG101" i="17"/>
  <c r="KG102" i="17"/>
  <c r="KG103" i="17"/>
  <c r="KG104" i="17"/>
  <c r="KG105" i="17"/>
  <c r="KG106" i="17"/>
  <c r="KG107" i="17"/>
  <c r="KG108" i="17"/>
  <c r="KG109" i="17"/>
  <c r="KG110" i="17"/>
  <c r="KG111" i="17"/>
  <c r="KG112" i="17"/>
  <c r="KG113" i="17"/>
  <c r="KG114" i="17"/>
  <c r="KG115" i="17"/>
  <c r="KG116" i="17"/>
  <c r="KG117" i="17"/>
  <c r="KG118" i="17"/>
  <c r="KG119" i="17"/>
  <c r="KG120" i="17"/>
  <c r="KH120" i="17" s="1"/>
  <c r="KI120" i="17" s="1"/>
  <c r="KG121" i="17"/>
  <c r="KF3" i="17"/>
  <c r="KF4" i="17"/>
  <c r="KF5" i="17"/>
  <c r="KF6" i="17"/>
  <c r="KF7" i="17"/>
  <c r="KF8" i="17"/>
  <c r="KF9" i="17"/>
  <c r="KF10" i="17"/>
  <c r="KF11" i="17"/>
  <c r="KF12" i="17"/>
  <c r="KF13" i="17"/>
  <c r="KF14" i="17"/>
  <c r="KF15" i="17"/>
  <c r="KF16" i="17"/>
  <c r="KF17" i="17"/>
  <c r="KH17" i="17" s="1"/>
  <c r="KI17" i="17" s="1"/>
  <c r="KF18" i="17"/>
  <c r="KF19" i="17"/>
  <c r="KF20" i="17"/>
  <c r="KF21" i="17"/>
  <c r="KF22" i="17"/>
  <c r="KF23" i="17"/>
  <c r="KF24" i="17"/>
  <c r="KF25" i="17"/>
  <c r="KF26" i="17"/>
  <c r="KF27" i="17"/>
  <c r="KF28" i="17"/>
  <c r="KF29" i="17"/>
  <c r="KF30" i="17"/>
  <c r="KF31" i="17"/>
  <c r="KF32" i="17"/>
  <c r="KF33" i="17"/>
  <c r="KF34" i="17"/>
  <c r="KF35" i="17"/>
  <c r="KF36" i="17"/>
  <c r="KF37" i="17"/>
  <c r="KF38" i="17"/>
  <c r="KF39" i="17"/>
  <c r="KF40" i="17"/>
  <c r="KF41" i="17"/>
  <c r="KF42" i="17"/>
  <c r="KF43" i="17"/>
  <c r="KF44" i="17"/>
  <c r="KF45" i="17"/>
  <c r="KF46" i="17"/>
  <c r="KF47" i="17"/>
  <c r="KF48" i="17"/>
  <c r="KF49" i="17"/>
  <c r="KF50" i="17"/>
  <c r="KF51" i="17"/>
  <c r="KF52" i="17"/>
  <c r="KF53" i="17"/>
  <c r="KF54" i="17"/>
  <c r="KF55" i="17"/>
  <c r="KF56" i="17"/>
  <c r="KF57" i="17"/>
  <c r="KF58" i="17"/>
  <c r="KF59" i="17"/>
  <c r="KF60" i="17"/>
  <c r="KF61" i="17"/>
  <c r="KF62" i="17"/>
  <c r="KF63" i="17"/>
  <c r="KF64" i="17"/>
  <c r="KF65" i="17"/>
  <c r="KF66" i="17"/>
  <c r="KF67" i="17"/>
  <c r="KF68" i="17"/>
  <c r="KF69" i="17"/>
  <c r="KF70" i="17"/>
  <c r="KF71" i="17"/>
  <c r="KF72" i="17"/>
  <c r="KF73" i="17"/>
  <c r="KF74" i="17"/>
  <c r="KF75" i="17"/>
  <c r="KF76" i="17"/>
  <c r="KF77" i="17"/>
  <c r="KF78" i="17"/>
  <c r="KF79" i="17"/>
  <c r="KF80" i="17"/>
  <c r="KF81" i="17"/>
  <c r="KF82" i="17"/>
  <c r="KF83" i="17"/>
  <c r="KF84" i="17"/>
  <c r="KF85" i="17"/>
  <c r="KF86" i="17"/>
  <c r="KF87" i="17"/>
  <c r="KF88" i="17"/>
  <c r="KF89" i="17"/>
  <c r="KF90" i="17"/>
  <c r="KF91" i="17"/>
  <c r="KF92" i="17"/>
  <c r="KF93" i="17"/>
  <c r="KF94" i="17"/>
  <c r="KF95" i="17"/>
  <c r="KF96" i="17"/>
  <c r="KF97" i="17"/>
  <c r="KF98" i="17"/>
  <c r="KF99" i="17"/>
  <c r="KF100" i="17"/>
  <c r="KF101" i="17"/>
  <c r="KF102" i="17"/>
  <c r="KF103" i="17"/>
  <c r="KF104" i="17"/>
  <c r="KF105" i="17"/>
  <c r="KF106" i="17"/>
  <c r="KF107" i="17"/>
  <c r="KF108" i="17"/>
  <c r="KF109" i="17"/>
  <c r="KH109" i="17" s="1"/>
  <c r="KI109" i="17" s="1"/>
  <c r="KF110" i="17"/>
  <c r="KF111" i="17"/>
  <c r="KF112" i="17"/>
  <c r="KF113" i="17"/>
  <c r="KF114" i="17"/>
  <c r="KF115" i="17"/>
  <c r="KF116" i="17"/>
  <c r="KF117" i="17"/>
  <c r="KF118" i="17"/>
  <c r="KF119" i="17"/>
  <c r="KF120" i="17"/>
  <c r="KF121" i="17"/>
  <c r="KE3" i="17"/>
  <c r="KE4" i="17"/>
  <c r="KE5" i="17"/>
  <c r="KE6" i="17"/>
  <c r="KE7" i="17"/>
  <c r="KE8" i="17"/>
  <c r="KE9" i="17"/>
  <c r="KE10" i="17"/>
  <c r="KE11" i="17"/>
  <c r="KE12" i="17"/>
  <c r="KE13" i="17"/>
  <c r="KE14" i="17"/>
  <c r="KE15" i="17"/>
  <c r="KE16" i="17"/>
  <c r="KE17" i="17"/>
  <c r="KE18" i="17"/>
  <c r="KE19" i="17"/>
  <c r="KE20" i="17"/>
  <c r="KE21" i="17"/>
  <c r="KE22" i="17"/>
  <c r="KE23" i="17"/>
  <c r="KE24" i="17"/>
  <c r="KE25" i="17"/>
  <c r="KE26" i="17"/>
  <c r="KE27" i="17"/>
  <c r="KE28" i="17"/>
  <c r="KE29" i="17"/>
  <c r="KE30" i="17"/>
  <c r="KE31" i="17"/>
  <c r="KE32" i="17"/>
  <c r="KE33" i="17"/>
  <c r="KE34" i="17"/>
  <c r="KE35" i="17"/>
  <c r="KE36" i="17"/>
  <c r="KE37" i="17"/>
  <c r="KE38" i="17"/>
  <c r="KE39" i="17"/>
  <c r="KE40" i="17"/>
  <c r="KE41" i="17"/>
  <c r="KE42" i="17"/>
  <c r="KE43" i="17"/>
  <c r="KE44" i="17"/>
  <c r="KE45" i="17"/>
  <c r="KE46" i="17"/>
  <c r="KE47" i="17"/>
  <c r="KE48" i="17"/>
  <c r="KE49" i="17"/>
  <c r="KE50" i="17"/>
  <c r="KE51" i="17"/>
  <c r="KE52" i="17"/>
  <c r="KE53" i="17"/>
  <c r="KE54" i="17"/>
  <c r="KE55" i="17"/>
  <c r="KE56" i="17"/>
  <c r="KE57" i="17"/>
  <c r="KE58" i="17"/>
  <c r="KE59" i="17"/>
  <c r="KE60" i="17"/>
  <c r="KE61" i="17"/>
  <c r="KE62" i="17"/>
  <c r="KE63" i="17"/>
  <c r="KE64" i="17"/>
  <c r="KE65" i="17"/>
  <c r="KE66" i="17"/>
  <c r="KE67" i="17"/>
  <c r="KE68" i="17"/>
  <c r="KE69" i="17"/>
  <c r="KE70" i="17"/>
  <c r="KE71" i="17"/>
  <c r="KE72" i="17"/>
  <c r="KE73" i="17"/>
  <c r="KE74" i="17"/>
  <c r="KE75" i="17"/>
  <c r="KE76" i="17"/>
  <c r="KE77" i="17"/>
  <c r="KE78" i="17"/>
  <c r="KE79" i="17"/>
  <c r="KE80" i="17"/>
  <c r="KE81" i="17"/>
  <c r="KE82" i="17"/>
  <c r="KE83" i="17"/>
  <c r="KE84" i="17"/>
  <c r="KE85" i="17"/>
  <c r="KE86" i="17"/>
  <c r="KE87" i="17"/>
  <c r="KE88" i="17"/>
  <c r="KE89" i="17"/>
  <c r="KE90" i="17"/>
  <c r="KE91" i="17"/>
  <c r="KE92" i="17"/>
  <c r="KE93" i="17"/>
  <c r="KE94" i="17"/>
  <c r="KE95" i="17"/>
  <c r="KE96" i="17"/>
  <c r="KE97" i="17"/>
  <c r="KE98" i="17"/>
  <c r="KE99" i="17"/>
  <c r="KE100" i="17"/>
  <c r="KE101" i="17"/>
  <c r="KE102" i="17"/>
  <c r="KE103" i="17"/>
  <c r="KE104" i="17"/>
  <c r="KE105" i="17"/>
  <c r="KE106" i="17"/>
  <c r="KE107" i="17"/>
  <c r="KE108" i="17"/>
  <c r="KE109" i="17"/>
  <c r="KE110" i="17"/>
  <c r="KE111" i="17"/>
  <c r="KE112" i="17"/>
  <c r="KE113" i="17"/>
  <c r="KE114" i="17"/>
  <c r="KE115" i="17"/>
  <c r="KE116" i="17"/>
  <c r="KE117" i="17"/>
  <c r="KE118" i="17"/>
  <c r="KE119" i="17"/>
  <c r="KE120" i="17"/>
  <c r="KE121" i="17"/>
  <c r="KE2" i="17"/>
  <c r="KH119" i="17"/>
  <c r="KI119" i="17" s="1"/>
  <c r="KH116" i="17"/>
  <c r="KI116" i="17" s="1"/>
  <c r="KH112" i="17"/>
  <c r="KI112" i="17" s="1"/>
  <c r="KH103" i="17"/>
  <c r="KI103" i="17" s="1"/>
  <c r="KH99" i="17"/>
  <c r="KI99" i="17" s="1"/>
  <c r="KH97" i="17"/>
  <c r="KI97" i="17" s="1"/>
  <c r="KH93" i="17"/>
  <c r="KI93" i="17" s="1"/>
  <c r="KH87" i="17"/>
  <c r="KI87" i="17" s="1"/>
  <c r="KH83" i="17"/>
  <c r="KI83" i="17" s="1"/>
  <c r="KH73" i="17"/>
  <c r="KI73" i="17" s="1"/>
  <c r="KH57" i="17"/>
  <c r="KI57" i="17" s="1"/>
  <c r="KH51" i="17"/>
  <c r="KI51" i="17" s="1"/>
  <c r="KH47" i="17"/>
  <c r="KI47" i="17" s="1"/>
  <c r="KH43" i="17"/>
  <c r="KI43" i="17" s="1"/>
  <c r="KH36" i="17"/>
  <c r="KI36" i="17" s="1"/>
  <c r="KH20" i="17"/>
  <c r="KI20" i="17" s="1"/>
  <c r="KQ2" i="17"/>
  <c r="S2" i="25"/>
  <c r="R2" i="25"/>
  <c r="CE2" i="20"/>
  <c r="CD2" i="20"/>
  <c r="BN2" i="20"/>
  <c r="BM2" i="20"/>
  <c r="AV2" i="20"/>
  <c r="AU2" i="20"/>
  <c r="AJ2" i="20" a="1"/>
  <c r="AJ2" i="20" s="1"/>
  <c r="AK2" i="20" s="1"/>
  <c r="M2" i="20"/>
  <c r="L2" i="20"/>
  <c r="AQ3" i="21"/>
  <c r="AQ4" i="21"/>
  <c r="AQ5" i="21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40" i="21"/>
  <c r="AQ41" i="21"/>
  <c r="AQ42" i="21"/>
  <c r="AQ43" i="21"/>
  <c r="AQ44" i="21"/>
  <c r="AQ45" i="21"/>
  <c r="AQ46" i="21"/>
  <c r="AQ47" i="21"/>
  <c r="AQ48" i="21"/>
  <c r="AQ49" i="21"/>
  <c r="AQ50" i="21"/>
  <c r="AQ51" i="21"/>
  <c r="AQ52" i="21"/>
  <c r="AQ53" i="21"/>
  <c r="AQ54" i="21"/>
  <c r="AQ55" i="21"/>
  <c r="AQ56" i="21"/>
  <c r="AQ57" i="21"/>
  <c r="AQ58" i="21"/>
  <c r="AQ59" i="21"/>
  <c r="AQ60" i="21"/>
  <c r="AQ61" i="21"/>
  <c r="AQ62" i="21"/>
  <c r="AQ63" i="21"/>
  <c r="AQ64" i="21"/>
  <c r="AQ65" i="21"/>
  <c r="AQ66" i="21"/>
  <c r="AQ67" i="21"/>
  <c r="AQ68" i="21"/>
  <c r="AQ69" i="21"/>
  <c r="AQ70" i="21"/>
  <c r="AQ71" i="21"/>
  <c r="AQ72" i="21"/>
  <c r="AQ73" i="21"/>
  <c r="AQ74" i="21"/>
  <c r="AQ75" i="21"/>
  <c r="AQ76" i="21"/>
  <c r="AQ77" i="21"/>
  <c r="AQ78" i="21"/>
  <c r="AQ79" i="21"/>
  <c r="AQ80" i="21"/>
  <c r="AQ81" i="21"/>
  <c r="AQ82" i="21"/>
  <c r="AQ83" i="21"/>
  <c r="AQ84" i="21"/>
  <c r="AQ85" i="21"/>
  <c r="AQ86" i="21"/>
  <c r="AQ87" i="21"/>
  <c r="AQ88" i="21"/>
  <c r="AQ89" i="21"/>
  <c r="AQ90" i="21"/>
  <c r="AQ91" i="21"/>
  <c r="AQ92" i="21"/>
  <c r="AQ93" i="21"/>
  <c r="AQ94" i="21"/>
  <c r="AQ95" i="21"/>
  <c r="AQ96" i="21"/>
  <c r="AQ97" i="21"/>
  <c r="AQ98" i="21"/>
  <c r="AQ99" i="21"/>
  <c r="AQ100" i="21"/>
  <c r="AQ101" i="21"/>
  <c r="AQ102" i="21"/>
  <c r="AQ103" i="21"/>
  <c r="AQ104" i="21"/>
  <c r="AQ105" i="21"/>
  <c r="AQ106" i="21"/>
  <c r="AQ107" i="21"/>
  <c r="AQ108" i="21"/>
  <c r="AQ109" i="21"/>
  <c r="AQ110" i="21"/>
  <c r="AQ111" i="21"/>
  <c r="AQ112" i="21"/>
  <c r="AQ113" i="21"/>
  <c r="AQ114" i="21"/>
  <c r="AQ115" i="21"/>
  <c r="AQ116" i="21"/>
  <c r="AQ117" i="21"/>
  <c r="AQ118" i="21"/>
  <c r="AQ119" i="21"/>
  <c r="AQ120" i="21"/>
  <c r="AQ121" i="21"/>
  <c r="AP3" i="21"/>
  <c r="AP4" i="21"/>
  <c r="AP5" i="21"/>
  <c r="AP6" i="21"/>
  <c r="AP7" i="21"/>
  <c r="AP8" i="21"/>
  <c r="AP9" i="21"/>
  <c r="AP10" i="21"/>
  <c r="AP11" i="21"/>
  <c r="AP12" i="21"/>
  <c r="AP13" i="21"/>
  <c r="AP14" i="21"/>
  <c r="AP15" i="21"/>
  <c r="AP16" i="21"/>
  <c r="AP17" i="21"/>
  <c r="AP18" i="21"/>
  <c r="AP19" i="21"/>
  <c r="AP20" i="21"/>
  <c r="AP21" i="21"/>
  <c r="AP22" i="21"/>
  <c r="AP23" i="21"/>
  <c r="AP24" i="21"/>
  <c r="AP25" i="21"/>
  <c r="AP26" i="21"/>
  <c r="AP27" i="21"/>
  <c r="AP28" i="21"/>
  <c r="AP29" i="21"/>
  <c r="AP30" i="21"/>
  <c r="AP31" i="21"/>
  <c r="AP32" i="21"/>
  <c r="AP33" i="21"/>
  <c r="AP34" i="21"/>
  <c r="AP35" i="21"/>
  <c r="AP36" i="21"/>
  <c r="AP37" i="21"/>
  <c r="AP38" i="21"/>
  <c r="AP39" i="21"/>
  <c r="AP40" i="21"/>
  <c r="AP41" i="21"/>
  <c r="AP42" i="21"/>
  <c r="AP43" i="21"/>
  <c r="AP44" i="21"/>
  <c r="AP45" i="21"/>
  <c r="AP46" i="21"/>
  <c r="AP47" i="21"/>
  <c r="AP48" i="21"/>
  <c r="AP49" i="21"/>
  <c r="AP50" i="21"/>
  <c r="AP51" i="21"/>
  <c r="AP52" i="21"/>
  <c r="AP53" i="21"/>
  <c r="AP54" i="21"/>
  <c r="AP55" i="21"/>
  <c r="AP56" i="21"/>
  <c r="AP57" i="21"/>
  <c r="AP58" i="21"/>
  <c r="AP59" i="21"/>
  <c r="AP60" i="21"/>
  <c r="AP61" i="21"/>
  <c r="AP62" i="21"/>
  <c r="AP63" i="21"/>
  <c r="AP64" i="21"/>
  <c r="AP65" i="21"/>
  <c r="AP66" i="21"/>
  <c r="AP67" i="21"/>
  <c r="AP68" i="21"/>
  <c r="AP69" i="21"/>
  <c r="AP70" i="21"/>
  <c r="AP71" i="21"/>
  <c r="AP72" i="21"/>
  <c r="AP73" i="21"/>
  <c r="AP74" i="21"/>
  <c r="AP75" i="21"/>
  <c r="AP76" i="21"/>
  <c r="AP77" i="21"/>
  <c r="AP78" i="21"/>
  <c r="AP79" i="21"/>
  <c r="AP80" i="21"/>
  <c r="AP81" i="21"/>
  <c r="AP82" i="21"/>
  <c r="AP83" i="21"/>
  <c r="AP84" i="21"/>
  <c r="AP85" i="21"/>
  <c r="AP86" i="21"/>
  <c r="AP87" i="21"/>
  <c r="AP88" i="21"/>
  <c r="AP89" i="21"/>
  <c r="AP90" i="21"/>
  <c r="AP91" i="21"/>
  <c r="AP92" i="21"/>
  <c r="AP93" i="21"/>
  <c r="AP94" i="21"/>
  <c r="AP95" i="21"/>
  <c r="AP96" i="21"/>
  <c r="AP97" i="21"/>
  <c r="AP98" i="21"/>
  <c r="AP99" i="21"/>
  <c r="AP100" i="21"/>
  <c r="AP101" i="21"/>
  <c r="AP102" i="21"/>
  <c r="AP103" i="21"/>
  <c r="AP104" i="21"/>
  <c r="AP105" i="21"/>
  <c r="AP106" i="21"/>
  <c r="AP107" i="21"/>
  <c r="AP108" i="21"/>
  <c r="AP109" i="21"/>
  <c r="AP110" i="21"/>
  <c r="AP111" i="21"/>
  <c r="AP112" i="21"/>
  <c r="AP113" i="21"/>
  <c r="AP114" i="21"/>
  <c r="AP115" i="21"/>
  <c r="AP116" i="21"/>
  <c r="AP117" i="21"/>
  <c r="AP118" i="21"/>
  <c r="AP119" i="21"/>
  <c r="AP120" i="21"/>
  <c r="AP121" i="21"/>
  <c r="AO3" i="21"/>
  <c r="AO4" i="21"/>
  <c r="AO5" i="21"/>
  <c r="AR5" i="21" s="1"/>
  <c r="AS5" i="21" s="1"/>
  <c r="AO6" i="21"/>
  <c r="AO7" i="21"/>
  <c r="AO8" i="21"/>
  <c r="AO9" i="21"/>
  <c r="AR9" i="21" s="1"/>
  <c r="AS9" i="21" s="1"/>
  <c r="AO10" i="21"/>
  <c r="AO11" i="21"/>
  <c r="AO12" i="21"/>
  <c r="AO13" i="21"/>
  <c r="AR13" i="21" s="1"/>
  <c r="AS13" i="21" s="1"/>
  <c r="AO14" i="21"/>
  <c r="AR14" i="21" s="1"/>
  <c r="AS14" i="21" s="1"/>
  <c r="AO15" i="21"/>
  <c r="AO16" i="21"/>
  <c r="AO17" i="21"/>
  <c r="AR17" i="21" s="1"/>
  <c r="AS17" i="21" s="1"/>
  <c r="AO18" i="21"/>
  <c r="AR18" i="21" s="1"/>
  <c r="AS18" i="21" s="1"/>
  <c r="AO19" i="21"/>
  <c r="AO20" i="21"/>
  <c r="AO21" i="21"/>
  <c r="AR21" i="21" s="1"/>
  <c r="AS21" i="21" s="1"/>
  <c r="AO22" i="21"/>
  <c r="AR22" i="21" s="1"/>
  <c r="AS22" i="21" s="1"/>
  <c r="AO23" i="21"/>
  <c r="AO24" i="21"/>
  <c r="AO25" i="21"/>
  <c r="AO26" i="21"/>
  <c r="AR26" i="21" s="1"/>
  <c r="AS26" i="21" s="1"/>
  <c r="AO27" i="21"/>
  <c r="AO28" i="21"/>
  <c r="AO29" i="21"/>
  <c r="AO30" i="21"/>
  <c r="AR30" i="21" s="1"/>
  <c r="AS30" i="21" s="1"/>
  <c r="AO31" i="21"/>
  <c r="AO32" i="21"/>
  <c r="AO33" i="21"/>
  <c r="AO34" i="21"/>
  <c r="AO35" i="21"/>
  <c r="AO36" i="21"/>
  <c r="AO37" i="21"/>
  <c r="AR37" i="21" s="1"/>
  <c r="AS37" i="21" s="1"/>
  <c r="AO38" i="21"/>
  <c r="AO39" i="21"/>
  <c r="AO40" i="21"/>
  <c r="AO41" i="21"/>
  <c r="AO42" i="21"/>
  <c r="AO43" i="21"/>
  <c r="AO44" i="21"/>
  <c r="AO45" i="21"/>
  <c r="AO46" i="21"/>
  <c r="AO47" i="21"/>
  <c r="AO48" i="21"/>
  <c r="AO49" i="21"/>
  <c r="AO50" i="21"/>
  <c r="AO51" i="21"/>
  <c r="AO52" i="21"/>
  <c r="AO53" i="21"/>
  <c r="AO54" i="21"/>
  <c r="AO55" i="21"/>
  <c r="AO56" i="21"/>
  <c r="AO57" i="21"/>
  <c r="AO58" i="21"/>
  <c r="AO59" i="21"/>
  <c r="AO60" i="21"/>
  <c r="AO61" i="21"/>
  <c r="AO62" i="21"/>
  <c r="AO63" i="21"/>
  <c r="AO64" i="21"/>
  <c r="AO65" i="21"/>
  <c r="AO66" i="21"/>
  <c r="AO67" i="21"/>
  <c r="AO68" i="21"/>
  <c r="AO69" i="21"/>
  <c r="AO70" i="21"/>
  <c r="AO71" i="21"/>
  <c r="AO72" i="21"/>
  <c r="AO73" i="21"/>
  <c r="AO74" i="21"/>
  <c r="AO75" i="21"/>
  <c r="AO76" i="21"/>
  <c r="AO77" i="21"/>
  <c r="AO78" i="21"/>
  <c r="AO79" i="21"/>
  <c r="AO80" i="21"/>
  <c r="AO81" i="21"/>
  <c r="AO82" i="21"/>
  <c r="AO83" i="21"/>
  <c r="AO84" i="21"/>
  <c r="AO85" i="21"/>
  <c r="AO86" i="21"/>
  <c r="AO87" i="21"/>
  <c r="AO88" i="21"/>
  <c r="AO89" i="21"/>
  <c r="AO90" i="21"/>
  <c r="AO91" i="21"/>
  <c r="AO92" i="21"/>
  <c r="AO93" i="21"/>
  <c r="AO94" i="21"/>
  <c r="AO95" i="21"/>
  <c r="AO96" i="21"/>
  <c r="AO97" i="21"/>
  <c r="AO98" i="21"/>
  <c r="AO99" i="21"/>
  <c r="AO100" i="21"/>
  <c r="AO101" i="21"/>
  <c r="AO102" i="21"/>
  <c r="AO103" i="21"/>
  <c r="AO104" i="21"/>
  <c r="AO105" i="21"/>
  <c r="AO106" i="21"/>
  <c r="AO107" i="21"/>
  <c r="AO108" i="21"/>
  <c r="AO109" i="21"/>
  <c r="AO110" i="21"/>
  <c r="AO111" i="21"/>
  <c r="AO112" i="21"/>
  <c r="AO113" i="21"/>
  <c r="AO114" i="21"/>
  <c r="AO115" i="21"/>
  <c r="AO116" i="21"/>
  <c r="AO117" i="21"/>
  <c r="AO118" i="21"/>
  <c r="AO119" i="21"/>
  <c r="AO120" i="21"/>
  <c r="AO121" i="21"/>
  <c r="AO2" i="21"/>
  <c r="JM2" i="17"/>
  <c r="AR36" i="21"/>
  <c r="AS36" i="21" s="1"/>
  <c r="AR35" i="21"/>
  <c r="AS35" i="21" s="1"/>
  <c r="AR33" i="21"/>
  <c r="AS33" i="21" s="1"/>
  <c r="AR32" i="21"/>
  <c r="AS32" i="21" s="1"/>
  <c r="AR31" i="21"/>
  <c r="AS31" i="21" s="1"/>
  <c r="AR29" i="21"/>
  <c r="AS29" i="21" s="1"/>
  <c r="AR28" i="21"/>
  <c r="AS28" i="21" s="1"/>
  <c r="AR27" i="21"/>
  <c r="AS27" i="21" s="1"/>
  <c r="AR24" i="21"/>
  <c r="AS24" i="21" s="1"/>
  <c r="AR23" i="21"/>
  <c r="AS23" i="21" s="1"/>
  <c r="AR20" i="21"/>
  <c r="AS20" i="21" s="1"/>
  <c r="AR19" i="21"/>
  <c r="AS19" i="21" s="1"/>
  <c r="AR16" i="21"/>
  <c r="AS16" i="21" s="1"/>
  <c r="AR15" i="21"/>
  <c r="AS15" i="21" s="1"/>
  <c r="AR12" i="21"/>
  <c r="AS12" i="21" s="1"/>
  <c r="AR11" i="21"/>
  <c r="AS11" i="21" s="1"/>
  <c r="AR4" i="21"/>
  <c r="AS4" i="21" s="1"/>
  <c r="BA2" i="21"/>
  <c r="AR2" i="21"/>
  <c r="AS2" i="21" s="1"/>
  <c r="IU2" i="17"/>
  <c r="JO3" i="17"/>
  <c r="JO4" i="17"/>
  <c r="JO5" i="17"/>
  <c r="JP5" i="17" s="1"/>
  <c r="JQ5" i="17" s="1"/>
  <c r="JO6" i="17"/>
  <c r="JO7" i="17"/>
  <c r="JO8" i="17"/>
  <c r="JO9" i="17"/>
  <c r="JP9" i="17" s="1"/>
  <c r="JQ9" i="17" s="1"/>
  <c r="JO10" i="17"/>
  <c r="JO11" i="17"/>
  <c r="JO12" i="17"/>
  <c r="JO13" i="17"/>
  <c r="JP13" i="17" s="1"/>
  <c r="JQ13" i="17" s="1"/>
  <c r="JO14" i="17"/>
  <c r="JO15" i="17"/>
  <c r="JP15" i="17" s="1"/>
  <c r="JQ15" i="17" s="1"/>
  <c r="JO16" i="17"/>
  <c r="JO17" i="17"/>
  <c r="JP17" i="17" s="1"/>
  <c r="JQ17" i="17" s="1"/>
  <c r="JO18" i="17"/>
  <c r="JO19" i="17"/>
  <c r="JO20" i="17"/>
  <c r="JO21" i="17"/>
  <c r="JO22" i="17"/>
  <c r="JO23" i="17"/>
  <c r="JP23" i="17" s="1"/>
  <c r="JQ23" i="17" s="1"/>
  <c r="JO24" i="17"/>
  <c r="JO25" i="17"/>
  <c r="JP25" i="17" s="1"/>
  <c r="JQ25" i="17" s="1"/>
  <c r="JO26" i="17"/>
  <c r="JO27" i="17"/>
  <c r="JO28" i="17"/>
  <c r="JO29" i="17"/>
  <c r="JP29" i="17" s="1"/>
  <c r="JQ29" i="17" s="1"/>
  <c r="JO30" i="17"/>
  <c r="JO31" i="17"/>
  <c r="JO32" i="17"/>
  <c r="JP32" i="17" s="1"/>
  <c r="JQ32" i="17" s="1"/>
  <c r="JO33" i="17"/>
  <c r="JO34" i="17"/>
  <c r="JO35" i="17"/>
  <c r="JO36" i="17"/>
  <c r="JO37" i="17"/>
  <c r="JP37" i="17" s="1"/>
  <c r="JQ37" i="17" s="1"/>
  <c r="JO38" i="17"/>
  <c r="JO39" i="17"/>
  <c r="JO40" i="17"/>
  <c r="JO41" i="17"/>
  <c r="JP41" i="17" s="1"/>
  <c r="JQ41" i="17" s="1"/>
  <c r="JO42" i="17"/>
  <c r="JO43" i="17"/>
  <c r="JO44" i="17"/>
  <c r="JO45" i="17"/>
  <c r="JP45" i="17" s="1"/>
  <c r="JQ45" i="17" s="1"/>
  <c r="JO46" i="17"/>
  <c r="JO47" i="17"/>
  <c r="JO48" i="17"/>
  <c r="JO49" i="17"/>
  <c r="JP49" i="17" s="1"/>
  <c r="JQ49" i="17" s="1"/>
  <c r="JO50" i="17"/>
  <c r="JO51" i="17"/>
  <c r="JO52" i="17"/>
  <c r="JO53" i="17"/>
  <c r="JO54" i="17"/>
  <c r="JO55" i="17"/>
  <c r="JP55" i="17" s="1"/>
  <c r="JQ55" i="17" s="1"/>
  <c r="JO56" i="17"/>
  <c r="JO57" i="17"/>
  <c r="JP57" i="17" s="1"/>
  <c r="JQ57" i="17" s="1"/>
  <c r="JO58" i="17"/>
  <c r="JO59" i="17"/>
  <c r="JO60" i="17"/>
  <c r="JO61" i="17"/>
  <c r="JP61" i="17" s="1"/>
  <c r="JQ61" i="17" s="1"/>
  <c r="JO62" i="17"/>
  <c r="JO63" i="17"/>
  <c r="JO64" i="17"/>
  <c r="JP64" i="17" s="1"/>
  <c r="JQ64" i="17" s="1"/>
  <c r="JO65" i="17"/>
  <c r="JO66" i="17"/>
  <c r="JO67" i="17"/>
  <c r="JO68" i="17"/>
  <c r="JO69" i="17"/>
  <c r="JP69" i="17" s="1"/>
  <c r="JQ69" i="17" s="1"/>
  <c r="JO70" i="17"/>
  <c r="JO71" i="17"/>
  <c r="JO72" i="17"/>
  <c r="JO73" i="17"/>
  <c r="JP73" i="17" s="1"/>
  <c r="JQ73" i="17" s="1"/>
  <c r="JO74" i="17"/>
  <c r="JO75" i="17"/>
  <c r="JO76" i="17"/>
  <c r="JO77" i="17"/>
  <c r="JP77" i="17" s="1"/>
  <c r="JQ77" i="17" s="1"/>
  <c r="JO78" i="17"/>
  <c r="JO79" i="17"/>
  <c r="JO80" i="17"/>
  <c r="JO81" i="17"/>
  <c r="JO82" i="17"/>
  <c r="JO83" i="17"/>
  <c r="JO84" i="17"/>
  <c r="JO85" i="17"/>
  <c r="JP85" i="17" s="1"/>
  <c r="JQ85" i="17" s="1"/>
  <c r="JO86" i="17"/>
  <c r="JO87" i="17"/>
  <c r="JO88" i="17"/>
  <c r="JO89" i="17"/>
  <c r="JP89" i="17" s="1"/>
  <c r="JQ89" i="17" s="1"/>
  <c r="JO90" i="17"/>
  <c r="JO91" i="17"/>
  <c r="JO92" i="17"/>
  <c r="JO93" i="17"/>
  <c r="JP93" i="17" s="1"/>
  <c r="JQ93" i="17" s="1"/>
  <c r="JO94" i="17"/>
  <c r="JO95" i="17"/>
  <c r="JP95" i="17" s="1"/>
  <c r="JQ95" i="17" s="1"/>
  <c r="JO96" i="17"/>
  <c r="JO97" i="17"/>
  <c r="JP97" i="17" s="1"/>
  <c r="JQ97" i="17" s="1"/>
  <c r="JO98" i="17"/>
  <c r="JO99" i="17"/>
  <c r="JO100" i="17"/>
  <c r="JO101" i="17"/>
  <c r="JP101" i="17" s="1"/>
  <c r="JQ101" i="17" s="1"/>
  <c r="JO102" i="17"/>
  <c r="JO103" i="17"/>
  <c r="JO104" i="17"/>
  <c r="JO105" i="17"/>
  <c r="JP105" i="17" s="1"/>
  <c r="JQ105" i="17" s="1"/>
  <c r="JO106" i="17"/>
  <c r="JO107" i="17"/>
  <c r="JP107" i="17" s="1"/>
  <c r="JQ107" i="17" s="1"/>
  <c r="JO108" i="17"/>
  <c r="JO109" i="17"/>
  <c r="JO110" i="17"/>
  <c r="JO111" i="17"/>
  <c r="JO112" i="17"/>
  <c r="JO113" i="17"/>
  <c r="JO114" i="17"/>
  <c r="JO115" i="17"/>
  <c r="JO116" i="17"/>
  <c r="JO117" i="17"/>
  <c r="JP117" i="17" s="1"/>
  <c r="JQ117" i="17" s="1"/>
  <c r="JO118" i="17"/>
  <c r="JO119" i="17"/>
  <c r="JP119" i="17" s="1"/>
  <c r="JQ119" i="17" s="1"/>
  <c r="JO120" i="17"/>
  <c r="JO121" i="17"/>
  <c r="JP121" i="17" s="1"/>
  <c r="JQ121" i="17" s="1"/>
  <c r="JN3" i="17"/>
  <c r="JN4" i="17"/>
  <c r="JN5" i="17"/>
  <c r="JN6" i="17"/>
  <c r="JN7" i="17"/>
  <c r="JN8" i="17"/>
  <c r="JN9" i="17"/>
  <c r="JN10" i="17"/>
  <c r="JN11" i="17"/>
  <c r="JN12" i="17"/>
  <c r="JN13" i="17"/>
  <c r="JN14" i="17"/>
  <c r="JN15" i="17"/>
  <c r="JN16" i="17"/>
  <c r="JN17" i="17"/>
  <c r="JN18" i="17"/>
  <c r="JN19" i="17"/>
  <c r="JN20" i="17"/>
  <c r="JN21" i="17"/>
  <c r="JN22" i="17"/>
  <c r="JN23" i="17"/>
  <c r="JN24" i="17"/>
  <c r="JN25" i="17"/>
  <c r="JN26" i="17"/>
  <c r="JN27" i="17"/>
  <c r="JN28" i="17"/>
  <c r="JN29" i="17"/>
  <c r="JN30" i="17"/>
  <c r="JN31" i="17"/>
  <c r="JN32" i="17"/>
  <c r="JN33" i="17"/>
  <c r="JN34" i="17"/>
  <c r="JN35" i="17"/>
  <c r="JN36" i="17"/>
  <c r="JN37" i="17"/>
  <c r="JN38" i="17"/>
  <c r="JP38" i="17" s="1"/>
  <c r="JQ38" i="17" s="1"/>
  <c r="JN39" i="17"/>
  <c r="JN40" i="17"/>
  <c r="JN41" i="17"/>
  <c r="JN42" i="17"/>
  <c r="JN43" i="17"/>
  <c r="JN44" i="17"/>
  <c r="JN45" i="17"/>
  <c r="JN46" i="17"/>
  <c r="JN47" i="17"/>
  <c r="JN48" i="17"/>
  <c r="JN49" i="17"/>
  <c r="JN50" i="17"/>
  <c r="JN51" i="17"/>
  <c r="JN52" i="17"/>
  <c r="JN53" i="17"/>
  <c r="JN54" i="17"/>
  <c r="JN55" i="17"/>
  <c r="JN56" i="17"/>
  <c r="JN57" i="17"/>
  <c r="JN58" i="17"/>
  <c r="JN59" i="17"/>
  <c r="JN60" i="17"/>
  <c r="JN61" i="17"/>
  <c r="JN62" i="17"/>
  <c r="JN63" i="17"/>
  <c r="JN64" i="17"/>
  <c r="JN65" i="17"/>
  <c r="JN66" i="17"/>
  <c r="JN67" i="17"/>
  <c r="JN68" i="17"/>
  <c r="JN69" i="17"/>
  <c r="JN70" i="17"/>
  <c r="JN71" i="17"/>
  <c r="JN72" i="17"/>
  <c r="JN73" i="17"/>
  <c r="JN74" i="17"/>
  <c r="JN75" i="17"/>
  <c r="JN76" i="17"/>
  <c r="JN77" i="17"/>
  <c r="JN78" i="17"/>
  <c r="JN79" i="17"/>
  <c r="JN80" i="17"/>
  <c r="JN81" i="17"/>
  <c r="JN82" i="17"/>
  <c r="JN83" i="17"/>
  <c r="JN84" i="17"/>
  <c r="JN85" i="17"/>
  <c r="JN86" i="17"/>
  <c r="JN87" i="17"/>
  <c r="JN88" i="17"/>
  <c r="JN89" i="17"/>
  <c r="JN90" i="17"/>
  <c r="JN91" i="17"/>
  <c r="JN92" i="17"/>
  <c r="JN93" i="17"/>
  <c r="JN94" i="17"/>
  <c r="JN95" i="17"/>
  <c r="JN96" i="17"/>
  <c r="JN97" i="17"/>
  <c r="JN98" i="17"/>
  <c r="JN99" i="17"/>
  <c r="JN100" i="17"/>
  <c r="JN101" i="17"/>
  <c r="JN102" i="17"/>
  <c r="JN103" i="17"/>
  <c r="JN104" i="17"/>
  <c r="JN105" i="17"/>
  <c r="JN106" i="17"/>
  <c r="JN107" i="17"/>
  <c r="JN108" i="17"/>
  <c r="JN109" i="17"/>
  <c r="JN110" i="17"/>
  <c r="JP110" i="17" s="1"/>
  <c r="JQ110" i="17" s="1"/>
  <c r="JN111" i="17"/>
  <c r="JN112" i="17"/>
  <c r="JN113" i="17"/>
  <c r="JN114" i="17"/>
  <c r="JN115" i="17"/>
  <c r="JN116" i="17"/>
  <c r="JN117" i="17"/>
  <c r="JN118" i="17"/>
  <c r="JN119" i="17"/>
  <c r="JN120" i="17"/>
  <c r="JN121" i="17"/>
  <c r="JP21" i="17"/>
  <c r="JQ21" i="17" s="1"/>
  <c r="JP53" i="17"/>
  <c r="JQ53" i="17" s="1"/>
  <c r="JP81" i="17"/>
  <c r="JQ81" i="17" s="1"/>
  <c r="JP113" i="17"/>
  <c r="JQ113" i="17" s="1"/>
  <c r="JM3" i="17"/>
  <c r="JM4" i="17"/>
  <c r="JM5" i="17"/>
  <c r="JM6" i="17"/>
  <c r="JM7" i="17"/>
  <c r="JM8" i="17"/>
  <c r="JM9" i="17"/>
  <c r="JM10" i="17"/>
  <c r="JM11" i="17"/>
  <c r="JM12" i="17"/>
  <c r="JM13" i="17"/>
  <c r="JM14" i="17"/>
  <c r="JM15" i="17"/>
  <c r="JM16" i="17"/>
  <c r="JM17" i="17"/>
  <c r="JM18" i="17"/>
  <c r="JM19" i="17"/>
  <c r="JM20" i="17"/>
  <c r="JM21" i="17"/>
  <c r="JM22" i="17"/>
  <c r="JM23" i="17"/>
  <c r="JM24" i="17"/>
  <c r="JM25" i="17"/>
  <c r="JM26" i="17"/>
  <c r="JM27" i="17"/>
  <c r="JM28" i="17"/>
  <c r="JM29" i="17"/>
  <c r="JM30" i="17"/>
  <c r="JM31" i="17"/>
  <c r="JM32" i="17"/>
  <c r="JM33" i="17"/>
  <c r="JM34" i="17"/>
  <c r="JM35" i="17"/>
  <c r="JM36" i="17"/>
  <c r="JM37" i="17"/>
  <c r="JM38" i="17"/>
  <c r="JM39" i="17"/>
  <c r="JM40" i="17"/>
  <c r="JM41" i="17"/>
  <c r="JM42" i="17"/>
  <c r="JM43" i="17"/>
  <c r="JM44" i="17"/>
  <c r="JM45" i="17"/>
  <c r="JM46" i="17"/>
  <c r="JM47" i="17"/>
  <c r="JM48" i="17"/>
  <c r="JM49" i="17"/>
  <c r="JM50" i="17"/>
  <c r="JM51" i="17"/>
  <c r="JM52" i="17"/>
  <c r="JM53" i="17"/>
  <c r="JM54" i="17"/>
  <c r="JM55" i="17"/>
  <c r="JM56" i="17"/>
  <c r="JM57" i="17"/>
  <c r="JM58" i="17"/>
  <c r="JM59" i="17"/>
  <c r="JM60" i="17"/>
  <c r="JM61" i="17"/>
  <c r="JM62" i="17"/>
  <c r="JM63" i="17"/>
  <c r="JM64" i="17"/>
  <c r="JM65" i="17"/>
  <c r="JM66" i="17"/>
  <c r="JM67" i="17"/>
  <c r="JM68" i="17"/>
  <c r="JM69" i="17"/>
  <c r="JM70" i="17"/>
  <c r="JM71" i="17"/>
  <c r="JM72" i="17"/>
  <c r="JM73" i="17"/>
  <c r="JM74" i="17"/>
  <c r="JM75" i="17"/>
  <c r="JM76" i="17"/>
  <c r="JM77" i="17"/>
  <c r="JM78" i="17"/>
  <c r="JM79" i="17"/>
  <c r="JM80" i="17"/>
  <c r="JM81" i="17"/>
  <c r="JM82" i="17"/>
  <c r="JM83" i="17"/>
  <c r="JM84" i="17"/>
  <c r="JM85" i="17"/>
  <c r="JM86" i="17"/>
  <c r="JM87" i="17"/>
  <c r="JM88" i="17"/>
  <c r="JM89" i="17"/>
  <c r="JM90" i="17"/>
  <c r="JM91" i="17"/>
  <c r="JM92" i="17"/>
  <c r="JM93" i="17"/>
  <c r="JM94" i="17"/>
  <c r="JM95" i="17"/>
  <c r="JM96" i="17"/>
  <c r="JM97" i="17"/>
  <c r="JM98" i="17"/>
  <c r="JM99" i="17"/>
  <c r="JM100" i="17"/>
  <c r="JM101" i="17"/>
  <c r="JM102" i="17"/>
  <c r="JM103" i="17"/>
  <c r="JM104" i="17"/>
  <c r="JM105" i="17"/>
  <c r="JM106" i="17"/>
  <c r="JM107" i="17"/>
  <c r="JM108" i="17"/>
  <c r="JM109" i="17"/>
  <c r="JM110" i="17"/>
  <c r="JM111" i="17"/>
  <c r="JM112" i="17"/>
  <c r="JM113" i="17"/>
  <c r="JM114" i="17"/>
  <c r="JM115" i="17"/>
  <c r="JM116" i="17"/>
  <c r="JM117" i="17"/>
  <c r="JM118" i="17"/>
  <c r="JM119" i="17"/>
  <c r="JM120" i="17"/>
  <c r="JM121" i="17"/>
  <c r="Q3" i="24"/>
  <c r="Q4" i="24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2" i="24"/>
  <c r="L2" i="24"/>
  <c r="JP111" i="17"/>
  <c r="JQ111" i="17" s="1"/>
  <c r="JP109" i="17"/>
  <c r="JQ109" i="17" s="1"/>
  <c r="JP103" i="17"/>
  <c r="JQ103" i="17" s="1"/>
  <c r="JP99" i="17"/>
  <c r="JQ99" i="17" s="1"/>
  <c r="JP91" i="17"/>
  <c r="JQ91" i="17" s="1"/>
  <c r="JP87" i="17"/>
  <c r="JQ87" i="17" s="1"/>
  <c r="JP83" i="17"/>
  <c r="JQ83" i="17" s="1"/>
  <c r="JP79" i="17"/>
  <c r="JQ79" i="17" s="1"/>
  <c r="JP75" i="17"/>
  <c r="JQ75" i="17" s="1"/>
  <c r="JP71" i="17"/>
  <c r="JQ71" i="17" s="1"/>
  <c r="JP67" i="17"/>
  <c r="JQ67" i="17" s="1"/>
  <c r="JP65" i="17"/>
  <c r="JQ65" i="17" s="1"/>
  <c r="JP63" i="17"/>
  <c r="JQ63" i="17" s="1"/>
  <c r="JP56" i="17"/>
  <c r="JQ56" i="17" s="1"/>
  <c r="JP48" i="17"/>
  <c r="JQ48" i="17" s="1"/>
  <c r="JP47" i="17"/>
  <c r="JQ47" i="17" s="1"/>
  <c r="JP40" i="17"/>
  <c r="JQ40" i="17" s="1"/>
  <c r="JP39" i="17"/>
  <c r="JQ39" i="17" s="1"/>
  <c r="JP33" i="17"/>
  <c r="JQ33" i="17" s="1"/>
  <c r="JP31" i="17"/>
  <c r="JQ31" i="17" s="1"/>
  <c r="JP24" i="17"/>
  <c r="JQ24" i="17" s="1"/>
  <c r="JP20" i="17"/>
  <c r="JQ20" i="17" s="1"/>
  <c r="JP19" i="17"/>
  <c r="JQ19" i="17" s="1"/>
  <c r="JP16" i="17"/>
  <c r="JQ16" i="17" s="1"/>
  <c r="JP12" i="17"/>
  <c r="JQ12" i="17" s="1"/>
  <c r="JP11" i="17"/>
  <c r="JQ11" i="17" s="1"/>
  <c r="JP8" i="17"/>
  <c r="JQ8" i="17" s="1"/>
  <c r="JP7" i="17"/>
  <c r="JQ7" i="17" s="1"/>
  <c r="JP4" i="17"/>
  <c r="JQ4" i="17" s="1"/>
  <c r="JY2" i="17"/>
  <c r="CE3" i="20"/>
  <c r="CE4" i="20"/>
  <c r="CE5" i="20"/>
  <c r="CE6" i="20"/>
  <c r="CF6" i="20" s="1"/>
  <c r="CG6" i="20" s="1"/>
  <c r="CE7" i="20"/>
  <c r="CE8" i="20"/>
  <c r="CE9" i="20"/>
  <c r="CE10" i="20"/>
  <c r="CF10" i="20" s="1"/>
  <c r="CG10" i="20" s="1"/>
  <c r="CE11" i="20"/>
  <c r="CE12" i="20"/>
  <c r="CE13" i="20"/>
  <c r="CE14" i="20"/>
  <c r="CF14" i="20" s="1"/>
  <c r="CG14" i="20" s="1"/>
  <c r="CE15" i="20"/>
  <c r="CE16" i="20"/>
  <c r="CE17" i="20"/>
  <c r="CE18" i="20"/>
  <c r="CF18" i="20" s="1"/>
  <c r="CG18" i="20" s="1"/>
  <c r="CE19" i="20"/>
  <c r="CE20" i="20"/>
  <c r="CE21" i="20"/>
  <c r="CE22" i="20"/>
  <c r="CF22" i="20" s="1"/>
  <c r="CG22" i="20" s="1"/>
  <c r="CE23" i="20"/>
  <c r="CE24" i="20"/>
  <c r="CE25" i="20"/>
  <c r="CE26" i="20"/>
  <c r="CF26" i="20" s="1"/>
  <c r="CG26" i="20" s="1"/>
  <c r="CE27" i="20"/>
  <c r="CE28" i="20"/>
  <c r="CE29" i="20"/>
  <c r="CE30" i="20"/>
  <c r="CF30" i="20" s="1"/>
  <c r="CG30" i="20" s="1"/>
  <c r="CE31" i="20"/>
  <c r="CE32" i="20"/>
  <c r="CE33" i="20"/>
  <c r="CE34" i="20"/>
  <c r="CF34" i="20" s="1"/>
  <c r="CG34" i="20" s="1"/>
  <c r="CE35" i="20"/>
  <c r="CE36" i="20"/>
  <c r="CE37" i="20"/>
  <c r="CE38" i="20"/>
  <c r="CF38" i="20" s="1"/>
  <c r="CG38" i="20" s="1"/>
  <c r="CE39" i="20"/>
  <c r="CE40" i="20"/>
  <c r="CE41" i="20"/>
  <c r="CE42" i="20"/>
  <c r="CE43" i="20"/>
  <c r="CE44" i="20"/>
  <c r="CE45" i="20"/>
  <c r="CE46" i="20"/>
  <c r="CF46" i="20" s="1"/>
  <c r="CG46" i="20" s="1"/>
  <c r="CE47" i="20"/>
  <c r="CE48" i="20"/>
  <c r="CE49" i="20"/>
  <c r="CE50" i="20"/>
  <c r="CE51" i="20"/>
  <c r="CE52" i="20"/>
  <c r="CE53" i="20"/>
  <c r="CE54" i="20"/>
  <c r="CF54" i="20" s="1"/>
  <c r="CG54" i="20" s="1"/>
  <c r="CE55" i="20"/>
  <c r="CE56" i="20"/>
  <c r="CE57" i="20"/>
  <c r="CE58" i="20"/>
  <c r="CE59" i="20"/>
  <c r="CE60" i="20"/>
  <c r="CE61" i="20"/>
  <c r="CE62" i="20"/>
  <c r="CE63" i="20"/>
  <c r="CE64" i="20"/>
  <c r="CE65" i="20"/>
  <c r="CE66" i="20"/>
  <c r="CE67" i="20"/>
  <c r="CE68" i="20"/>
  <c r="CE69" i="20"/>
  <c r="CE70" i="20"/>
  <c r="CF70" i="20" s="1"/>
  <c r="CG70" i="20" s="1"/>
  <c r="CE71" i="20"/>
  <c r="CE72" i="20"/>
  <c r="CE73" i="20"/>
  <c r="CE74" i="20"/>
  <c r="CE75" i="20"/>
  <c r="CE76" i="20"/>
  <c r="CE77" i="20"/>
  <c r="CE78" i="20"/>
  <c r="CF78" i="20" s="1"/>
  <c r="CG78" i="20" s="1"/>
  <c r="CE79" i="20"/>
  <c r="CE80" i="20"/>
  <c r="CE81" i="20"/>
  <c r="CE82" i="20"/>
  <c r="CE83" i="20"/>
  <c r="CE84" i="20"/>
  <c r="CE85" i="20"/>
  <c r="CE86" i="20"/>
  <c r="CE87" i="20"/>
  <c r="CE88" i="20"/>
  <c r="CE89" i="20"/>
  <c r="CE90" i="20"/>
  <c r="CE91" i="20"/>
  <c r="CE92" i="20"/>
  <c r="CE93" i="20"/>
  <c r="CE94" i="20"/>
  <c r="CF94" i="20" s="1"/>
  <c r="CG94" i="20" s="1"/>
  <c r="CE95" i="20"/>
  <c r="CE96" i="20"/>
  <c r="CE97" i="20"/>
  <c r="CE98" i="20"/>
  <c r="CE99" i="20"/>
  <c r="CE100" i="20"/>
  <c r="CE101" i="20"/>
  <c r="CE102" i="20"/>
  <c r="CE103" i="20"/>
  <c r="CE104" i="20"/>
  <c r="CE105" i="20"/>
  <c r="CE106" i="20"/>
  <c r="CE107" i="20"/>
  <c r="CE108" i="20"/>
  <c r="CE109" i="20"/>
  <c r="CE110" i="20"/>
  <c r="CE111" i="20"/>
  <c r="CE112" i="20"/>
  <c r="CE113" i="20"/>
  <c r="CE114" i="20"/>
  <c r="CE115" i="20"/>
  <c r="CE116" i="20"/>
  <c r="CE117" i="20"/>
  <c r="CE118" i="20"/>
  <c r="CE119" i="20"/>
  <c r="CF119" i="20" s="1"/>
  <c r="CG119" i="20" s="1"/>
  <c r="CE120" i="20"/>
  <c r="CE121" i="20"/>
  <c r="CD3" i="20"/>
  <c r="CD4" i="20"/>
  <c r="CD5" i="20"/>
  <c r="CD6" i="20"/>
  <c r="CD7" i="20"/>
  <c r="CD8" i="20"/>
  <c r="CD9" i="20"/>
  <c r="CD10" i="20"/>
  <c r="CD11" i="20"/>
  <c r="CD12" i="20"/>
  <c r="CD13" i="20"/>
  <c r="CD14" i="20"/>
  <c r="CD15" i="20"/>
  <c r="CD16" i="20"/>
  <c r="CD17" i="20"/>
  <c r="CD18" i="20"/>
  <c r="CD19" i="20"/>
  <c r="CD20" i="20"/>
  <c r="CD21" i="20"/>
  <c r="CD22" i="20"/>
  <c r="CD23" i="20"/>
  <c r="CD24" i="20"/>
  <c r="CD25" i="20"/>
  <c r="CD26" i="20"/>
  <c r="CD27" i="20"/>
  <c r="CD28" i="20"/>
  <c r="CD29" i="20"/>
  <c r="CD30" i="20"/>
  <c r="CD31" i="20"/>
  <c r="CD32" i="20"/>
  <c r="CD33" i="20"/>
  <c r="CD34" i="20"/>
  <c r="CD35" i="20"/>
  <c r="CD36" i="20"/>
  <c r="CD37" i="20"/>
  <c r="CD38" i="20"/>
  <c r="CD39" i="20"/>
  <c r="CD40" i="20"/>
  <c r="CD41" i="20"/>
  <c r="CD42" i="20"/>
  <c r="CD43" i="20"/>
  <c r="CD44" i="20"/>
  <c r="CD45" i="20"/>
  <c r="CD46" i="20"/>
  <c r="CD47" i="20"/>
  <c r="CD48" i="20"/>
  <c r="CD49" i="20"/>
  <c r="CD50" i="20"/>
  <c r="CD51" i="20"/>
  <c r="CD52" i="20"/>
  <c r="CD53" i="20"/>
  <c r="CD54" i="20"/>
  <c r="CD55" i="20"/>
  <c r="CD56" i="20"/>
  <c r="CD57" i="20"/>
  <c r="CD58" i="20"/>
  <c r="CD59" i="20"/>
  <c r="CD60" i="20"/>
  <c r="CD61" i="20"/>
  <c r="CD62" i="20"/>
  <c r="CD63" i="20"/>
  <c r="CD64" i="20"/>
  <c r="CD65" i="20"/>
  <c r="CD66" i="20"/>
  <c r="CD67" i="20"/>
  <c r="CD68" i="20"/>
  <c r="CD69" i="20"/>
  <c r="CD70" i="20"/>
  <c r="CD71" i="20"/>
  <c r="CD72" i="20"/>
  <c r="CD73" i="20"/>
  <c r="CD74" i="20"/>
  <c r="CD75" i="20"/>
  <c r="CD76" i="20"/>
  <c r="CD77" i="20"/>
  <c r="CD78" i="20"/>
  <c r="CD79" i="20"/>
  <c r="CD80" i="20"/>
  <c r="CD81" i="20"/>
  <c r="CD82" i="20"/>
  <c r="CD83" i="20"/>
  <c r="CD84" i="20"/>
  <c r="CD85" i="20"/>
  <c r="CD86" i="20"/>
  <c r="CD87" i="20"/>
  <c r="CD88" i="20"/>
  <c r="CD89" i="20"/>
  <c r="CD90" i="20"/>
  <c r="CD91" i="20"/>
  <c r="CD92" i="20"/>
  <c r="CD93" i="20"/>
  <c r="CD94" i="20"/>
  <c r="CD95" i="20"/>
  <c r="CD96" i="20"/>
  <c r="CD97" i="20"/>
  <c r="CD98" i="20"/>
  <c r="CD99" i="20"/>
  <c r="CD100" i="20"/>
  <c r="CD101" i="20"/>
  <c r="CD102" i="20"/>
  <c r="CD103" i="20"/>
  <c r="CD104" i="20"/>
  <c r="CD105" i="20"/>
  <c r="CD106" i="20"/>
  <c r="CD107" i="20"/>
  <c r="CD108" i="20"/>
  <c r="CD109" i="20"/>
  <c r="CD110" i="20"/>
  <c r="CD111" i="20"/>
  <c r="CD112" i="20"/>
  <c r="CD113" i="20"/>
  <c r="CD114" i="20"/>
  <c r="CD115" i="20"/>
  <c r="CD116" i="20"/>
  <c r="CD117" i="20"/>
  <c r="CD118" i="20"/>
  <c r="CD119" i="20"/>
  <c r="CD120" i="20"/>
  <c r="CD121" i="20"/>
  <c r="CF120" i="20"/>
  <c r="CG120" i="20" s="1"/>
  <c r="CF117" i="20"/>
  <c r="CG117" i="20" s="1"/>
  <c r="CF116" i="20"/>
  <c r="CG116" i="20" s="1"/>
  <c r="CF113" i="20"/>
  <c r="CG113" i="20" s="1"/>
  <c r="CF112" i="20"/>
  <c r="CG112" i="20" s="1"/>
  <c r="CF111" i="20"/>
  <c r="CG111" i="20" s="1"/>
  <c r="CF110" i="20"/>
  <c r="CG110" i="20" s="1"/>
  <c r="CF109" i="20"/>
  <c r="CG109" i="20" s="1"/>
  <c r="CF108" i="20"/>
  <c r="CG108" i="20" s="1"/>
  <c r="CF107" i="20"/>
  <c r="CG107" i="20" s="1"/>
  <c r="CF105" i="20"/>
  <c r="CG105" i="20" s="1"/>
  <c r="CF104" i="20"/>
  <c r="CG104" i="20" s="1"/>
  <c r="CF103" i="20"/>
  <c r="CG103" i="20" s="1"/>
  <c r="CF101" i="20"/>
  <c r="CG101" i="20" s="1"/>
  <c r="CF100" i="20"/>
  <c r="CG100" i="20" s="1"/>
  <c r="CF99" i="20"/>
  <c r="CG99" i="20" s="1"/>
  <c r="CF97" i="20"/>
  <c r="CG97" i="20" s="1"/>
  <c r="CF96" i="20"/>
  <c r="CG96" i="20" s="1"/>
  <c r="CF95" i="20"/>
  <c r="CG95" i="20" s="1"/>
  <c r="CF93" i="20"/>
  <c r="CG93" i="20" s="1"/>
  <c r="CF92" i="20"/>
  <c r="CG92" i="20" s="1"/>
  <c r="CF91" i="20"/>
  <c r="CG91" i="20" s="1"/>
  <c r="CF89" i="20"/>
  <c r="CG89" i="20" s="1"/>
  <c r="CF88" i="20"/>
  <c r="CG88" i="20" s="1"/>
  <c r="CF87" i="20"/>
  <c r="CG87" i="20" s="1"/>
  <c r="CF85" i="20"/>
  <c r="CG85" i="20" s="1"/>
  <c r="CF84" i="20"/>
  <c r="CG84" i="20" s="1"/>
  <c r="CF83" i="20"/>
  <c r="CG83" i="20" s="1"/>
  <c r="CF81" i="20"/>
  <c r="CG81" i="20" s="1"/>
  <c r="CF80" i="20"/>
  <c r="CG80" i="20" s="1"/>
  <c r="CF79" i="20"/>
  <c r="CG79" i="20" s="1"/>
  <c r="CF77" i="20"/>
  <c r="CG77" i="20" s="1"/>
  <c r="CF76" i="20"/>
  <c r="CG76" i="20" s="1"/>
  <c r="CF75" i="20"/>
  <c r="CG75" i="20" s="1"/>
  <c r="CF73" i="20"/>
  <c r="CG73" i="20" s="1"/>
  <c r="CF72" i="20"/>
  <c r="CG72" i="20" s="1"/>
  <c r="CF71" i="20"/>
  <c r="CG71" i="20" s="1"/>
  <c r="CF69" i="20"/>
  <c r="CG69" i="20" s="1"/>
  <c r="CF68" i="20"/>
  <c r="CG68" i="20" s="1"/>
  <c r="CF67" i="20"/>
  <c r="CG67" i="20" s="1"/>
  <c r="CF65" i="20"/>
  <c r="CG65" i="20" s="1"/>
  <c r="CF64" i="20"/>
  <c r="CG64" i="20" s="1"/>
  <c r="CF63" i="20"/>
  <c r="CG63" i="20" s="1"/>
  <c r="CF62" i="20"/>
  <c r="CG62" i="20" s="1"/>
  <c r="CF61" i="20"/>
  <c r="CG61" i="20" s="1"/>
  <c r="CF60" i="20"/>
  <c r="CG60" i="20" s="1"/>
  <c r="CF59" i="20"/>
  <c r="CG59" i="20" s="1"/>
  <c r="CF57" i="20"/>
  <c r="CG57" i="20" s="1"/>
  <c r="CF56" i="20"/>
  <c r="CG56" i="20" s="1"/>
  <c r="CF55" i="20"/>
  <c r="CG55" i="20" s="1"/>
  <c r="CF53" i="20"/>
  <c r="CG53" i="20" s="1"/>
  <c r="CF52" i="20"/>
  <c r="CG52" i="20" s="1"/>
  <c r="CF51" i="20"/>
  <c r="CG51" i="20" s="1"/>
  <c r="CF49" i="20"/>
  <c r="CG49" i="20" s="1"/>
  <c r="CF48" i="20"/>
  <c r="CG48" i="20" s="1"/>
  <c r="CF47" i="20"/>
  <c r="CG47" i="20" s="1"/>
  <c r="CF45" i="20"/>
  <c r="CG45" i="20" s="1"/>
  <c r="CF44" i="20"/>
  <c r="CG44" i="20" s="1"/>
  <c r="CF43" i="20"/>
  <c r="CG43" i="20" s="1"/>
  <c r="CF41" i="20"/>
  <c r="CG41" i="20" s="1"/>
  <c r="CF40" i="20"/>
  <c r="CG40" i="20" s="1"/>
  <c r="CF39" i="20"/>
  <c r="CG39" i="20" s="1"/>
  <c r="CF37" i="20"/>
  <c r="CG37" i="20" s="1"/>
  <c r="CF36" i="20"/>
  <c r="CG36" i="20" s="1"/>
  <c r="CF35" i="20"/>
  <c r="CG35" i="20" s="1"/>
  <c r="CF33" i="20"/>
  <c r="CG33" i="20" s="1"/>
  <c r="CF32" i="20"/>
  <c r="CG32" i="20" s="1"/>
  <c r="CF31" i="20"/>
  <c r="CG31" i="20" s="1"/>
  <c r="CF29" i="20"/>
  <c r="CG29" i="20" s="1"/>
  <c r="CF28" i="20"/>
  <c r="CG28" i="20" s="1"/>
  <c r="CF27" i="20"/>
  <c r="CG27" i="20" s="1"/>
  <c r="CF25" i="20"/>
  <c r="CG25" i="20" s="1"/>
  <c r="CF24" i="20"/>
  <c r="CG24" i="20" s="1"/>
  <c r="CF23" i="20"/>
  <c r="CG23" i="20" s="1"/>
  <c r="CF21" i="20"/>
  <c r="CG21" i="20" s="1"/>
  <c r="CF20" i="20"/>
  <c r="CG20" i="20" s="1"/>
  <c r="CF19" i="20"/>
  <c r="CG19" i="20" s="1"/>
  <c r="CF17" i="20"/>
  <c r="CG17" i="20" s="1"/>
  <c r="CF16" i="20"/>
  <c r="CG16" i="20" s="1"/>
  <c r="CF15" i="20"/>
  <c r="CG15" i="20" s="1"/>
  <c r="CF13" i="20"/>
  <c r="CG13" i="20" s="1"/>
  <c r="CF12" i="20"/>
  <c r="CG12" i="20" s="1"/>
  <c r="CF11" i="20"/>
  <c r="CG11" i="20" s="1"/>
  <c r="CF9" i="20"/>
  <c r="CG9" i="20" s="1"/>
  <c r="CF8" i="20"/>
  <c r="CG8" i="20" s="1"/>
  <c r="CF7" i="20"/>
  <c r="CG7" i="20" s="1"/>
  <c r="CF5" i="20"/>
  <c r="CG5" i="20" s="1"/>
  <c r="CF3" i="20"/>
  <c r="CG3" i="20" s="1"/>
  <c r="CO2" i="20"/>
  <c r="BS5" i="20"/>
  <c r="BS7" i="20"/>
  <c r="BN3" i="20"/>
  <c r="BN4" i="20"/>
  <c r="BN5" i="20"/>
  <c r="BN6" i="20"/>
  <c r="BN7" i="20"/>
  <c r="BN8" i="20"/>
  <c r="BN9" i="20"/>
  <c r="BN10" i="20"/>
  <c r="BO10" i="20" s="1"/>
  <c r="BP10" i="20" s="1"/>
  <c r="BN11" i="20"/>
  <c r="BN12" i="20"/>
  <c r="BN13" i="20"/>
  <c r="BN14" i="20"/>
  <c r="BN15" i="20"/>
  <c r="BN16" i="20"/>
  <c r="BN17" i="20"/>
  <c r="BN18" i="20"/>
  <c r="BN19" i="20"/>
  <c r="BN20" i="20"/>
  <c r="BN21" i="20"/>
  <c r="BN22" i="20"/>
  <c r="BN23" i="20"/>
  <c r="BN24" i="20"/>
  <c r="BN25" i="20"/>
  <c r="BN26" i="20"/>
  <c r="BN27" i="20"/>
  <c r="BN28" i="20"/>
  <c r="BN29" i="20"/>
  <c r="BN30" i="20"/>
  <c r="BN31" i="20"/>
  <c r="BN32" i="20"/>
  <c r="BN33" i="20"/>
  <c r="BN34" i="20"/>
  <c r="BN35" i="20"/>
  <c r="BN36" i="20"/>
  <c r="BN37" i="20"/>
  <c r="BN38" i="20"/>
  <c r="BN39" i="20"/>
  <c r="BN40" i="20"/>
  <c r="BN41" i="20"/>
  <c r="BN42" i="20"/>
  <c r="BN43" i="20"/>
  <c r="BN44" i="20"/>
  <c r="BN45" i="20"/>
  <c r="BN46" i="20"/>
  <c r="BN47" i="20"/>
  <c r="BN48" i="20"/>
  <c r="BN49" i="20"/>
  <c r="BN50" i="20"/>
  <c r="BN51" i="20"/>
  <c r="BN52" i="20"/>
  <c r="BN53" i="20"/>
  <c r="BN54" i="20"/>
  <c r="BN55" i="20"/>
  <c r="BN56" i="20"/>
  <c r="BN57" i="20"/>
  <c r="BN58" i="20"/>
  <c r="BN59" i="20"/>
  <c r="BN60" i="20"/>
  <c r="BN61" i="20"/>
  <c r="BN62" i="20"/>
  <c r="BN63" i="20"/>
  <c r="BN64" i="20"/>
  <c r="BN65" i="20"/>
  <c r="BN66" i="20"/>
  <c r="BN67" i="20"/>
  <c r="BN68" i="20"/>
  <c r="BN69" i="20"/>
  <c r="BN70" i="20"/>
  <c r="BN71" i="20"/>
  <c r="BN72" i="20"/>
  <c r="BN73" i="20"/>
  <c r="BN74" i="20"/>
  <c r="BN75" i="20"/>
  <c r="BN76" i="20"/>
  <c r="BN77" i="20"/>
  <c r="BN78" i="20"/>
  <c r="BN79" i="20"/>
  <c r="BN80" i="20"/>
  <c r="BN81" i="20"/>
  <c r="BN82" i="20"/>
  <c r="BN83" i="20"/>
  <c r="BN84" i="20"/>
  <c r="BN85" i="20"/>
  <c r="BN86" i="20"/>
  <c r="BN87" i="20"/>
  <c r="BN88" i="20"/>
  <c r="BN89" i="20"/>
  <c r="BN90" i="20"/>
  <c r="BN91" i="20"/>
  <c r="BN92" i="20"/>
  <c r="BN93" i="20"/>
  <c r="BN94" i="20"/>
  <c r="BN95" i="20"/>
  <c r="BN96" i="20"/>
  <c r="BN97" i="20"/>
  <c r="BN98" i="20"/>
  <c r="BN99" i="20"/>
  <c r="BN100" i="20"/>
  <c r="BN101" i="20"/>
  <c r="BN102" i="20"/>
  <c r="BN103" i="20"/>
  <c r="BN104" i="20"/>
  <c r="BN105" i="20"/>
  <c r="BN106" i="20"/>
  <c r="BN107" i="20"/>
  <c r="BN108" i="20"/>
  <c r="BN109" i="20"/>
  <c r="BN110" i="20"/>
  <c r="BN111" i="20"/>
  <c r="BN112" i="20"/>
  <c r="BN113" i="20"/>
  <c r="BN114" i="20"/>
  <c r="BN115" i="20"/>
  <c r="BN116" i="20"/>
  <c r="BN117" i="20"/>
  <c r="BN118" i="20"/>
  <c r="BN119" i="20"/>
  <c r="BN120" i="20"/>
  <c r="BN121" i="20"/>
  <c r="BM3" i="20"/>
  <c r="BM4" i="20"/>
  <c r="BM5" i="20"/>
  <c r="BM6" i="20"/>
  <c r="BR2" i="20" s="1" a="1"/>
  <c r="BS9" i="20" s="1"/>
  <c r="BM7" i="20"/>
  <c r="BM8" i="20"/>
  <c r="BM9" i="20"/>
  <c r="BM10" i="20"/>
  <c r="BM11" i="20"/>
  <c r="BM12" i="20"/>
  <c r="BM13" i="20"/>
  <c r="BM14" i="20"/>
  <c r="BO14" i="20" s="1"/>
  <c r="BP14" i="20" s="1"/>
  <c r="BM15" i="20"/>
  <c r="BM16" i="20"/>
  <c r="BM17" i="20"/>
  <c r="BM18" i="20"/>
  <c r="BO18" i="20" s="1"/>
  <c r="BP18" i="20" s="1"/>
  <c r="BM19" i="20"/>
  <c r="BM20" i="20"/>
  <c r="BM21" i="20"/>
  <c r="BM22" i="20"/>
  <c r="BO22" i="20" s="1"/>
  <c r="BP22" i="20" s="1"/>
  <c r="BM23" i="20"/>
  <c r="BM24" i="20"/>
  <c r="BM25" i="20"/>
  <c r="BM26" i="20"/>
  <c r="BO26" i="20" s="1"/>
  <c r="BP26" i="20" s="1"/>
  <c r="BM27" i="20"/>
  <c r="BM28" i="20"/>
  <c r="BM29" i="20"/>
  <c r="BM30" i="20"/>
  <c r="BO30" i="20" s="1"/>
  <c r="BP30" i="20" s="1"/>
  <c r="BM31" i="20"/>
  <c r="BM32" i="20"/>
  <c r="BM33" i="20"/>
  <c r="BM34" i="20"/>
  <c r="BO34" i="20" s="1"/>
  <c r="BP34" i="20" s="1"/>
  <c r="BM35" i="20"/>
  <c r="BM36" i="20"/>
  <c r="BM37" i="20"/>
  <c r="BM38" i="20"/>
  <c r="BM39" i="20"/>
  <c r="BM40" i="20"/>
  <c r="BM41" i="20"/>
  <c r="BM42" i="20"/>
  <c r="BM43" i="20"/>
  <c r="BM44" i="20"/>
  <c r="BM45" i="20"/>
  <c r="BM46" i="20"/>
  <c r="BM47" i="20"/>
  <c r="BM48" i="20"/>
  <c r="BM49" i="20"/>
  <c r="BM50" i="20"/>
  <c r="BM51" i="20"/>
  <c r="BM52" i="20"/>
  <c r="BM53" i="20"/>
  <c r="BM54" i="20"/>
  <c r="BM55" i="20"/>
  <c r="BM56" i="20"/>
  <c r="BM57" i="20"/>
  <c r="BM58" i="20"/>
  <c r="BM59" i="20"/>
  <c r="BM60" i="20"/>
  <c r="BM61" i="20"/>
  <c r="BM62" i="20"/>
  <c r="BM63" i="20"/>
  <c r="BM64" i="20"/>
  <c r="BM65" i="20"/>
  <c r="BM66" i="20"/>
  <c r="BM67" i="20"/>
  <c r="BM68" i="20"/>
  <c r="BM69" i="20"/>
  <c r="BM70" i="20"/>
  <c r="BM71" i="20"/>
  <c r="BM72" i="20"/>
  <c r="BM73" i="20"/>
  <c r="BM74" i="20"/>
  <c r="BM75" i="20"/>
  <c r="BM76" i="20"/>
  <c r="BM77" i="20"/>
  <c r="BM78" i="20"/>
  <c r="BM79" i="20"/>
  <c r="BM80" i="20"/>
  <c r="BM81" i="20"/>
  <c r="BM82" i="20"/>
  <c r="BM83" i="20"/>
  <c r="BM84" i="20"/>
  <c r="BM85" i="20"/>
  <c r="BM86" i="20"/>
  <c r="BM87" i="20"/>
  <c r="BM88" i="20"/>
  <c r="BM89" i="20"/>
  <c r="BM90" i="20"/>
  <c r="BM91" i="20"/>
  <c r="BM92" i="20"/>
  <c r="BM93" i="20"/>
  <c r="BM94" i="20"/>
  <c r="BM95" i="20"/>
  <c r="BM96" i="20"/>
  <c r="BM97" i="20"/>
  <c r="BM98" i="20"/>
  <c r="BM99" i="20"/>
  <c r="BM100" i="20"/>
  <c r="BM101" i="20"/>
  <c r="BM102" i="20"/>
  <c r="BM103" i="20"/>
  <c r="BM104" i="20"/>
  <c r="BM105" i="20"/>
  <c r="BM106" i="20"/>
  <c r="BM107" i="20"/>
  <c r="BM108" i="20"/>
  <c r="BM109" i="20"/>
  <c r="BM110" i="20"/>
  <c r="BM111" i="20"/>
  <c r="BM112" i="20"/>
  <c r="BM113" i="20"/>
  <c r="BM114" i="20"/>
  <c r="BM115" i="20"/>
  <c r="BM116" i="20"/>
  <c r="BM117" i="20"/>
  <c r="BM118" i="20"/>
  <c r="BM119" i="20"/>
  <c r="BM120" i="20"/>
  <c r="BM121" i="20"/>
  <c r="BO2" i="20"/>
  <c r="BP2" i="20" s="1"/>
  <c r="BO36" i="20"/>
  <c r="BP36" i="20" s="1"/>
  <c r="BO35" i="20"/>
  <c r="BP35" i="20" s="1"/>
  <c r="BO33" i="20"/>
  <c r="BP33" i="20" s="1"/>
  <c r="BO32" i="20"/>
  <c r="BP32" i="20" s="1"/>
  <c r="BO31" i="20"/>
  <c r="BP31" i="20" s="1"/>
  <c r="BO29" i="20"/>
  <c r="BP29" i="20" s="1"/>
  <c r="BO28" i="20"/>
  <c r="BP28" i="20" s="1"/>
  <c r="BO27" i="20"/>
  <c r="BP27" i="20" s="1"/>
  <c r="BO25" i="20"/>
  <c r="BP25" i="20" s="1"/>
  <c r="BO24" i="20"/>
  <c r="BP24" i="20" s="1"/>
  <c r="BO23" i="20"/>
  <c r="BP23" i="20" s="1"/>
  <c r="BO21" i="20"/>
  <c r="BP21" i="20" s="1"/>
  <c r="BO20" i="20"/>
  <c r="BP20" i="20" s="1"/>
  <c r="BO19" i="20"/>
  <c r="BP19" i="20" s="1"/>
  <c r="BO17" i="20"/>
  <c r="BP17" i="20" s="1"/>
  <c r="BO16" i="20"/>
  <c r="BP16" i="20" s="1"/>
  <c r="BO15" i="20"/>
  <c r="BP15" i="20" s="1"/>
  <c r="BO13" i="20"/>
  <c r="BP13" i="20" s="1"/>
  <c r="BO12" i="20"/>
  <c r="BP12" i="20" s="1"/>
  <c r="BO11" i="20"/>
  <c r="BP11" i="20" s="1"/>
  <c r="BO9" i="20"/>
  <c r="BP9" i="20" s="1"/>
  <c r="BO8" i="20"/>
  <c r="BP8" i="20" s="1"/>
  <c r="BO7" i="20"/>
  <c r="BP7" i="20" s="1"/>
  <c r="BO5" i="20"/>
  <c r="BP5" i="20" s="1"/>
  <c r="BO4" i="20"/>
  <c r="BP4" i="20" s="1"/>
  <c r="BX2" i="20"/>
  <c r="BB2" i="20" a="1"/>
  <c r="BB2" i="20" s="1"/>
  <c r="BC2" i="20" s="1"/>
  <c r="AZ2" i="20" a="1"/>
  <c r="AZ2" i="20" s="1"/>
  <c r="AU3" i="20"/>
  <c r="AU4" i="20"/>
  <c r="AU5" i="20"/>
  <c r="AU6" i="20"/>
  <c r="AU7" i="20"/>
  <c r="AU8" i="20"/>
  <c r="AU9" i="20"/>
  <c r="AW9" i="20" s="1"/>
  <c r="AX9" i="20" s="1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W21" i="20" s="1"/>
  <c r="AX21" i="20" s="1"/>
  <c r="AU22" i="20"/>
  <c r="AU23" i="20"/>
  <c r="AU24" i="20"/>
  <c r="AU25" i="20"/>
  <c r="AW25" i="20" s="1"/>
  <c r="AX25" i="20" s="1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W37" i="20" s="1"/>
  <c r="AX37" i="20" s="1"/>
  <c r="AU38" i="20"/>
  <c r="AU39" i="20"/>
  <c r="AU40" i="20"/>
  <c r="AU41" i="20"/>
  <c r="AW41" i="20" s="1"/>
  <c r="AX41" i="20" s="1"/>
  <c r="AU42" i="20"/>
  <c r="AU43" i="20"/>
  <c r="AU44" i="20"/>
  <c r="AU45" i="20"/>
  <c r="AU46" i="20"/>
  <c r="AU47" i="20"/>
  <c r="AU48" i="20"/>
  <c r="AU49" i="20"/>
  <c r="AW49" i="20" s="1"/>
  <c r="AX49" i="20" s="1"/>
  <c r="AU50" i="20"/>
  <c r="AU51" i="20"/>
  <c r="AU52" i="20"/>
  <c r="AU53" i="20"/>
  <c r="AU54" i="20"/>
  <c r="AW54" i="20" s="1"/>
  <c r="AX54" i="20" s="1"/>
  <c r="AU55" i="20"/>
  <c r="AU56" i="20"/>
  <c r="AU57" i="20"/>
  <c r="AU58" i="20"/>
  <c r="AU59" i="20"/>
  <c r="AU60" i="20"/>
  <c r="AU61" i="20"/>
  <c r="AU62" i="20"/>
  <c r="AU63" i="20"/>
  <c r="AU64" i="20"/>
  <c r="AU65" i="20"/>
  <c r="AW65" i="20" s="1"/>
  <c r="AX65" i="20" s="1"/>
  <c r="AU66" i="20"/>
  <c r="AU67" i="20"/>
  <c r="AU68" i="20"/>
  <c r="AU69" i="20"/>
  <c r="AU70" i="20"/>
  <c r="AU71" i="20"/>
  <c r="AU72" i="20"/>
  <c r="AU73" i="20"/>
  <c r="AU74" i="20"/>
  <c r="AW74" i="20" s="1"/>
  <c r="AX74" i="20" s="1"/>
  <c r="AU75" i="20"/>
  <c r="AU76" i="20"/>
  <c r="AU77" i="20"/>
  <c r="AU78" i="20"/>
  <c r="AW78" i="20" s="1"/>
  <c r="AX78" i="20" s="1"/>
  <c r="AU79" i="20"/>
  <c r="AU80" i="20"/>
  <c r="AU81" i="20"/>
  <c r="AU82" i="20"/>
  <c r="AU83" i="20"/>
  <c r="AU84" i="20"/>
  <c r="AU85" i="20"/>
  <c r="AW85" i="20" s="1"/>
  <c r="AX85" i="20" s="1"/>
  <c r="AU86" i="20"/>
  <c r="AU87" i="20"/>
  <c r="AU88" i="20"/>
  <c r="AU89" i="20"/>
  <c r="AW89" i="20" s="1"/>
  <c r="AX89" i="20" s="1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W101" i="20" s="1"/>
  <c r="AX101" i="20" s="1"/>
  <c r="AU102" i="20"/>
  <c r="AU103" i="20"/>
  <c r="AU104" i="20"/>
  <c r="AU105" i="20"/>
  <c r="AW105" i="20" s="1"/>
  <c r="AX105" i="20" s="1"/>
  <c r="AU106" i="20"/>
  <c r="AU107" i="20"/>
  <c r="AU108" i="20"/>
  <c r="AU109" i="20"/>
  <c r="AW109" i="20" s="1"/>
  <c r="AX109" i="20" s="1"/>
  <c r="AU110" i="20"/>
  <c r="AU111" i="20"/>
  <c r="AU112" i="20"/>
  <c r="AU113" i="20"/>
  <c r="AW113" i="20" s="1"/>
  <c r="AX113" i="20" s="1"/>
  <c r="AU114" i="20"/>
  <c r="AU115" i="20"/>
  <c r="AU116" i="20"/>
  <c r="AU117" i="20"/>
  <c r="AU118" i="20"/>
  <c r="AU119" i="20"/>
  <c r="AU120" i="20"/>
  <c r="AW120" i="20" s="1"/>
  <c r="AX120" i="20" s="1"/>
  <c r="AU121" i="20"/>
  <c r="AV3" i="20"/>
  <c r="AV4" i="20"/>
  <c r="AV5" i="20"/>
  <c r="AV6" i="20"/>
  <c r="AV7" i="20"/>
  <c r="AV8" i="20"/>
  <c r="AV9" i="20"/>
  <c r="AV10" i="20"/>
  <c r="AW10" i="20" s="1"/>
  <c r="AX10" i="20" s="1"/>
  <c r="AV11" i="20"/>
  <c r="AV12" i="20"/>
  <c r="AV13" i="20"/>
  <c r="AV14" i="20"/>
  <c r="AW14" i="20" s="1"/>
  <c r="AX14" i="20" s="1"/>
  <c r="AV15" i="20"/>
  <c r="AV16" i="20"/>
  <c r="AV17" i="20"/>
  <c r="AV18" i="20"/>
  <c r="AW18" i="20" s="1"/>
  <c r="AX18" i="20" s="1"/>
  <c r="AV19" i="20"/>
  <c r="AV20" i="20"/>
  <c r="AV21" i="20"/>
  <c r="AV22" i="20"/>
  <c r="AW22" i="20" s="1"/>
  <c r="AX22" i="20" s="1"/>
  <c r="AV23" i="20"/>
  <c r="AV24" i="20"/>
  <c r="AV25" i="20"/>
  <c r="AV26" i="20"/>
  <c r="AW26" i="20" s="1"/>
  <c r="AX26" i="20" s="1"/>
  <c r="AV27" i="20"/>
  <c r="AV28" i="20"/>
  <c r="AV29" i="20"/>
  <c r="AV30" i="20"/>
  <c r="AW30" i="20" s="1"/>
  <c r="AX30" i="20" s="1"/>
  <c r="AV31" i="20"/>
  <c r="AV32" i="20"/>
  <c r="AV33" i="20"/>
  <c r="AV34" i="20"/>
  <c r="AW34" i="20" s="1"/>
  <c r="AX34" i="20" s="1"/>
  <c r="AV35" i="20"/>
  <c r="AV36" i="20"/>
  <c r="AV37" i="20"/>
  <c r="AV38" i="20"/>
  <c r="AW38" i="20" s="1"/>
  <c r="AX38" i="20" s="1"/>
  <c r="AV39" i="20"/>
  <c r="AV40" i="20"/>
  <c r="AV41" i="20"/>
  <c r="AV42" i="20"/>
  <c r="AW42" i="20" s="1"/>
  <c r="AX42" i="20" s="1"/>
  <c r="AV43" i="20"/>
  <c r="AV44" i="20"/>
  <c r="AV45" i="20"/>
  <c r="AV46" i="20"/>
  <c r="AW46" i="20" s="1"/>
  <c r="AX46" i="20" s="1"/>
  <c r="AV47" i="20"/>
  <c r="AV48" i="20"/>
  <c r="AV49" i="20"/>
  <c r="AV50" i="20"/>
  <c r="AW50" i="20" s="1"/>
  <c r="AX50" i="20" s="1"/>
  <c r="AV51" i="20"/>
  <c r="AV52" i="20"/>
  <c r="AV53" i="20"/>
  <c r="AV54" i="20"/>
  <c r="AV55" i="20"/>
  <c r="AV56" i="20"/>
  <c r="AV57" i="20"/>
  <c r="AV58" i="20"/>
  <c r="AW58" i="20" s="1"/>
  <c r="AX58" i="20" s="1"/>
  <c r="AV59" i="20"/>
  <c r="AV60" i="20"/>
  <c r="AV61" i="20"/>
  <c r="AV62" i="20"/>
  <c r="AW62" i="20" s="1"/>
  <c r="AX62" i="20" s="1"/>
  <c r="AV63" i="20"/>
  <c r="AV64" i="20"/>
  <c r="AV65" i="20"/>
  <c r="AV66" i="20"/>
  <c r="AW66" i="20" s="1"/>
  <c r="AX66" i="20" s="1"/>
  <c r="AV67" i="20"/>
  <c r="AV68" i="20"/>
  <c r="AV69" i="20"/>
  <c r="AV70" i="20"/>
  <c r="AW70" i="20" s="1"/>
  <c r="AX70" i="20" s="1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W82" i="20" s="1"/>
  <c r="AX82" i="20" s="1"/>
  <c r="AV83" i="20"/>
  <c r="AV84" i="20"/>
  <c r="AV85" i="20"/>
  <c r="AV86" i="20"/>
  <c r="AW86" i="20" s="1"/>
  <c r="AX86" i="20" s="1"/>
  <c r="AV87" i="20"/>
  <c r="AV88" i="20"/>
  <c r="AV89" i="20"/>
  <c r="AV90" i="20"/>
  <c r="AW90" i="20" s="1"/>
  <c r="AX90" i="20" s="1"/>
  <c r="AV91" i="20"/>
  <c r="AV92" i="20"/>
  <c r="AV93" i="20"/>
  <c r="AV94" i="20"/>
  <c r="AW94" i="20" s="1"/>
  <c r="AX94" i="20" s="1"/>
  <c r="AV95" i="20"/>
  <c r="AV96" i="20"/>
  <c r="AV97" i="20"/>
  <c r="AV98" i="20"/>
  <c r="AW98" i="20" s="1"/>
  <c r="AX98" i="20" s="1"/>
  <c r="AV99" i="20"/>
  <c r="AV100" i="20"/>
  <c r="AV101" i="20"/>
  <c r="AV102" i="20"/>
  <c r="AV103" i="20"/>
  <c r="AV104" i="20"/>
  <c r="AV105" i="20"/>
  <c r="AV106" i="20"/>
  <c r="AV107" i="20"/>
  <c r="AV108" i="20"/>
  <c r="AV109" i="20"/>
  <c r="AV110" i="20"/>
  <c r="AV111" i="20"/>
  <c r="AV112" i="20"/>
  <c r="AW112" i="20" s="1"/>
  <c r="AX112" i="20" s="1"/>
  <c r="AV113" i="20"/>
  <c r="AV114" i="20"/>
  <c r="AW114" i="20" s="1"/>
  <c r="AX114" i="20" s="1"/>
  <c r="AV115" i="20"/>
  <c r="AV116" i="20"/>
  <c r="AV117" i="20"/>
  <c r="AV118" i="20"/>
  <c r="AW118" i="20" s="1"/>
  <c r="AX118" i="20" s="1"/>
  <c r="AV119" i="20"/>
  <c r="AV120" i="20"/>
  <c r="AV121" i="20"/>
  <c r="AW121" i="20" s="1"/>
  <c r="AX121" i="20" s="1"/>
  <c r="AW119" i="20"/>
  <c r="AX119" i="20" s="1"/>
  <c r="AW117" i="20"/>
  <c r="AX117" i="20" s="1"/>
  <c r="AW116" i="20"/>
  <c r="AX116" i="20" s="1"/>
  <c r="AW115" i="20"/>
  <c r="AX115" i="20" s="1"/>
  <c r="AW111" i="20"/>
  <c r="AX111" i="20" s="1"/>
  <c r="AW110" i="20"/>
  <c r="AX110" i="20" s="1"/>
  <c r="AW108" i="20"/>
  <c r="AX108" i="20" s="1"/>
  <c r="AW107" i="20"/>
  <c r="AX107" i="20" s="1"/>
  <c r="AW106" i="20"/>
  <c r="AX106" i="20" s="1"/>
  <c r="AW104" i="20"/>
  <c r="AX104" i="20" s="1"/>
  <c r="AW103" i="20"/>
  <c r="AX103" i="20" s="1"/>
  <c r="AW102" i="20"/>
  <c r="AX102" i="20" s="1"/>
  <c r="AW100" i="20"/>
  <c r="AX100" i="20" s="1"/>
  <c r="AW99" i="20"/>
  <c r="AX99" i="20" s="1"/>
  <c r="AW97" i="20"/>
  <c r="AX97" i="20" s="1"/>
  <c r="AW96" i="20"/>
  <c r="AX96" i="20" s="1"/>
  <c r="AW95" i="20"/>
  <c r="AX95" i="20" s="1"/>
  <c r="AW93" i="20"/>
  <c r="AX93" i="20" s="1"/>
  <c r="AW92" i="20"/>
  <c r="AX92" i="20" s="1"/>
  <c r="AW91" i="20"/>
  <c r="AX91" i="20" s="1"/>
  <c r="AW88" i="20"/>
  <c r="AX88" i="20" s="1"/>
  <c r="AW87" i="20"/>
  <c r="AX87" i="20" s="1"/>
  <c r="AW84" i="20"/>
  <c r="AX84" i="20" s="1"/>
  <c r="AW83" i="20"/>
  <c r="AX83" i="20" s="1"/>
  <c r="AW81" i="20"/>
  <c r="AX81" i="20" s="1"/>
  <c r="AW80" i="20"/>
  <c r="AX80" i="20" s="1"/>
  <c r="AW79" i="20"/>
  <c r="AX79" i="20" s="1"/>
  <c r="AW77" i="20"/>
  <c r="AX77" i="20" s="1"/>
  <c r="AW76" i="20"/>
  <c r="AX76" i="20" s="1"/>
  <c r="AW75" i="20"/>
  <c r="AX75" i="20" s="1"/>
  <c r="AW73" i="20"/>
  <c r="AX73" i="20" s="1"/>
  <c r="AW72" i="20"/>
  <c r="AX72" i="20" s="1"/>
  <c r="AW71" i="20"/>
  <c r="AX71" i="20" s="1"/>
  <c r="AW69" i="20"/>
  <c r="AX69" i="20" s="1"/>
  <c r="AW68" i="20"/>
  <c r="AX68" i="20" s="1"/>
  <c r="AW67" i="20"/>
  <c r="AX67" i="20" s="1"/>
  <c r="AW63" i="20"/>
  <c r="AX63" i="20" s="1"/>
  <c r="AW61" i="20"/>
  <c r="AX61" i="20" s="1"/>
  <c r="AW60" i="20"/>
  <c r="AX60" i="20" s="1"/>
  <c r="AW59" i="20"/>
  <c r="AX59" i="20" s="1"/>
  <c r="AW57" i="20"/>
  <c r="AX57" i="20" s="1"/>
  <c r="AW56" i="20"/>
  <c r="AX56" i="20" s="1"/>
  <c r="AW55" i="20"/>
  <c r="AX55" i="20" s="1"/>
  <c r="AW53" i="20"/>
  <c r="AX53" i="20" s="1"/>
  <c r="AW51" i="20"/>
  <c r="AX51" i="20" s="1"/>
  <c r="AW47" i="20"/>
  <c r="AX47" i="20" s="1"/>
  <c r="AW45" i="20"/>
  <c r="AX45" i="20" s="1"/>
  <c r="AW44" i="20"/>
  <c r="AX44" i="20" s="1"/>
  <c r="AW43" i="20"/>
  <c r="AX43" i="20" s="1"/>
  <c r="AW40" i="20"/>
  <c r="AX40" i="20" s="1"/>
  <c r="AW39" i="20"/>
  <c r="AX39" i="20" s="1"/>
  <c r="AW36" i="20"/>
  <c r="AX36" i="20" s="1"/>
  <c r="AW35" i="20"/>
  <c r="AX35" i="20" s="1"/>
  <c r="AW33" i="20"/>
  <c r="AX33" i="20" s="1"/>
  <c r="AW32" i="20"/>
  <c r="AX32" i="20" s="1"/>
  <c r="AW31" i="20"/>
  <c r="AX31" i="20" s="1"/>
  <c r="AW29" i="20"/>
  <c r="AX29" i="20" s="1"/>
  <c r="AW28" i="20"/>
  <c r="AX28" i="20" s="1"/>
  <c r="AW27" i="20"/>
  <c r="AX27" i="20" s="1"/>
  <c r="AW24" i="20"/>
  <c r="AX24" i="20" s="1"/>
  <c r="AW23" i="20"/>
  <c r="AX23" i="20" s="1"/>
  <c r="AW20" i="20"/>
  <c r="AX20" i="20" s="1"/>
  <c r="AW19" i="20"/>
  <c r="AX19" i="20" s="1"/>
  <c r="AW17" i="20"/>
  <c r="AX17" i="20" s="1"/>
  <c r="AW16" i="20"/>
  <c r="AX16" i="20" s="1"/>
  <c r="AW15" i="20"/>
  <c r="AX15" i="20" s="1"/>
  <c r="AW13" i="20"/>
  <c r="AX13" i="20" s="1"/>
  <c r="AW12" i="20"/>
  <c r="AX12" i="20" s="1"/>
  <c r="AW11" i="20"/>
  <c r="AX11" i="20" s="1"/>
  <c r="AW8" i="20"/>
  <c r="AX8" i="20" s="1"/>
  <c r="AW7" i="20"/>
  <c r="AX7" i="20" s="1"/>
  <c r="AW4" i="20"/>
  <c r="AX4" i="20" s="1"/>
  <c r="BF2" i="20"/>
  <c r="L12" i="27"/>
  <c r="L13" i="27"/>
  <c r="L11" i="27"/>
  <c r="K12" i="27"/>
  <c r="K13" i="27"/>
  <c r="J12" i="27"/>
  <c r="J13" i="27"/>
  <c r="I12" i="27"/>
  <c r="I13" i="27"/>
  <c r="K11" i="27"/>
  <c r="J11" i="27"/>
  <c r="I11" i="27"/>
  <c r="H13" i="27"/>
  <c r="H12" i="27"/>
  <c r="H11" i="27"/>
  <c r="N5" i="27"/>
  <c r="N6" i="27"/>
  <c r="H4" i="27"/>
  <c r="J6" i="27"/>
  <c r="M6" i="27" s="1"/>
  <c r="M5" i="27"/>
  <c r="K6" i="27"/>
  <c r="K5" i="27"/>
  <c r="K4" i="27"/>
  <c r="J5" i="27"/>
  <c r="J4" i="27"/>
  <c r="I6" i="27"/>
  <c r="I5" i="27"/>
  <c r="I4" i="27"/>
  <c r="H6" i="27"/>
  <c r="H5" i="27"/>
  <c r="L6" i="27"/>
  <c r="L5" i="27"/>
  <c r="L4" i="27"/>
  <c r="P2" i="26" a="1"/>
  <c r="P2" i="26" s="1"/>
  <c r="Q2" i="26" s="1"/>
  <c r="K4" i="26"/>
  <c r="K8" i="26"/>
  <c r="J2" i="26" a="1"/>
  <c r="J2" i="26" s="1"/>
  <c r="K2" i="26" s="1"/>
  <c r="K11" i="26" s="1"/>
  <c r="I2" i="21" a="1"/>
  <c r="I2" i="21" s="1"/>
  <c r="AL2" i="20" a="1"/>
  <c r="AL2" i="20" s="1"/>
  <c r="IU3" i="17"/>
  <c r="IU4" i="17"/>
  <c r="IU5" i="17"/>
  <c r="IU6" i="17"/>
  <c r="IW5" i="17" s="1"/>
  <c r="IU7" i="17"/>
  <c r="IU8" i="17"/>
  <c r="IU9" i="17"/>
  <c r="IU10" i="17"/>
  <c r="IW10" i="17" s="1"/>
  <c r="IU11" i="17"/>
  <c r="IU12" i="17"/>
  <c r="IU13" i="17"/>
  <c r="IU14" i="17"/>
  <c r="IW14" i="17" s="1"/>
  <c r="IU15" i="17"/>
  <c r="IU16" i="17"/>
  <c r="IU17" i="17"/>
  <c r="IU18" i="17"/>
  <c r="IW18" i="17" s="1"/>
  <c r="IU19" i="17"/>
  <c r="IU20" i="17"/>
  <c r="IU21" i="17"/>
  <c r="IU22" i="17"/>
  <c r="IW22" i="17" s="1"/>
  <c r="IU23" i="17"/>
  <c r="IU24" i="17"/>
  <c r="IU25" i="17"/>
  <c r="IU26" i="17"/>
  <c r="IW26" i="17" s="1"/>
  <c r="IU27" i="17"/>
  <c r="IU28" i="17"/>
  <c r="IU29" i="17"/>
  <c r="IU30" i="17"/>
  <c r="IW30" i="17" s="1"/>
  <c r="IU31" i="17"/>
  <c r="IU32" i="17"/>
  <c r="IU33" i="17"/>
  <c r="IU34" i="17"/>
  <c r="IW34" i="17" s="1"/>
  <c r="IU35" i="17"/>
  <c r="IU36" i="17"/>
  <c r="IU37" i="17"/>
  <c r="IU38" i="17"/>
  <c r="IW38" i="17" s="1"/>
  <c r="IU39" i="17"/>
  <c r="IU40" i="17"/>
  <c r="IU41" i="17"/>
  <c r="IU42" i="17"/>
  <c r="IW42" i="17" s="1"/>
  <c r="IU43" i="17"/>
  <c r="IU44" i="17"/>
  <c r="IU45" i="17"/>
  <c r="IU46" i="17"/>
  <c r="IW46" i="17" s="1"/>
  <c r="IU47" i="17"/>
  <c r="IU48" i="17"/>
  <c r="IU49" i="17"/>
  <c r="IU50" i="17"/>
  <c r="IW50" i="17" s="1"/>
  <c r="IU51" i="17"/>
  <c r="IU52" i="17"/>
  <c r="IU53" i="17"/>
  <c r="IU54" i="17"/>
  <c r="IW54" i="17" s="1"/>
  <c r="IU55" i="17"/>
  <c r="IU56" i="17"/>
  <c r="IU57" i="17"/>
  <c r="IU58" i="17"/>
  <c r="IW58" i="17" s="1"/>
  <c r="IU59" i="17"/>
  <c r="IU60" i="17"/>
  <c r="IU61" i="17"/>
  <c r="IU62" i="17"/>
  <c r="IW62" i="17" s="1"/>
  <c r="IU63" i="17"/>
  <c r="IU64" i="17"/>
  <c r="IU65" i="17"/>
  <c r="IU66" i="17"/>
  <c r="IW66" i="17" s="1"/>
  <c r="IU67" i="17"/>
  <c r="IU68" i="17"/>
  <c r="IU69" i="17"/>
  <c r="IU70" i="17"/>
  <c r="IW70" i="17" s="1"/>
  <c r="IU71" i="17"/>
  <c r="IU72" i="17"/>
  <c r="IU73" i="17"/>
  <c r="IU74" i="17"/>
  <c r="IW74" i="17" s="1"/>
  <c r="IU75" i="17"/>
  <c r="IU76" i="17"/>
  <c r="IU77" i="17"/>
  <c r="IU78" i="17"/>
  <c r="IW78" i="17" s="1"/>
  <c r="IU79" i="17"/>
  <c r="IU80" i="17"/>
  <c r="IU81" i="17"/>
  <c r="IU82" i="17"/>
  <c r="IW82" i="17" s="1"/>
  <c r="IU83" i="17"/>
  <c r="IU84" i="17"/>
  <c r="IU85" i="17"/>
  <c r="IU86" i="17"/>
  <c r="IW86" i="17" s="1"/>
  <c r="IU87" i="17"/>
  <c r="IU88" i="17"/>
  <c r="IU89" i="17"/>
  <c r="IU90" i="17"/>
  <c r="IW90" i="17" s="1"/>
  <c r="IU91" i="17"/>
  <c r="IU92" i="17"/>
  <c r="IU93" i="17"/>
  <c r="IU94" i="17"/>
  <c r="IW94" i="17" s="1"/>
  <c r="IU95" i="17"/>
  <c r="IU96" i="17"/>
  <c r="IU97" i="17"/>
  <c r="IU98" i="17"/>
  <c r="IW98" i="17" s="1"/>
  <c r="IU99" i="17"/>
  <c r="IU100" i="17"/>
  <c r="IU101" i="17"/>
  <c r="IU102" i="17"/>
  <c r="IW102" i="17" s="1"/>
  <c r="IU103" i="17"/>
  <c r="IU104" i="17"/>
  <c r="IU105" i="17"/>
  <c r="IU106" i="17"/>
  <c r="IW106" i="17" s="1"/>
  <c r="IU107" i="17"/>
  <c r="IU108" i="17"/>
  <c r="IU109" i="17"/>
  <c r="IU110" i="17"/>
  <c r="IW110" i="17" s="1"/>
  <c r="IU111" i="17"/>
  <c r="IU112" i="17"/>
  <c r="IU113" i="17"/>
  <c r="IU114" i="17"/>
  <c r="IW114" i="17" s="1"/>
  <c r="IU115" i="17"/>
  <c r="IU116" i="17"/>
  <c r="IU117" i="17"/>
  <c r="IU118" i="17"/>
  <c r="IW118" i="17" s="1"/>
  <c r="IU119" i="17"/>
  <c r="IU120" i="17"/>
  <c r="IU121" i="17"/>
  <c r="IW3" i="17"/>
  <c r="IX3" i="17" s="1"/>
  <c r="IY3" i="17" s="1"/>
  <c r="IW8" i="17"/>
  <c r="IX8" i="17" s="1"/>
  <c r="IY8" i="17" s="1"/>
  <c r="IW12" i="17"/>
  <c r="IX12" i="17" s="1"/>
  <c r="IY12" i="17" s="1"/>
  <c r="IW16" i="17"/>
  <c r="IX16" i="17" s="1"/>
  <c r="IY16" i="17" s="1"/>
  <c r="IW20" i="17"/>
  <c r="IX20" i="17" s="1"/>
  <c r="IY20" i="17" s="1"/>
  <c r="IW24" i="17"/>
  <c r="IX24" i="17" s="1"/>
  <c r="IY24" i="17" s="1"/>
  <c r="IW28" i="17"/>
  <c r="IX28" i="17" s="1"/>
  <c r="IY28" i="17" s="1"/>
  <c r="IW32" i="17"/>
  <c r="IX32" i="17" s="1"/>
  <c r="IY32" i="17" s="1"/>
  <c r="IW36" i="17"/>
  <c r="IX36" i="17" s="1"/>
  <c r="IY36" i="17" s="1"/>
  <c r="IW40" i="17"/>
  <c r="IX40" i="17" s="1"/>
  <c r="IY40" i="17" s="1"/>
  <c r="IW44" i="17"/>
  <c r="IX44" i="17" s="1"/>
  <c r="IY44" i="17" s="1"/>
  <c r="IW48" i="17"/>
  <c r="IX48" i="17" s="1"/>
  <c r="IY48" i="17" s="1"/>
  <c r="IW52" i="17"/>
  <c r="IX52" i="17" s="1"/>
  <c r="IY52" i="17" s="1"/>
  <c r="IW56" i="17"/>
  <c r="IX56" i="17" s="1"/>
  <c r="IY56" i="17" s="1"/>
  <c r="IW60" i="17"/>
  <c r="IX60" i="17" s="1"/>
  <c r="IY60" i="17" s="1"/>
  <c r="IW64" i="17"/>
  <c r="IX64" i="17" s="1"/>
  <c r="IY64" i="17" s="1"/>
  <c r="IW68" i="17"/>
  <c r="IX68" i="17" s="1"/>
  <c r="IY68" i="17" s="1"/>
  <c r="IW72" i="17"/>
  <c r="IX72" i="17" s="1"/>
  <c r="IY72" i="17" s="1"/>
  <c r="IW76" i="17"/>
  <c r="IX76" i="17" s="1"/>
  <c r="IY76" i="17" s="1"/>
  <c r="IW80" i="17"/>
  <c r="IX80" i="17" s="1"/>
  <c r="IY80" i="17" s="1"/>
  <c r="IW84" i="17"/>
  <c r="IX84" i="17" s="1"/>
  <c r="IY84" i="17" s="1"/>
  <c r="IW88" i="17"/>
  <c r="IX88" i="17" s="1"/>
  <c r="IY88" i="17" s="1"/>
  <c r="IW92" i="17"/>
  <c r="IX92" i="17" s="1"/>
  <c r="IY92" i="17" s="1"/>
  <c r="IW96" i="17"/>
  <c r="IX96" i="17" s="1"/>
  <c r="IY96" i="17" s="1"/>
  <c r="IW100" i="17"/>
  <c r="IX100" i="17" s="1"/>
  <c r="IY100" i="17" s="1"/>
  <c r="IW104" i="17"/>
  <c r="IX104" i="17" s="1"/>
  <c r="IY104" i="17" s="1"/>
  <c r="IW108" i="17"/>
  <c r="IW112" i="17"/>
  <c r="IX112" i="17" s="1"/>
  <c r="IY112" i="17" s="1"/>
  <c r="IW116" i="17"/>
  <c r="IX116" i="17" s="1"/>
  <c r="IY116" i="17" s="1"/>
  <c r="IW120" i="17"/>
  <c r="IX120" i="17" s="1"/>
  <c r="IY120" i="17" s="1"/>
  <c r="IV3" i="17"/>
  <c r="IV4" i="17"/>
  <c r="IV5" i="17"/>
  <c r="IV6" i="17"/>
  <c r="JA2" i="17" s="1" a="1"/>
  <c r="IV7" i="17"/>
  <c r="IV8" i="17"/>
  <c r="IV9" i="17"/>
  <c r="IV10" i="17"/>
  <c r="IV11" i="17"/>
  <c r="IV12" i="17"/>
  <c r="IV13" i="17"/>
  <c r="IV14" i="17"/>
  <c r="IV15" i="17"/>
  <c r="IV16" i="17"/>
  <c r="IV17" i="17"/>
  <c r="IV18" i="17"/>
  <c r="IV19" i="17"/>
  <c r="IV20" i="17"/>
  <c r="IV21" i="17"/>
  <c r="IV22" i="17"/>
  <c r="IV23" i="17"/>
  <c r="IV24" i="17"/>
  <c r="IV25" i="17"/>
  <c r="IV26" i="17"/>
  <c r="IV27" i="17"/>
  <c r="IV28" i="17"/>
  <c r="IV29" i="17"/>
  <c r="IV30" i="17"/>
  <c r="IV31" i="17"/>
  <c r="IV32" i="17"/>
  <c r="IV33" i="17"/>
  <c r="IV34" i="17"/>
  <c r="IV35" i="17"/>
  <c r="IV36" i="17"/>
  <c r="IV37" i="17"/>
  <c r="IV38" i="17"/>
  <c r="IV39" i="17"/>
  <c r="IV40" i="17"/>
  <c r="IV41" i="17"/>
  <c r="IV42" i="17"/>
  <c r="IV43" i="17"/>
  <c r="IV44" i="17"/>
  <c r="IV45" i="17"/>
  <c r="IV46" i="17"/>
  <c r="IV47" i="17"/>
  <c r="IV48" i="17"/>
  <c r="IV49" i="17"/>
  <c r="IV50" i="17"/>
  <c r="IV51" i="17"/>
  <c r="IV52" i="17"/>
  <c r="IV53" i="17"/>
  <c r="IV54" i="17"/>
  <c r="IV55" i="17"/>
  <c r="IV56" i="17"/>
  <c r="IV57" i="17"/>
  <c r="IV58" i="17"/>
  <c r="IV59" i="17"/>
  <c r="IV60" i="17"/>
  <c r="IV61" i="17"/>
  <c r="IV62" i="17"/>
  <c r="IV63" i="17"/>
  <c r="IV64" i="17"/>
  <c r="IV65" i="17"/>
  <c r="IV66" i="17"/>
  <c r="IV67" i="17"/>
  <c r="IV68" i="17"/>
  <c r="IV69" i="17"/>
  <c r="IV70" i="17"/>
  <c r="IV71" i="17"/>
  <c r="IV72" i="17"/>
  <c r="IV73" i="17"/>
  <c r="IV74" i="17"/>
  <c r="IV75" i="17"/>
  <c r="IV76" i="17"/>
  <c r="IV77" i="17"/>
  <c r="IV78" i="17"/>
  <c r="IV79" i="17"/>
  <c r="IV80" i="17"/>
  <c r="IV81" i="17"/>
  <c r="IV82" i="17"/>
  <c r="IV83" i="17"/>
  <c r="IV84" i="17"/>
  <c r="IV85" i="17"/>
  <c r="IV86" i="17"/>
  <c r="IV87" i="17"/>
  <c r="IV88" i="17"/>
  <c r="IV89" i="17"/>
  <c r="IV90" i="17"/>
  <c r="IV91" i="17"/>
  <c r="IV92" i="17"/>
  <c r="IV93" i="17"/>
  <c r="IV94" i="17"/>
  <c r="IV95" i="17"/>
  <c r="IV96" i="17"/>
  <c r="IV97" i="17"/>
  <c r="IV98" i="17"/>
  <c r="IV99" i="17"/>
  <c r="IV100" i="17"/>
  <c r="IV101" i="17"/>
  <c r="IV102" i="17"/>
  <c r="IV103" i="17"/>
  <c r="IV104" i="17"/>
  <c r="IV105" i="17"/>
  <c r="IV106" i="17"/>
  <c r="IV107" i="17"/>
  <c r="IV108" i="17"/>
  <c r="IV109" i="17"/>
  <c r="IV110" i="17"/>
  <c r="IV111" i="17"/>
  <c r="IV112" i="17"/>
  <c r="IV113" i="17"/>
  <c r="IV114" i="17"/>
  <c r="IV115" i="17"/>
  <c r="IV116" i="17"/>
  <c r="IV117" i="17"/>
  <c r="IV118" i="17"/>
  <c r="IV119" i="17"/>
  <c r="IV120" i="17"/>
  <c r="IV121" i="17"/>
  <c r="IX108" i="17"/>
  <c r="IY108" i="17" s="1"/>
  <c r="JG2" i="17"/>
  <c r="IC4" i="17"/>
  <c r="IC5" i="17"/>
  <c r="IC6" i="17"/>
  <c r="IC7" i="17"/>
  <c r="IC8" i="17"/>
  <c r="IC9" i="17"/>
  <c r="IC10" i="17"/>
  <c r="IC11" i="17"/>
  <c r="IC12" i="17"/>
  <c r="IC13" i="17"/>
  <c r="IC14" i="17"/>
  <c r="IC15" i="17"/>
  <c r="IC16" i="17"/>
  <c r="IC17" i="17"/>
  <c r="IC18" i="17"/>
  <c r="IC19" i="17"/>
  <c r="IC20" i="17"/>
  <c r="IC21" i="17"/>
  <c r="IC22" i="17"/>
  <c r="IC23" i="17"/>
  <c r="IC24" i="17"/>
  <c r="IC25" i="17"/>
  <c r="IC26" i="17"/>
  <c r="IC27" i="17"/>
  <c r="IC28" i="17"/>
  <c r="IC29" i="17"/>
  <c r="IC30" i="17"/>
  <c r="IC31" i="17"/>
  <c r="IC32" i="17"/>
  <c r="IC33" i="17"/>
  <c r="IC34" i="17"/>
  <c r="IC35" i="17"/>
  <c r="IC36" i="17"/>
  <c r="IC37" i="17"/>
  <c r="IC38" i="17"/>
  <c r="IC39" i="17"/>
  <c r="IC40" i="17"/>
  <c r="IC41" i="17"/>
  <c r="IC42" i="17"/>
  <c r="IC43" i="17"/>
  <c r="IC44" i="17"/>
  <c r="IC45" i="17"/>
  <c r="IC46" i="17"/>
  <c r="IC47" i="17"/>
  <c r="IC48" i="17"/>
  <c r="IC49" i="17"/>
  <c r="IC50" i="17"/>
  <c r="IC51" i="17"/>
  <c r="IC52" i="17"/>
  <c r="IC53" i="17"/>
  <c r="IC54" i="17"/>
  <c r="IC55" i="17"/>
  <c r="IC56" i="17"/>
  <c r="IC57" i="17"/>
  <c r="IC58" i="17"/>
  <c r="IC59" i="17"/>
  <c r="IC60" i="17"/>
  <c r="IC61" i="17"/>
  <c r="IC62" i="17"/>
  <c r="IC63" i="17"/>
  <c r="IC64" i="17"/>
  <c r="IC65" i="17"/>
  <c r="IC66" i="17"/>
  <c r="IC67" i="17"/>
  <c r="IC68" i="17"/>
  <c r="IC69" i="17"/>
  <c r="IC70" i="17"/>
  <c r="IC71" i="17"/>
  <c r="IC72" i="17"/>
  <c r="IC73" i="17"/>
  <c r="IC74" i="17"/>
  <c r="IC75" i="17"/>
  <c r="IC76" i="17"/>
  <c r="IC77" i="17"/>
  <c r="IC78" i="17"/>
  <c r="IC79" i="17"/>
  <c r="IC80" i="17"/>
  <c r="IC81" i="17"/>
  <c r="IC82" i="17"/>
  <c r="IC83" i="17"/>
  <c r="IC84" i="17"/>
  <c r="IC85" i="17"/>
  <c r="IC86" i="17"/>
  <c r="IC87" i="17"/>
  <c r="IC88" i="17"/>
  <c r="IC89" i="17"/>
  <c r="IC90" i="17"/>
  <c r="IC91" i="17"/>
  <c r="IC92" i="17"/>
  <c r="IC93" i="17"/>
  <c r="IC94" i="17"/>
  <c r="IC95" i="17"/>
  <c r="IC96" i="17"/>
  <c r="IC97" i="17"/>
  <c r="IC98" i="17"/>
  <c r="IC99" i="17"/>
  <c r="IC100" i="17"/>
  <c r="IC101" i="17"/>
  <c r="IC102" i="17"/>
  <c r="IC103" i="17"/>
  <c r="IC104" i="17"/>
  <c r="IC105" i="17"/>
  <c r="IC106" i="17"/>
  <c r="IC107" i="17"/>
  <c r="IC108" i="17"/>
  <c r="IC109" i="17"/>
  <c r="IC110" i="17"/>
  <c r="IC111" i="17"/>
  <c r="IC112" i="17"/>
  <c r="IC113" i="17"/>
  <c r="IC114" i="17"/>
  <c r="IC115" i="17"/>
  <c r="IC116" i="17"/>
  <c r="IC117" i="17"/>
  <c r="IC118" i="17"/>
  <c r="IC119" i="17"/>
  <c r="IC120" i="17"/>
  <c r="IC121" i="17"/>
  <c r="IC2" i="17"/>
  <c r="IN2" i="17"/>
  <c r="IB112" i="17"/>
  <c r="IB113" i="17"/>
  <c r="IB114" i="17"/>
  <c r="IB115" i="17"/>
  <c r="IB116" i="17"/>
  <c r="IB117" i="17"/>
  <c r="IB118" i="17"/>
  <c r="IB119" i="17"/>
  <c r="IB120" i="17"/>
  <c r="IB121" i="17"/>
  <c r="IB3" i="17"/>
  <c r="IB4" i="17"/>
  <c r="IB5" i="17"/>
  <c r="IB6" i="17"/>
  <c r="IB7" i="17"/>
  <c r="IB8" i="17"/>
  <c r="IB9" i="17"/>
  <c r="IB10" i="17"/>
  <c r="IB11" i="17"/>
  <c r="IB12" i="17"/>
  <c r="IB13" i="17"/>
  <c r="IB14" i="17"/>
  <c r="IB15" i="17"/>
  <c r="IB16" i="17"/>
  <c r="IB17" i="17"/>
  <c r="IB18" i="17"/>
  <c r="IB19" i="17"/>
  <c r="IB20" i="17"/>
  <c r="IB21" i="17"/>
  <c r="IB22" i="17"/>
  <c r="IB23" i="17"/>
  <c r="IB24" i="17"/>
  <c r="IB25" i="17"/>
  <c r="IB26" i="17"/>
  <c r="IB27" i="17"/>
  <c r="IB28" i="17"/>
  <c r="IB29" i="17"/>
  <c r="IB30" i="17"/>
  <c r="IB31" i="17"/>
  <c r="IB32" i="17"/>
  <c r="IB33" i="17"/>
  <c r="IB34" i="17"/>
  <c r="IB35" i="17"/>
  <c r="IB36" i="17"/>
  <c r="IB37" i="17"/>
  <c r="IB38" i="17"/>
  <c r="IB39" i="17"/>
  <c r="IB40" i="17"/>
  <c r="IB41" i="17"/>
  <c r="IB42" i="17"/>
  <c r="IB43" i="17"/>
  <c r="IB44" i="17"/>
  <c r="IB45" i="17"/>
  <c r="IB46" i="17"/>
  <c r="IB47" i="17"/>
  <c r="IB48" i="17"/>
  <c r="IB49" i="17"/>
  <c r="IB50" i="17"/>
  <c r="IB51" i="17"/>
  <c r="IB52" i="17"/>
  <c r="IB53" i="17"/>
  <c r="IB54" i="17"/>
  <c r="IB55" i="17"/>
  <c r="IB56" i="17"/>
  <c r="IB57" i="17"/>
  <c r="IB58" i="17"/>
  <c r="IB59" i="17"/>
  <c r="IB60" i="17"/>
  <c r="IB61" i="17"/>
  <c r="IB62" i="17"/>
  <c r="IB63" i="17"/>
  <c r="IB64" i="17"/>
  <c r="IB65" i="17"/>
  <c r="IB66" i="17"/>
  <c r="IB67" i="17"/>
  <c r="IB68" i="17"/>
  <c r="IB69" i="17"/>
  <c r="IB70" i="17"/>
  <c r="IB71" i="17"/>
  <c r="IB72" i="17"/>
  <c r="IB73" i="17"/>
  <c r="IB74" i="17"/>
  <c r="IB75" i="17"/>
  <c r="IB76" i="17"/>
  <c r="IB77" i="17"/>
  <c r="IB78" i="17"/>
  <c r="IB79" i="17"/>
  <c r="IB80" i="17"/>
  <c r="IB81" i="17"/>
  <c r="IB82" i="17"/>
  <c r="IB83" i="17"/>
  <c r="IB84" i="17"/>
  <c r="IB85" i="17"/>
  <c r="IB86" i="17"/>
  <c r="IB87" i="17"/>
  <c r="IB88" i="17"/>
  <c r="IB89" i="17"/>
  <c r="IB90" i="17"/>
  <c r="IB91" i="17"/>
  <c r="IB92" i="17"/>
  <c r="IB93" i="17"/>
  <c r="IB94" i="17"/>
  <c r="IB95" i="17"/>
  <c r="IB96" i="17"/>
  <c r="IB97" i="17"/>
  <c r="IB98" i="17"/>
  <c r="IB99" i="17"/>
  <c r="IB100" i="17"/>
  <c r="IB101" i="17"/>
  <c r="IB102" i="17"/>
  <c r="IB103" i="17"/>
  <c r="IB104" i="17"/>
  <c r="IB105" i="17"/>
  <c r="IB106" i="17"/>
  <c r="IB107" i="17"/>
  <c r="IB108" i="17"/>
  <c r="IB109" i="17"/>
  <c r="IB110" i="17"/>
  <c r="IB111" i="17"/>
  <c r="IB2" i="17"/>
  <c r="ID6" i="17" s="1"/>
  <c r="BG2" i="25"/>
  <c r="AX3" i="25"/>
  <c r="AX4" i="25"/>
  <c r="AX5" i="25"/>
  <c r="AX6" i="25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2" i="25"/>
  <c r="BI2" i="25"/>
  <c r="BC2" i="25" a="1"/>
  <c r="BD4" i="25" s="1"/>
  <c r="AI3" i="25"/>
  <c r="AI4" i="25"/>
  <c r="AI5" i="25"/>
  <c r="AI6" i="25"/>
  <c r="AO2" i="25" s="1" a="1"/>
  <c r="AI7" i="25"/>
  <c r="AI8" i="25"/>
  <c r="AI9" i="25"/>
  <c r="AI10" i="25"/>
  <c r="AI11" i="25"/>
  <c r="AI12" i="25"/>
  <c r="AI13" i="25"/>
  <c r="AI14" i="25"/>
  <c r="AI15" i="25"/>
  <c r="AI16" i="25"/>
  <c r="AI17" i="25"/>
  <c r="AI18" i="25"/>
  <c r="AJ18" i="25" s="1"/>
  <c r="AK18" i="25" s="1"/>
  <c r="AI19" i="25"/>
  <c r="AI20" i="25"/>
  <c r="AI21" i="25"/>
  <c r="AI22" i="25"/>
  <c r="AI23" i="25"/>
  <c r="AI24" i="25"/>
  <c r="AI25" i="25"/>
  <c r="AI26" i="25"/>
  <c r="AI27" i="25"/>
  <c r="AI28" i="25"/>
  <c r="AI29" i="25"/>
  <c r="AI30" i="25"/>
  <c r="AI31" i="25"/>
  <c r="AI32" i="25"/>
  <c r="AI33" i="25"/>
  <c r="AI34" i="25"/>
  <c r="AI35" i="25"/>
  <c r="AI36" i="25"/>
  <c r="AI37" i="25"/>
  <c r="AI38" i="25"/>
  <c r="AI39" i="25"/>
  <c r="AI40" i="25"/>
  <c r="AI41" i="25"/>
  <c r="AI42" i="25"/>
  <c r="AI43" i="25"/>
  <c r="AI44" i="25"/>
  <c r="AI45" i="25"/>
  <c r="AI46" i="25"/>
  <c r="AI47" i="25"/>
  <c r="AI48" i="25"/>
  <c r="AI49" i="25"/>
  <c r="AI50" i="25"/>
  <c r="AI51" i="25"/>
  <c r="AI52" i="25"/>
  <c r="AI53" i="25"/>
  <c r="AI54" i="25"/>
  <c r="AI55" i="25"/>
  <c r="AI56" i="25"/>
  <c r="AI57" i="25"/>
  <c r="AI58" i="25"/>
  <c r="AI59" i="25"/>
  <c r="AI60" i="25"/>
  <c r="AI61" i="25"/>
  <c r="AI62" i="25"/>
  <c r="AI63" i="25"/>
  <c r="AI64" i="25"/>
  <c r="AI65" i="25"/>
  <c r="AI66" i="25"/>
  <c r="AI67" i="25"/>
  <c r="AI68" i="25"/>
  <c r="AI69" i="25"/>
  <c r="AI70" i="25"/>
  <c r="AI71" i="25"/>
  <c r="AI72" i="25"/>
  <c r="AI73" i="25"/>
  <c r="AI74" i="25"/>
  <c r="AI75" i="25"/>
  <c r="AI76" i="25"/>
  <c r="AI77" i="25"/>
  <c r="AI78" i="25"/>
  <c r="AI79" i="25"/>
  <c r="AI80" i="25"/>
  <c r="AI81" i="25"/>
  <c r="AI82" i="25"/>
  <c r="AI83" i="25"/>
  <c r="AI84" i="25"/>
  <c r="AI85" i="25"/>
  <c r="AI86" i="25"/>
  <c r="AI87" i="25"/>
  <c r="AI88" i="25"/>
  <c r="AI89" i="25"/>
  <c r="AI90" i="25"/>
  <c r="AI91" i="25"/>
  <c r="AI92" i="25"/>
  <c r="AI93" i="25"/>
  <c r="AI94" i="25"/>
  <c r="AI95" i="25"/>
  <c r="AI96" i="25"/>
  <c r="AI97" i="25"/>
  <c r="AI98" i="25"/>
  <c r="AI99" i="25"/>
  <c r="AI100" i="25"/>
  <c r="AI101" i="25"/>
  <c r="AI102" i="25"/>
  <c r="AI103" i="25"/>
  <c r="AI104" i="25"/>
  <c r="AI105" i="25"/>
  <c r="AI106" i="25"/>
  <c r="AI107" i="25"/>
  <c r="AI108" i="25"/>
  <c r="AI109" i="25"/>
  <c r="AI110" i="25"/>
  <c r="AI111" i="25"/>
  <c r="AI112" i="25"/>
  <c r="AI113" i="25"/>
  <c r="AI114" i="25"/>
  <c r="AI115" i="25"/>
  <c r="AI116" i="25"/>
  <c r="AI117" i="25"/>
  <c r="AI118" i="25"/>
  <c r="AI119" i="25"/>
  <c r="AI120" i="25"/>
  <c r="AI121" i="25"/>
  <c r="AH3" i="25"/>
  <c r="AH4" i="25"/>
  <c r="AH5" i="25"/>
  <c r="AM2" i="25" s="1" a="1"/>
  <c r="AH6" i="25"/>
  <c r="AH7" i="25"/>
  <c r="AH8" i="25"/>
  <c r="AH9" i="25"/>
  <c r="AH10" i="25"/>
  <c r="AH11" i="25"/>
  <c r="AH12" i="25"/>
  <c r="AH13" i="25"/>
  <c r="AH14" i="25"/>
  <c r="AH15" i="25"/>
  <c r="AH16" i="25"/>
  <c r="AH17" i="25"/>
  <c r="AH18" i="25"/>
  <c r="AH19" i="25"/>
  <c r="AH20" i="25"/>
  <c r="AH21" i="25"/>
  <c r="AH22" i="25"/>
  <c r="AH23" i="25"/>
  <c r="AH24" i="25"/>
  <c r="AH25" i="25"/>
  <c r="AH26" i="25"/>
  <c r="AH27" i="25"/>
  <c r="AH28" i="25"/>
  <c r="AH29" i="25"/>
  <c r="AJ29" i="25" s="1"/>
  <c r="AK29" i="25" s="1"/>
  <c r="AH30" i="25"/>
  <c r="AH31" i="25"/>
  <c r="AH32" i="25"/>
  <c r="AH33" i="25"/>
  <c r="AJ33" i="25" s="1"/>
  <c r="AK33" i="25" s="1"/>
  <c r="AH34" i="25"/>
  <c r="AH35" i="25"/>
  <c r="AH36" i="25"/>
  <c r="AH37" i="25"/>
  <c r="AH38" i="25"/>
  <c r="AH39" i="25"/>
  <c r="AH40" i="25"/>
  <c r="AH41" i="25"/>
  <c r="AH42" i="25"/>
  <c r="AH43" i="25"/>
  <c r="AH44" i="25"/>
  <c r="AH45" i="25"/>
  <c r="AH46" i="25"/>
  <c r="AH47" i="25"/>
  <c r="AH48" i="25"/>
  <c r="AH49" i="25"/>
  <c r="AH50" i="25"/>
  <c r="AH51" i="25"/>
  <c r="AH52" i="25"/>
  <c r="AH53" i="25"/>
  <c r="AH54" i="25"/>
  <c r="AH55" i="25"/>
  <c r="AH56" i="25"/>
  <c r="AH57" i="25"/>
  <c r="AH58" i="25"/>
  <c r="AH59" i="25"/>
  <c r="AH60" i="25"/>
  <c r="AH61" i="25"/>
  <c r="AH62" i="25"/>
  <c r="AH63" i="25"/>
  <c r="AH64" i="25"/>
  <c r="AH65" i="25"/>
  <c r="AH66" i="25"/>
  <c r="AH67" i="25"/>
  <c r="AH68" i="25"/>
  <c r="AH69" i="25"/>
  <c r="AH70" i="25"/>
  <c r="AH71" i="25"/>
  <c r="AH72" i="25"/>
  <c r="AH73" i="25"/>
  <c r="AH74" i="25"/>
  <c r="AH75" i="25"/>
  <c r="AH76" i="25"/>
  <c r="AH77" i="25"/>
  <c r="AH78" i="25"/>
  <c r="AH79" i="25"/>
  <c r="AH80" i="25"/>
  <c r="AH81" i="25"/>
  <c r="AH82" i="25"/>
  <c r="AH83" i="25"/>
  <c r="AH84" i="25"/>
  <c r="AH85" i="25"/>
  <c r="AH86" i="25"/>
  <c r="AH87" i="25"/>
  <c r="AH88" i="25"/>
  <c r="AH89" i="25"/>
  <c r="AH90" i="25"/>
  <c r="AH91" i="25"/>
  <c r="AH92" i="25"/>
  <c r="AH93" i="25"/>
  <c r="AH94" i="25"/>
  <c r="AH95" i="25"/>
  <c r="AH96" i="25"/>
  <c r="AH97" i="25"/>
  <c r="AH98" i="25"/>
  <c r="AH99" i="25"/>
  <c r="AH100" i="25"/>
  <c r="AH101" i="25"/>
  <c r="AH102" i="25"/>
  <c r="AH103" i="25"/>
  <c r="AH104" i="25"/>
  <c r="AH105" i="25"/>
  <c r="AH106" i="25"/>
  <c r="AH107" i="25"/>
  <c r="AH108" i="25"/>
  <c r="AH109" i="25"/>
  <c r="AH110" i="25"/>
  <c r="AH111" i="25"/>
  <c r="AH112" i="25"/>
  <c r="AH113" i="25"/>
  <c r="AH114" i="25"/>
  <c r="AH115" i="25"/>
  <c r="AH116" i="25"/>
  <c r="AH117" i="25"/>
  <c r="AH118" i="25"/>
  <c r="AH119" i="25"/>
  <c r="AH120" i="25"/>
  <c r="AH121" i="25"/>
  <c r="AH2" i="25"/>
  <c r="AI2" i="25"/>
  <c r="AJ119" i="25"/>
  <c r="AK119" i="25" s="1"/>
  <c r="AJ115" i="25"/>
  <c r="AK115" i="25" s="1"/>
  <c r="AJ111" i="25"/>
  <c r="AK111" i="25" s="1"/>
  <c r="AJ107" i="25"/>
  <c r="AK107" i="25" s="1"/>
  <c r="AJ103" i="25"/>
  <c r="AK103" i="25" s="1"/>
  <c r="AJ99" i="25"/>
  <c r="AK99" i="25" s="1"/>
  <c r="AJ36" i="25"/>
  <c r="AK36" i="25" s="1"/>
  <c r="AJ35" i="25"/>
  <c r="AK35" i="25" s="1"/>
  <c r="AJ32" i="25"/>
  <c r="AK32" i="25" s="1"/>
  <c r="AJ31" i="25"/>
  <c r="AK31" i="25" s="1"/>
  <c r="AJ28" i="25"/>
  <c r="AK28" i="25" s="1"/>
  <c r="AJ27" i="25"/>
  <c r="AK27" i="25" s="1"/>
  <c r="AJ25" i="25"/>
  <c r="AK25" i="25" s="1"/>
  <c r="AJ24" i="25"/>
  <c r="AK24" i="25" s="1"/>
  <c r="AJ23" i="25"/>
  <c r="AK23" i="25" s="1"/>
  <c r="AJ21" i="25"/>
  <c r="AK21" i="25" s="1"/>
  <c r="AJ20" i="25"/>
  <c r="AK20" i="25" s="1"/>
  <c r="AJ19" i="25"/>
  <c r="AK19" i="25" s="1"/>
  <c r="AJ16" i="25"/>
  <c r="AK16" i="25" s="1"/>
  <c r="AJ15" i="25"/>
  <c r="AK15" i="25" s="1"/>
  <c r="AJ12" i="25"/>
  <c r="AK12" i="25" s="1"/>
  <c r="AJ11" i="25"/>
  <c r="AK11" i="25" s="1"/>
  <c r="AJ9" i="25"/>
  <c r="AK9" i="25" s="1"/>
  <c r="AJ8" i="25"/>
  <c r="AK8" i="25" s="1"/>
  <c r="AJ7" i="25"/>
  <c r="AK7" i="25" s="1"/>
  <c r="AJ5" i="25"/>
  <c r="AK5" i="25" s="1"/>
  <c r="AJ4" i="25"/>
  <c r="AK4" i="25" s="1"/>
  <c r="AJ3" i="25"/>
  <c r="AK3" i="25" s="1"/>
  <c r="AS2" i="25"/>
  <c r="AJ2" i="25"/>
  <c r="AK2" i="25" s="1"/>
  <c r="S3" i="25"/>
  <c r="S4" i="25"/>
  <c r="S5" i="25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43" i="25"/>
  <c r="S44" i="25"/>
  <c r="S45" i="25"/>
  <c r="S46" i="25"/>
  <c r="S47" i="25"/>
  <c r="S48" i="25"/>
  <c r="S49" i="25"/>
  <c r="S50" i="25"/>
  <c r="S51" i="25"/>
  <c r="S52" i="25"/>
  <c r="S53" i="25"/>
  <c r="S54" i="25"/>
  <c r="S55" i="25"/>
  <c r="S56" i="25"/>
  <c r="S57" i="25"/>
  <c r="S58" i="25"/>
  <c r="S59" i="25"/>
  <c r="S60" i="25"/>
  <c r="S61" i="25"/>
  <c r="S62" i="25"/>
  <c r="S63" i="25"/>
  <c r="S64" i="25"/>
  <c r="S65" i="25"/>
  <c r="S66" i="25"/>
  <c r="S67" i="25"/>
  <c r="S68" i="25"/>
  <c r="S69" i="25"/>
  <c r="S70" i="25"/>
  <c r="S71" i="25"/>
  <c r="S72" i="25"/>
  <c r="S73" i="25"/>
  <c r="S74" i="25"/>
  <c r="S75" i="25"/>
  <c r="S76" i="25"/>
  <c r="S77" i="25"/>
  <c r="S78" i="25"/>
  <c r="S79" i="25"/>
  <c r="S80" i="25"/>
  <c r="S81" i="25"/>
  <c r="S82" i="25"/>
  <c r="S83" i="25"/>
  <c r="S84" i="25"/>
  <c r="S85" i="25"/>
  <c r="S86" i="25"/>
  <c r="S87" i="25"/>
  <c r="S88" i="25"/>
  <c r="S89" i="25"/>
  <c r="S90" i="25"/>
  <c r="S91" i="25"/>
  <c r="S92" i="25"/>
  <c r="S93" i="25"/>
  <c r="S94" i="25"/>
  <c r="S95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S109" i="25"/>
  <c r="S110" i="25"/>
  <c r="S111" i="25"/>
  <c r="S112" i="25"/>
  <c r="S113" i="25"/>
  <c r="S114" i="25"/>
  <c r="S115" i="25"/>
  <c r="S116" i="25"/>
  <c r="S117" i="25"/>
  <c r="S118" i="25"/>
  <c r="S119" i="25"/>
  <c r="S120" i="25"/>
  <c r="S121" i="25"/>
  <c r="R16" i="25"/>
  <c r="R21" i="25"/>
  <c r="R25" i="25"/>
  <c r="R29" i="25"/>
  <c r="R33" i="25"/>
  <c r="R37" i="25"/>
  <c r="R41" i="25"/>
  <c r="R45" i="25"/>
  <c r="R49" i="25"/>
  <c r="R53" i="25"/>
  <c r="R57" i="25"/>
  <c r="R61" i="25"/>
  <c r="R65" i="25"/>
  <c r="R69" i="25"/>
  <c r="R73" i="25"/>
  <c r="R77" i="25"/>
  <c r="R81" i="25"/>
  <c r="R85" i="25"/>
  <c r="R89" i="25"/>
  <c r="R93" i="25"/>
  <c r="R97" i="25"/>
  <c r="R101" i="25"/>
  <c r="R105" i="25"/>
  <c r="R109" i="25"/>
  <c r="R113" i="25"/>
  <c r="R114" i="25"/>
  <c r="R117" i="25"/>
  <c r="R118" i="25"/>
  <c r="R121" i="25"/>
  <c r="AC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2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2" i="25"/>
  <c r="AL25" i="21"/>
  <c r="AL24" i="21"/>
  <c r="AK26" i="21"/>
  <c r="AK25" i="21"/>
  <c r="AK24" i="21"/>
  <c r="X3" i="21"/>
  <c r="X4" i="21"/>
  <c r="X5" i="21"/>
  <c r="Y5" i="21" s="1"/>
  <c r="Z5" i="21" s="1"/>
  <c r="X6" i="21"/>
  <c r="X7" i="21"/>
  <c r="X8" i="21"/>
  <c r="X9" i="21"/>
  <c r="Y9" i="21" s="1"/>
  <c r="Z9" i="21" s="1"/>
  <c r="X10" i="21"/>
  <c r="X11" i="21"/>
  <c r="X12" i="21"/>
  <c r="X13" i="21"/>
  <c r="Y13" i="21" s="1"/>
  <c r="Z13" i="21" s="1"/>
  <c r="X14" i="21"/>
  <c r="X15" i="21"/>
  <c r="X16" i="21"/>
  <c r="X17" i="21"/>
  <c r="X18" i="21"/>
  <c r="X19" i="21"/>
  <c r="X20" i="21"/>
  <c r="X21" i="21"/>
  <c r="X22" i="21"/>
  <c r="X23" i="21"/>
  <c r="X24" i="21"/>
  <c r="X25" i="21"/>
  <c r="Y25" i="21" s="1"/>
  <c r="Z25" i="21" s="1"/>
  <c r="X26" i="21"/>
  <c r="X27" i="21"/>
  <c r="X28" i="21"/>
  <c r="X29" i="21"/>
  <c r="Y29" i="21" s="1"/>
  <c r="Z29" i="21" s="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W3" i="21"/>
  <c r="W4" i="21"/>
  <c r="W5" i="21"/>
  <c r="W6" i="21"/>
  <c r="W7" i="2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Y36" i="21"/>
  <c r="Z36" i="21" s="1"/>
  <c r="Y35" i="21"/>
  <c r="Z35" i="21" s="1"/>
  <c r="Y33" i="21"/>
  <c r="Z33" i="21" s="1"/>
  <c r="Y32" i="21"/>
  <c r="Z32" i="21" s="1"/>
  <c r="Y31" i="21"/>
  <c r="Z31" i="21" s="1"/>
  <c r="Y28" i="21"/>
  <c r="Z28" i="21" s="1"/>
  <c r="Y27" i="21"/>
  <c r="Z27" i="21" s="1"/>
  <c r="Y24" i="21"/>
  <c r="Z24" i="21" s="1"/>
  <c r="Y23" i="21"/>
  <c r="Z23" i="21" s="1"/>
  <c r="Y21" i="21"/>
  <c r="Z21" i="21" s="1"/>
  <c r="Y20" i="21"/>
  <c r="Z20" i="21" s="1"/>
  <c r="Y19" i="21"/>
  <c r="Z19" i="21" s="1"/>
  <c r="Y17" i="21"/>
  <c r="Z17" i="21" s="1"/>
  <c r="Y16" i="21"/>
  <c r="Z16" i="21" s="1"/>
  <c r="Y15" i="21"/>
  <c r="Z15" i="21" s="1"/>
  <c r="Y12" i="21"/>
  <c r="Z12" i="21" s="1"/>
  <c r="Y11" i="21"/>
  <c r="Z11" i="21" s="1"/>
  <c r="Y8" i="21"/>
  <c r="Z8" i="21" s="1"/>
  <c r="Y7" i="21"/>
  <c r="Z7" i="21" s="1"/>
  <c r="Y6" i="21"/>
  <c r="Z6" i="21" s="1"/>
  <c r="Y4" i="21"/>
  <c r="Z4" i="21" s="1"/>
  <c r="Y3" i="21"/>
  <c r="Z3" i="21" s="1"/>
  <c r="AH2" i="21"/>
  <c r="Y2" i="21"/>
  <c r="Z2" i="21" s="1"/>
  <c r="AB2" i="21" a="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O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2" i="21"/>
  <c r="Z3" i="24"/>
  <c r="Z4" i="24"/>
  <c r="Z5" i="24"/>
  <c r="Z6" i="24"/>
  <c r="Z7" i="24"/>
  <c r="Z8" i="24"/>
  <c r="Z9" i="24"/>
  <c r="Z10" i="24"/>
  <c r="Z11" i="24"/>
  <c r="Z12" i="24"/>
  <c r="Z13" i="24"/>
  <c r="Z14" i="24"/>
  <c r="Z15" i="24"/>
  <c r="Z16" i="24"/>
  <c r="Z17" i="24"/>
  <c r="Z18" i="24"/>
  <c r="Z19" i="24"/>
  <c r="Z20" i="24"/>
  <c r="Z21" i="24"/>
  <c r="Z22" i="24"/>
  <c r="Z23" i="24"/>
  <c r="Z24" i="24"/>
  <c r="Z25" i="24"/>
  <c r="Z26" i="24"/>
  <c r="AA26" i="24" s="1"/>
  <c r="Z27" i="24"/>
  <c r="Z28" i="24"/>
  <c r="Z29" i="24"/>
  <c r="Z30" i="24"/>
  <c r="AA30" i="24" s="1"/>
  <c r="Z31" i="24"/>
  <c r="Z32" i="24"/>
  <c r="Z33" i="24"/>
  <c r="Z34" i="24"/>
  <c r="AA34" i="24" s="1"/>
  <c r="Z35" i="24"/>
  <c r="Z36" i="24"/>
  <c r="Z37" i="24"/>
  <c r="Z38" i="24"/>
  <c r="Z39" i="24"/>
  <c r="Z40" i="24"/>
  <c r="Z41" i="24"/>
  <c r="Z42" i="24"/>
  <c r="AA42" i="24" s="1"/>
  <c r="Z43" i="24"/>
  <c r="Z44" i="24"/>
  <c r="Z45" i="24"/>
  <c r="Z46" i="24"/>
  <c r="Z47" i="24"/>
  <c r="Z48" i="24"/>
  <c r="Z49" i="24"/>
  <c r="Z50" i="24"/>
  <c r="AA50" i="24" s="1"/>
  <c r="Z51" i="24"/>
  <c r="Z52" i="24"/>
  <c r="Z53" i="24"/>
  <c r="Z54" i="24"/>
  <c r="Z55" i="24"/>
  <c r="Z56" i="24"/>
  <c r="Z57" i="24"/>
  <c r="Z58" i="24"/>
  <c r="AA58" i="24" s="1"/>
  <c r="Z59" i="24"/>
  <c r="Z60" i="24"/>
  <c r="Z61" i="24"/>
  <c r="Z62" i="24"/>
  <c r="Z63" i="24"/>
  <c r="Z64" i="24"/>
  <c r="Z65" i="24"/>
  <c r="Z66" i="24"/>
  <c r="Z67" i="24"/>
  <c r="Z68" i="24"/>
  <c r="Z69" i="24"/>
  <c r="Z70" i="24"/>
  <c r="Z71" i="24"/>
  <c r="Z72" i="24"/>
  <c r="Z73" i="24"/>
  <c r="Z74" i="24"/>
  <c r="Z75" i="24"/>
  <c r="Z76" i="24"/>
  <c r="Z77" i="24"/>
  <c r="Z78" i="24"/>
  <c r="Z79" i="24"/>
  <c r="Z80" i="24"/>
  <c r="Z81" i="24"/>
  <c r="Z82" i="24"/>
  <c r="Z83" i="24"/>
  <c r="Z84" i="24"/>
  <c r="Z85" i="24"/>
  <c r="Z86" i="24"/>
  <c r="Z87" i="24"/>
  <c r="Z88" i="24"/>
  <c r="Z89" i="24"/>
  <c r="Z90" i="24"/>
  <c r="Z91" i="24"/>
  <c r="Z92" i="24"/>
  <c r="Z93" i="24"/>
  <c r="Z94" i="24"/>
  <c r="Z95" i="24"/>
  <c r="Z96" i="24"/>
  <c r="Z97" i="24"/>
  <c r="Z98" i="24"/>
  <c r="Z99" i="24"/>
  <c r="Z100" i="24"/>
  <c r="Z101" i="24"/>
  <c r="Z102" i="24"/>
  <c r="Z103" i="24"/>
  <c r="Z104" i="24"/>
  <c r="Z105" i="24"/>
  <c r="Z106" i="24"/>
  <c r="Z107" i="24"/>
  <c r="Z108" i="24"/>
  <c r="Z109" i="24"/>
  <c r="Z110" i="24"/>
  <c r="Z111" i="24"/>
  <c r="Z112" i="24"/>
  <c r="Z113" i="24"/>
  <c r="Z114" i="24"/>
  <c r="Z115" i="24"/>
  <c r="Z116" i="24"/>
  <c r="Z117" i="24"/>
  <c r="Z118" i="24"/>
  <c r="Z119" i="24"/>
  <c r="Z120" i="24"/>
  <c r="Z121" i="24"/>
  <c r="Z2" i="24"/>
  <c r="U5" i="24"/>
  <c r="T2" i="24"/>
  <c r="S2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AA116" i="24" s="1"/>
  <c r="L117" i="24"/>
  <c r="L118" i="24"/>
  <c r="L119" i="24"/>
  <c r="L120" i="24"/>
  <c r="AA120" i="24" s="1"/>
  <c r="L121" i="24"/>
  <c r="AA121" i="24" s="1"/>
  <c r="O121" i="24"/>
  <c r="N121" i="24"/>
  <c r="M121" i="24"/>
  <c r="O120" i="24"/>
  <c r="N120" i="24"/>
  <c r="M120" i="24"/>
  <c r="O119" i="24"/>
  <c r="N119" i="24"/>
  <c r="M119" i="24"/>
  <c r="AA119" i="24"/>
  <c r="O118" i="24"/>
  <c r="N118" i="24"/>
  <c r="M118" i="24"/>
  <c r="O117" i="24"/>
  <c r="N117" i="24"/>
  <c r="M117" i="24"/>
  <c r="AA117" i="24"/>
  <c r="O116" i="24"/>
  <c r="N116" i="24"/>
  <c r="M116" i="24"/>
  <c r="O115" i="24"/>
  <c r="N115" i="24"/>
  <c r="M115" i="24"/>
  <c r="AA115" i="24"/>
  <c r="O114" i="24"/>
  <c r="N114" i="24"/>
  <c r="P114" i="24" s="1"/>
  <c r="M114" i="24"/>
  <c r="AA113" i="24"/>
  <c r="O113" i="24"/>
  <c r="N113" i="24"/>
  <c r="M113" i="24"/>
  <c r="O112" i="24"/>
  <c r="N112" i="24"/>
  <c r="M112" i="24"/>
  <c r="AA112" i="24"/>
  <c r="O111" i="24"/>
  <c r="N111" i="24"/>
  <c r="M111" i="24"/>
  <c r="AA111" i="24"/>
  <c r="O110" i="24"/>
  <c r="N110" i="24"/>
  <c r="M110" i="24"/>
  <c r="O109" i="24"/>
  <c r="N109" i="24"/>
  <c r="M109" i="24"/>
  <c r="AA109" i="24"/>
  <c r="O108" i="24"/>
  <c r="N108" i="24"/>
  <c r="M108" i="24"/>
  <c r="P108" i="24" s="1"/>
  <c r="AA108" i="24"/>
  <c r="O107" i="24"/>
  <c r="N107" i="24"/>
  <c r="M107" i="24"/>
  <c r="AA107" i="24"/>
  <c r="O106" i="24"/>
  <c r="N106" i="24"/>
  <c r="M106" i="24"/>
  <c r="O105" i="24"/>
  <c r="N105" i="24"/>
  <c r="M105" i="24"/>
  <c r="AA105" i="24"/>
  <c r="O104" i="24"/>
  <c r="N104" i="24"/>
  <c r="M104" i="24"/>
  <c r="AA104" i="24"/>
  <c r="O103" i="24"/>
  <c r="N103" i="24"/>
  <c r="M103" i="24"/>
  <c r="AA103" i="24"/>
  <c r="O102" i="24"/>
  <c r="N102" i="24"/>
  <c r="M102" i="24"/>
  <c r="O101" i="24"/>
  <c r="N101" i="24"/>
  <c r="M101" i="24"/>
  <c r="AA101" i="24"/>
  <c r="O100" i="24"/>
  <c r="N100" i="24"/>
  <c r="M100" i="24"/>
  <c r="AA100" i="24"/>
  <c r="O99" i="24"/>
  <c r="N99" i="24"/>
  <c r="M99" i="24"/>
  <c r="AA99" i="24"/>
  <c r="O98" i="24"/>
  <c r="N98" i="24"/>
  <c r="M98" i="24"/>
  <c r="O97" i="24"/>
  <c r="N97" i="24"/>
  <c r="M97" i="24"/>
  <c r="AA97" i="24"/>
  <c r="O96" i="24"/>
  <c r="N96" i="24"/>
  <c r="M96" i="24"/>
  <c r="AA96" i="24"/>
  <c r="O95" i="24"/>
  <c r="N95" i="24"/>
  <c r="M95" i="24"/>
  <c r="AA95" i="24"/>
  <c r="O94" i="24"/>
  <c r="N94" i="24"/>
  <c r="M94" i="24"/>
  <c r="O93" i="24"/>
  <c r="N93" i="24"/>
  <c r="M93" i="24"/>
  <c r="AA93" i="24"/>
  <c r="O92" i="24"/>
  <c r="N92" i="24"/>
  <c r="M92" i="24"/>
  <c r="AA92" i="24"/>
  <c r="O91" i="24"/>
  <c r="N91" i="24"/>
  <c r="M91" i="24"/>
  <c r="AA91" i="24"/>
  <c r="O90" i="24"/>
  <c r="N90" i="24"/>
  <c r="M90" i="24"/>
  <c r="O89" i="24"/>
  <c r="N89" i="24"/>
  <c r="M89" i="24"/>
  <c r="AA89" i="24"/>
  <c r="O88" i="24"/>
  <c r="N88" i="24"/>
  <c r="M88" i="24"/>
  <c r="AA88" i="24"/>
  <c r="O87" i="24"/>
  <c r="N87" i="24"/>
  <c r="M87" i="24"/>
  <c r="AA87" i="24"/>
  <c r="O86" i="24"/>
  <c r="N86" i="24"/>
  <c r="M86" i="24"/>
  <c r="O85" i="24"/>
  <c r="N85" i="24"/>
  <c r="M85" i="24"/>
  <c r="AA85" i="24"/>
  <c r="O84" i="24"/>
  <c r="N84" i="24"/>
  <c r="M84" i="24"/>
  <c r="AA84" i="24"/>
  <c r="O83" i="24"/>
  <c r="N83" i="24"/>
  <c r="M83" i="24"/>
  <c r="AA83" i="24"/>
  <c r="O82" i="24"/>
  <c r="N82" i="24"/>
  <c r="M82" i="24"/>
  <c r="O81" i="24"/>
  <c r="N81" i="24"/>
  <c r="M81" i="24"/>
  <c r="AA81" i="24"/>
  <c r="O80" i="24"/>
  <c r="N80" i="24"/>
  <c r="M80" i="24"/>
  <c r="AA80" i="24"/>
  <c r="O79" i="24"/>
  <c r="N79" i="24"/>
  <c r="M79" i="24"/>
  <c r="AA79" i="24"/>
  <c r="O78" i="24"/>
  <c r="N78" i="24"/>
  <c r="M78" i="24"/>
  <c r="O77" i="24"/>
  <c r="N77" i="24"/>
  <c r="M77" i="24"/>
  <c r="AA77" i="24"/>
  <c r="O76" i="24"/>
  <c r="N76" i="24"/>
  <c r="M76" i="24"/>
  <c r="AA76" i="24"/>
  <c r="O75" i="24"/>
  <c r="N75" i="24"/>
  <c r="M75" i="24"/>
  <c r="AA75" i="24"/>
  <c r="O74" i="24"/>
  <c r="N74" i="24"/>
  <c r="M74" i="24"/>
  <c r="O73" i="24"/>
  <c r="N73" i="24"/>
  <c r="M73" i="24"/>
  <c r="AA73" i="24"/>
  <c r="O72" i="24"/>
  <c r="N72" i="24"/>
  <c r="M72" i="24"/>
  <c r="AA72" i="24"/>
  <c r="AA71" i="24"/>
  <c r="O71" i="24"/>
  <c r="N71" i="24"/>
  <c r="M71" i="24"/>
  <c r="AA70" i="24"/>
  <c r="O70" i="24"/>
  <c r="N70" i="24"/>
  <c r="M70" i="24"/>
  <c r="O69" i="24"/>
  <c r="N69" i="24"/>
  <c r="M69" i="24"/>
  <c r="AA69" i="24"/>
  <c r="O68" i="24"/>
  <c r="N68" i="24"/>
  <c r="M68" i="24"/>
  <c r="AA68" i="24"/>
  <c r="AA67" i="24"/>
  <c r="O67" i="24"/>
  <c r="N67" i="24"/>
  <c r="M67" i="24"/>
  <c r="AA66" i="24"/>
  <c r="O66" i="24"/>
  <c r="N66" i="24"/>
  <c r="M66" i="24"/>
  <c r="O65" i="24"/>
  <c r="N65" i="24"/>
  <c r="M65" i="24"/>
  <c r="AA65" i="24"/>
  <c r="O64" i="24"/>
  <c r="N64" i="24"/>
  <c r="M64" i="24"/>
  <c r="AA64" i="24"/>
  <c r="AA63" i="24"/>
  <c r="O63" i="24"/>
  <c r="N63" i="24"/>
  <c r="M63" i="24"/>
  <c r="O62" i="24"/>
  <c r="N62" i="24"/>
  <c r="M62" i="24"/>
  <c r="AA61" i="24"/>
  <c r="O61" i="24"/>
  <c r="N61" i="24"/>
  <c r="M61" i="24"/>
  <c r="AA60" i="24"/>
  <c r="O60" i="24"/>
  <c r="N60" i="24"/>
  <c r="M60" i="24"/>
  <c r="AA59" i="24"/>
  <c r="O59" i="24"/>
  <c r="N59" i="24"/>
  <c r="M59" i="24"/>
  <c r="O58" i="24"/>
  <c r="N58" i="24"/>
  <c r="M58" i="24"/>
  <c r="AA57" i="24"/>
  <c r="O57" i="24"/>
  <c r="N57" i="24"/>
  <c r="M57" i="24"/>
  <c r="O56" i="24"/>
  <c r="N56" i="24"/>
  <c r="M56" i="24"/>
  <c r="AA56" i="24"/>
  <c r="O55" i="24"/>
  <c r="N55" i="24"/>
  <c r="M55" i="24"/>
  <c r="AA55" i="24"/>
  <c r="O54" i="24"/>
  <c r="N54" i="24"/>
  <c r="M54" i="24"/>
  <c r="O53" i="24"/>
  <c r="N53" i="24"/>
  <c r="M53" i="24"/>
  <c r="P53" i="24" s="1"/>
  <c r="AA53" i="24"/>
  <c r="O52" i="24"/>
  <c r="N52" i="24"/>
  <c r="M52" i="24"/>
  <c r="AA52" i="24"/>
  <c r="O51" i="24"/>
  <c r="N51" i="24"/>
  <c r="M51" i="24"/>
  <c r="AA51" i="24"/>
  <c r="O50" i="24"/>
  <c r="N50" i="24"/>
  <c r="M50" i="24"/>
  <c r="O49" i="24"/>
  <c r="N49" i="24"/>
  <c r="M49" i="24"/>
  <c r="AA49" i="24"/>
  <c r="O48" i="24"/>
  <c r="N48" i="24"/>
  <c r="M48" i="24"/>
  <c r="AA48" i="24"/>
  <c r="AA47" i="24"/>
  <c r="O47" i="24"/>
  <c r="N47" i="24"/>
  <c r="M47" i="24"/>
  <c r="O46" i="24"/>
  <c r="N46" i="24"/>
  <c r="M46" i="24"/>
  <c r="O45" i="24"/>
  <c r="N45" i="24"/>
  <c r="M45" i="24"/>
  <c r="AA45" i="24"/>
  <c r="O44" i="24"/>
  <c r="N44" i="24"/>
  <c r="M44" i="24"/>
  <c r="AA44" i="24"/>
  <c r="O43" i="24"/>
  <c r="N43" i="24"/>
  <c r="M43" i="24"/>
  <c r="AA43" i="24"/>
  <c r="O42" i="24"/>
  <c r="N42" i="24"/>
  <c r="M42" i="24"/>
  <c r="AA41" i="24"/>
  <c r="O41" i="24"/>
  <c r="N41" i="24"/>
  <c r="M41" i="24"/>
  <c r="AA40" i="24"/>
  <c r="O40" i="24"/>
  <c r="N40" i="24"/>
  <c r="M40" i="24"/>
  <c r="O39" i="24"/>
  <c r="N39" i="24"/>
  <c r="M39" i="24"/>
  <c r="AA39" i="24"/>
  <c r="O38" i="24"/>
  <c r="N38" i="24"/>
  <c r="M38" i="24"/>
  <c r="O37" i="24"/>
  <c r="N37" i="24"/>
  <c r="M37" i="24"/>
  <c r="AA37" i="24"/>
  <c r="O36" i="24"/>
  <c r="N36" i="24"/>
  <c r="M36" i="24"/>
  <c r="AA36" i="24"/>
  <c r="AA35" i="24"/>
  <c r="O35" i="24"/>
  <c r="N35" i="24"/>
  <c r="M35" i="24"/>
  <c r="O34" i="24"/>
  <c r="N34" i="24"/>
  <c r="M34" i="24"/>
  <c r="O33" i="24"/>
  <c r="N33" i="24"/>
  <c r="M33" i="24"/>
  <c r="AA33" i="24"/>
  <c r="O32" i="24"/>
  <c r="N32" i="24"/>
  <c r="M32" i="24"/>
  <c r="AA32" i="24"/>
  <c r="O31" i="24"/>
  <c r="N31" i="24"/>
  <c r="M31" i="24"/>
  <c r="AA31" i="24"/>
  <c r="O30" i="24"/>
  <c r="N30" i="24"/>
  <c r="M30" i="24"/>
  <c r="O29" i="24"/>
  <c r="N29" i="24"/>
  <c r="M29" i="24"/>
  <c r="AA29" i="24"/>
  <c r="O28" i="24"/>
  <c r="N28" i="24"/>
  <c r="M28" i="24"/>
  <c r="AA28" i="24"/>
  <c r="O27" i="24"/>
  <c r="N27" i="24"/>
  <c r="M27" i="24"/>
  <c r="AA27" i="24"/>
  <c r="O26" i="24"/>
  <c r="N26" i="24"/>
  <c r="M26" i="24"/>
  <c r="O25" i="24"/>
  <c r="N25" i="24"/>
  <c r="M25" i="24"/>
  <c r="AA25" i="24"/>
  <c r="O24" i="24"/>
  <c r="N24" i="24"/>
  <c r="M24" i="24"/>
  <c r="AA24" i="24"/>
  <c r="U23" i="24"/>
  <c r="O23" i="24"/>
  <c r="N23" i="24"/>
  <c r="M23" i="24"/>
  <c r="AA23" i="24"/>
  <c r="O22" i="24"/>
  <c r="N22" i="24"/>
  <c r="M22" i="24"/>
  <c r="O21" i="24"/>
  <c r="N21" i="24"/>
  <c r="M21" i="24"/>
  <c r="AA21" i="24"/>
  <c r="O20" i="24"/>
  <c r="N20" i="24"/>
  <c r="M20" i="24"/>
  <c r="AA20" i="24"/>
  <c r="O19" i="24"/>
  <c r="N19" i="24"/>
  <c r="M19" i="24"/>
  <c r="AA19" i="24"/>
  <c r="O18" i="24"/>
  <c r="N18" i="24"/>
  <c r="M18" i="24"/>
  <c r="O17" i="24"/>
  <c r="N17" i="24"/>
  <c r="M17" i="24"/>
  <c r="AA17" i="24"/>
  <c r="O16" i="24"/>
  <c r="N16" i="24"/>
  <c r="M16" i="24"/>
  <c r="AA16" i="24"/>
  <c r="O15" i="24"/>
  <c r="N15" i="24"/>
  <c r="M15" i="24"/>
  <c r="AA15" i="24"/>
  <c r="O14" i="24"/>
  <c r="N14" i="24"/>
  <c r="M14" i="24"/>
  <c r="O13" i="24"/>
  <c r="N13" i="24"/>
  <c r="M13" i="24"/>
  <c r="AA13" i="24"/>
  <c r="O12" i="24"/>
  <c r="N12" i="24"/>
  <c r="M12" i="24"/>
  <c r="AA12" i="24"/>
  <c r="O11" i="24"/>
  <c r="N11" i="24"/>
  <c r="M11" i="24"/>
  <c r="AA11" i="24"/>
  <c r="O10" i="24"/>
  <c r="N10" i="24"/>
  <c r="M10" i="24"/>
  <c r="O9" i="24"/>
  <c r="N9" i="24"/>
  <c r="M9" i="24"/>
  <c r="AA9" i="24"/>
  <c r="AA8" i="24"/>
  <c r="O8" i="24"/>
  <c r="N8" i="24"/>
  <c r="M8" i="24"/>
  <c r="O7" i="24"/>
  <c r="N7" i="24"/>
  <c r="M7" i="24"/>
  <c r="AA7" i="24"/>
  <c r="O6" i="24"/>
  <c r="N6" i="24"/>
  <c r="M6" i="24"/>
  <c r="O5" i="24"/>
  <c r="N5" i="24"/>
  <c r="M5" i="24"/>
  <c r="AA5" i="24"/>
  <c r="O4" i="24"/>
  <c r="N4" i="24"/>
  <c r="M4" i="24"/>
  <c r="AA4" i="24"/>
  <c r="O3" i="24"/>
  <c r="N3" i="24"/>
  <c r="M3" i="24"/>
  <c r="AA3" i="24"/>
  <c r="O2" i="24"/>
  <c r="N2" i="24"/>
  <c r="M2" i="24"/>
  <c r="HJ3" i="17"/>
  <c r="HJ4" i="17"/>
  <c r="HJ5" i="17"/>
  <c r="HL68" i="17" s="1"/>
  <c r="HM68" i="17" s="1"/>
  <c r="HN68" i="17" s="1"/>
  <c r="HJ6" i="17"/>
  <c r="HJ7" i="17"/>
  <c r="HJ8" i="17"/>
  <c r="HJ9" i="17"/>
  <c r="HJ10" i="17"/>
  <c r="HJ11" i="17"/>
  <c r="HJ12" i="17"/>
  <c r="HJ13" i="17"/>
  <c r="HJ14" i="17"/>
  <c r="HJ15" i="17"/>
  <c r="HJ16" i="17"/>
  <c r="HJ17" i="17"/>
  <c r="HJ18" i="17"/>
  <c r="HJ19" i="17"/>
  <c r="HJ20" i="17"/>
  <c r="HJ21" i="17"/>
  <c r="HJ22" i="17"/>
  <c r="HJ23" i="17"/>
  <c r="HJ24" i="17"/>
  <c r="HJ25" i="17"/>
  <c r="HJ26" i="17"/>
  <c r="HJ27" i="17"/>
  <c r="HJ28" i="17"/>
  <c r="HJ29" i="17"/>
  <c r="HL29" i="17" s="1"/>
  <c r="HJ30" i="17"/>
  <c r="HJ31" i="17"/>
  <c r="HJ32" i="17"/>
  <c r="HJ33" i="17"/>
  <c r="HJ34" i="17"/>
  <c r="HJ35" i="17"/>
  <c r="HJ36" i="17"/>
  <c r="HJ37" i="17"/>
  <c r="HJ38" i="17"/>
  <c r="HJ39" i="17"/>
  <c r="HJ40" i="17"/>
  <c r="HJ41" i="17"/>
  <c r="HJ42" i="17"/>
  <c r="HJ43" i="17"/>
  <c r="HJ44" i="17"/>
  <c r="HJ45" i="17"/>
  <c r="HJ46" i="17"/>
  <c r="HJ47" i="17"/>
  <c r="HJ48" i="17"/>
  <c r="HJ49" i="17"/>
  <c r="HJ50" i="17"/>
  <c r="HJ51" i="17"/>
  <c r="HJ52" i="17"/>
  <c r="HJ53" i="17"/>
  <c r="HJ54" i="17"/>
  <c r="HJ55" i="17"/>
  <c r="HJ56" i="17"/>
  <c r="HJ57" i="17"/>
  <c r="HJ58" i="17"/>
  <c r="HJ59" i="17"/>
  <c r="HJ60" i="17"/>
  <c r="HJ61" i="17"/>
  <c r="HJ62" i="17"/>
  <c r="HJ63" i="17"/>
  <c r="HJ64" i="17"/>
  <c r="HJ65" i="17"/>
  <c r="HJ66" i="17"/>
  <c r="HJ67" i="17"/>
  <c r="HJ68" i="17"/>
  <c r="HJ69" i="17"/>
  <c r="HJ70" i="17"/>
  <c r="HJ71" i="17"/>
  <c r="HJ72" i="17"/>
  <c r="HJ73" i="17"/>
  <c r="HJ74" i="17"/>
  <c r="HJ75" i="17"/>
  <c r="HJ76" i="17"/>
  <c r="HJ77" i="17"/>
  <c r="HJ78" i="17"/>
  <c r="HJ79" i="17"/>
  <c r="HJ80" i="17"/>
  <c r="HJ81" i="17"/>
  <c r="HJ82" i="17"/>
  <c r="HJ83" i="17"/>
  <c r="HJ84" i="17"/>
  <c r="HJ85" i="17"/>
  <c r="HJ86" i="17"/>
  <c r="HJ87" i="17"/>
  <c r="HJ88" i="17"/>
  <c r="HJ89" i="17"/>
  <c r="HJ90" i="17"/>
  <c r="HJ91" i="17"/>
  <c r="HJ92" i="17"/>
  <c r="HJ93" i="17"/>
  <c r="HJ94" i="17"/>
  <c r="HJ95" i="17"/>
  <c r="HJ96" i="17"/>
  <c r="HJ97" i="17"/>
  <c r="HJ98" i="17"/>
  <c r="HJ99" i="17"/>
  <c r="HJ100" i="17"/>
  <c r="HJ101" i="17"/>
  <c r="HJ102" i="17"/>
  <c r="HJ103" i="17"/>
  <c r="HJ104" i="17"/>
  <c r="HJ105" i="17"/>
  <c r="HJ106" i="17"/>
  <c r="HJ107" i="17"/>
  <c r="HJ108" i="17"/>
  <c r="HJ109" i="17"/>
  <c r="HJ110" i="17"/>
  <c r="HJ111" i="17"/>
  <c r="HJ112" i="17"/>
  <c r="HJ113" i="17"/>
  <c r="HJ114" i="17"/>
  <c r="HJ115" i="17"/>
  <c r="HJ116" i="17"/>
  <c r="HJ117" i="17"/>
  <c r="HJ118" i="17"/>
  <c r="HJ119" i="17"/>
  <c r="HJ120" i="17"/>
  <c r="HJ121" i="17"/>
  <c r="HJ2" i="17"/>
  <c r="EM2" i="17"/>
  <c r="HL50" i="17"/>
  <c r="HL116" i="17"/>
  <c r="HM116" i="17" s="1"/>
  <c r="HN116" i="17" s="1"/>
  <c r="HK3" i="17"/>
  <c r="HK4" i="17"/>
  <c r="HK5" i="17"/>
  <c r="HK6" i="17"/>
  <c r="HK7" i="17"/>
  <c r="HK8" i="17"/>
  <c r="HK9" i="17"/>
  <c r="HK10" i="17"/>
  <c r="HK11" i="17"/>
  <c r="HK12" i="17"/>
  <c r="HK13" i="17"/>
  <c r="HK14" i="17"/>
  <c r="HK15" i="17"/>
  <c r="HK16" i="17"/>
  <c r="HK17" i="17"/>
  <c r="HK18" i="17"/>
  <c r="HK19" i="17"/>
  <c r="HK20" i="17"/>
  <c r="HK21" i="17"/>
  <c r="HK22" i="17"/>
  <c r="HK23" i="17"/>
  <c r="HK24" i="17"/>
  <c r="HK25" i="17"/>
  <c r="HK26" i="17"/>
  <c r="HK27" i="17"/>
  <c r="HK28" i="17"/>
  <c r="HK29" i="17"/>
  <c r="HK30" i="17"/>
  <c r="HK31" i="17"/>
  <c r="HK32" i="17"/>
  <c r="HK33" i="17"/>
  <c r="HK34" i="17"/>
  <c r="HK35" i="17"/>
  <c r="HK36" i="17"/>
  <c r="HK37" i="17"/>
  <c r="HK38" i="17"/>
  <c r="HK39" i="17"/>
  <c r="HK40" i="17"/>
  <c r="HK41" i="17"/>
  <c r="HK42" i="17"/>
  <c r="HK43" i="17"/>
  <c r="HK44" i="17"/>
  <c r="HK45" i="17"/>
  <c r="HK46" i="17"/>
  <c r="HK47" i="17"/>
  <c r="HK48" i="17"/>
  <c r="HK49" i="17"/>
  <c r="HK50" i="17"/>
  <c r="HK51" i="17"/>
  <c r="HK52" i="17"/>
  <c r="HK53" i="17"/>
  <c r="HK54" i="17"/>
  <c r="HK55" i="17"/>
  <c r="HK56" i="17"/>
  <c r="HK57" i="17"/>
  <c r="HK58" i="17"/>
  <c r="HK59" i="17"/>
  <c r="HK60" i="17"/>
  <c r="HK61" i="17"/>
  <c r="HK62" i="17"/>
  <c r="HK63" i="17"/>
  <c r="HK64" i="17"/>
  <c r="HK65" i="17"/>
  <c r="HK66" i="17"/>
  <c r="HK67" i="17"/>
  <c r="HK68" i="17"/>
  <c r="HK69" i="17"/>
  <c r="HK70" i="17"/>
  <c r="HK71" i="17"/>
  <c r="HK72" i="17"/>
  <c r="HK73" i="17"/>
  <c r="HK74" i="17"/>
  <c r="HK75" i="17"/>
  <c r="HK76" i="17"/>
  <c r="HK77" i="17"/>
  <c r="HK78" i="17"/>
  <c r="HK79" i="17"/>
  <c r="HK80" i="17"/>
  <c r="HK81" i="17"/>
  <c r="HK82" i="17"/>
  <c r="HK83" i="17"/>
  <c r="HK84" i="17"/>
  <c r="HK85" i="17"/>
  <c r="HK86" i="17"/>
  <c r="HK87" i="17"/>
  <c r="HK88" i="17"/>
  <c r="HK89" i="17"/>
  <c r="HK90" i="17"/>
  <c r="HK91" i="17"/>
  <c r="HK92" i="17"/>
  <c r="HK93" i="17"/>
  <c r="HK94" i="17"/>
  <c r="HK95" i="17"/>
  <c r="HK96" i="17"/>
  <c r="HK97" i="17"/>
  <c r="HK98" i="17"/>
  <c r="HK99" i="17"/>
  <c r="HK100" i="17"/>
  <c r="HK101" i="17"/>
  <c r="HK102" i="17"/>
  <c r="HK103" i="17"/>
  <c r="HK104" i="17"/>
  <c r="HK105" i="17"/>
  <c r="HK106" i="17"/>
  <c r="HK107" i="17"/>
  <c r="HK108" i="17"/>
  <c r="HK109" i="17"/>
  <c r="HK110" i="17"/>
  <c r="HK111" i="17"/>
  <c r="HK112" i="17"/>
  <c r="HK113" i="17"/>
  <c r="HK114" i="17"/>
  <c r="HK115" i="17"/>
  <c r="HK116" i="17"/>
  <c r="HK117" i="17"/>
  <c r="HK118" i="17"/>
  <c r="HK119" i="17"/>
  <c r="HK120" i="17"/>
  <c r="HK121" i="17"/>
  <c r="HV2" i="17"/>
  <c r="GS3" i="17"/>
  <c r="GS4" i="17"/>
  <c r="GS5" i="17"/>
  <c r="GS6" i="17"/>
  <c r="GS7" i="17"/>
  <c r="GS8" i="17"/>
  <c r="GS9" i="17"/>
  <c r="GS10" i="17"/>
  <c r="GS11" i="17"/>
  <c r="GS12" i="17"/>
  <c r="GS13" i="17"/>
  <c r="GS14" i="17"/>
  <c r="GS15" i="17"/>
  <c r="GS16" i="17"/>
  <c r="GS17" i="17"/>
  <c r="GS18" i="17"/>
  <c r="GS19" i="17"/>
  <c r="GS20" i="17"/>
  <c r="GS21" i="17"/>
  <c r="GS22" i="17"/>
  <c r="GS23" i="17"/>
  <c r="GS24" i="17"/>
  <c r="GS25" i="17"/>
  <c r="GS26" i="17"/>
  <c r="GS27" i="17"/>
  <c r="GS28" i="17"/>
  <c r="GS29" i="17"/>
  <c r="GS30" i="17"/>
  <c r="GS31" i="17"/>
  <c r="GS32" i="17"/>
  <c r="GS33" i="17"/>
  <c r="GS34" i="17"/>
  <c r="GS35" i="17"/>
  <c r="GS36" i="17"/>
  <c r="GS37" i="17"/>
  <c r="GS38" i="17"/>
  <c r="GS39" i="17"/>
  <c r="GS40" i="17"/>
  <c r="GS41" i="17"/>
  <c r="GS42" i="17"/>
  <c r="GS43" i="17"/>
  <c r="GS44" i="17"/>
  <c r="GS45" i="17"/>
  <c r="GS46" i="17"/>
  <c r="GS47" i="17"/>
  <c r="GS48" i="17"/>
  <c r="GS49" i="17"/>
  <c r="GS50" i="17"/>
  <c r="GS51" i="17"/>
  <c r="GS52" i="17"/>
  <c r="GS53" i="17"/>
  <c r="GS54" i="17"/>
  <c r="GS55" i="17"/>
  <c r="GS56" i="17"/>
  <c r="GS57" i="17"/>
  <c r="GS58" i="17"/>
  <c r="GS59" i="17"/>
  <c r="GS60" i="17"/>
  <c r="GS61" i="17"/>
  <c r="GS62" i="17"/>
  <c r="GS63" i="17"/>
  <c r="GS64" i="17"/>
  <c r="GS65" i="17"/>
  <c r="GS66" i="17"/>
  <c r="GS67" i="17"/>
  <c r="GS68" i="17"/>
  <c r="GS69" i="17"/>
  <c r="GS70" i="17"/>
  <c r="GS71" i="17"/>
  <c r="GS72" i="17"/>
  <c r="GS73" i="17"/>
  <c r="GS74" i="17"/>
  <c r="GS75" i="17"/>
  <c r="GS76" i="17"/>
  <c r="GS77" i="17"/>
  <c r="GS78" i="17"/>
  <c r="GS79" i="17"/>
  <c r="GS80" i="17"/>
  <c r="GS81" i="17"/>
  <c r="GS82" i="17"/>
  <c r="GS83" i="17"/>
  <c r="GS84" i="17"/>
  <c r="GS85" i="17"/>
  <c r="GS86" i="17"/>
  <c r="GS87" i="17"/>
  <c r="GS88" i="17"/>
  <c r="GS89" i="17"/>
  <c r="GS90" i="17"/>
  <c r="GS91" i="17"/>
  <c r="GS92" i="17"/>
  <c r="GS93" i="17"/>
  <c r="GS94" i="17"/>
  <c r="GS95" i="17"/>
  <c r="GS96" i="17"/>
  <c r="GS97" i="17"/>
  <c r="GS98" i="17"/>
  <c r="GS99" i="17"/>
  <c r="GS100" i="17"/>
  <c r="GS101" i="17"/>
  <c r="GS102" i="17"/>
  <c r="GS103" i="17"/>
  <c r="GS104" i="17"/>
  <c r="GS105" i="17"/>
  <c r="GS106" i="17"/>
  <c r="GS107" i="17"/>
  <c r="GS108" i="17"/>
  <c r="GS109" i="17"/>
  <c r="GS110" i="17"/>
  <c r="GS111" i="17"/>
  <c r="GS112" i="17"/>
  <c r="GS113" i="17"/>
  <c r="GS114" i="17"/>
  <c r="GS115" i="17"/>
  <c r="GS116" i="17"/>
  <c r="GS117" i="17"/>
  <c r="GS118" i="17"/>
  <c r="GS119" i="17"/>
  <c r="GS120" i="17"/>
  <c r="GS121" i="17"/>
  <c r="GA3" i="17"/>
  <c r="GA4" i="17"/>
  <c r="GA5" i="17"/>
  <c r="GA6" i="17"/>
  <c r="GA7" i="17"/>
  <c r="GA8" i="17"/>
  <c r="GA9" i="17"/>
  <c r="GA10" i="17"/>
  <c r="GA11" i="17"/>
  <c r="GA12" i="17"/>
  <c r="GA13" i="17"/>
  <c r="GA14" i="17"/>
  <c r="GA15" i="17"/>
  <c r="GA16" i="17"/>
  <c r="GA17" i="17"/>
  <c r="GA18" i="17"/>
  <c r="GA19" i="17"/>
  <c r="GA20" i="17"/>
  <c r="GA21" i="17"/>
  <c r="GA22" i="17"/>
  <c r="GA23" i="17"/>
  <c r="GA24" i="17"/>
  <c r="GA25" i="17"/>
  <c r="GA26" i="17"/>
  <c r="GA27" i="17"/>
  <c r="GA28" i="17"/>
  <c r="GA29" i="17"/>
  <c r="GA30" i="17"/>
  <c r="GA31" i="17"/>
  <c r="GA32" i="17"/>
  <c r="GA33" i="17"/>
  <c r="GA34" i="17"/>
  <c r="GA35" i="17"/>
  <c r="GA36" i="17"/>
  <c r="GA37" i="17"/>
  <c r="GA38" i="17"/>
  <c r="GA39" i="17"/>
  <c r="GA40" i="17"/>
  <c r="GA41" i="17"/>
  <c r="GA42" i="17"/>
  <c r="GA43" i="17"/>
  <c r="GA44" i="17"/>
  <c r="GA45" i="17"/>
  <c r="GA46" i="17"/>
  <c r="GA47" i="17"/>
  <c r="GA48" i="17"/>
  <c r="GA49" i="17"/>
  <c r="GA50" i="17"/>
  <c r="GA51" i="17"/>
  <c r="GA52" i="17"/>
  <c r="GA53" i="17"/>
  <c r="GA54" i="17"/>
  <c r="GA55" i="17"/>
  <c r="GA56" i="17"/>
  <c r="GA57" i="17"/>
  <c r="GA58" i="17"/>
  <c r="GA59" i="17"/>
  <c r="GA60" i="17"/>
  <c r="GA61" i="17"/>
  <c r="GA62" i="17"/>
  <c r="GA63" i="17"/>
  <c r="GA64" i="17"/>
  <c r="GA65" i="17"/>
  <c r="GA66" i="17"/>
  <c r="GA67" i="17"/>
  <c r="GA68" i="17"/>
  <c r="GA69" i="17"/>
  <c r="GA70" i="17"/>
  <c r="GA71" i="17"/>
  <c r="GA72" i="17"/>
  <c r="GA73" i="17"/>
  <c r="GA74" i="17"/>
  <c r="GA75" i="17"/>
  <c r="GA76" i="17"/>
  <c r="GA77" i="17"/>
  <c r="GA78" i="17"/>
  <c r="GA79" i="17"/>
  <c r="GA80" i="17"/>
  <c r="GA81" i="17"/>
  <c r="GA82" i="17"/>
  <c r="GA83" i="17"/>
  <c r="GA84" i="17"/>
  <c r="GA85" i="17"/>
  <c r="GA86" i="17"/>
  <c r="GA87" i="17"/>
  <c r="GA88" i="17"/>
  <c r="GA89" i="17"/>
  <c r="GA90" i="17"/>
  <c r="GA91" i="17"/>
  <c r="GA92" i="17"/>
  <c r="GA93" i="17"/>
  <c r="GA94" i="17"/>
  <c r="GA95" i="17"/>
  <c r="GA96" i="17"/>
  <c r="GA97" i="17"/>
  <c r="GA98" i="17"/>
  <c r="GA99" i="17"/>
  <c r="GA100" i="17"/>
  <c r="GA101" i="17"/>
  <c r="GA102" i="17"/>
  <c r="GA103" i="17"/>
  <c r="GA104" i="17"/>
  <c r="GA105" i="17"/>
  <c r="GA106" i="17"/>
  <c r="GA107" i="17"/>
  <c r="GA108" i="17"/>
  <c r="GA109" i="17"/>
  <c r="GA110" i="17"/>
  <c r="GA111" i="17"/>
  <c r="GA112" i="17"/>
  <c r="GA113" i="17"/>
  <c r="GA114" i="17"/>
  <c r="GA115" i="17"/>
  <c r="GA116" i="17"/>
  <c r="GA117" i="17"/>
  <c r="GA118" i="17"/>
  <c r="GA119" i="17"/>
  <c r="GA120" i="17"/>
  <c r="GA121" i="17"/>
  <c r="HD2" i="17"/>
  <c r="GL2" i="17"/>
  <c r="FG3" i="17"/>
  <c r="FG4" i="17"/>
  <c r="FG5" i="17"/>
  <c r="FG6" i="17"/>
  <c r="FG7" i="17"/>
  <c r="FG8" i="17"/>
  <c r="FG9" i="17"/>
  <c r="FG10" i="17"/>
  <c r="FG11" i="17"/>
  <c r="FG12" i="17"/>
  <c r="FG13" i="17"/>
  <c r="FG14" i="17"/>
  <c r="FG15" i="17"/>
  <c r="FG16" i="17"/>
  <c r="FG17" i="17"/>
  <c r="FG18" i="17"/>
  <c r="FG19" i="17"/>
  <c r="FG20" i="17"/>
  <c r="FG21" i="17"/>
  <c r="FG22" i="17"/>
  <c r="FG23" i="17"/>
  <c r="FG24" i="17"/>
  <c r="FG25" i="17"/>
  <c r="FG26" i="17"/>
  <c r="FG27" i="17"/>
  <c r="FG28" i="17"/>
  <c r="FG29" i="17"/>
  <c r="FG30" i="17"/>
  <c r="FG31" i="17"/>
  <c r="FG32" i="17"/>
  <c r="FG33" i="17"/>
  <c r="FG34" i="17"/>
  <c r="FG35" i="17"/>
  <c r="FG36" i="17"/>
  <c r="FG37" i="17"/>
  <c r="FG38" i="17"/>
  <c r="FG39" i="17"/>
  <c r="FG40" i="17"/>
  <c r="FG41" i="17"/>
  <c r="FG42" i="17"/>
  <c r="FG43" i="17"/>
  <c r="FG44" i="17"/>
  <c r="FG45" i="17"/>
  <c r="FG46" i="17"/>
  <c r="FG47" i="17"/>
  <c r="FG48" i="17"/>
  <c r="FG49" i="17"/>
  <c r="FG50" i="17"/>
  <c r="FG51" i="17"/>
  <c r="FG52" i="17"/>
  <c r="FG53" i="17"/>
  <c r="FG54" i="17"/>
  <c r="FG55" i="17"/>
  <c r="FG56" i="17"/>
  <c r="FG57" i="17"/>
  <c r="FG58" i="17"/>
  <c r="FG59" i="17"/>
  <c r="FG60" i="17"/>
  <c r="FG61" i="17"/>
  <c r="FG62" i="17"/>
  <c r="FG63" i="17"/>
  <c r="FG64" i="17"/>
  <c r="FG65" i="17"/>
  <c r="FG66" i="17"/>
  <c r="FG67" i="17"/>
  <c r="FG68" i="17"/>
  <c r="FG69" i="17"/>
  <c r="FG70" i="17"/>
  <c r="FG71" i="17"/>
  <c r="FG72" i="17"/>
  <c r="FG73" i="17"/>
  <c r="FG74" i="17"/>
  <c r="FG75" i="17"/>
  <c r="FG76" i="17"/>
  <c r="FG77" i="17"/>
  <c r="FG78" i="17"/>
  <c r="FG79" i="17"/>
  <c r="FG80" i="17"/>
  <c r="FG81" i="17"/>
  <c r="FG82" i="17"/>
  <c r="FG83" i="17"/>
  <c r="FG84" i="17"/>
  <c r="FG85" i="17"/>
  <c r="FG86" i="17"/>
  <c r="FG87" i="17"/>
  <c r="FG88" i="17"/>
  <c r="FG89" i="17"/>
  <c r="FG90" i="17"/>
  <c r="FG91" i="17"/>
  <c r="FG92" i="17"/>
  <c r="FG93" i="17"/>
  <c r="FG94" i="17"/>
  <c r="FG95" i="17"/>
  <c r="FG96" i="17"/>
  <c r="FG97" i="17"/>
  <c r="FG98" i="17"/>
  <c r="FG99" i="17"/>
  <c r="FG100" i="17"/>
  <c r="FG101" i="17"/>
  <c r="FG102" i="17"/>
  <c r="FG103" i="17"/>
  <c r="FG104" i="17"/>
  <c r="FG105" i="17"/>
  <c r="FG106" i="17"/>
  <c r="FG107" i="17"/>
  <c r="FG108" i="17"/>
  <c r="FG109" i="17"/>
  <c r="FG110" i="17"/>
  <c r="FG111" i="17"/>
  <c r="FG112" i="17"/>
  <c r="FG113" i="17"/>
  <c r="FG114" i="17"/>
  <c r="FG115" i="17"/>
  <c r="FG116" i="17"/>
  <c r="FG117" i="17"/>
  <c r="FG118" i="17"/>
  <c r="FG119" i="17"/>
  <c r="FG120" i="17"/>
  <c r="FG121" i="17"/>
  <c r="CJ2" i="17"/>
  <c r="DU3" i="17"/>
  <c r="DU4" i="17"/>
  <c r="DU5" i="17"/>
  <c r="DU6" i="17"/>
  <c r="DU7" i="17"/>
  <c r="DU8" i="17"/>
  <c r="DU9" i="17"/>
  <c r="DU10" i="17"/>
  <c r="DU11" i="17"/>
  <c r="DU12" i="17"/>
  <c r="DU13" i="17"/>
  <c r="DU14" i="17"/>
  <c r="DU15" i="17"/>
  <c r="DU16" i="17"/>
  <c r="DU17" i="17"/>
  <c r="DU18" i="17"/>
  <c r="DU19" i="17"/>
  <c r="DU20" i="17"/>
  <c r="DU21" i="17"/>
  <c r="DU22" i="17"/>
  <c r="DU23" i="17"/>
  <c r="DU24" i="17"/>
  <c r="DU25" i="17"/>
  <c r="DU26" i="17"/>
  <c r="DU27" i="17"/>
  <c r="DU28" i="17"/>
  <c r="DU29" i="17"/>
  <c r="DU30" i="17"/>
  <c r="DU31" i="17"/>
  <c r="DU32" i="17"/>
  <c r="DU33" i="17"/>
  <c r="DU34" i="17"/>
  <c r="DU35" i="17"/>
  <c r="DU36" i="17"/>
  <c r="DU37" i="17"/>
  <c r="DU38" i="17"/>
  <c r="DU39" i="17"/>
  <c r="DU40" i="17"/>
  <c r="DU41" i="17"/>
  <c r="DU42" i="17"/>
  <c r="DU43" i="17"/>
  <c r="DU44" i="17"/>
  <c r="DU45" i="17"/>
  <c r="DU46" i="17"/>
  <c r="DU47" i="17"/>
  <c r="DU48" i="17"/>
  <c r="DU49" i="17"/>
  <c r="DU50" i="17"/>
  <c r="DU51" i="17"/>
  <c r="DU52" i="17"/>
  <c r="DU53" i="17"/>
  <c r="DU54" i="17"/>
  <c r="DU55" i="17"/>
  <c r="DU56" i="17"/>
  <c r="DU57" i="17"/>
  <c r="DU58" i="17"/>
  <c r="DU59" i="17"/>
  <c r="DU60" i="17"/>
  <c r="DU61" i="17"/>
  <c r="DU62" i="17"/>
  <c r="DU63" i="17"/>
  <c r="DU64" i="17"/>
  <c r="DU65" i="17"/>
  <c r="DU66" i="17"/>
  <c r="DU67" i="17"/>
  <c r="DU68" i="17"/>
  <c r="DU69" i="17"/>
  <c r="DU70" i="17"/>
  <c r="DU71" i="17"/>
  <c r="DU72" i="17"/>
  <c r="DU73" i="17"/>
  <c r="DU74" i="17"/>
  <c r="DU75" i="17"/>
  <c r="DU76" i="17"/>
  <c r="DU77" i="17"/>
  <c r="DU78" i="17"/>
  <c r="DU79" i="17"/>
  <c r="DU80" i="17"/>
  <c r="DU81" i="17"/>
  <c r="DU82" i="17"/>
  <c r="DU83" i="17"/>
  <c r="DU84" i="17"/>
  <c r="DU85" i="17"/>
  <c r="DU86" i="17"/>
  <c r="DU87" i="17"/>
  <c r="DU88" i="17"/>
  <c r="DU89" i="17"/>
  <c r="DU90" i="17"/>
  <c r="DU91" i="17"/>
  <c r="DU92" i="17"/>
  <c r="DU93" i="17"/>
  <c r="DU94" i="17"/>
  <c r="DU95" i="17"/>
  <c r="DU96" i="17"/>
  <c r="DU97" i="17"/>
  <c r="DU98" i="17"/>
  <c r="DU99" i="17"/>
  <c r="DU100" i="17"/>
  <c r="DU101" i="17"/>
  <c r="DU102" i="17"/>
  <c r="DU103" i="17"/>
  <c r="DU104" i="17"/>
  <c r="DU105" i="17"/>
  <c r="DU106" i="17"/>
  <c r="DU107" i="17"/>
  <c r="DU108" i="17"/>
  <c r="DU109" i="17"/>
  <c r="DU110" i="17"/>
  <c r="DU111" i="17"/>
  <c r="DU112" i="17"/>
  <c r="DU113" i="17"/>
  <c r="DU114" i="17"/>
  <c r="DU115" i="17"/>
  <c r="DU116" i="17"/>
  <c r="DU117" i="17"/>
  <c r="DU118" i="17"/>
  <c r="DU119" i="17"/>
  <c r="DU120" i="17"/>
  <c r="DU121" i="17"/>
  <c r="DU2" i="17"/>
  <c r="DB2" i="17"/>
  <c r="BK2" i="17"/>
  <c r="CJ3" i="17"/>
  <c r="CJ4" i="17"/>
  <c r="CJ5" i="17"/>
  <c r="CJ6" i="17"/>
  <c r="CJ7" i="17"/>
  <c r="CJ8" i="17"/>
  <c r="CJ9" i="17"/>
  <c r="CJ10" i="17"/>
  <c r="CJ11" i="17"/>
  <c r="CJ12" i="17"/>
  <c r="CJ13" i="17"/>
  <c r="CJ14" i="17"/>
  <c r="CJ15" i="17"/>
  <c r="CJ16" i="17"/>
  <c r="CJ17" i="17"/>
  <c r="CJ18" i="17"/>
  <c r="CJ19" i="17"/>
  <c r="CJ20" i="17"/>
  <c r="CJ21" i="17"/>
  <c r="CJ22" i="17"/>
  <c r="CJ23" i="17"/>
  <c r="CJ24" i="17"/>
  <c r="CJ25" i="17"/>
  <c r="CJ26" i="17"/>
  <c r="CJ27" i="17"/>
  <c r="CJ28" i="17"/>
  <c r="CJ29" i="17"/>
  <c r="CJ30" i="17"/>
  <c r="CJ31" i="17"/>
  <c r="CJ32" i="17"/>
  <c r="CJ33" i="17"/>
  <c r="CJ34" i="17"/>
  <c r="CJ35" i="17"/>
  <c r="CJ36" i="17"/>
  <c r="CJ37" i="17"/>
  <c r="CJ38" i="17"/>
  <c r="CJ39" i="17"/>
  <c r="CJ40" i="17"/>
  <c r="CJ41" i="17"/>
  <c r="CJ42" i="17"/>
  <c r="CJ43" i="17"/>
  <c r="CJ44" i="17"/>
  <c r="CJ45" i="17"/>
  <c r="CJ46" i="17"/>
  <c r="CJ47" i="17"/>
  <c r="CJ48" i="17"/>
  <c r="CJ49" i="17"/>
  <c r="CJ50" i="17"/>
  <c r="CJ51" i="17"/>
  <c r="CJ52" i="17"/>
  <c r="CJ53" i="17"/>
  <c r="CJ54" i="17"/>
  <c r="CJ55" i="17"/>
  <c r="CJ56" i="17"/>
  <c r="CJ57" i="17"/>
  <c r="CJ58" i="17"/>
  <c r="CJ59" i="17"/>
  <c r="CJ60" i="17"/>
  <c r="CJ61" i="17"/>
  <c r="CJ62" i="17"/>
  <c r="CJ63" i="17"/>
  <c r="CJ64" i="17"/>
  <c r="CJ65" i="17"/>
  <c r="CJ66" i="17"/>
  <c r="CJ67" i="17"/>
  <c r="CJ68" i="17"/>
  <c r="CJ69" i="17"/>
  <c r="CJ70" i="17"/>
  <c r="CJ71" i="17"/>
  <c r="CJ72" i="17"/>
  <c r="CJ73" i="17"/>
  <c r="CJ74" i="17"/>
  <c r="CJ75" i="17"/>
  <c r="CJ76" i="17"/>
  <c r="CJ77" i="17"/>
  <c r="CJ78" i="17"/>
  <c r="CJ79" i="17"/>
  <c r="CJ80" i="17"/>
  <c r="CJ81" i="17"/>
  <c r="CJ82" i="17"/>
  <c r="CJ83" i="17"/>
  <c r="CJ84" i="17"/>
  <c r="CJ85" i="17"/>
  <c r="CJ86" i="17"/>
  <c r="CJ87" i="17"/>
  <c r="CJ88" i="17"/>
  <c r="CJ89" i="17"/>
  <c r="CJ90" i="17"/>
  <c r="CJ91" i="17"/>
  <c r="CJ92" i="17"/>
  <c r="CJ93" i="17"/>
  <c r="CJ94" i="17"/>
  <c r="CJ95" i="17"/>
  <c r="CJ96" i="17"/>
  <c r="CJ97" i="17"/>
  <c r="CJ98" i="17"/>
  <c r="CJ99" i="17"/>
  <c r="CJ100" i="17"/>
  <c r="CJ101" i="17"/>
  <c r="CJ102" i="17"/>
  <c r="CJ103" i="17"/>
  <c r="CJ104" i="17"/>
  <c r="CJ105" i="17"/>
  <c r="CJ106" i="17"/>
  <c r="CJ107" i="17"/>
  <c r="CJ108" i="17"/>
  <c r="CJ109" i="17"/>
  <c r="CJ110" i="17"/>
  <c r="CJ111" i="17"/>
  <c r="CJ112" i="17"/>
  <c r="CJ113" i="17"/>
  <c r="CJ114" i="17"/>
  <c r="CJ115" i="17"/>
  <c r="CJ116" i="17"/>
  <c r="CJ117" i="17"/>
  <c r="CJ118" i="17"/>
  <c r="CJ119" i="17"/>
  <c r="CJ120" i="17"/>
  <c r="CJ121" i="17"/>
  <c r="BR3" i="17"/>
  <c r="BR4" i="17"/>
  <c r="BR5" i="17"/>
  <c r="BR6" i="17"/>
  <c r="BR7" i="17"/>
  <c r="BR8" i="17"/>
  <c r="BR9" i="17"/>
  <c r="BR10" i="17"/>
  <c r="BR11" i="17"/>
  <c r="BR12" i="17"/>
  <c r="BR13" i="17"/>
  <c r="BR14" i="17"/>
  <c r="BR15" i="17"/>
  <c r="BR16" i="17"/>
  <c r="BR17" i="17"/>
  <c r="BR18" i="17"/>
  <c r="BR19" i="17"/>
  <c r="BR20" i="17"/>
  <c r="BR21" i="17"/>
  <c r="BR22" i="17"/>
  <c r="BR23" i="17"/>
  <c r="BR24" i="17"/>
  <c r="BR25" i="17"/>
  <c r="BR26" i="17"/>
  <c r="BR27" i="17"/>
  <c r="BR28" i="17"/>
  <c r="BR29" i="17"/>
  <c r="BR30" i="17"/>
  <c r="BR31" i="17"/>
  <c r="BR32" i="17"/>
  <c r="BR33" i="17"/>
  <c r="BR34" i="17"/>
  <c r="BR35" i="17"/>
  <c r="BR36" i="17"/>
  <c r="BR37" i="17"/>
  <c r="BR38" i="17"/>
  <c r="BR39" i="17"/>
  <c r="BR40" i="17"/>
  <c r="BR41" i="17"/>
  <c r="BR42" i="17"/>
  <c r="BR43" i="17"/>
  <c r="BR44" i="17"/>
  <c r="BR45" i="17"/>
  <c r="BR46" i="17"/>
  <c r="BR47" i="17"/>
  <c r="BR48" i="17"/>
  <c r="BR49" i="17"/>
  <c r="BR50" i="17"/>
  <c r="BR51" i="17"/>
  <c r="BR52" i="17"/>
  <c r="BR53" i="17"/>
  <c r="BR54" i="17"/>
  <c r="BR55" i="17"/>
  <c r="BR56" i="17"/>
  <c r="BR57" i="17"/>
  <c r="BR58" i="17"/>
  <c r="BR59" i="17"/>
  <c r="BR60" i="17"/>
  <c r="BR61" i="17"/>
  <c r="BR62" i="17"/>
  <c r="BR63" i="17"/>
  <c r="BR64" i="17"/>
  <c r="BR65" i="17"/>
  <c r="BR66" i="17"/>
  <c r="BR67" i="17"/>
  <c r="BR68" i="17"/>
  <c r="BR69" i="17"/>
  <c r="BR70" i="17"/>
  <c r="BR71" i="17"/>
  <c r="BR72" i="17"/>
  <c r="BR73" i="17"/>
  <c r="BR74" i="17"/>
  <c r="BR75" i="17"/>
  <c r="BR76" i="17"/>
  <c r="BR77" i="17"/>
  <c r="BR78" i="17"/>
  <c r="BR79" i="17"/>
  <c r="BR80" i="17"/>
  <c r="BR81" i="17"/>
  <c r="BR82" i="17"/>
  <c r="BR83" i="17"/>
  <c r="BR84" i="17"/>
  <c r="BR85" i="17"/>
  <c r="BR86" i="17"/>
  <c r="BR87" i="17"/>
  <c r="BR88" i="17"/>
  <c r="BR89" i="17"/>
  <c r="BR90" i="17"/>
  <c r="BR91" i="17"/>
  <c r="BR92" i="17"/>
  <c r="BR93" i="17"/>
  <c r="BR94" i="17"/>
  <c r="BR95" i="17"/>
  <c r="BR96" i="17"/>
  <c r="BR97" i="17"/>
  <c r="BR98" i="17"/>
  <c r="BR99" i="17"/>
  <c r="BR100" i="17"/>
  <c r="BR101" i="17"/>
  <c r="BR102" i="17"/>
  <c r="BR103" i="17"/>
  <c r="BR104" i="17"/>
  <c r="BR105" i="17"/>
  <c r="BR106" i="17"/>
  <c r="BR107" i="17"/>
  <c r="BR108" i="17"/>
  <c r="BR109" i="17"/>
  <c r="BR110" i="17"/>
  <c r="BR111" i="17"/>
  <c r="BR112" i="17"/>
  <c r="BR113" i="17"/>
  <c r="BR114" i="17"/>
  <c r="BR115" i="17"/>
  <c r="BR116" i="17"/>
  <c r="BR117" i="17"/>
  <c r="BR118" i="17"/>
  <c r="BR119" i="17"/>
  <c r="BR120" i="17"/>
  <c r="BR121" i="17"/>
  <c r="BQ3" i="17"/>
  <c r="BQ4" i="17"/>
  <c r="BQ5" i="17"/>
  <c r="BQ6" i="17"/>
  <c r="BQ7" i="17"/>
  <c r="BQ8" i="17"/>
  <c r="BQ9" i="17"/>
  <c r="BQ10" i="17"/>
  <c r="BQ11" i="17"/>
  <c r="BQ12" i="17"/>
  <c r="BQ13" i="17"/>
  <c r="BQ14" i="17"/>
  <c r="BQ15" i="17"/>
  <c r="BQ16" i="17"/>
  <c r="BQ17" i="17"/>
  <c r="BQ18" i="17"/>
  <c r="BQ19" i="17"/>
  <c r="BQ20" i="17"/>
  <c r="BQ21" i="17"/>
  <c r="BQ22" i="17"/>
  <c r="BQ23" i="17"/>
  <c r="BQ24" i="17"/>
  <c r="BQ25" i="17"/>
  <c r="BQ26" i="17"/>
  <c r="BQ27" i="17"/>
  <c r="BQ28" i="17"/>
  <c r="BQ29" i="17"/>
  <c r="BQ30" i="17"/>
  <c r="BQ31" i="17"/>
  <c r="BQ32" i="17"/>
  <c r="BQ33" i="17"/>
  <c r="BQ34" i="17"/>
  <c r="BQ35" i="17"/>
  <c r="BQ36" i="17"/>
  <c r="BQ37" i="17"/>
  <c r="BQ38" i="17"/>
  <c r="BQ39" i="17"/>
  <c r="BQ40" i="17"/>
  <c r="BQ41" i="17"/>
  <c r="BQ42" i="17"/>
  <c r="BQ43" i="17"/>
  <c r="BQ44" i="17"/>
  <c r="BQ45" i="17"/>
  <c r="BQ46" i="17"/>
  <c r="BQ47" i="17"/>
  <c r="BQ48" i="17"/>
  <c r="BQ49" i="17"/>
  <c r="BQ50" i="17"/>
  <c r="BQ51" i="17"/>
  <c r="BQ52" i="17"/>
  <c r="BQ53" i="17"/>
  <c r="BQ54" i="17"/>
  <c r="BQ55" i="17"/>
  <c r="BQ56" i="17"/>
  <c r="BQ57" i="17"/>
  <c r="BQ58" i="17"/>
  <c r="BQ59" i="17"/>
  <c r="BQ60" i="17"/>
  <c r="BQ61" i="17"/>
  <c r="BQ62" i="17"/>
  <c r="BQ63" i="17"/>
  <c r="BQ64" i="17"/>
  <c r="BQ65" i="17"/>
  <c r="BQ66" i="17"/>
  <c r="BQ67" i="17"/>
  <c r="BQ68" i="17"/>
  <c r="BQ69" i="17"/>
  <c r="BQ70" i="17"/>
  <c r="BQ71" i="17"/>
  <c r="BQ72" i="17"/>
  <c r="BQ73" i="17"/>
  <c r="BQ74" i="17"/>
  <c r="BQ75" i="17"/>
  <c r="BQ76" i="17"/>
  <c r="BQ77" i="17"/>
  <c r="BQ78" i="17"/>
  <c r="BQ79" i="17"/>
  <c r="BQ80" i="17"/>
  <c r="BQ81" i="17"/>
  <c r="BQ82" i="17"/>
  <c r="BQ83" i="17"/>
  <c r="BQ84" i="17"/>
  <c r="BQ85" i="17"/>
  <c r="BQ86" i="17"/>
  <c r="BQ87" i="17"/>
  <c r="BQ88" i="17"/>
  <c r="BQ89" i="17"/>
  <c r="BQ90" i="17"/>
  <c r="BQ91" i="17"/>
  <c r="BQ92" i="17"/>
  <c r="BQ93" i="17"/>
  <c r="BQ94" i="17"/>
  <c r="BQ95" i="17"/>
  <c r="BQ96" i="17"/>
  <c r="BQ97" i="17"/>
  <c r="BQ98" i="17"/>
  <c r="BQ99" i="17"/>
  <c r="BQ100" i="17"/>
  <c r="BQ101" i="17"/>
  <c r="BQ102" i="17"/>
  <c r="BQ103" i="17"/>
  <c r="BQ104" i="17"/>
  <c r="BQ105" i="17"/>
  <c r="BQ106" i="17"/>
  <c r="BQ107" i="17"/>
  <c r="BQ108" i="17"/>
  <c r="BQ109" i="17"/>
  <c r="BQ110" i="17"/>
  <c r="BQ111" i="17"/>
  <c r="BQ112" i="17"/>
  <c r="BQ113" i="17"/>
  <c r="BQ114" i="17"/>
  <c r="BQ115" i="17"/>
  <c r="BQ116" i="17"/>
  <c r="BQ117" i="17"/>
  <c r="BQ118" i="17"/>
  <c r="BQ119" i="17"/>
  <c r="BQ120" i="17"/>
  <c r="BQ121" i="17"/>
  <c r="AH122" i="20"/>
  <c r="AH123" i="20"/>
  <c r="AH124" i="20"/>
  <c r="AH125" i="20"/>
  <c r="AH126" i="20"/>
  <c r="AH127" i="20"/>
  <c r="AH128" i="20"/>
  <c r="AH129" i="20"/>
  <c r="AH130" i="20"/>
  <c r="AH131" i="20"/>
  <c r="AH132" i="20"/>
  <c r="AH133" i="20"/>
  <c r="AH134" i="20"/>
  <c r="AH135" i="20"/>
  <c r="AH136" i="20"/>
  <c r="AH137" i="20"/>
  <c r="AG122" i="20"/>
  <c r="AG123" i="20"/>
  <c r="AG124" i="20"/>
  <c r="AG125" i="20"/>
  <c r="AG126" i="20"/>
  <c r="AG127" i="20"/>
  <c r="AG128" i="20"/>
  <c r="AG129" i="20"/>
  <c r="AG130" i="20"/>
  <c r="AG131" i="20"/>
  <c r="AG132" i="20"/>
  <c r="AG133" i="20"/>
  <c r="AG134" i="20"/>
  <c r="AG135" i="20"/>
  <c r="AG136" i="20"/>
  <c r="AG137" i="20"/>
  <c r="AF3" i="20"/>
  <c r="AF4" i="20"/>
  <c r="AF5" i="20"/>
  <c r="AF6" i="20"/>
  <c r="AF7" i="20"/>
  <c r="AF8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2" i="20"/>
  <c r="AF23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3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83" i="20"/>
  <c r="AF84" i="20"/>
  <c r="AF85" i="20"/>
  <c r="AF86" i="20"/>
  <c r="AF87" i="20"/>
  <c r="AF88" i="20"/>
  <c r="AF89" i="20"/>
  <c r="AF90" i="20"/>
  <c r="AF91" i="20"/>
  <c r="AF92" i="20"/>
  <c r="AF93" i="20"/>
  <c r="AF94" i="20"/>
  <c r="AF95" i="20"/>
  <c r="AF96" i="20"/>
  <c r="AF97" i="20"/>
  <c r="AF98" i="20"/>
  <c r="AF99" i="20"/>
  <c r="AF100" i="20"/>
  <c r="AF101" i="20"/>
  <c r="AF102" i="20"/>
  <c r="AF103" i="20"/>
  <c r="AF104" i="20"/>
  <c r="AF105" i="20"/>
  <c r="AF106" i="20"/>
  <c r="AF107" i="20"/>
  <c r="AF108" i="20"/>
  <c r="AF109" i="20"/>
  <c r="AF110" i="20"/>
  <c r="AF111" i="20"/>
  <c r="AF112" i="20"/>
  <c r="AF113" i="20"/>
  <c r="AF114" i="20"/>
  <c r="AF115" i="20"/>
  <c r="AF116" i="20"/>
  <c r="AF117" i="20"/>
  <c r="AF118" i="20"/>
  <c r="AF119" i="20"/>
  <c r="AF120" i="20"/>
  <c r="AF121" i="20"/>
  <c r="AF122" i="20"/>
  <c r="AF123" i="20"/>
  <c r="AF124" i="20"/>
  <c r="AF125" i="20"/>
  <c r="AF126" i="20"/>
  <c r="AF127" i="20"/>
  <c r="AF128" i="20"/>
  <c r="AF129" i="20"/>
  <c r="AF130" i="20"/>
  <c r="AF131" i="20"/>
  <c r="AF132" i="20"/>
  <c r="AF133" i="20"/>
  <c r="AF134" i="20"/>
  <c r="AF135" i="20"/>
  <c r="AF136" i="20"/>
  <c r="AF137" i="20"/>
  <c r="AE3" i="20"/>
  <c r="AE4" i="20"/>
  <c r="AE5" i="20"/>
  <c r="AE6" i="20"/>
  <c r="AE7" i="20"/>
  <c r="AE8" i="20"/>
  <c r="AE9" i="20"/>
  <c r="AE10" i="20"/>
  <c r="AE11" i="20"/>
  <c r="AE12" i="20"/>
  <c r="AE13" i="20"/>
  <c r="AE14" i="20"/>
  <c r="AE15" i="20"/>
  <c r="AE16" i="20"/>
  <c r="AE17" i="20"/>
  <c r="AE18" i="20"/>
  <c r="AE19" i="20"/>
  <c r="AE20" i="20"/>
  <c r="AE21" i="20"/>
  <c r="AE22" i="20"/>
  <c r="AE23" i="20"/>
  <c r="AE24" i="20"/>
  <c r="AE25" i="20"/>
  <c r="AE26" i="20"/>
  <c r="AE27" i="20"/>
  <c r="AE28" i="20"/>
  <c r="AE29" i="20"/>
  <c r="AE30" i="20"/>
  <c r="AE31" i="20"/>
  <c r="AE32" i="20"/>
  <c r="AE33" i="20"/>
  <c r="AE34" i="20"/>
  <c r="AE35" i="20"/>
  <c r="AE36" i="20"/>
  <c r="AE37" i="20"/>
  <c r="AE38" i="20"/>
  <c r="AE39" i="20"/>
  <c r="AE40" i="20"/>
  <c r="AE41" i="20"/>
  <c r="AE42" i="20"/>
  <c r="AE43" i="20"/>
  <c r="AE44" i="20"/>
  <c r="AE45" i="20"/>
  <c r="AE46" i="20"/>
  <c r="AE47" i="20"/>
  <c r="AE48" i="20"/>
  <c r="AE49" i="20"/>
  <c r="AE50" i="20"/>
  <c r="AE51" i="20"/>
  <c r="AE52" i="20"/>
  <c r="AE53" i="20"/>
  <c r="AE54" i="20"/>
  <c r="AE55" i="20"/>
  <c r="AE56" i="20"/>
  <c r="AE57" i="20"/>
  <c r="AE58" i="20"/>
  <c r="AE59" i="20"/>
  <c r="AE60" i="20"/>
  <c r="AE61" i="20"/>
  <c r="AE62" i="20"/>
  <c r="AE63" i="20"/>
  <c r="AE64" i="20"/>
  <c r="AE65" i="20"/>
  <c r="AE66" i="20"/>
  <c r="AE67" i="20"/>
  <c r="AE68" i="20"/>
  <c r="AE69" i="20"/>
  <c r="AE70" i="20"/>
  <c r="AE71" i="20"/>
  <c r="AE72" i="20"/>
  <c r="AE73" i="20"/>
  <c r="AE74" i="20"/>
  <c r="AE75" i="20"/>
  <c r="AE76" i="20"/>
  <c r="AE77" i="20"/>
  <c r="AE78" i="20"/>
  <c r="AE79" i="20"/>
  <c r="AE80" i="20"/>
  <c r="AE81" i="20"/>
  <c r="AE82" i="20"/>
  <c r="AE83" i="20"/>
  <c r="AE84" i="20"/>
  <c r="AE85" i="20"/>
  <c r="AE86" i="20"/>
  <c r="AE87" i="20"/>
  <c r="AE88" i="20"/>
  <c r="AE89" i="20"/>
  <c r="AE90" i="20"/>
  <c r="AE91" i="20"/>
  <c r="AE92" i="20"/>
  <c r="AE93" i="20"/>
  <c r="AE94" i="20"/>
  <c r="AE95" i="20"/>
  <c r="AE96" i="20"/>
  <c r="AE97" i="20"/>
  <c r="AE98" i="20"/>
  <c r="AE99" i="20"/>
  <c r="AE100" i="20"/>
  <c r="AE101" i="20"/>
  <c r="AE102" i="20"/>
  <c r="AE103" i="20"/>
  <c r="AE104" i="20"/>
  <c r="AE105" i="20"/>
  <c r="AE106" i="20"/>
  <c r="AE107" i="20"/>
  <c r="AE108" i="20"/>
  <c r="AE109" i="20"/>
  <c r="AE110" i="20"/>
  <c r="AE111" i="20"/>
  <c r="AE112" i="20"/>
  <c r="AE113" i="20"/>
  <c r="AE114" i="20"/>
  <c r="AE115" i="20"/>
  <c r="AE116" i="20"/>
  <c r="AE117" i="20"/>
  <c r="AE118" i="20"/>
  <c r="AE119" i="20"/>
  <c r="AE120" i="20"/>
  <c r="AE121" i="20"/>
  <c r="AE122" i="20"/>
  <c r="AE123" i="20"/>
  <c r="AE124" i="20"/>
  <c r="AE125" i="20"/>
  <c r="AE126" i="20"/>
  <c r="AE127" i="20"/>
  <c r="AE128" i="20"/>
  <c r="AE129" i="20"/>
  <c r="AE130" i="20"/>
  <c r="AE131" i="20"/>
  <c r="AE132" i="20"/>
  <c r="AE133" i="20"/>
  <c r="AE134" i="20"/>
  <c r="AE135" i="20"/>
  <c r="AE136" i="20"/>
  <c r="AE137" i="20"/>
  <c r="F3" i="20"/>
  <c r="F4" i="20"/>
  <c r="F5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4" i="20"/>
  <c r="L5" i="20"/>
  <c r="L6" i="20"/>
  <c r="L7" i="20"/>
  <c r="L8" i="20"/>
  <c r="L3" i="20"/>
  <c r="W2" i="20"/>
  <c r="FH4" i="17"/>
  <c r="FH5" i="17"/>
  <c r="FH6" i="17"/>
  <c r="FH7" i="17"/>
  <c r="FH8" i="17"/>
  <c r="FH9" i="17"/>
  <c r="FH10" i="17"/>
  <c r="FH11" i="17"/>
  <c r="FH12" i="17"/>
  <c r="FH13" i="17"/>
  <c r="FH14" i="17"/>
  <c r="FH15" i="17"/>
  <c r="FH16" i="17"/>
  <c r="FH17" i="17"/>
  <c r="FH18" i="17"/>
  <c r="FH19" i="17"/>
  <c r="FH20" i="17"/>
  <c r="FH21" i="17"/>
  <c r="FH22" i="17"/>
  <c r="FH23" i="17"/>
  <c r="FH24" i="17"/>
  <c r="FH25" i="17"/>
  <c r="FH26" i="17"/>
  <c r="FH27" i="17"/>
  <c r="FH28" i="17"/>
  <c r="FH29" i="17"/>
  <c r="FH30" i="17"/>
  <c r="FH31" i="17"/>
  <c r="FH32" i="17"/>
  <c r="FH33" i="17"/>
  <c r="FH34" i="17"/>
  <c r="FH35" i="17"/>
  <c r="FH36" i="17"/>
  <c r="FH37" i="17"/>
  <c r="FH38" i="17"/>
  <c r="FH39" i="17"/>
  <c r="FH40" i="17"/>
  <c r="FH41" i="17"/>
  <c r="FH42" i="17"/>
  <c r="FH43" i="17"/>
  <c r="FH44" i="17"/>
  <c r="FH45" i="17"/>
  <c r="FH46" i="17"/>
  <c r="FH47" i="17"/>
  <c r="FH48" i="17"/>
  <c r="FH49" i="17"/>
  <c r="FH50" i="17"/>
  <c r="FH51" i="17"/>
  <c r="FH52" i="17"/>
  <c r="FH53" i="17"/>
  <c r="FH54" i="17"/>
  <c r="FH55" i="17"/>
  <c r="FH56" i="17"/>
  <c r="FH57" i="17"/>
  <c r="FH58" i="17"/>
  <c r="FH59" i="17"/>
  <c r="FH60" i="17"/>
  <c r="FH61" i="17"/>
  <c r="FH62" i="17"/>
  <c r="FH63" i="17"/>
  <c r="FH64" i="17"/>
  <c r="FH65" i="17"/>
  <c r="FH66" i="17"/>
  <c r="FH67" i="17"/>
  <c r="FH68" i="17"/>
  <c r="FH69" i="17"/>
  <c r="FH70" i="17"/>
  <c r="FH71" i="17"/>
  <c r="FH72" i="17"/>
  <c r="FH73" i="17"/>
  <c r="FH74" i="17"/>
  <c r="FH75" i="17"/>
  <c r="FH76" i="17"/>
  <c r="FH77" i="17"/>
  <c r="FH78" i="17"/>
  <c r="FH79" i="17"/>
  <c r="FH80" i="17"/>
  <c r="FH81" i="17"/>
  <c r="FH82" i="17"/>
  <c r="FH83" i="17"/>
  <c r="FH84" i="17"/>
  <c r="FH85" i="17"/>
  <c r="FH86" i="17"/>
  <c r="FH87" i="17"/>
  <c r="FH88" i="17"/>
  <c r="FH89" i="17"/>
  <c r="FH90" i="17"/>
  <c r="FH91" i="17"/>
  <c r="FH92" i="17"/>
  <c r="FH93" i="17"/>
  <c r="FH94" i="17"/>
  <c r="FH95" i="17"/>
  <c r="FH96" i="17"/>
  <c r="FH97" i="17"/>
  <c r="FH98" i="17"/>
  <c r="FH99" i="17"/>
  <c r="FH100" i="17"/>
  <c r="FH101" i="17"/>
  <c r="FH102" i="17"/>
  <c r="FH103" i="17"/>
  <c r="FH104" i="17"/>
  <c r="FH105" i="17"/>
  <c r="FH106" i="17"/>
  <c r="FH107" i="17"/>
  <c r="FH108" i="17"/>
  <c r="FH109" i="17"/>
  <c r="FH110" i="17"/>
  <c r="FH111" i="17"/>
  <c r="FH112" i="17"/>
  <c r="FH113" i="17"/>
  <c r="FH114" i="17"/>
  <c r="FH115" i="17"/>
  <c r="FH116" i="17"/>
  <c r="FH117" i="17"/>
  <c r="FH118" i="17"/>
  <c r="FH119" i="17"/>
  <c r="FH120" i="17"/>
  <c r="FH121" i="17"/>
  <c r="FH2" i="17"/>
  <c r="FG2" i="17"/>
  <c r="FS2" i="17"/>
  <c r="EN3" i="17"/>
  <c r="EN4" i="17"/>
  <c r="EN5" i="17"/>
  <c r="EN6" i="17"/>
  <c r="EN7" i="17"/>
  <c r="EN8" i="17"/>
  <c r="EN9" i="17"/>
  <c r="EN10" i="17"/>
  <c r="EN11" i="17"/>
  <c r="EN12" i="17"/>
  <c r="EN13" i="17"/>
  <c r="EN14" i="17"/>
  <c r="EN15" i="17"/>
  <c r="EN16" i="17"/>
  <c r="EN17" i="17"/>
  <c r="EN18" i="17"/>
  <c r="EN19" i="17"/>
  <c r="EN20" i="17"/>
  <c r="EN21" i="17"/>
  <c r="EN22" i="17"/>
  <c r="EN23" i="17"/>
  <c r="EN24" i="17"/>
  <c r="EN25" i="17"/>
  <c r="EN26" i="17"/>
  <c r="EN27" i="17"/>
  <c r="EN28" i="17"/>
  <c r="EN29" i="17"/>
  <c r="EN30" i="17"/>
  <c r="EN31" i="17"/>
  <c r="EN32" i="17"/>
  <c r="EN33" i="17"/>
  <c r="EN34" i="17"/>
  <c r="EN35" i="17"/>
  <c r="EN36" i="17"/>
  <c r="EN37" i="17"/>
  <c r="EN38" i="17"/>
  <c r="EN39" i="17"/>
  <c r="EN40" i="17"/>
  <c r="EN41" i="17"/>
  <c r="EN42" i="17"/>
  <c r="EN43" i="17"/>
  <c r="EN44" i="17"/>
  <c r="EN45" i="17"/>
  <c r="EN46" i="17"/>
  <c r="EN47" i="17"/>
  <c r="EN48" i="17"/>
  <c r="EN49" i="17"/>
  <c r="EN50" i="17"/>
  <c r="EN51" i="17"/>
  <c r="EN52" i="17"/>
  <c r="EN53" i="17"/>
  <c r="EN54" i="17"/>
  <c r="EN55" i="17"/>
  <c r="EN56" i="17"/>
  <c r="EN57" i="17"/>
  <c r="EN58" i="17"/>
  <c r="EN59" i="17"/>
  <c r="EN60" i="17"/>
  <c r="EN61" i="17"/>
  <c r="EN62" i="17"/>
  <c r="EN63" i="17"/>
  <c r="EN64" i="17"/>
  <c r="EN65" i="17"/>
  <c r="EN66" i="17"/>
  <c r="EN67" i="17"/>
  <c r="EN68" i="17"/>
  <c r="EN69" i="17"/>
  <c r="EN70" i="17"/>
  <c r="EN71" i="17"/>
  <c r="EN72" i="17"/>
  <c r="EN73" i="17"/>
  <c r="EN74" i="17"/>
  <c r="EN75" i="17"/>
  <c r="EN76" i="17"/>
  <c r="EN77" i="17"/>
  <c r="EN78" i="17"/>
  <c r="EN79" i="17"/>
  <c r="EN80" i="17"/>
  <c r="EN81" i="17"/>
  <c r="EN82" i="17"/>
  <c r="EN83" i="17"/>
  <c r="EN84" i="17"/>
  <c r="EN85" i="17"/>
  <c r="EN86" i="17"/>
  <c r="EN87" i="17"/>
  <c r="EN88" i="17"/>
  <c r="EN89" i="17"/>
  <c r="EN90" i="17"/>
  <c r="EN91" i="17"/>
  <c r="EN92" i="17"/>
  <c r="EN93" i="17"/>
  <c r="EN94" i="17"/>
  <c r="EN95" i="17"/>
  <c r="EN96" i="17"/>
  <c r="EN97" i="17"/>
  <c r="EN98" i="17"/>
  <c r="EN99" i="17"/>
  <c r="EN100" i="17"/>
  <c r="EN101" i="17"/>
  <c r="EN102" i="17"/>
  <c r="EN103" i="17"/>
  <c r="EN104" i="17"/>
  <c r="EN105" i="17"/>
  <c r="EN106" i="17"/>
  <c r="EN107" i="17"/>
  <c r="EN108" i="17"/>
  <c r="EN109" i="17"/>
  <c r="EN110" i="17"/>
  <c r="EN111" i="17"/>
  <c r="EN112" i="17"/>
  <c r="EN113" i="17"/>
  <c r="EN114" i="17"/>
  <c r="EN115" i="17"/>
  <c r="EN116" i="17"/>
  <c r="EN117" i="17"/>
  <c r="EN118" i="17"/>
  <c r="EN119" i="17"/>
  <c r="EN120" i="17"/>
  <c r="EN121" i="17"/>
  <c r="EM3" i="17"/>
  <c r="EM4" i="17"/>
  <c r="EM5" i="17"/>
  <c r="EM6" i="17"/>
  <c r="EM7" i="17"/>
  <c r="EM8" i="17"/>
  <c r="EM9" i="17"/>
  <c r="EM10" i="17"/>
  <c r="EM11" i="17"/>
  <c r="EM12" i="17"/>
  <c r="EM13" i="17"/>
  <c r="EM14" i="17"/>
  <c r="EM15" i="17"/>
  <c r="EM16" i="17"/>
  <c r="EM17" i="17"/>
  <c r="EM18" i="17"/>
  <c r="EM19" i="17"/>
  <c r="EM20" i="17"/>
  <c r="EM21" i="17"/>
  <c r="EM22" i="17"/>
  <c r="EM23" i="17"/>
  <c r="EM24" i="17"/>
  <c r="EM25" i="17"/>
  <c r="EM26" i="17"/>
  <c r="EM27" i="17"/>
  <c r="EM28" i="17"/>
  <c r="EM29" i="17"/>
  <c r="EM30" i="17"/>
  <c r="EM31" i="17"/>
  <c r="EM32" i="17"/>
  <c r="EM33" i="17"/>
  <c r="EM34" i="17"/>
  <c r="EM35" i="17"/>
  <c r="EM36" i="17"/>
  <c r="EM37" i="17"/>
  <c r="EM38" i="17"/>
  <c r="EM39" i="17"/>
  <c r="EM40" i="17"/>
  <c r="EM41" i="17"/>
  <c r="EM42" i="17"/>
  <c r="EM43" i="17"/>
  <c r="EM44" i="17"/>
  <c r="EM45" i="17"/>
  <c r="EM46" i="17"/>
  <c r="EM47" i="17"/>
  <c r="EM48" i="17"/>
  <c r="EM49" i="17"/>
  <c r="EM50" i="17"/>
  <c r="EM51" i="17"/>
  <c r="EM52" i="17"/>
  <c r="EM53" i="17"/>
  <c r="EM54" i="17"/>
  <c r="EM55" i="17"/>
  <c r="EM56" i="17"/>
  <c r="EM57" i="17"/>
  <c r="EM58" i="17"/>
  <c r="EM59" i="17"/>
  <c r="EM60" i="17"/>
  <c r="EM61" i="17"/>
  <c r="EM62" i="17"/>
  <c r="EM63" i="17"/>
  <c r="EM64" i="17"/>
  <c r="EM65" i="17"/>
  <c r="EM66" i="17"/>
  <c r="EM67" i="17"/>
  <c r="EM68" i="17"/>
  <c r="EM69" i="17"/>
  <c r="EM70" i="17"/>
  <c r="EM71" i="17"/>
  <c r="EM72" i="17"/>
  <c r="EM73" i="17"/>
  <c r="EM74" i="17"/>
  <c r="EM75" i="17"/>
  <c r="EM76" i="17"/>
  <c r="EM77" i="17"/>
  <c r="EM78" i="17"/>
  <c r="EM79" i="17"/>
  <c r="EM80" i="17"/>
  <c r="EM81" i="17"/>
  <c r="EM82" i="17"/>
  <c r="EM83" i="17"/>
  <c r="EM84" i="17"/>
  <c r="EM85" i="17"/>
  <c r="EM86" i="17"/>
  <c r="EM87" i="17"/>
  <c r="EM88" i="17"/>
  <c r="EM89" i="17"/>
  <c r="EM90" i="17"/>
  <c r="EM91" i="17"/>
  <c r="EM92" i="17"/>
  <c r="EM93" i="17"/>
  <c r="EM94" i="17"/>
  <c r="EM95" i="17"/>
  <c r="EM96" i="17"/>
  <c r="EM97" i="17"/>
  <c r="EM98" i="17"/>
  <c r="EM99" i="17"/>
  <c r="EM100" i="17"/>
  <c r="EM101" i="17"/>
  <c r="EM102" i="17"/>
  <c r="EM103" i="17"/>
  <c r="EM104" i="17"/>
  <c r="EM105" i="17"/>
  <c r="EM106" i="17"/>
  <c r="EM107" i="17"/>
  <c r="EM108" i="17"/>
  <c r="EM109" i="17"/>
  <c r="EM110" i="17"/>
  <c r="EM111" i="17"/>
  <c r="EM112" i="17"/>
  <c r="EM113" i="17"/>
  <c r="EM114" i="17"/>
  <c r="EM115" i="17"/>
  <c r="EM116" i="17"/>
  <c r="EM117" i="17"/>
  <c r="EM118" i="17"/>
  <c r="EM119" i="17"/>
  <c r="EM120" i="17"/>
  <c r="EM121" i="17"/>
  <c r="EY2" i="17"/>
  <c r="DV4" i="17"/>
  <c r="DV5" i="17"/>
  <c r="DV6" i="17"/>
  <c r="DV7" i="17"/>
  <c r="DV8" i="17"/>
  <c r="DV9" i="17"/>
  <c r="DV10" i="17"/>
  <c r="DV11" i="17"/>
  <c r="DV12" i="17"/>
  <c r="DV13" i="17"/>
  <c r="DV14" i="17"/>
  <c r="DV15" i="17"/>
  <c r="DV16" i="17"/>
  <c r="DV17" i="17"/>
  <c r="DV18" i="17"/>
  <c r="DV19" i="17"/>
  <c r="DV20" i="17"/>
  <c r="DV21" i="17"/>
  <c r="DV22" i="17"/>
  <c r="DV23" i="17"/>
  <c r="DV24" i="17"/>
  <c r="DV25" i="17"/>
  <c r="DV26" i="17"/>
  <c r="DV27" i="17"/>
  <c r="DV28" i="17"/>
  <c r="DV29" i="17"/>
  <c r="DV30" i="17"/>
  <c r="DV31" i="17"/>
  <c r="DV32" i="17"/>
  <c r="DV33" i="17"/>
  <c r="DV34" i="17"/>
  <c r="DV35" i="17"/>
  <c r="DV36" i="17"/>
  <c r="DV37" i="17"/>
  <c r="DV38" i="17"/>
  <c r="DV39" i="17"/>
  <c r="DV40" i="17"/>
  <c r="DV41" i="17"/>
  <c r="DV42" i="17"/>
  <c r="DV43" i="17"/>
  <c r="DV44" i="17"/>
  <c r="DV45" i="17"/>
  <c r="DV46" i="17"/>
  <c r="DV47" i="17"/>
  <c r="DV48" i="17"/>
  <c r="DV49" i="17"/>
  <c r="DV50" i="17"/>
  <c r="DV51" i="17"/>
  <c r="DV52" i="17"/>
  <c r="DV53" i="17"/>
  <c r="DV54" i="17"/>
  <c r="DV55" i="17"/>
  <c r="DV56" i="17"/>
  <c r="DV57" i="17"/>
  <c r="DV58" i="17"/>
  <c r="DV59" i="17"/>
  <c r="DV60" i="17"/>
  <c r="DV61" i="17"/>
  <c r="DV62" i="17"/>
  <c r="DV63" i="17"/>
  <c r="DV64" i="17"/>
  <c r="DV65" i="17"/>
  <c r="DV66" i="17"/>
  <c r="DV67" i="17"/>
  <c r="DV68" i="17"/>
  <c r="DV69" i="17"/>
  <c r="DV70" i="17"/>
  <c r="DV71" i="17"/>
  <c r="DV72" i="17"/>
  <c r="DV73" i="17"/>
  <c r="DV74" i="17"/>
  <c r="DV75" i="17"/>
  <c r="DV76" i="17"/>
  <c r="DV77" i="17"/>
  <c r="DV78" i="17"/>
  <c r="DV79" i="17"/>
  <c r="DV80" i="17"/>
  <c r="DV81" i="17"/>
  <c r="DV82" i="17"/>
  <c r="DV83" i="17"/>
  <c r="DV84" i="17"/>
  <c r="DV85" i="17"/>
  <c r="DV86" i="17"/>
  <c r="DV87" i="17"/>
  <c r="DV88" i="17"/>
  <c r="DV89" i="17"/>
  <c r="DV90" i="17"/>
  <c r="DV91" i="17"/>
  <c r="DV92" i="17"/>
  <c r="DV93" i="17"/>
  <c r="DV94" i="17"/>
  <c r="DV95" i="17"/>
  <c r="DV96" i="17"/>
  <c r="DV97" i="17"/>
  <c r="DV98" i="17"/>
  <c r="DV99" i="17"/>
  <c r="DV100" i="17"/>
  <c r="DV101" i="17"/>
  <c r="DV102" i="17"/>
  <c r="DV103" i="17"/>
  <c r="DV104" i="17"/>
  <c r="DV105" i="17"/>
  <c r="DV106" i="17"/>
  <c r="DV107" i="17"/>
  <c r="DV108" i="17"/>
  <c r="DV109" i="17"/>
  <c r="DV110" i="17"/>
  <c r="DV111" i="17"/>
  <c r="DV112" i="17"/>
  <c r="DV113" i="17"/>
  <c r="DV114" i="17"/>
  <c r="DV115" i="17"/>
  <c r="DV116" i="17"/>
  <c r="DV117" i="17"/>
  <c r="DV118" i="17"/>
  <c r="DV119" i="17"/>
  <c r="DV120" i="17"/>
  <c r="DV121" i="17"/>
  <c r="DV2" i="17"/>
  <c r="EG2" i="17"/>
  <c r="DC3" i="17"/>
  <c r="DC4" i="17"/>
  <c r="DC5" i="17"/>
  <c r="DC6" i="17"/>
  <c r="DC7" i="17"/>
  <c r="DC8" i="17"/>
  <c r="DC9" i="17"/>
  <c r="DC10" i="17"/>
  <c r="DC11" i="17"/>
  <c r="DC12" i="17"/>
  <c r="DC13" i="17"/>
  <c r="DC14" i="17"/>
  <c r="DC15" i="17"/>
  <c r="DC16" i="17"/>
  <c r="DC17" i="17"/>
  <c r="DC18" i="17"/>
  <c r="DC19" i="17"/>
  <c r="DC20" i="17"/>
  <c r="DC21" i="17"/>
  <c r="DC22" i="17"/>
  <c r="DC23" i="17"/>
  <c r="DC24" i="17"/>
  <c r="DC25" i="17"/>
  <c r="DC26" i="17"/>
  <c r="DC27" i="17"/>
  <c r="DC28" i="17"/>
  <c r="DC29" i="17"/>
  <c r="DC30" i="17"/>
  <c r="DC31" i="17"/>
  <c r="DC32" i="17"/>
  <c r="DC33" i="17"/>
  <c r="DC34" i="17"/>
  <c r="DC35" i="17"/>
  <c r="DC36" i="17"/>
  <c r="DC37" i="17"/>
  <c r="DC38" i="17"/>
  <c r="DC39" i="17"/>
  <c r="DC40" i="17"/>
  <c r="DC41" i="17"/>
  <c r="DC42" i="17"/>
  <c r="DC43" i="17"/>
  <c r="DC44" i="17"/>
  <c r="DC45" i="17"/>
  <c r="DC46" i="17"/>
  <c r="DC47" i="17"/>
  <c r="DC48" i="17"/>
  <c r="DC49" i="17"/>
  <c r="DC50" i="17"/>
  <c r="DC51" i="17"/>
  <c r="DC52" i="17"/>
  <c r="DC53" i="17"/>
  <c r="DC54" i="17"/>
  <c r="DC55" i="17"/>
  <c r="DC56" i="17"/>
  <c r="DC57" i="17"/>
  <c r="DC58" i="17"/>
  <c r="DC59" i="17"/>
  <c r="DC60" i="17"/>
  <c r="DC61" i="17"/>
  <c r="DC62" i="17"/>
  <c r="DC63" i="17"/>
  <c r="DC64" i="17"/>
  <c r="DC65" i="17"/>
  <c r="DC66" i="17"/>
  <c r="DC67" i="17"/>
  <c r="DC68" i="17"/>
  <c r="DC69" i="17"/>
  <c r="DC70" i="17"/>
  <c r="DC71" i="17"/>
  <c r="DC72" i="17"/>
  <c r="DC73" i="17"/>
  <c r="DC74" i="17"/>
  <c r="DC75" i="17"/>
  <c r="DC76" i="17"/>
  <c r="DC77" i="17"/>
  <c r="DC78" i="17"/>
  <c r="DC79" i="17"/>
  <c r="DC80" i="17"/>
  <c r="DC81" i="17"/>
  <c r="DC82" i="17"/>
  <c r="DC83" i="17"/>
  <c r="DC84" i="17"/>
  <c r="DC85" i="17"/>
  <c r="DC86" i="17"/>
  <c r="DC87" i="17"/>
  <c r="DC88" i="17"/>
  <c r="DC89" i="17"/>
  <c r="DC90" i="17"/>
  <c r="DC91" i="17"/>
  <c r="DC92" i="17"/>
  <c r="DC93" i="17"/>
  <c r="DC94" i="17"/>
  <c r="DC95" i="17"/>
  <c r="DC96" i="17"/>
  <c r="DC97" i="17"/>
  <c r="DC98" i="17"/>
  <c r="DC99" i="17"/>
  <c r="DC100" i="17"/>
  <c r="DC101" i="17"/>
  <c r="DC102" i="17"/>
  <c r="DC103" i="17"/>
  <c r="DC104" i="17"/>
  <c r="DC105" i="17"/>
  <c r="DC106" i="17"/>
  <c r="DC107" i="17"/>
  <c r="DC108" i="17"/>
  <c r="DC109" i="17"/>
  <c r="DC110" i="17"/>
  <c r="DC111" i="17"/>
  <c r="DC112" i="17"/>
  <c r="DC113" i="17"/>
  <c r="DC114" i="17"/>
  <c r="DC115" i="17"/>
  <c r="DC116" i="17"/>
  <c r="DC117" i="17"/>
  <c r="DC118" i="17"/>
  <c r="DC119" i="17"/>
  <c r="DC120" i="17"/>
  <c r="DC121" i="17"/>
  <c r="DC2" i="17"/>
  <c r="DN2" i="17"/>
  <c r="DB3" i="17"/>
  <c r="DB4" i="17"/>
  <c r="DB5" i="17"/>
  <c r="DB6" i="17"/>
  <c r="DB7" i="17"/>
  <c r="DB8" i="17"/>
  <c r="DB9" i="17"/>
  <c r="DB10" i="17"/>
  <c r="DB11" i="17"/>
  <c r="DB12" i="17"/>
  <c r="DB13" i="17"/>
  <c r="DB14" i="17"/>
  <c r="DB15" i="17"/>
  <c r="DB16" i="17"/>
  <c r="DB17" i="17"/>
  <c r="DB18" i="17"/>
  <c r="DB19" i="17"/>
  <c r="DB20" i="17"/>
  <c r="DB21" i="17"/>
  <c r="DB22" i="17"/>
  <c r="DB23" i="17"/>
  <c r="DB24" i="17"/>
  <c r="DB25" i="17"/>
  <c r="DB26" i="17"/>
  <c r="DB27" i="17"/>
  <c r="DB28" i="17"/>
  <c r="DB29" i="17"/>
  <c r="DB30" i="17"/>
  <c r="DB31" i="17"/>
  <c r="DB32" i="17"/>
  <c r="DB33" i="17"/>
  <c r="DB34" i="17"/>
  <c r="DB35" i="17"/>
  <c r="DB36" i="17"/>
  <c r="DB37" i="17"/>
  <c r="DB38" i="17"/>
  <c r="DB39" i="17"/>
  <c r="DB40" i="17"/>
  <c r="DB41" i="17"/>
  <c r="DB42" i="17"/>
  <c r="DB43" i="17"/>
  <c r="DB44" i="17"/>
  <c r="DB45" i="17"/>
  <c r="DB46" i="17"/>
  <c r="DB47" i="17"/>
  <c r="DB48" i="17"/>
  <c r="DB49" i="17"/>
  <c r="DB50" i="17"/>
  <c r="DB51" i="17"/>
  <c r="DB52" i="17"/>
  <c r="DB53" i="17"/>
  <c r="DB54" i="17"/>
  <c r="DB55" i="17"/>
  <c r="DB56" i="17"/>
  <c r="DB57" i="17"/>
  <c r="DB58" i="17"/>
  <c r="DB59" i="17"/>
  <c r="DB60" i="17"/>
  <c r="DB61" i="17"/>
  <c r="DB62" i="17"/>
  <c r="DB63" i="17"/>
  <c r="DB64" i="17"/>
  <c r="DB65" i="17"/>
  <c r="DB66" i="17"/>
  <c r="DB67" i="17"/>
  <c r="DB68" i="17"/>
  <c r="DB69" i="17"/>
  <c r="DB70" i="17"/>
  <c r="DB71" i="17"/>
  <c r="DB72" i="17"/>
  <c r="DB73" i="17"/>
  <c r="DB74" i="17"/>
  <c r="DB75" i="17"/>
  <c r="DB76" i="17"/>
  <c r="DB77" i="17"/>
  <c r="DB78" i="17"/>
  <c r="DB79" i="17"/>
  <c r="DB80" i="17"/>
  <c r="DB81" i="17"/>
  <c r="DB82" i="17"/>
  <c r="DB83" i="17"/>
  <c r="DB84" i="17"/>
  <c r="DB85" i="17"/>
  <c r="DB86" i="17"/>
  <c r="DB87" i="17"/>
  <c r="DB88" i="17"/>
  <c r="DB89" i="17"/>
  <c r="DB90" i="17"/>
  <c r="DB91" i="17"/>
  <c r="DB92" i="17"/>
  <c r="DB93" i="17"/>
  <c r="DB94" i="17"/>
  <c r="DB95" i="17"/>
  <c r="DB96" i="17"/>
  <c r="DB97" i="17"/>
  <c r="DB98" i="17"/>
  <c r="DB99" i="17"/>
  <c r="DB100" i="17"/>
  <c r="DB101" i="17"/>
  <c r="DB102" i="17"/>
  <c r="DB103" i="17"/>
  <c r="DB104" i="17"/>
  <c r="DB105" i="17"/>
  <c r="DB106" i="17"/>
  <c r="DB107" i="17"/>
  <c r="DB108" i="17"/>
  <c r="DB109" i="17"/>
  <c r="DB110" i="17"/>
  <c r="DB111" i="17"/>
  <c r="DB112" i="17"/>
  <c r="DB113" i="17"/>
  <c r="DB114" i="17"/>
  <c r="DB115" i="17"/>
  <c r="DB116" i="17"/>
  <c r="DB117" i="17"/>
  <c r="DB118" i="17"/>
  <c r="DB119" i="17"/>
  <c r="DB120" i="17"/>
  <c r="DB121" i="17"/>
  <c r="CK3" i="17"/>
  <c r="CK4" i="17"/>
  <c r="CK5" i="17"/>
  <c r="CK6" i="17"/>
  <c r="CK7" i="17"/>
  <c r="CK8" i="17"/>
  <c r="CK9" i="17"/>
  <c r="CK10" i="17"/>
  <c r="CK11" i="17"/>
  <c r="CK12" i="17"/>
  <c r="CK13" i="17"/>
  <c r="CK14" i="17"/>
  <c r="CK15" i="17"/>
  <c r="CK16" i="17"/>
  <c r="CK17" i="17"/>
  <c r="CK18" i="17"/>
  <c r="CK19" i="17"/>
  <c r="CK20" i="17"/>
  <c r="CK21" i="17"/>
  <c r="CK22" i="17"/>
  <c r="CK23" i="17"/>
  <c r="CK24" i="17"/>
  <c r="CK25" i="17"/>
  <c r="CK26" i="17"/>
  <c r="CK27" i="17"/>
  <c r="CK28" i="17"/>
  <c r="CK29" i="17"/>
  <c r="CK30" i="17"/>
  <c r="CK31" i="17"/>
  <c r="CK32" i="17"/>
  <c r="CK33" i="17"/>
  <c r="CK34" i="17"/>
  <c r="CK35" i="17"/>
  <c r="CK36" i="17"/>
  <c r="CK37" i="17"/>
  <c r="CK38" i="17"/>
  <c r="CK39" i="17"/>
  <c r="CK40" i="17"/>
  <c r="CK41" i="17"/>
  <c r="CK42" i="17"/>
  <c r="CK43" i="17"/>
  <c r="CK44" i="17"/>
  <c r="CK45" i="17"/>
  <c r="CK46" i="17"/>
  <c r="CK47" i="17"/>
  <c r="CK48" i="17"/>
  <c r="CK49" i="17"/>
  <c r="CK50" i="17"/>
  <c r="CK51" i="17"/>
  <c r="CK52" i="17"/>
  <c r="CK53" i="17"/>
  <c r="CK54" i="17"/>
  <c r="CK55" i="17"/>
  <c r="CK56" i="17"/>
  <c r="CK57" i="17"/>
  <c r="CK58" i="17"/>
  <c r="CK59" i="17"/>
  <c r="CK60" i="17"/>
  <c r="CK61" i="17"/>
  <c r="CK62" i="17"/>
  <c r="CK63" i="17"/>
  <c r="CK64" i="17"/>
  <c r="CK65" i="17"/>
  <c r="CK66" i="17"/>
  <c r="CK67" i="17"/>
  <c r="CK68" i="17"/>
  <c r="CK69" i="17"/>
  <c r="CK70" i="17"/>
  <c r="CK71" i="17"/>
  <c r="CK72" i="17"/>
  <c r="CK73" i="17"/>
  <c r="CK74" i="17"/>
  <c r="CK75" i="17"/>
  <c r="CK76" i="17"/>
  <c r="CK77" i="17"/>
  <c r="CK78" i="17"/>
  <c r="CK79" i="17"/>
  <c r="CK80" i="17"/>
  <c r="CK81" i="17"/>
  <c r="CK82" i="17"/>
  <c r="CK83" i="17"/>
  <c r="CK84" i="17"/>
  <c r="CK85" i="17"/>
  <c r="CK86" i="17"/>
  <c r="CK87" i="17"/>
  <c r="CK88" i="17"/>
  <c r="CK89" i="17"/>
  <c r="CK90" i="17"/>
  <c r="CK91" i="17"/>
  <c r="CK92" i="17"/>
  <c r="CK93" i="17"/>
  <c r="CK94" i="17"/>
  <c r="CK95" i="17"/>
  <c r="CK96" i="17"/>
  <c r="CK97" i="17"/>
  <c r="CK98" i="17"/>
  <c r="CK99" i="17"/>
  <c r="CK100" i="17"/>
  <c r="CK101" i="17"/>
  <c r="CK102" i="17"/>
  <c r="CK103" i="17"/>
  <c r="CK104" i="17"/>
  <c r="CK105" i="17"/>
  <c r="CK106" i="17"/>
  <c r="CK107" i="17"/>
  <c r="CK108" i="17"/>
  <c r="CK109" i="17"/>
  <c r="CK110" i="17"/>
  <c r="CK111" i="17"/>
  <c r="CK112" i="17"/>
  <c r="CK113" i="17"/>
  <c r="CK114" i="17"/>
  <c r="CK115" i="17"/>
  <c r="CK116" i="17"/>
  <c r="CK117" i="17"/>
  <c r="CK118" i="17"/>
  <c r="CK119" i="17"/>
  <c r="CK120" i="17"/>
  <c r="CK121" i="17"/>
  <c r="CT2" i="17"/>
  <c r="CV2" i="17"/>
  <c r="CC2" i="17"/>
  <c r="CA2" i="17"/>
  <c r="BQ2" i="17"/>
  <c r="AL20" i="17"/>
  <c r="AL18" i="17"/>
  <c r="BB18" i="17"/>
  <c r="BB16" i="17"/>
  <c r="AT3" i="17"/>
  <c r="AT4" i="17"/>
  <c r="AT5" i="17"/>
  <c r="AT6" i="17"/>
  <c r="AT7" i="17"/>
  <c r="AT8" i="17"/>
  <c r="AT9" i="17"/>
  <c r="AT10" i="17"/>
  <c r="AT11" i="17"/>
  <c r="AX11" i="17" s="1"/>
  <c r="AT12" i="17"/>
  <c r="AT13" i="17"/>
  <c r="AT14" i="17"/>
  <c r="AT15" i="17"/>
  <c r="AX15" i="17" s="1"/>
  <c r="AT16" i="17"/>
  <c r="AT17" i="17"/>
  <c r="AT18" i="17"/>
  <c r="AT19" i="17"/>
  <c r="AX19" i="17" s="1"/>
  <c r="AT20" i="17"/>
  <c r="AT21" i="17"/>
  <c r="AT22" i="17"/>
  <c r="AT23" i="17"/>
  <c r="AX23" i="17" s="1"/>
  <c r="AT24" i="17"/>
  <c r="AT25" i="17"/>
  <c r="AT26" i="17"/>
  <c r="AT27" i="17"/>
  <c r="AX27" i="17" s="1"/>
  <c r="AT28" i="17"/>
  <c r="AT29" i="17"/>
  <c r="AT30" i="17"/>
  <c r="AT31" i="17"/>
  <c r="AX31" i="17" s="1"/>
  <c r="AT32" i="17"/>
  <c r="AT33" i="17"/>
  <c r="AT34" i="17"/>
  <c r="AT35" i="17"/>
  <c r="AX35" i="17" s="1"/>
  <c r="AT36" i="17"/>
  <c r="AX36" i="17" s="1"/>
  <c r="AT37" i="17"/>
  <c r="AT38" i="17"/>
  <c r="AT39" i="17"/>
  <c r="AT40" i="17"/>
  <c r="AT41" i="17"/>
  <c r="AT42" i="17"/>
  <c r="AX42" i="17" s="1"/>
  <c r="AT43" i="17"/>
  <c r="AX43" i="17" s="1"/>
  <c r="AT44" i="17"/>
  <c r="AT45" i="17"/>
  <c r="AT46" i="17"/>
  <c r="AT47" i="17"/>
  <c r="AX47" i="17" s="1"/>
  <c r="AT48" i="17"/>
  <c r="AT49" i="17"/>
  <c r="AT50" i="17"/>
  <c r="AX50" i="17" s="1"/>
  <c r="AT51" i="17"/>
  <c r="AT52" i="17"/>
  <c r="AT53" i="17"/>
  <c r="AT54" i="17"/>
  <c r="AT55" i="17"/>
  <c r="AT56" i="17"/>
  <c r="AT57" i="17"/>
  <c r="AX57" i="17" s="1"/>
  <c r="AT58" i="17"/>
  <c r="AX58" i="17" s="1"/>
  <c r="AT59" i="17"/>
  <c r="AX59" i="17" s="1"/>
  <c r="AT60" i="17"/>
  <c r="AT61" i="17"/>
  <c r="AX61" i="17" s="1"/>
  <c r="AT62" i="17"/>
  <c r="AX62" i="17" s="1"/>
  <c r="AT63" i="17"/>
  <c r="AX63" i="17" s="1"/>
  <c r="AT64" i="17"/>
  <c r="AT65" i="17"/>
  <c r="AT66" i="17"/>
  <c r="AX66" i="17" s="1"/>
  <c r="AT67" i="17"/>
  <c r="AX67" i="17" s="1"/>
  <c r="AT68" i="17"/>
  <c r="AT69" i="17"/>
  <c r="AT70" i="17"/>
  <c r="AT71" i="17"/>
  <c r="AX71" i="17" s="1"/>
  <c r="AT72" i="17"/>
  <c r="AT73" i="17"/>
  <c r="AT74" i="17"/>
  <c r="AT75" i="17"/>
  <c r="AX75" i="17" s="1"/>
  <c r="AT76" i="17"/>
  <c r="AT77" i="17"/>
  <c r="AT78" i="17"/>
  <c r="AT79" i="17"/>
  <c r="AX79" i="17" s="1"/>
  <c r="AT80" i="17"/>
  <c r="AT81" i="17"/>
  <c r="AT82" i="17"/>
  <c r="AT83" i="17"/>
  <c r="AX83" i="17" s="1"/>
  <c r="AT84" i="17"/>
  <c r="AT85" i="17"/>
  <c r="AT86" i="17"/>
  <c r="AT87" i="17"/>
  <c r="AX87" i="17" s="1"/>
  <c r="AT88" i="17"/>
  <c r="AT89" i="17"/>
  <c r="AT90" i="17"/>
  <c r="AT91" i="17"/>
  <c r="AX91" i="17" s="1"/>
  <c r="AT92" i="17"/>
  <c r="AT93" i="17"/>
  <c r="AT94" i="17"/>
  <c r="AT95" i="17"/>
  <c r="AX95" i="17" s="1"/>
  <c r="AT96" i="17"/>
  <c r="AT97" i="17"/>
  <c r="AT98" i="17"/>
  <c r="AT99" i="17"/>
  <c r="AX99" i="17" s="1"/>
  <c r="AT100" i="17"/>
  <c r="AT101" i="17"/>
  <c r="AT102" i="17"/>
  <c r="AT103" i="17"/>
  <c r="AX103" i="17" s="1"/>
  <c r="AT104" i="17"/>
  <c r="AT105" i="17"/>
  <c r="AT106" i="17"/>
  <c r="AT107" i="17"/>
  <c r="AX107" i="17" s="1"/>
  <c r="AT108" i="17"/>
  <c r="AT109" i="17"/>
  <c r="AT110" i="17"/>
  <c r="AT111" i="17"/>
  <c r="AX111" i="17" s="1"/>
  <c r="AT112" i="17"/>
  <c r="AT113" i="17"/>
  <c r="AX113" i="17" s="1"/>
  <c r="AT114" i="17"/>
  <c r="AT115" i="17"/>
  <c r="AT116" i="17"/>
  <c r="AX116" i="17" s="1"/>
  <c r="AT117" i="17"/>
  <c r="AT118" i="17"/>
  <c r="AT119" i="17"/>
  <c r="AT120" i="17"/>
  <c r="AX120" i="17" s="1"/>
  <c r="AT121" i="17"/>
  <c r="AS2" i="17"/>
  <c r="AT2" i="17" s="1"/>
  <c r="Z3" i="17"/>
  <c r="AE3" i="17" s="1"/>
  <c r="Z4" i="17"/>
  <c r="AE4" i="17" s="1"/>
  <c r="Z5" i="17"/>
  <c r="AE5" i="17" s="1"/>
  <c r="Z6" i="17"/>
  <c r="AE6" i="17" s="1"/>
  <c r="Z7" i="17"/>
  <c r="AE7" i="17" s="1"/>
  <c r="Z8" i="17"/>
  <c r="AE8" i="17" s="1"/>
  <c r="Z9" i="17"/>
  <c r="AE9" i="17" s="1"/>
  <c r="Z10" i="17"/>
  <c r="AE10" i="17" s="1"/>
  <c r="Z11" i="17"/>
  <c r="AE11" i="17" s="1"/>
  <c r="Z12" i="17"/>
  <c r="AE12" i="17" s="1"/>
  <c r="Z13" i="17"/>
  <c r="AE13" i="17" s="1"/>
  <c r="Z14" i="17"/>
  <c r="AE14" i="17" s="1"/>
  <c r="Z15" i="17"/>
  <c r="AE15" i="17" s="1"/>
  <c r="Z16" i="17"/>
  <c r="AE16" i="17" s="1"/>
  <c r="Z17" i="17"/>
  <c r="AE17" i="17" s="1"/>
  <c r="Z18" i="17"/>
  <c r="AE18" i="17" s="1"/>
  <c r="Z19" i="17"/>
  <c r="AE19" i="17" s="1"/>
  <c r="Z20" i="17"/>
  <c r="AE20" i="17" s="1"/>
  <c r="Z21" i="17"/>
  <c r="AE21" i="17" s="1"/>
  <c r="Z22" i="17"/>
  <c r="AE22" i="17" s="1"/>
  <c r="Z23" i="17"/>
  <c r="AE23" i="17" s="1"/>
  <c r="Z24" i="17"/>
  <c r="AE24" i="17" s="1"/>
  <c r="Z25" i="17"/>
  <c r="AE25" i="17" s="1"/>
  <c r="Z26" i="17"/>
  <c r="AE26" i="17" s="1"/>
  <c r="Z27" i="17"/>
  <c r="AE27" i="17" s="1"/>
  <c r="Z28" i="17"/>
  <c r="AE28" i="17" s="1"/>
  <c r="Z29" i="17"/>
  <c r="AE29" i="17" s="1"/>
  <c r="Z30" i="17"/>
  <c r="AE30" i="17" s="1"/>
  <c r="Z31" i="17"/>
  <c r="AE31" i="17" s="1"/>
  <c r="Z32" i="17"/>
  <c r="AE32" i="17" s="1"/>
  <c r="Z33" i="17"/>
  <c r="AE33" i="17" s="1"/>
  <c r="Z34" i="17"/>
  <c r="AE34" i="17" s="1"/>
  <c r="Z35" i="17"/>
  <c r="AE35" i="17" s="1"/>
  <c r="Z36" i="17"/>
  <c r="AE36" i="17" s="1"/>
  <c r="Z37" i="17"/>
  <c r="AE37" i="17" s="1"/>
  <c r="Z38" i="17"/>
  <c r="AE38" i="17" s="1"/>
  <c r="Z39" i="17"/>
  <c r="AE39" i="17" s="1"/>
  <c r="Z40" i="17"/>
  <c r="AE40" i="17" s="1"/>
  <c r="Z41" i="17"/>
  <c r="AE41" i="17" s="1"/>
  <c r="Z42" i="17"/>
  <c r="AE42" i="17" s="1"/>
  <c r="Z43" i="17"/>
  <c r="AE43" i="17" s="1"/>
  <c r="Z44" i="17"/>
  <c r="AE44" i="17" s="1"/>
  <c r="Z45" i="17"/>
  <c r="AE45" i="17" s="1"/>
  <c r="Z46" i="17"/>
  <c r="AE46" i="17" s="1"/>
  <c r="Z47" i="17"/>
  <c r="AE47" i="17" s="1"/>
  <c r="Z48" i="17"/>
  <c r="AE48" i="17" s="1"/>
  <c r="Z49" i="17"/>
  <c r="AE49" i="17" s="1"/>
  <c r="Z50" i="17"/>
  <c r="AE50" i="17" s="1"/>
  <c r="Z51" i="17"/>
  <c r="AE51" i="17" s="1"/>
  <c r="Z52" i="17"/>
  <c r="AE52" i="17" s="1"/>
  <c r="Z53" i="17"/>
  <c r="AE53" i="17" s="1"/>
  <c r="Z54" i="17"/>
  <c r="AE54" i="17" s="1"/>
  <c r="Z55" i="17"/>
  <c r="AE55" i="17" s="1"/>
  <c r="Z56" i="17"/>
  <c r="AE56" i="17" s="1"/>
  <c r="Z57" i="17"/>
  <c r="AE57" i="17" s="1"/>
  <c r="Z58" i="17"/>
  <c r="AE58" i="17" s="1"/>
  <c r="Z59" i="17"/>
  <c r="AE59" i="17" s="1"/>
  <c r="Z60" i="17"/>
  <c r="AE60" i="17" s="1"/>
  <c r="Z61" i="17"/>
  <c r="AE61" i="17" s="1"/>
  <c r="Z62" i="17"/>
  <c r="AE62" i="17" s="1"/>
  <c r="Z63" i="17"/>
  <c r="AE63" i="17" s="1"/>
  <c r="Z64" i="17"/>
  <c r="AE64" i="17" s="1"/>
  <c r="Z65" i="17"/>
  <c r="AE65" i="17" s="1"/>
  <c r="Z66" i="17"/>
  <c r="AE66" i="17" s="1"/>
  <c r="Z67" i="17"/>
  <c r="AE67" i="17" s="1"/>
  <c r="Z68" i="17"/>
  <c r="AE68" i="17" s="1"/>
  <c r="Z69" i="17"/>
  <c r="AE69" i="17" s="1"/>
  <c r="Z70" i="17"/>
  <c r="AE70" i="17" s="1"/>
  <c r="Z71" i="17"/>
  <c r="AE71" i="17" s="1"/>
  <c r="Z72" i="17"/>
  <c r="AE72" i="17" s="1"/>
  <c r="Z73" i="17"/>
  <c r="AE73" i="17" s="1"/>
  <c r="Z74" i="17"/>
  <c r="AE74" i="17" s="1"/>
  <c r="Z75" i="17"/>
  <c r="AE75" i="17" s="1"/>
  <c r="Z76" i="17"/>
  <c r="AE76" i="17" s="1"/>
  <c r="Z77" i="17"/>
  <c r="AE77" i="17" s="1"/>
  <c r="Z78" i="17"/>
  <c r="AE78" i="17" s="1"/>
  <c r="Z79" i="17"/>
  <c r="AE79" i="17" s="1"/>
  <c r="Z80" i="17"/>
  <c r="AE80" i="17" s="1"/>
  <c r="Z81" i="17"/>
  <c r="AE81" i="17" s="1"/>
  <c r="Z82" i="17"/>
  <c r="AE82" i="17" s="1"/>
  <c r="Z83" i="17"/>
  <c r="AE83" i="17" s="1"/>
  <c r="Z84" i="17"/>
  <c r="AE84" i="17" s="1"/>
  <c r="Z85" i="17"/>
  <c r="AE85" i="17" s="1"/>
  <c r="Z86" i="17"/>
  <c r="AE86" i="17" s="1"/>
  <c r="Z87" i="17"/>
  <c r="AE87" i="17" s="1"/>
  <c r="Z88" i="17"/>
  <c r="AE88" i="17" s="1"/>
  <c r="Z89" i="17"/>
  <c r="AE89" i="17" s="1"/>
  <c r="Z90" i="17"/>
  <c r="AE90" i="17" s="1"/>
  <c r="Z91" i="17"/>
  <c r="AE91" i="17" s="1"/>
  <c r="Z92" i="17"/>
  <c r="AE92" i="17" s="1"/>
  <c r="Z93" i="17"/>
  <c r="AE93" i="17" s="1"/>
  <c r="Z94" i="17"/>
  <c r="AE94" i="17" s="1"/>
  <c r="Z95" i="17"/>
  <c r="AE95" i="17" s="1"/>
  <c r="Z96" i="17"/>
  <c r="AE96" i="17" s="1"/>
  <c r="Z97" i="17"/>
  <c r="AE97" i="17" s="1"/>
  <c r="Z98" i="17"/>
  <c r="AE98" i="17" s="1"/>
  <c r="Z99" i="17"/>
  <c r="AE99" i="17" s="1"/>
  <c r="Z100" i="17"/>
  <c r="AE100" i="17" s="1"/>
  <c r="Z101" i="17"/>
  <c r="AE101" i="17" s="1"/>
  <c r="Z102" i="17"/>
  <c r="AE102" i="17" s="1"/>
  <c r="Z103" i="17"/>
  <c r="AE103" i="17" s="1"/>
  <c r="Z104" i="17"/>
  <c r="AE104" i="17" s="1"/>
  <c r="Z105" i="17"/>
  <c r="AE105" i="17" s="1"/>
  <c r="Z106" i="17"/>
  <c r="AE106" i="17" s="1"/>
  <c r="Z107" i="17"/>
  <c r="AE107" i="17" s="1"/>
  <c r="Z108" i="17"/>
  <c r="AE108" i="17" s="1"/>
  <c r="Z109" i="17"/>
  <c r="AE109" i="17" s="1"/>
  <c r="Z110" i="17"/>
  <c r="AE110" i="17" s="1"/>
  <c r="Z111" i="17"/>
  <c r="AE111" i="17" s="1"/>
  <c r="Z112" i="17"/>
  <c r="AE112" i="17" s="1"/>
  <c r="Z113" i="17"/>
  <c r="AE113" i="17" s="1"/>
  <c r="Z114" i="17"/>
  <c r="AE114" i="17" s="1"/>
  <c r="Z115" i="17"/>
  <c r="AE115" i="17" s="1"/>
  <c r="Z116" i="17"/>
  <c r="AE116" i="17" s="1"/>
  <c r="Z117" i="17"/>
  <c r="AE117" i="17" s="1"/>
  <c r="Z118" i="17"/>
  <c r="AE118" i="17" s="1"/>
  <c r="Z119" i="17"/>
  <c r="AE119" i="17" s="1"/>
  <c r="Z120" i="17"/>
  <c r="AE120" i="17" s="1"/>
  <c r="Z121" i="17"/>
  <c r="AE121" i="17" s="1"/>
  <c r="X2" i="17"/>
  <c r="Z2" i="17" s="1"/>
  <c r="C3" i="20"/>
  <c r="D3" i="20" s="1"/>
  <c r="C4" i="20"/>
  <c r="D4" i="20" s="1"/>
  <c r="C5" i="20"/>
  <c r="C6" i="20"/>
  <c r="C7" i="20"/>
  <c r="D7" i="20" s="1"/>
  <c r="C8" i="20"/>
  <c r="D8" i="20" s="1"/>
  <c r="C9" i="20"/>
  <c r="C10" i="20"/>
  <c r="D10" i="20" s="1"/>
  <c r="C11" i="20"/>
  <c r="D11" i="20" s="1"/>
  <c r="C12" i="20"/>
  <c r="D12" i="20" s="1"/>
  <c r="C13" i="20"/>
  <c r="C14" i="20"/>
  <c r="D14" i="20" s="1"/>
  <c r="C15" i="20"/>
  <c r="D15" i="20" s="1"/>
  <c r="C16" i="20"/>
  <c r="D16" i="20" s="1"/>
  <c r="C17" i="20"/>
  <c r="C18" i="20"/>
  <c r="D18" i="20" s="1"/>
  <c r="C19" i="20"/>
  <c r="D19" i="20" s="1"/>
  <c r="C20" i="20"/>
  <c r="D20" i="20" s="1"/>
  <c r="C21" i="20"/>
  <c r="C22" i="20"/>
  <c r="D22" i="20" s="1"/>
  <c r="C23" i="20"/>
  <c r="D23" i="20" s="1"/>
  <c r="C24" i="20"/>
  <c r="D24" i="20" s="1"/>
  <c r="C25" i="20"/>
  <c r="C26" i="20"/>
  <c r="D26" i="20" s="1"/>
  <c r="C27" i="20"/>
  <c r="D27" i="20" s="1"/>
  <c r="C28" i="20"/>
  <c r="D28" i="20" s="1"/>
  <c r="C29" i="20"/>
  <c r="C30" i="20"/>
  <c r="D30" i="20" s="1"/>
  <c r="C31" i="20"/>
  <c r="D31" i="20" s="1"/>
  <c r="C32" i="20"/>
  <c r="D32" i="20" s="1"/>
  <c r="C33" i="20"/>
  <c r="C34" i="20"/>
  <c r="D34" i="20" s="1"/>
  <c r="C35" i="20"/>
  <c r="D35" i="20" s="1"/>
  <c r="C36" i="20"/>
  <c r="D36" i="20" s="1"/>
  <c r="C37" i="20"/>
  <c r="C38" i="20"/>
  <c r="D38" i="20" s="1"/>
  <c r="C39" i="20"/>
  <c r="D39" i="20" s="1"/>
  <c r="C40" i="20"/>
  <c r="D40" i="20" s="1"/>
  <c r="C41" i="20"/>
  <c r="C42" i="20"/>
  <c r="D42" i="20" s="1"/>
  <c r="C43" i="20"/>
  <c r="D43" i="20" s="1"/>
  <c r="C44" i="20"/>
  <c r="D44" i="20" s="1"/>
  <c r="C45" i="20"/>
  <c r="C46" i="20"/>
  <c r="D46" i="20" s="1"/>
  <c r="C47" i="20"/>
  <c r="D47" i="20" s="1"/>
  <c r="C48" i="20"/>
  <c r="D48" i="20" s="1"/>
  <c r="C49" i="20"/>
  <c r="C50" i="20"/>
  <c r="D50" i="20" s="1"/>
  <c r="C51" i="20"/>
  <c r="D51" i="20" s="1"/>
  <c r="C52" i="20"/>
  <c r="D52" i="20" s="1"/>
  <c r="C53" i="20"/>
  <c r="C54" i="20"/>
  <c r="D54" i="20" s="1"/>
  <c r="C55" i="20"/>
  <c r="D55" i="20" s="1"/>
  <c r="C56" i="20"/>
  <c r="D56" i="20" s="1"/>
  <c r="C57" i="20"/>
  <c r="C58" i="20"/>
  <c r="D58" i="20" s="1"/>
  <c r="C59" i="20"/>
  <c r="D59" i="20" s="1"/>
  <c r="C60" i="20"/>
  <c r="D60" i="20" s="1"/>
  <c r="C61" i="20"/>
  <c r="C62" i="20"/>
  <c r="D62" i="20" s="1"/>
  <c r="C63" i="20"/>
  <c r="D63" i="20" s="1"/>
  <c r="C64" i="20"/>
  <c r="D64" i="20" s="1"/>
  <c r="C65" i="20"/>
  <c r="C66" i="20"/>
  <c r="D66" i="20" s="1"/>
  <c r="C67" i="20"/>
  <c r="D67" i="20" s="1"/>
  <c r="C68" i="20"/>
  <c r="D68" i="20" s="1"/>
  <c r="C69" i="20"/>
  <c r="C70" i="20"/>
  <c r="D70" i="20" s="1"/>
  <c r="C71" i="20"/>
  <c r="D71" i="20" s="1"/>
  <c r="C72" i="20"/>
  <c r="D72" i="20" s="1"/>
  <c r="C73" i="20"/>
  <c r="C74" i="20"/>
  <c r="D74" i="20" s="1"/>
  <c r="C75" i="20"/>
  <c r="D75" i="20" s="1"/>
  <c r="C76" i="20"/>
  <c r="D76" i="20" s="1"/>
  <c r="C77" i="20"/>
  <c r="C78" i="20"/>
  <c r="D78" i="20" s="1"/>
  <c r="C79" i="20"/>
  <c r="D79" i="20" s="1"/>
  <c r="C80" i="20"/>
  <c r="D80" i="20" s="1"/>
  <c r="C81" i="20"/>
  <c r="C82" i="20"/>
  <c r="D82" i="20" s="1"/>
  <c r="C83" i="20"/>
  <c r="D83" i="20" s="1"/>
  <c r="C84" i="20"/>
  <c r="D84" i="20" s="1"/>
  <c r="C85" i="20"/>
  <c r="C86" i="20"/>
  <c r="D86" i="20" s="1"/>
  <c r="C87" i="20"/>
  <c r="D87" i="20" s="1"/>
  <c r="C88" i="20"/>
  <c r="D88" i="20" s="1"/>
  <c r="C89" i="20"/>
  <c r="C90" i="20"/>
  <c r="D90" i="20" s="1"/>
  <c r="C91" i="20"/>
  <c r="D91" i="20" s="1"/>
  <c r="C92" i="20"/>
  <c r="D92" i="20" s="1"/>
  <c r="C93" i="20"/>
  <c r="C94" i="20"/>
  <c r="D94" i="20" s="1"/>
  <c r="C95" i="20"/>
  <c r="D95" i="20" s="1"/>
  <c r="C96" i="20"/>
  <c r="D96" i="20" s="1"/>
  <c r="C97" i="20"/>
  <c r="C98" i="20"/>
  <c r="D98" i="20" s="1"/>
  <c r="C99" i="20"/>
  <c r="D99" i="20" s="1"/>
  <c r="C100" i="20"/>
  <c r="D100" i="20" s="1"/>
  <c r="C101" i="20"/>
  <c r="C102" i="20"/>
  <c r="D102" i="20" s="1"/>
  <c r="C103" i="20"/>
  <c r="D103" i="20" s="1"/>
  <c r="C104" i="20"/>
  <c r="D104" i="20" s="1"/>
  <c r="C105" i="20"/>
  <c r="C106" i="20"/>
  <c r="D106" i="20" s="1"/>
  <c r="C107" i="20"/>
  <c r="D107" i="20" s="1"/>
  <c r="C108" i="20"/>
  <c r="D108" i="20" s="1"/>
  <c r="C109" i="20"/>
  <c r="C110" i="20"/>
  <c r="D110" i="20" s="1"/>
  <c r="C111" i="20"/>
  <c r="D111" i="20" s="1"/>
  <c r="C112" i="20"/>
  <c r="D112" i="20" s="1"/>
  <c r="C113" i="20"/>
  <c r="C114" i="20"/>
  <c r="D114" i="20" s="1"/>
  <c r="C115" i="20"/>
  <c r="D115" i="20" s="1"/>
  <c r="C116" i="20"/>
  <c r="D116" i="20" s="1"/>
  <c r="C117" i="20"/>
  <c r="C118" i="20"/>
  <c r="D118" i="20" s="1"/>
  <c r="C119" i="20"/>
  <c r="D119" i="20" s="1"/>
  <c r="C120" i="20"/>
  <c r="D120" i="20" s="1"/>
  <c r="C121" i="20"/>
  <c r="C2" i="20"/>
  <c r="L11" i="8"/>
  <c r="K11" i="8"/>
  <c r="AD2" i="16"/>
  <c r="AC2" i="16"/>
  <c r="AB2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5" i="16"/>
  <c r="AA26" i="16"/>
  <c r="AA27" i="16"/>
  <c r="AA28" i="16"/>
  <c r="AA29" i="16"/>
  <c r="AA30" i="16"/>
  <c r="AA31" i="16"/>
  <c r="AA32" i="16"/>
  <c r="AA33" i="16"/>
  <c r="AA34" i="16"/>
  <c r="AA35" i="16"/>
  <c r="AA36" i="16"/>
  <c r="AA37" i="16"/>
  <c r="AA38" i="16"/>
  <c r="AA39" i="16"/>
  <c r="AA40" i="16"/>
  <c r="AA41" i="16"/>
  <c r="AA42" i="16"/>
  <c r="AA43" i="16"/>
  <c r="AA44" i="16"/>
  <c r="AA45" i="16"/>
  <c r="AA46" i="16"/>
  <c r="AA47" i="16"/>
  <c r="AA48" i="16"/>
  <c r="AA49" i="16"/>
  <c r="AA50" i="16"/>
  <c r="AA51" i="16"/>
  <c r="AA52" i="16"/>
  <c r="AA53" i="16"/>
  <c r="AA54" i="16"/>
  <c r="AA55" i="16"/>
  <c r="AA56" i="16"/>
  <c r="AA57" i="16"/>
  <c r="AA58" i="16"/>
  <c r="AA59" i="16"/>
  <c r="AA60" i="16"/>
  <c r="AA61" i="16"/>
  <c r="AA62" i="16"/>
  <c r="AA63" i="16"/>
  <c r="AA64" i="16"/>
  <c r="AA65" i="16"/>
  <c r="AA66" i="16"/>
  <c r="AA67" i="16"/>
  <c r="AA68" i="16"/>
  <c r="AA69" i="16"/>
  <c r="AA70" i="16"/>
  <c r="AA71" i="16"/>
  <c r="AA72" i="16"/>
  <c r="AA73" i="16"/>
  <c r="AA74" i="16"/>
  <c r="AA75" i="16"/>
  <c r="AA76" i="16"/>
  <c r="AA77" i="16"/>
  <c r="AA78" i="16"/>
  <c r="AA79" i="16"/>
  <c r="AA80" i="16"/>
  <c r="AA81" i="16"/>
  <c r="AA82" i="16"/>
  <c r="AA83" i="16"/>
  <c r="AA84" i="16"/>
  <c r="AA85" i="16"/>
  <c r="AA86" i="16"/>
  <c r="AA87" i="16"/>
  <c r="AA88" i="16"/>
  <c r="AA89" i="16"/>
  <c r="AA90" i="16"/>
  <c r="AA91" i="16"/>
  <c r="AA92" i="16"/>
  <c r="AA93" i="16"/>
  <c r="AA94" i="16"/>
  <c r="AA95" i="16"/>
  <c r="AA96" i="16"/>
  <c r="AA97" i="16"/>
  <c r="AA98" i="16"/>
  <c r="AA99" i="16"/>
  <c r="AA100" i="16"/>
  <c r="AA101" i="16"/>
  <c r="AA102" i="16"/>
  <c r="AA103" i="16"/>
  <c r="AA104" i="16"/>
  <c r="AA105" i="16"/>
  <c r="AA106" i="16"/>
  <c r="AA107" i="16"/>
  <c r="AA108" i="16"/>
  <c r="AA109" i="16"/>
  <c r="AA110" i="16"/>
  <c r="AA111" i="16"/>
  <c r="AA112" i="16"/>
  <c r="AA113" i="16"/>
  <c r="AA114" i="16"/>
  <c r="AA115" i="16"/>
  <c r="AA116" i="16"/>
  <c r="AA117" i="16"/>
  <c r="AA118" i="16"/>
  <c r="AA119" i="16"/>
  <c r="AA120" i="16"/>
  <c r="AA121" i="16"/>
  <c r="AA122" i="16"/>
  <c r="AA123" i="16"/>
  <c r="AA124" i="16"/>
  <c r="AA125" i="16"/>
  <c r="AA126" i="16"/>
  <c r="AA127" i="16"/>
  <c r="AA128" i="16"/>
  <c r="AA129" i="16"/>
  <c r="AA130" i="16"/>
  <c r="AA131" i="16"/>
  <c r="AA132" i="16"/>
  <c r="AA133" i="16"/>
  <c r="AA134" i="16"/>
  <c r="AA135" i="16"/>
  <c r="AA136" i="16"/>
  <c r="AA137" i="16"/>
  <c r="AA138" i="16"/>
  <c r="AA139" i="16"/>
  <c r="AA2" i="16"/>
  <c r="Z3" i="16"/>
  <c r="Z4" i="16"/>
  <c r="Z5" i="16"/>
  <c r="Z6" i="16"/>
  <c r="Z7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Z30" i="16"/>
  <c r="Z31" i="16"/>
  <c r="Z32" i="16"/>
  <c r="Z33" i="16"/>
  <c r="Z34" i="16"/>
  <c r="Z36" i="16"/>
  <c r="Z37" i="16"/>
  <c r="Z38" i="16"/>
  <c r="Z39" i="16"/>
  <c r="Z43" i="16"/>
  <c r="Z44" i="16"/>
  <c r="Z45" i="16"/>
  <c r="Z46" i="16"/>
  <c r="Z48" i="16"/>
  <c r="Z49" i="16"/>
  <c r="Z51" i="16"/>
  <c r="Z52" i="16"/>
  <c r="Z53" i="16"/>
  <c r="Z54" i="16"/>
  <c r="Z55" i="16"/>
  <c r="Z56" i="16"/>
  <c r="Z62" i="16"/>
  <c r="Z64" i="16"/>
  <c r="Z65" i="16"/>
  <c r="Z68" i="16"/>
  <c r="Z69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Z110" i="16"/>
  <c r="Z111" i="16"/>
  <c r="Z112" i="16"/>
  <c r="Z114" i="16"/>
  <c r="Z115" i="16"/>
  <c r="Z116" i="16"/>
  <c r="Z117" i="16"/>
  <c r="Z118" i="16"/>
  <c r="Z119" i="16"/>
  <c r="Z120" i="16"/>
  <c r="Z121" i="16"/>
  <c r="Z122" i="16"/>
  <c r="Z123" i="16"/>
  <c r="Z124" i="16"/>
  <c r="Z125" i="16"/>
  <c r="Z126" i="16"/>
  <c r="Z127" i="16"/>
  <c r="Z128" i="16"/>
  <c r="Z129" i="16"/>
  <c r="Z130" i="16"/>
  <c r="Z131" i="16"/>
  <c r="Z132" i="16"/>
  <c r="Z133" i="16"/>
  <c r="Z134" i="16"/>
  <c r="Z135" i="16"/>
  <c r="Z136" i="16"/>
  <c r="Z137" i="16"/>
  <c r="Z138" i="16"/>
  <c r="Z139" i="16"/>
  <c r="Z2" i="16"/>
  <c r="L2" i="16"/>
  <c r="U30" i="16"/>
  <c r="U29" i="16"/>
  <c r="U27" i="16"/>
  <c r="U26" i="16"/>
  <c r="U25" i="16"/>
  <c r="U7" i="16"/>
  <c r="U20" i="16" s="1"/>
  <c r="L3" i="16"/>
  <c r="L4" i="16"/>
  <c r="L5" i="16"/>
  <c r="L6" i="16"/>
  <c r="L7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6" i="16"/>
  <c r="L37" i="16"/>
  <c r="L38" i="16"/>
  <c r="L39" i="16"/>
  <c r="L43" i="16"/>
  <c r="L44" i="16"/>
  <c r="L45" i="16"/>
  <c r="L46" i="16"/>
  <c r="L48" i="16"/>
  <c r="L49" i="16"/>
  <c r="L51" i="16"/>
  <c r="L52" i="16"/>
  <c r="L53" i="16"/>
  <c r="L54" i="16"/>
  <c r="L55" i="16"/>
  <c r="L56" i="16"/>
  <c r="L62" i="16"/>
  <c r="L64" i="16"/>
  <c r="L65" i="16"/>
  <c r="L68" i="16"/>
  <c r="L69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BK3" i="17"/>
  <c r="BK4" i="17"/>
  <c r="BK5" i="17"/>
  <c r="BK6" i="17"/>
  <c r="BK7" i="17"/>
  <c r="BK8" i="17"/>
  <c r="BK9" i="17"/>
  <c r="BK10" i="17"/>
  <c r="BK11" i="17"/>
  <c r="BK12" i="17"/>
  <c r="BK13" i="17"/>
  <c r="BK14" i="17"/>
  <c r="BK15" i="17"/>
  <c r="BK16" i="17"/>
  <c r="BK17" i="17"/>
  <c r="BK18" i="17"/>
  <c r="BK19" i="17"/>
  <c r="BK20" i="17"/>
  <c r="BK21" i="17"/>
  <c r="BK22" i="17"/>
  <c r="BK23" i="17"/>
  <c r="BK24" i="17"/>
  <c r="BK25" i="17"/>
  <c r="BK26" i="17"/>
  <c r="BK27" i="17"/>
  <c r="BK28" i="17"/>
  <c r="BK29" i="17"/>
  <c r="BK30" i="17"/>
  <c r="BK31" i="17"/>
  <c r="BK32" i="17"/>
  <c r="BK33" i="17"/>
  <c r="BK34" i="17"/>
  <c r="BK35" i="17"/>
  <c r="BK36" i="17"/>
  <c r="BK37" i="17"/>
  <c r="BK38" i="17"/>
  <c r="BK39" i="17"/>
  <c r="BK40" i="17"/>
  <c r="BK41" i="17"/>
  <c r="BK42" i="17"/>
  <c r="BK43" i="17"/>
  <c r="BK44" i="17"/>
  <c r="BK45" i="17"/>
  <c r="BK46" i="17"/>
  <c r="BK47" i="17"/>
  <c r="BK48" i="17"/>
  <c r="BK49" i="17"/>
  <c r="BK50" i="17"/>
  <c r="BK51" i="17"/>
  <c r="BK52" i="17"/>
  <c r="BK53" i="17"/>
  <c r="BK54" i="17"/>
  <c r="BK55" i="17"/>
  <c r="BK56" i="17"/>
  <c r="BK57" i="17"/>
  <c r="BK58" i="17"/>
  <c r="BK59" i="17"/>
  <c r="BK60" i="17"/>
  <c r="BK61" i="17"/>
  <c r="BK62" i="17"/>
  <c r="BK63" i="17"/>
  <c r="BK64" i="17"/>
  <c r="BK65" i="17"/>
  <c r="BK66" i="17"/>
  <c r="BK67" i="17"/>
  <c r="BK68" i="17"/>
  <c r="BK69" i="17"/>
  <c r="BK70" i="17"/>
  <c r="BK71" i="17"/>
  <c r="BK72" i="17"/>
  <c r="BK73" i="17"/>
  <c r="BK74" i="17"/>
  <c r="BK75" i="17"/>
  <c r="BK76" i="17"/>
  <c r="BK77" i="17"/>
  <c r="BK78" i="17"/>
  <c r="BK79" i="17"/>
  <c r="BK80" i="17"/>
  <c r="BK81" i="17"/>
  <c r="BK82" i="17"/>
  <c r="BK83" i="17"/>
  <c r="BK84" i="17"/>
  <c r="BK85" i="17"/>
  <c r="BK86" i="17"/>
  <c r="BK87" i="17"/>
  <c r="BK88" i="17"/>
  <c r="BK89" i="17"/>
  <c r="BK90" i="17"/>
  <c r="BK91" i="17"/>
  <c r="BK92" i="17"/>
  <c r="BK93" i="17"/>
  <c r="BK94" i="17"/>
  <c r="BK95" i="17"/>
  <c r="BK96" i="17"/>
  <c r="BK97" i="17"/>
  <c r="BK98" i="17"/>
  <c r="BK99" i="17"/>
  <c r="BK100" i="17"/>
  <c r="BK101" i="17"/>
  <c r="BK102" i="17"/>
  <c r="BK103" i="17"/>
  <c r="BK104" i="17"/>
  <c r="BK105" i="17"/>
  <c r="BK106" i="17"/>
  <c r="BK107" i="17"/>
  <c r="BK108" i="17"/>
  <c r="BK109" i="17"/>
  <c r="BK110" i="17"/>
  <c r="BK111" i="17"/>
  <c r="BK112" i="17"/>
  <c r="BK113" i="17"/>
  <c r="BK114" i="17"/>
  <c r="BK115" i="17"/>
  <c r="BK116" i="17"/>
  <c r="BK117" i="17"/>
  <c r="BK118" i="17"/>
  <c r="BK119" i="17"/>
  <c r="BK120" i="17"/>
  <c r="BK121" i="17"/>
  <c r="AR3" i="17"/>
  <c r="AR4" i="17"/>
  <c r="AR5" i="17"/>
  <c r="AR6" i="17"/>
  <c r="AR7" i="17"/>
  <c r="AR8" i="17"/>
  <c r="AR9" i="17"/>
  <c r="AR10" i="17"/>
  <c r="AR11" i="17"/>
  <c r="AR12" i="17"/>
  <c r="AR13" i="17"/>
  <c r="AR14" i="17"/>
  <c r="AR15" i="17"/>
  <c r="AR16" i="17"/>
  <c r="AR17" i="17"/>
  <c r="AR18" i="17"/>
  <c r="AR19" i="17"/>
  <c r="AR20" i="17"/>
  <c r="AR21" i="17"/>
  <c r="AR22" i="17"/>
  <c r="AR23" i="17"/>
  <c r="AR24" i="17"/>
  <c r="AR25" i="17"/>
  <c r="AR26" i="17"/>
  <c r="AR27" i="17"/>
  <c r="AR28" i="17"/>
  <c r="AR29" i="17"/>
  <c r="AR30" i="17"/>
  <c r="AR31" i="17"/>
  <c r="AR32" i="17"/>
  <c r="AR33" i="17"/>
  <c r="AR34" i="17"/>
  <c r="AR35" i="17"/>
  <c r="AR36" i="17"/>
  <c r="AR37" i="17"/>
  <c r="AR38" i="17"/>
  <c r="AR39" i="17"/>
  <c r="AR40" i="17"/>
  <c r="AR41" i="17"/>
  <c r="AR42" i="17"/>
  <c r="AR43" i="17"/>
  <c r="AR44" i="17"/>
  <c r="AR45" i="17"/>
  <c r="AR46" i="17"/>
  <c r="AR47" i="17"/>
  <c r="AR48" i="17"/>
  <c r="AR49" i="17"/>
  <c r="AR50" i="17"/>
  <c r="AR51" i="17"/>
  <c r="AR52" i="17"/>
  <c r="AR53" i="17"/>
  <c r="AR54" i="17"/>
  <c r="AR55" i="17"/>
  <c r="AR56" i="17"/>
  <c r="AR57" i="17"/>
  <c r="AR58" i="17"/>
  <c r="AR59" i="17"/>
  <c r="AR60" i="17"/>
  <c r="AR61" i="17"/>
  <c r="AR62" i="17"/>
  <c r="AR63" i="17"/>
  <c r="AR64" i="17"/>
  <c r="AR65" i="17"/>
  <c r="AR66" i="17"/>
  <c r="AR67" i="17"/>
  <c r="AR68" i="17"/>
  <c r="AR69" i="17"/>
  <c r="AR70" i="17"/>
  <c r="AR71" i="17"/>
  <c r="AR72" i="17"/>
  <c r="AR73" i="17"/>
  <c r="AR74" i="17"/>
  <c r="AR75" i="17"/>
  <c r="AR76" i="17"/>
  <c r="AR77" i="17"/>
  <c r="AR78" i="17"/>
  <c r="AR79" i="17"/>
  <c r="AR80" i="17"/>
  <c r="AR81" i="17"/>
  <c r="AR82" i="17"/>
  <c r="AR83" i="17"/>
  <c r="AR84" i="17"/>
  <c r="AR85" i="17"/>
  <c r="AR86" i="17"/>
  <c r="AR87" i="17"/>
  <c r="AR88" i="17"/>
  <c r="AR89" i="17"/>
  <c r="AR90" i="17"/>
  <c r="AR91" i="17"/>
  <c r="AR92" i="17"/>
  <c r="AR93" i="17"/>
  <c r="AR94" i="17"/>
  <c r="AR95" i="17"/>
  <c r="AR96" i="17"/>
  <c r="AR97" i="17"/>
  <c r="AR98" i="17"/>
  <c r="AR99" i="17"/>
  <c r="AR100" i="17"/>
  <c r="AR101" i="17"/>
  <c r="AR102" i="17"/>
  <c r="AR103" i="17"/>
  <c r="AR104" i="17"/>
  <c r="AR105" i="17"/>
  <c r="AR106" i="17"/>
  <c r="AR107" i="17"/>
  <c r="AR108" i="17"/>
  <c r="AR109" i="17"/>
  <c r="AR110" i="17"/>
  <c r="AR111" i="17"/>
  <c r="AR112" i="17"/>
  <c r="AR113" i="17"/>
  <c r="AR114" i="17"/>
  <c r="AR115" i="17"/>
  <c r="AR116" i="17"/>
  <c r="AR117" i="17"/>
  <c r="AR118" i="17"/>
  <c r="AR119" i="17"/>
  <c r="AR120" i="17"/>
  <c r="AR121" i="17"/>
  <c r="AR2" i="17"/>
  <c r="V3" i="17"/>
  <c r="V4" i="17"/>
  <c r="AA4" i="17" s="1"/>
  <c r="AF4" i="17" s="1"/>
  <c r="V5" i="17"/>
  <c r="V6" i="17"/>
  <c r="V7" i="17"/>
  <c r="V8" i="17"/>
  <c r="V9" i="17"/>
  <c r="V10" i="17"/>
  <c r="V11" i="17"/>
  <c r="V12" i="17"/>
  <c r="AA12" i="17" s="1"/>
  <c r="AF12" i="17" s="1"/>
  <c r="V13" i="17"/>
  <c r="V14" i="17"/>
  <c r="V15" i="17"/>
  <c r="V16" i="17"/>
  <c r="AA16" i="17" s="1"/>
  <c r="AF16" i="17" s="1"/>
  <c r="V17" i="17"/>
  <c r="V18" i="17"/>
  <c r="V19" i="17"/>
  <c r="V20" i="17"/>
  <c r="AA20" i="17" s="1"/>
  <c r="AF20" i="17" s="1"/>
  <c r="V21" i="17"/>
  <c r="V22" i="17"/>
  <c r="V23" i="17"/>
  <c r="V24" i="17"/>
  <c r="AA24" i="17" s="1"/>
  <c r="AF24" i="17" s="1"/>
  <c r="V25" i="17"/>
  <c r="V26" i="17"/>
  <c r="V27" i="17"/>
  <c r="AA27" i="17" s="1"/>
  <c r="AF27" i="17" s="1"/>
  <c r="V28" i="17"/>
  <c r="AA28" i="17" s="1"/>
  <c r="AF28" i="17" s="1"/>
  <c r="V29" i="17"/>
  <c r="V30" i="17"/>
  <c r="V31" i="17"/>
  <c r="AA31" i="17" s="1"/>
  <c r="AF31" i="17" s="1"/>
  <c r="V32" i="17"/>
  <c r="V33" i="17"/>
  <c r="V34" i="17"/>
  <c r="V35" i="17"/>
  <c r="AA35" i="17" s="1"/>
  <c r="AF35" i="17" s="1"/>
  <c r="V36" i="17"/>
  <c r="V37" i="17"/>
  <c r="V38" i="17"/>
  <c r="V39" i="17"/>
  <c r="AA39" i="17" s="1"/>
  <c r="AF39" i="17" s="1"/>
  <c r="V40" i="17"/>
  <c r="V41" i="17"/>
  <c r="V42" i="17"/>
  <c r="V43" i="17"/>
  <c r="V44" i="17"/>
  <c r="V45" i="17"/>
  <c r="V46" i="17"/>
  <c r="V47" i="17"/>
  <c r="V48" i="17"/>
  <c r="AA48" i="17" s="1"/>
  <c r="AF48" i="17" s="1"/>
  <c r="V49" i="17"/>
  <c r="V50" i="17"/>
  <c r="V51" i="17"/>
  <c r="AA51" i="17" s="1"/>
  <c r="AF51" i="17" s="1"/>
  <c r="V52" i="17"/>
  <c r="AA52" i="17" s="1"/>
  <c r="AF52" i="17" s="1"/>
  <c r="V53" i="17"/>
  <c r="V54" i="17"/>
  <c r="V55" i="17"/>
  <c r="AA55" i="17" s="1"/>
  <c r="AF55" i="17" s="1"/>
  <c r="V56" i="17"/>
  <c r="V57" i="17"/>
  <c r="V58" i="17"/>
  <c r="V59" i="17"/>
  <c r="V60" i="17"/>
  <c r="V61" i="17"/>
  <c r="V62" i="17"/>
  <c r="V63" i="17"/>
  <c r="V64" i="17"/>
  <c r="V65" i="17"/>
  <c r="V66" i="17"/>
  <c r="V67" i="17"/>
  <c r="V68" i="17"/>
  <c r="AA68" i="17" s="1"/>
  <c r="AF68" i="17" s="1"/>
  <c r="V69" i="17"/>
  <c r="V70" i="17"/>
  <c r="V71" i="17"/>
  <c r="V72" i="17"/>
  <c r="V73" i="17"/>
  <c r="V74" i="17"/>
  <c r="V75" i="17"/>
  <c r="AA75" i="17" s="1"/>
  <c r="AF75" i="17" s="1"/>
  <c r="V76" i="17"/>
  <c r="V77" i="17"/>
  <c r="V78" i="17"/>
  <c r="V79" i="17"/>
  <c r="V80" i="17"/>
  <c r="AA80" i="17" s="1"/>
  <c r="AF80" i="17" s="1"/>
  <c r="V81" i="17"/>
  <c r="V82" i="17"/>
  <c r="V83" i="17"/>
  <c r="V84" i="17"/>
  <c r="V85" i="17"/>
  <c r="V86" i="17"/>
  <c r="V87" i="17"/>
  <c r="V88" i="17"/>
  <c r="V89" i="17"/>
  <c r="V90" i="17"/>
  <c r="V91" i="17"/>
  <c r="V92" i="17"/>
  <c r="V93" i="17"/>
  <c r="V94" i="17"/>
  <c r="V95" i="17"/>
  <c r="V96" i="17"/>
  <c r="V97" i="17"/>
  <c r="V98" i="17"/>
  <c r="V99" i="17"/>
  <c r="V100" i="17"/>
  <c r="AA100" i="17" s="1"/>
  <c r="AF100" i="17" s="1"/>
  <c r="V101" i="17"/>
  <c r="V102" i="17"/>
  <c r="V103" i="17"/>
  <c r="AA103" i="17" s="1"/>
  <c r="AF103" i="17" s="1"/>
  <c r="V104" i="17"/>
  <c r="V105" i="17"/>
  <c r="V106" i="17"/>
  <c r="V107" i="17"/>
  <c r="AA107" i="17" s="1"/>
  <c r="AF107" i="17" s="1"/>
  <c r="V108" i="17"/>
  <c r="V109" i="17"/>
  <c r="V110" i="17"/>
  <c r="V111" i="17"/>
  <c r="V112" i="17"/>
  <c r="V113" i="17"/>
  <c r="V114" i="17"/>
  <c r="V115" i="17"/>
  <c r="V116" i="17"/>
  <c r="V117" i="17"/>
  <c r="V118" i="17"/>
  <c r="V119" i="17"/>
  <c r="V120" i="17"/>
  <c r="V121" i="17"/>
  <c r="V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N2" i="17"/>
  <c r="U23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6" i="16"/>
  <c r="Q37" i="16"/>
  <c r="Q38" i="16"/>
  <c r="Q39" i="16"/>
  <c r="Q40" i="16"/>
  <c r="Q41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8" i="16"/>
  <c r="Q69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2" i="16"/>
  <c r="R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P22" i="16" s="1"/>
  <c r="M23" i="16"/>
  <c r="P23" i="16" s="1"/>
  <c r="M24" i="16"/>
  <c r="P24" i="16" s="1"/>
  <c r="M25" i="16"/>
  <c r="P25" i="16" s="1"/>
  <c r="M26" i="16"/>
  <c r="P26" i="16" s="1"/>
  <c r="M27" i="16"/>
  <c r="P27" i="16" s="1"/>
  <c r="M28" i="16"/>
  <c r="P28" i="16" s="1"/>
  <c r="M29" i="16"/>
  <c r="P29" i="16" s="1"/>
  <c r="M30" i="16"/>
  <c r="P30" i="16" s="1"/>
  <c r="M31" i="16"/>
  <c r="P31" i="16" s="1"/>
  <c r="M32" i="16"/>
  <c r="P32" i="16" s="1"/>
  <c r="M33" i="16"/>
  <c r="P33" i="16" s="1"/>
  <c r="M34" i="16"/>
  <c r="P34" i="16" s="1"/>
  <c r="M35" i="16"/>
  <c r="P35" i="16" s="1"/>
  <c r="M36" i="16"/>
  <c r="P36" i="16" s="1"/>
  <c r="M37" i="16"/>
  <c r="P37" i="16" s="1"/>
  <c r="M38" i="16"/>
  <c r="P38" i="16" s="1"/>
  <c r="M39" i="16"/>
  <c r="P39" i="16" s="1"/>
  <c r="M40" i="16"/>
  <c r="P40" i="16" s="1"/>
  <c r="M41" i="16"/>
  <c r="P41" i="16" s="1"/>
  <c r="M42" i="16"/>
  <c r="P42" i="16" s="1"/>
  <c r="M43" i="16"/>
  <c r="P43" i="16" s="1"/>
  <c r="M44" i="16"/>
  <c r="P44" i="16" s="1"/>
  <c r="M45" i="16"/>
  <c r="P45" i="16" s="1"/>
  <c r="M46" i="16"/>
  <c r="P46" i="16" s="1"/>
  <c r="M47" i="16"/>
  <c r="P47" i="16" s="1"/>
  <c r="M48" i="16"/>
  <c r="P48" i="16" s="1"/>
  <c r="M49" i="16"/>
  <c r="P49" i="16" s="1"/>
  <c r="M50" i="16"/>
  <c r="P50" i="16" s="1"/>
  <c r="M51" i="16"/>
  <c r="P51" i="16" s="1"/>
  <c r="M52" i="16"/>
  <c r="P52" i="16" s="1"/>
  <c r="M53" i="16"/>
  <c r="P53" i="16" s="1"/>
  <c r="M54" i="16"/>
  <c r="P54" i="16" s="1"/>
  <c r="M55" i="16"/>
  <c r="P55" i="16" s="1"/>
  <c r="M56" i="16"/>
  <c r="P56" i="16" s="1"/>
  <c r="M57" i="16"/>
  <c r="P57" i="16" s="1"/>
  <c r="M58" i="16"/>
  <c r="P58" i="16" s="1"/>
  <c r="M59" i="16"/>
  <c r="P59" i="16" s="1"/>
  <c r="M60" i="16"/>
  <c r="P60" i="16" s="1"/>
  <c r="M61" i="16"/>
  <c r="P61" i="16" s="1"/>
  <c r="M62" i="16"/>
  <c r="P62" i="16" s="1"/>
  <c r="M63" i="16"/>
  <c r="P63" i="16" s="1"/>
  <c r="M64" i="16"/>
  <c r="P64" i="16" s="1"/>
  <c r="M65" i="16"/>
  <c r="P65" i="16" s="1"/>
  <c r="M66" i="16"/>
  <c r="M67" i="16"/>
  <c r="P67" i="16" s="1"/>
  <c r="M68" i="16"/>
  <c r="P68" i="16" s="1"/>
  <c r="M69" i="16"/>
  <c r="P69" i="16" s="1"/>
  <c r="M70" i="16"/>
  <c r="P70" i="16" s="1"/>
  <c r="M71" i="16"/>
  <c r="P71" i="16" s="1"/>
  <c r="M72" i="16"/>
  <c r="P72" i="16" s="1"/>
  <c r="M73" i="16"/>
  <c r="P73" i="16" s="1"/>
  <c r="M74" i="16"/>
  <c r="P74" i="16" s="1"/>
  <c r="M75" i="16"/>
  <c r="P75" i="16" s="1"/>
  <c r="M76" i="16"/>
  <c r="P76" i="16" s="1"/>
  <c r="M77" i="16"/>
  <c r="P77" i="16" s="1"/>
  <c r="M78" i="16"/>
  <c r="P78" i="16" s="1"/>
  <c r="M79" i="16"/>
  <c r="P79" i="16" s="1"/>
  <c r="M80" i="16"/>
  <c r="P80" i="16" s="1"/>
  <c r="M81" i="16"/>
  <c r="P81" i="16" s="1"/>
  <c r="M82" i="16"/>
  <c r="P82" i="16" s="1"/>
  <c r="M83" i="16"/>
  <c r="P83" i="16" s="1"/>
  <c r="M84" i="16"/>
  <c r="P84" i="16" s="1"/>
  <c r="M85" i="16"/>
  <c r="P85" i="16" s="1"/>
  <c r="M86" i="16"/>
  <c r="P86" i="16" s="1"/>
  <c r="M87" i="16"/>
  <c r="P87" i="16" s="1"/>
  <c r="M88" i="16"/>
  <c r="P88" i="16" s="1"/>
  <c r="M89" i="16"/>
  <c r="P89" i="16" s="1"/>
  <c r="M90" i="16"/>
  <c r="P90" i="16" s="1"/>
  <c r="M91" i="16"/>
  <c r="P91" i="16" s="1"/>
  <c r="M92" i="16"/>
  <c r="P92" i="16" s="1"/>
  <c r="M93" i="16"/>
  <c r="P93" i="16" s="1"/>
  <c r="M94" i="16"/>
  <c r="P94" i="16" s="1"/>
  <c r="M95" i="16"/>
  <c r="P95" i="16" s="1"/>
  <c r="M96" i="16"/>
  <c r="P96" i="16" s="1"/>
  <c r="M97" i="16"/>
  <c r="P97" i="16" s="1"/>
  <c r="M98" i="16"/>
  <c r="P98" i="16" s="1"/>
  <c r="M99" i="16"/>
  <c r="P99" i="16" s="1"/>
  <c r="M100" i="16"/>
  <c r="P100" i="16" s="1"/>
  <c r="M101" i="16"/>
  <c r="P101" i="16" s="1"/>
  <c r="M102" i="16"/>
  <c r="P102" i="16" s="1"/>
  <c r="M103" i="16"/>
  <c r="P103" i="16" s="1"/>
  <c r="M104" i="16"/>
  <c r="P104" i="16" s="1"/>
  <c r="M105" i="16"/>
  <c r="P105" i="16" s="1"/>
  <c r="M106" i="16"/>
  <c r="P106" i="16" s="1"/>
  <c r="M107" i="16"/>
  <c r="P107" i="16" s="1"/>
  <c r="M108" i="16"/>
  <c r="P108" i="16" s="1"/>
  <c r="M109" i="16"/>
  <c r="P109" i="16" s="1"/>
  <c r="M110" i="16"/>
  <c r="P110" i="16" s="1"/>
  <c r="M111" i="16"/>
  <c r="P111" i="16" s="1"/>
  <c r="M112" i="16"/>
  <c r="P112" i="16" s="1"/>
  <c r="M113" i="16"/>
  <c r="P113" i="16" s="1"/>
  <c r="M114" i="16"/>
  <c r="P114" i="16" s="1"/>
  <c r="M115" i="16"/>
  <c r="P115" i="16" s="1"/>
  <c r="M116" i="16"/>
  <c r="P116" i="16" s="1"/>
  <c r="M117" i="16"/>
  <c r="P117" i="16" s="1"/>
  <c r="M118" i="16"/>
  <c r="P118" i="16" s="1"/>
  <c r="M119" i="16"/>
  <c r="P119" i="16" s="1"/>
  <c r="M120" i="16"/>
  <c r="P120" i="16" s="1"/>
  <c r="M121" i="16"/>
  <c r="P121" i="16" s="1"/>
  <c r="M122" i="16"/>
  <c r="P122" i="16" s="1"/>
  <c r="M123" i="16"/>
  <c r="P123" i="16" s="1"/>
  <c r="M124" i="16"/>
  <c r="P124" i="16" s="1"/>
  <c r="M125" i="16"/>
  <c r="P125" i="16" s="1"/>
  <c r="M126" i="16"/>
  <c r="P126" i="16" s="1"/>
  <c r="M127" i="16"/>
  <c r="P127" i="16" s="1"/>
  <c r="M128" i="16"/>
  <c r="P128" i="16" s="1"/>
  <c r="M129" i="16"/>
  <c r="P129" i="16" s="1"/>
  <c r="M130" i="16"/>
  <c r="P130" i="16" s="1"/>
  <c r="M131" i="16"/>
  <c r="P131" i="16" s="1"/>
  <c r="M132" i="16"/>
  <c r="P132" i="16" s="1"/>
  <c r="M133" i="16"/>
  <c r="P133" i="16" s="1"/>
  <c r="M134" i="16"/>
  <c r="P134" i="16" s="1"/>
  <c r="M135" i="16"/>
  <c r="P135" i="16" s="1"/>
  <c r="M136" i="16"/>
  <c r="P136" i="16" s="1"/>
  <c r="M137" i="16"/>
  <c r="P137" i="16" s="1"/>
  <c r="M138" i="16"/>
  <c r="P138" i="16" s="1"/>
  <c r="M139" i="16"/>
  <c r="P139" i="16" s="1"/>
  <c r="O2" i="16"/>
  <c r="N2" i="16"/>
  <c r="M2" i="16"/>
  <c r="P2" i="16" s="1"/>
  <c r="K4" i="5"/>
  <c r="K29" i="5" s="1"/>
  <c r="L29" i="5" s="1"/>
  <c r="K66" i="14"/>
  <c r="K65" i="14"/>
  <c r="K64" i="14"/>
  <c r="K63" i="14"/>
  <c r="K60" i="14"/>
  <c r="K59" i="14"/>
  <c r="K58" i="14"/>
  <c r="K57" i="14"/>
  <c r="K49" i="14"/>
  <c r="K48" i="14"/>
  <c r="K47" i="14"/>
  <c r="K46" i="14"/>
  <c r="K43" i="14"/>
  <c r="K42" i="14"/>
  <c r="K41" i="14"/>
  <c r="K40" i="14"/>
  <c r="K34" i="14"/>
  <c r="K33" i="14"/>
  <c r="K29" i="14"/>
  <c r="L29" i="14" s="1"/>
  <c r="K28" i="14"/>
  <c r="K27" i="14"/>
  <c r="K23" i="14"/>
  <c r="K21" i="14"/>
  <c r="K20" i="14"/>
  <c r="K19" i="14"/>
  <c r="K18" i="14"/>
  <c r="K14" i="14"/>
  <c r="K12" i="14"/>
  <c r="K11" i="14"/>
  <c r="K7" i="14"/>
  <c r="K5" i="14"/>
  <c r="K35" i="14" s="1"/>
  <c r="L35" i="14" s="1"/>
  <c r="K4" i="14"/>
  <c r="K66" i="13"/>
  <c r="K65" i="13"/>
  <c r="K64" i="13"/>
  <c r="K63" i="13"/>
  <c r="K60" i="13"/>
  <c r="K59" i="13"/>
  <c r="K58" i="13"/>
  <c r="K57" i="13"/>
  <c r="K49" i="13"/>
  <c r="K48" i="13"/>
  <c r="K47" i="13"/>
  <c r="K46" i="13"/>
  <c r="K43" i="13"/>
  <c r="K42" i="13"/>
  <c r="K41" i="13"/>
  <c r="K40" i="13"/>
  <c r="K34" i="13"/>
  <c r="K33" i="13"/>
  <c r="K28" i="13"/>
  <c r="K27" i="13"/>
  <c r="K23" i="13"/>
  <c r="K21" i="13"/>
  <c r="K20" i="13"/>
  <c r="K19" i="13"/>
  <c r="K18" i="13"/>
  <c r="K22" i="13" s="1"/>
  <c r="K14" i="13"/>
  <c r="K12" i="13"/>
  <c r="K11" i="13"/>
  <c r="K7" i="13"/>
  <c r="K5" i="13"/>
  <c r="K35" i="13" s="1"/>
  <c r="L35" i="13" s="1"/>
  <c r="K4" i="13"/>
  <c r="K6" i="13" s="1"/>
  <c r="K66" i="12"/>
  <c r="K65" i="12"/>
  <c r="K64" i="12"/>
  <c r="K63" i="12"/>
  <c r="K60" i="12"/>
  <c r="K59" i="12"/>
  <c r="K58" i="12"/>
  <c r="K57" i="12"/>
  <c r="K49" i="12"/>
  <c r="K48" i="12"/>
  <c r="K47" i="12"/>
  <c r="K46" i="12"/>
  <c r="K43" i="12"/>
  <c r="K42" i="12"/>
  <c r="K41" i="12"/>
  <c r="K40" i="12"/>
  <c r="K35" i="12"/>
  <c r="L35" i="12" s="1"/>
  <c r="K34" i="12"/>
  <c r="L34" i="12" s="1"/>
  <c r="K33" i="12"/>
  <c r="K28" i="12"/>
  <c r="K27" i="12"/>
  <c r="K23" i="12"/>
  <c r="K21" i="12"/>
  <c r="K20" i="12"/>
  <c r="K19" i="12"/>
  <c r="K18" i="12"/>
  <c r="K14" i="12"/>
  <c r="K12" i="12"/>
  <c r="K11" i="12"/>
  <c r="K7" i="12"/>
  <c r="K5" i="12"/>
  <c r="K4" i="12"/>
  <c r="K6" i="12" s="1"/>
  <c r="K66" i="11"/>
  <c r="K65" i="11"/>
  <c r="K64" i="11"/>
  <c r="K63" i="11"/>
  <c r="K60" i="11"/>
  <c r="K59" i="11"/>
  <c r="K58" i="11"/>
  <c r="K57" i="11"/>
  <c r="K49" i="11"/>
  <c r="K48" i="11"/>
  <c r="K47" i="11"/>
  <c r="K46" i="11"/>
  <c r="K43" i="11"/>
  <c r="K42" i="11"/>
  <c r="K41" i="11"/>
  <c r="K40" i="11"/>
  <c r="K35" i="11"/>
  <c r="L35" i="11" s="1"/>
  <c r="K34" i="11"/>
  <c r="K33" i="11"/>
  <c r="K28" i="11"/>
  <c r="K27" i="11"/>
  <c r="K23" i="11"/>
  <c r="K21" i="11"/>
  <c r="K20" i="11"/>
  <c r="K19" i="11"/>
  <c r="K18" i="11"/>
  <c r="K14" i="11"/>
  <c r="K12" i="11"/>
  <c r="K11" i="11"/>
  <c r="K7" i="11"/>
  <c r="K5" i="11"/>
  <c r="K4" i="11"/>
  <c r="K6" i="11" s="1"/>
  <c r="K66" i="10"/>
  <c r="K65" i="10"/>
  <c r="K64" i="10"/>
  <c r="K63" i="10"/>
  <c r="K60" i="10"/>
  <c r="K59" i="10"/>
  <c r="K58" i="10"/>
  <c r="K57" i="10"/>
  <c r="K49" i="10"/>
  <c r="K48" i="10"/>
  <c r="K47" i="10"/>
  <c r="K46" i="10"/>
  <c r="K43" i="10"/>
  <c r="K42" i="10"/>
  <c r="K41" i="10"/>
  <c r="K40" i="10"/>
  <c r="K51" i="10" s="1"/>
  <c r="L51" i="10" s="1"/>
  <c r="K34" i="10"/>
  <c r="K33" i="10"/>
  <c r="K29" i="10"/>
  <c r="L29" i="10" s="1"/>
  <c r="K28" i="10"/>
  <c r="K27" i="10"/>
  <c r="K23" i="10"/>
  <c r="K21" i="10"/>
  <c r="K20" i="10"/>
  <c r="K19" i="10"/>
  <c r="K18" i="10"/>
  <c r="K14" i="10"/>
  <c r="K12" i="10"/>
  <c r="K11" i="10"/>
  <c r="K7" i="10"/>
  <c r="K5" i="10"/>
  <c r="K35" i="10" s="1"/>
  <c r="L35" i="10" s="1"/>
  <c r="K4" i="10"/>
  <c r="K66" i="9"/>
  <c r="K65" i="9"/>
  <c r="K64" i="9"/>
  <c r="K63" i="9"/>
  <c r="K60" i="9"/>
  <c r="K59" i="9"/>
  <c r="K58" i="9"/>
  <c r="K57" i="9"/>
  <c r="K49" i="9"/>
  <c r="K48" i="9"/>
  <c r="K47" i="9"/>
  <c r="K46" i="9"/>
  <c r="K43" i="9"/>
  <c r="K42" i="9"/>
  <c r="K41" i="9"/>
  <c r="K40" i="9"/>
  <c r="K34" i="9"/>
  <c r="K33" i="9"/>
  <c r="K29" i="9"/>
  <c r="L29" i="9" s="1"/>
  <c r="K28" i="9"/>
  <c r="K27" i="9"/>
  <c r="K23" i="9"/>
  <c r="K21" i="9"/>
  <c r="K20" i="9"/>
  <c r="K19" i="9"/>
  <c r="K18" i="9"/>
  <c r="K14" i="9"/>
  <c r="K12" i="9"/>
  <c r="K11" i="9"/>
  <c r="K7" i="9"/>
  <c r="K5" i="9"/>
  <c r="K4" i="9"/>
  <c r="K66" i="8"/>
  <c r="K65" i="8"/>
  <c r="K64" i="8"/>
  <c r="K63" i="8"/>
  <c r="K60" i="8"/>
  <c r="K59" i="8"/>
  <c r="K58" i="8"/>
  <c r="K57" i="8"/>
  <c r="K49" i="8"/>
  <c r="K48" i="8"/>
  <c r="K47" i="8"/>
  <c r="K46" i="8"/>
  <c r="K43" i="8"/>
  <c r="K42" i="8"/>
  <c r="K41" i="8"/>
  <c r="K40" i="8"/>
  <c r="K34" i="8"/>
  <c r="K33" i="8"/>
  <c r="K29" i="8"/>
  <c r="L29" i="8" s="1"/>
  <c r="K28" i="8"/>
  <c r="K27" i="8"/>
  <c r="K23" i="8"/>
  <c r="K21" i="8"/>
  <c r="K20" i="8"/>
  <c r="K19" i="8"/>
  <c r="K18" i="8"/>
  <c r="K14" i="8"/>
  <c r="K12" i="8"/>
  <c r="K7" i="8"/>
  <c r="K5" i="8"/>
  <c r="K35" i="8" s="1"/>
  <c r="L35" i="8" s="1"/>
  <c r="K4" i="8"/>
  <c r="K66" i="7"/>
  <c r="K65" i="7"/>
  <c r="K64" i="7"/>
  <c r="K63" i="7"/>
  <c r="K60" i="7"/>
  <c r="K59" i="7"/>
  <c r="K58" i="7"/>
  <c r="K57" i="7"/>
  <c r="K49" i="7"/>
  <c r="K48" i="7"/>
  <c r="K47" i="7"/>
  <c r="K46" i="7"/>
  <c r="K43" i="7"/>
  <c r="K42" i="7"/>
  <c r="K41" i="7"/>
  <c r="K40" i="7"/>
  <c r="K34" i="7"/>
  <c r="K33" i="7"/>
  <c r="K29" i="7"/>
  <c r="L29" i="7" s="1"/>
  <c r="K28" i="7"/>
  <c r="K27" i="7"/>
  <c r="K23" i="7"/>
  <c r="K21" i="7"/>
  <c r="K20" i="7"/>
  <c r="K19" i="7"/>
  <c r="K18" i="7"/>
  <c r="K14" i="7"/>
  <c r="K12" i="7"/>
  <c r="K11" i="7"/>
  <c r="K7" i="7"/>
  <c r="K5" i="7"/>
  <c r="K4" i="7"/>
  <c r="K66" i="6"/>
  <c r="K65" i="6"/>
  <c r="K64" i="6"/>
  <c r="K63" i="6"/>
  <c r="K60" i="6"/>
  <c r="K59" i="6"/>
  <c r="K58" i="6"/>
  <c r="K57" i="6"/>
  <c r="K49" i="6"/>
  <c r="K48" i="6"/>
  <c r="K47" i="6"/>
  <c r="K46" i="6"/>
  <c r="K43" i="6"/>
  <c r="K42" i="6"/>
  <c r="K41" i="6"/>
  <c r="K40" i="6"/>
  <c r="K34" i="6"/>
  <c r="K33" i="6"/>
  <c r="K29" i="6"/>
  <c r="L29" i="6" s="1"/>
  <c r="K28" i="6"/>
  <c r="K27" i="6"/>
  <c r="K23" i="6"/>
  <c r="K21" i="6"/>
  <c r="K20" i="6"/>
  <c r="K19" i="6"/>
  <c r="K18" i="6"/>
  <c r="K14" i="6"/>
  <c r="K12" i="6"/>
  <c r="K11" i="6"/>
  <c r="K7" i="6"/>
  <c r="K5" i="6"/>
  <c r="K35" i="6" s="1"/>
  <c r="L35" i="6" s="1"/>
  <c r="K4" i="6"/>
  <c r="K51" i="5"/>
  <c r="K68" i="5"/>
  <c r="K66" i="5"/>
  <c r="K65" i="5"/>
  <c r="K64" i="5"/>
  <c r="K63" i="5"/>
  <c r="K60" i="5"/>
  <c r="K59" i="5"/>
  <c r="K58" i="5"/>
  <c r="K57" i="5"/>
  <c r="K49" i="5"/>
  <c r="K48" i="5"/>
  <c r="K47" i="5"/>
  <c r="K46" i="5"/>
  <c r="K43" i="5"/>
  <c r="K42" i="5"/>
  <c r="K41" i="5"/>
  <c r="K40" i="5"/>
  <c r="K27" i="5"/>
  <c r="K34" i="5"/>
  <c r="K33" i="5"/>
  <c r="K28" i="5"/>
  <c r="K23" i="5"/>
  <c r="K14" i="5"/>
  <c r="K20" i="5"/>
  <c r="K21" i="5"/>
  <c r="K19" i="5"/>
  <c r="K18" i="5"/>
  <c r="K11" i="5"/>
  <c r="K7" i="5"/>
  <c r="K12" i="5"/>
  <c r="K5" i="5"/>
  <c r="K35" i="5" s="1"/>
  <c r="L35" i="5" s="1"/>
  <c r="G3" i="3"/>
  <c r="F7" i="2"/>
  <c r="F5" i="2"/>
  <c r="F4" i="2"/>
  <c r="F3" i="2"/>
  <c r="G7" i="3"/>
  <c r="G5" i="3"/>
  <c r="G4" i="3"/>
  <c r="KH54" i="17" l="1"/>
  <c r="KI54" i="17" s="1"/>
  <c r="KH21" i="17"/>
  <c r="KI21" i="17" s="1"/>
  <c r="KH46" i="17"/>
  <c r="KI46" i="17" s="1"/>
  <c r="KH64" i="17"/>
  <c r="KI64" i="17" s="1"/>
  <c r="KH68" i="17"/>
  <c r="KI68" i="17" s="1"/>
  <c r="KH72" i="17"/>
  <c r="KI72" i="17" s="1"/>
  <c r="KH76" i="17"/>
  <c r="KI76" i="17" s="1"/>
  <c r="KH113" i="17"/>
  <c r="KI113" i="17" s="1"/>
  <c r="KH114" i="17"/>
  <c r="KI114" i="17" s="1"/>
  <c r="KH110" i="17"/>
  <c r="KI110" i="17" s="1"/>
  <c r="KH106" i="17"/>
  <c r="KI106" i="17" s="1"/>
  <c r="KH82" i="17"/>
  <c r="KI82" i="17" s="1"/>
  <c r="KH74" i="17"/>
  <c r="KI74" i="17" s="1"/>
  <c r="KH62" i="17"/>
  <c r="KI62" i="17" s="1"/>
  <c r="KH50" i="17"/>
  <c r="KI50" i="17" s="1"/>
  <c r="KH98" i="17"/>
  <c r="KI98" i="17" s="1"/>
  <c r="KH78" i="17"/>
  <c r="KI78" i="17" s="1"/>
  <c r="KH42" i="17"/>
  <c r="KI42" i="17" s="1"/>
  <c r="KH61" i="17"/>
  <c r="KI61" i="17" s="1"/>
  <c r="KH3" i="17"/>
  <c r="KI3" i="17" s="1"/>
  <c r="KH9" i="17"/>
  <c r="KI9" i="17" s="1"/>
  <c r="KH13" i="17"/>
  <c r="KI13" i="17" s="1"/>
  <c r="KH25" i="17"/>
  <c r="KI25" i="17" s="1"/>
  <c r="KH29" i="17"/>
  <c r="KI29" i="17" s="1"/>
  <c r="KH33" i="17"/>
  <c r="KI33" i="17" s="1"/>
  <c r="KH39" i="17"/>
  <c r="KI39" i="17" s="1"/>
  <c r="KH52" i="17"/>
  <c r="KI52" i="17" s="1"/>
  <c r="KH53" i="17"/>
  <c r="KI53" i="17" s="1"/>
  <c r="KH75" i="17"/>
  <c r="KI75" i="17" s="1"/>
  <c r="KH81" i="17"/>
  <c r="KI81" i="17" s="1"/>
  <c r="KH84" i="17"/>
  <c r="KI84" i="17" s="1"/>
  <c r="KH88" i="17"/>
  <c r="KI88" i="17" s="1"/>
  <c r="KK2" i="17" a="1"/>
  <c r="KK2" i="17" s="1"/>
  <c r="KL2" i="17" s="1"/>
  <c r="KH4" i="17"/>
  <c r="KI4" i="17" s="1"/>
  <c r="KH8" i="17"/>
  <c r="KI8" i="17" s="1"/>
  <c r="KH10" i="17"/>
  <c r="KI10" i="17" s="1"/>
  <c r="KH14" i="17"/>
  <c r="KI14" i="17" s="1"/>
  <c r="KH16" i="17"/>
  <c r="KI16" i="17" s="1"/>
  <c r="KH24" i="17"/>
  <c r="KI24" i="17" s="1"/>
  <c r="KH28" i="17"/>
  <c r="KI28" i="17" s="1"/>
  <c r="KH32" i="17"/>
  <c r="KI32" i="17" s="1"/>
  <c r="KH63" i="17"/>
  <c r="KI63" i="17" s="1"/>
  <c r="KH67" i="17"/>
  <c r="KI67" i="17" s="1"/>
  <c r="KH71" i="17"/>
  <c r="KI71" i="17" s="1"/>
  <c r="KH100" i="17"/>
  <c r="KI100" i="17" s="1"/>
  <c r="KH104" i="17"/>
  <c r="KI104" i="17" s="1"/>
  <c r="KH94" i="17"/>
  <c r="KI94" i="17" s="1"/>
  <c r="KH6" i="17"/>
  <c r="KI6" i="17" s="1"/>
  <c r="KH37" i="17"/>
  <c r="KI37" i="17" s="1"/>
  <c r="KH55" i="17"/>
  <c r="KI55" i="17" s="1"/>
  <c r="KH59" i="17"/>
  <c r="KI59" i="17" s="1"/>
  <c r="KH65" i="17"/>
  <c r="KI65" i="17" s="1"/>
  <c r="KH69" i="17"/>
  <c r="KI69" i="17" s="1"/>
  <c r="KH77" i="17"/>
  <c r="KI77" i="17" s="1"/>
  <c r="KH80" i="17"/>
  <c r="KI80" i="17" s="1"/>
  <c r="KH86" i="17"/>
  <c r="KI86" i="17" s="1"/>
  <c r="KH91" i="17"/>
  <c r="KI91" i="17" s="1"/>
  <c r="KH95" i="17"/>
  <c r="KI95" i="17" s="1"/>
  <c r="KH101" i="17"/>
  <c r="KI101" i="17" s="1"/>
  <c r="KH105" i="17"/>
  <c r="KI105" i="17" s="1"/>
  <c r="KH108" i="17"/>
  <c r="KI108" i="17" s="1"/>
  <c r="KH118" i="17"/>
  <c r="KI118" i="17" s="1"/>
  <c r="KH58" i="17"/>
  <c r="KI58" i="17" s="1"/>
  <c r="KH5" i="17"/>
  <c r="KI5" i="17" s="1"/>
  <c r="KH7" i="17"/>
  <c r="KI7" i="17" s="1"/>
  <c r="KH11" i="17"/>
  <c r="KI11" i="17" s="1"/>
  <c r="KH15" i="17"/>
  <c r="KI15" i="17" s="1"/>
  <c r="KH23" i="17"/>
  <c r="KI23" i="17" s="1"/>
  <c r="KH27" i="17"/>
  <c r="KI27" i="17" s="1"/>
  <c r="KH31" i="17"/>
  <c r="KI31" i="17" s="1"/>
  <c r="KH41" i="17"/>
  <c r="KI41" i="17" s="1"/>
  <c r="KH44" i="17"/>
  <c r="KI44" i="17" s="1"/>
  <c r="KH45" i="17"/>
  <c r="KI45" i="17" s="1"/>
  <c r="KH49" i="17"/>
  <c r="KI49" i="17" s="1"/>
  <c r="KH115" i="17"/>
  <c r="KI115" i="17" s="1"/>
  <c r="KH90" i="17"/>
  <c r="KI90" i="17" s="1"/>
  <c r="KH19" i="17"/>
  <c r="KI19" i="17" s="1"/>
  <c r="KH35" i="17"/>
  <c r="KI35" i="17" s="1"/>
  <c r="KH40" i="17"/>
  <c r="KI40" i="17" s="1"/>
  <c r="KH48" i="17"/>
  <c r="KI48" i="17" s="1"/>
  <c r="KH56" i="17"/>
  <c r="KI56" i="17" s="1"/>
  <c r="KH60" i="17"/>
  <c r="KI60" i="17" s="1"/>
  <c r="KH66" i="17"/>
  <c r="KI66" i="17" s="1"/>
  <c r="KH70" i="17"/>
  <c r="KI70" i="17" s="1"/>
  <c r="KH79" i="17"/>
  <c r="KI79" i="17" s="1"/>
  <c r="KH85" i="17"/>
  <c r="KI85" i="17" s="1"/>
  <c r="KH89" i="17"/>
  <c r="KI89" i="17" s="1"/>
  <c r="KH92" i="17"/>
  <c r="KI92" i="17" s="1"/>
  <c r="KH96" i="17"/>
  <c r="KI96" i="17" s="1"/>
  <c r="KH102" i="17"/>
  <c r="KI102" i="17" s="1"/>
  <c r="KH107" i="17"/>
  <c r="KI107" i="17" s="1"/>
  <c r="KH111" i="17"/>
  <c r="KI111" i="17" s="1"/>
  <c r="KH117" i="17"/>
  <c r="KI117" i="17" s="1"/>
  <c r="KH121" i="17"/>
  <c r="KI121" i="17" s="1"/>
  <c r="KH12" i="17"/>
  <c r="KI12" i="17" s="1"/>
  <c r="KH2" i="17"/>
  <c r="KI2" i="17" s="1"/>
  <c r="KM2" i="17" a="1"/>
  <c r="KH22" i="17"/>
  <c r="KI22" i="17" s="1"/>
  <c r="KH30" i="17"/>
  <c r="KI30" i="17" s="1"/>
  <c r="KH38" i="17"/>
  <c r="KI38" i="17" s="1"/>
  <c r="KH18" i="17"/>
  <c r="KI18" i="17" s="1"/>
  <c r="KH26" i="17"/>
  <c r="KI26" i="17" s="1"/>
  <c r="KH34" i="17"/>
  <c r="KI34" i="17" s="1"/>
  <c r="BS6" i="20"/>
  <c r="BS8" i="20"/>
  <c r="AR34" i="21"/>
  <c r="AS34" i="21" s="1"/>
  <c r="AR10" i="21"/>
  <c r="AS10" i="21" s="1"/>
  <c r="AU2" i="21" a="1"/>
  <c r="AV4" i="21" s="1"/>
  <c r="JP115" i="17"/>
  <c r="JQ115" i="17" s="1"/>
  <c r="AR3" i="21"/>
  <c r="AS3" i="21" s="1"/>
  <c r="AR25" i="21"/>
  <c r="AS25" i="21" s="1"/>
  <c r="AR7" i="21"/>
  <c r="AS7" i="21" s="1"/>
  <c r="AR8" i="21"/>
  <c r="AS8" i="21" s="1"/>
  <c r="AR60" i="21"/>
  <c r="AS60" i="21" s="1"/>
  <c r="AW2" i="21" a="1"/>
  <c r="AR6" i="21"/>
  <c r="AS6" i="21" s="1"/>
  <c r="AR64" i="21"/>
  <c r="AS64" i="21" s="1"/>
  <c r="AR68" i="21"/>
  <c r="AS68" i="21" s="1"/>
  <c r="AR72" i="21"/>
  <c r="AS72" i="21" s="1"/>
  <c r="AR76" i="21"/>
  <c r="AS76" i="21" s="1"/>
  <c r="AR80" i="21"/>
  <c r="AS80" i="21" s="1"/>
  <c r="AR84" i="21"/>
  <c r="AS84" i="21" s="1"/>
  <c r="AR88" i="21"/>
  <c r="AS88" i="21" s="1"/>
  <c r="AR94" i="21"/>
  <c r="AS94" i="21" s="1"/>
  <c r="AR98" i="21"/>
  <c r="AS98" i="21" s="1"/>
  <c r="AR100" i="21"/>
  <c r="AS100" i="21" s="1"/>
  <c r="AR106" i="21"/>
  <c r="AS106" i="21" s="1"/>
  <c r="AR108" i="21"/>
  <c r="AS108" i="21" s="1"/>
  <c r="AR114" i="21"/>
  <c r="AS114" i="21" s="1"/>
  <c r="AR116" i="21"/>
  <c r="AS116" i="21" s="1"/>
  <c r="AR120" i="21"/>
  <c r="AS120" i="21" s="1"/>
  <c r="AR39" i="21"/>
  <c r="AS39" i="21" s="1"/>
  <c r="AR40" i="21"/>
  <c r="AS40" i="21" s="1"/>
  <c r="AR42" i="21"/>
  <c r="AS42" i="21" s="1"/>
  <c r="AR44" i="21"/>
  <c r="AS44" i="21" s="1"/>
  <c r="AR46" i="21"/>
  <c r="AS46" i="21" s="1"/>
  <c r="AR48" i="21"/>
  <c r="AS48" i="21" s="1"/>
  <c r="AR50" i="21"/>
  <c r="AS50" i="21" s="1"/>
  <c r="AR52" i="21"/>
  <c r="AS52" i="21" s="1"/>
  <c r="AR54" i="21"/>
  <c r="AS54" i="21" s="1"/>
  <c r="AR56" i="21"/>
  <c r="AS56" i="21" s="1"/>
  <c r="AR58" i="21"/>
  <c r="AS58" i="21" s="1"/>
  <c r="AR62" i="21"/>
  <c r="AS62" i="21" s="1"/>
  <c r="AR66" i="21"/>
  <c r="AS66" i="21" s="1"/>
  <c r="AR70" i="21"/>
  <c r="AS70" i="21" s="1"/>
  <c r="AR74" i="21"/>
  <c r="AS74" i="21" s="1"/>
  <c r="AR78" i="21"/>
  <c r="AS78" i="21" s="1"/>
  <c r="AR82" i="21"/>
  <c r="AS82" i="21" s="1"/>
  <c r="AR86" i="21"/>
  <c r="AS86" i="21" s="1"/>
  <c r="AR90" i="21"/>
  <c r="AS90" i="21" s="1"/>
  <c r="AR92" i="21"/>
  <c r="AS92" i="21" s="1"/>
  <c r="AR96" i="21"/>
  <c r="AS96" i="21" s="1"/>
  <c r="AR102" i="21"/>
  <c r="AS102" i="21" s="1"/>
  <c r="AR104" i="21"/>
  <c r="AS104" i="21" s="1"/>
  <c r="AR110" i="21"/>
  <c r="AS110" i="21" s="1"/>
  <c r="AR112" i="21"/>
  <c r="AS112" i="21" s="1"/>
  <c r="AR118" i="21"/>
  <c r="AS118" i="21" s="1"/>
  <c r="AR38" i="21"/>
  <c r="AS38" i="21" s="1"/>
  <c r="AR41" i="21"/>
  <c r="AS41" i="21" s="1"/>
  <c r="AR43" i="21"/>
  <c r="AS43" i="21" s="1"/>
  <c r="AR45" i="21"/>
  <c r="AS45" i="21" s="1"/>
  <c r="AR47" i="21"/>
  <c r="AS47" i="21" s="1"/>
  <c r="AR49" i="21"/>
  <c r="AS49" i="21" s="1"/>
  <c r="AR51" i="21"/>
  <c r="AS51" i="21" s="1"/>
  <c r="AR53" i="21"/>
  <c r="AS53" i="21" s="1"/>
  <c r="AR55" i="21"/>
  <c r="AS55" i="21" s="1"/>
  <c r="AR57" i="21"/>
  <c r="AS57" i="21" s="1"/>
  <c r="AR59" i="21"/>
  <c r="AS59" i="21" s="1"/>
  <c r="AR61" i="21"/>
  <c r="AS61" i="21" s="1"/>
  <c r="AR63" i="21"/>
  <c r="AS63" i="21" s="1"/>
  <c r="AR65" i="21"/>
  <c r="AS65" i="21" s="1"/>
  <c r="AR67" i="21"/>
  <c r="AS67" i="21" s="1"/>
  <c r="AR69" i="21"/>
  <c r="AS69" i="21" s="1"/>
  <c r="AR71" i="21"/>
  <c r="AS71" i="21" s="1"/>
  <c r="AR73" i="21"/>
  <c r="AS73" i="21" s="1"/>
  <c r="AR75" i="21"/>
  <c r="AS75" i="21" s="1"/>
  <c r="AR77" i="21"/>
  <c r="AS77" i="21" s="1"/>
  <c r="AR79" i="21"/>
  <c r="AS79" i="21" s="1"/>
  <c r="AR81" i="21"/>
  <c r="AS81" i="21" s="1"/>
  <c r="AR83" i="21"/>
  <c r="AS83" i="21" s="1"/>
  <c r="AR85" i="21"/>
  <c r="AS85" i="21" s="1"/>
  <c r="AR87" i="21"/>
  <c r="AS87" i="21" s="1"/>
  <c r="AR89" i="21"/>
  <c r="AS89" i="21" s="1"/>
  <c r="AR91" i="21"/>
  <c r="AS91" i="21" s="1"/>
  <c r="AR93" i="21"/>
  <c r="AS93" i="21" s="1"/>
  <c r="AR95" i="21"/>
  <c r="AS95" i="21" s="1"/>
  <c r="AR97" i="21"/>
  <c r="AS97" i="21" s="1"/>
  <c r="AR99" i="21"/>
  <c r="AS99" i="21" s="1"/>
  <c r="AR101" i="21"/>
  <c r="AS101" i="21" s="1"/>
  <c r="AR103" i="21"/>
  <c r="AS103" i="21" s="1"/>
  <c r="AR105" i="21"/>
  <c r="AS105" i="21" s="1"/>
  <c r="AR107" i="21"/>
  <c r="AS107" i="21" s="1"/>
  <c r="AR109" i="21"/>
  <c r="AS109" i="21" s="1"/>
  <c r="AR111" i="21"/>
  <c r="AS111" i="21" s="1"/>
  <c r="AR113" i="21"/>
  <c r="AS113" i="21" s="1"/>
  <c r="AR115" i="21"/>
  <c r="AS115" i="21" s="1"/>
  <c r="AR117" i="21"/>
  <c r="AS117" i="21" s="1"/>
  <c r="AR119" i="21"/>
  <c r="AS119" i="21" s="1"/>
  <c r="AR121" i="21"/>
  <c r="AS121" i="21" s="1"/>
  <c r="JP70" i="17"/>
  <c r="JQ70" i="17" s="1"/>
  <c r="JP54" i="17"/>
  <c r="JQ54" i="17" s="1"/>
  <c r="JP14" i="17"/>
  <c r="JQ14" i="17" s="1"/>
  <c r="JP90" i="17"/>
  <c r="JQ90" i="17" s="1"/>
  <c r="JP78" i="17"/>
  <c r="JQ78" i="17" s="1"/>
  <c r="JP2" i="17"/>
  <c r="JQ2" i="17" s="1"/>
  <c r="JP118" i="17"/>
  <c r="JQ118" i="17" s="1"/>
  <c r="JP114" i="17"/>
  <c r="JQ114" i="17" s="1"/>
  <c r="JP106" i="17"/>
  <c r="JQ106" i="17" s="1"/>
  <c r="JP102" i="17"/>
  <c r="JQ102" i="17" s="1"/>
  <c r="JP98" i="17"/>
  <c r="JQ98" i="17" s="1"/>
  <c r="JP94" i="17"/>
  <c r="JQ94" i="17" s="1"/>
  <c r="JP86" i="17"/>
  <c r="JQ86" i="17" s="1"/>
  <c r="JP82" i="17"/>
  <c r="JQ82" i="17" s="1"/>
  <c r="JP74" i="17"/>
  <c r="JQ74" i="17" s="1"/>
  <c r="JP66" i="17"/>
  <c r="JQ66" i="17" s="1"/>
  <c r="JP62" i="17"/>
  <c r="JQ62" i="17" s="1"/>
  <c r="JP58" i="17"/>
  <c r="JQ58" i="17" s="1"/>
  <c r="JP50" i="17"/>
  <c r="JQ50" i="17" s="1"/>
  <c r="JP46" i="17"/>
  <c r="JQ46" i="17" s="1"/>
  <c r="JP42" i="17"/>
  <c r="JQ42" i="17" s="1"/>
  <c r="JP34" i="17"/>
  <c r="JQ34" i="17" s="1"/>
  <c r="JP30" i="17"/>
  <c r="JQ30" i="17" s="1"/>
  <c r="JP26" i="17"/>
  <c r="JQ26" i="17" s="1"/>
  <c r="JP22" i="17"/>
  <c r="JQ22" i="17" s="1"/>
  <c r="JP18" i="17"/>
  <c r="JQ18" i="17" s="1"/>
  <c r="JP10" i="17"/>
  <c r="JQ10" i="17" s="1"/>
  <c r="JP6" i="17"/>
  <c r="JQ6" i="17" s="1"/>
  <c r="AY5" i="25"/>
  <c r="AZ5" i="25" s="1"/>
  <c r="BA5" i="25" s="1"/>
  <c r="AY9" i="25"/>
  <c r="AZ9" i="25" s="1"/>
  <c r="BA9" i="25" s="1"/>
  <c r="AY13" i="25"/>
  <c r="AZ13" i="25" s="1"/>
  <c r="BA13" i="25" s="1"/>
  <c r="AY17" i="25"/>
  <c r="AZ17" i="25" s="1"/>
  <c r="BA17" i="25" s="1"/>
  <c r="AY21" i="25"/>
  <c r="AZ21" i="25" s="1"/>
  <c r="BA21" i="25" s="1"/>
  <c r="AY25" i="25"/>
  <c r="AZ25" i="25" s="1"/>
  <c r="BA25" i="25" s="1"/>
  <c r="AY29" i="25"/>
  <c r="AZ29" i="25" s="1"/>
  <c r="BA29" i="25" s="1"/>
  <c r="AY33" i="25"/>
  <c r="AZ33" i="25" s="1"/>
  <c r="BA33" i="25" s="1"/>
  <c r="AY37" i="25"/>
  <c r="AZ37" i="25" s="1"/>
  <c r="BA37" i="25" s="1"/>
  <c r="AY41" i="25"/>
  <c r="AZ41" i="25" s="1"/>
  <c r="BA41" i="25" s="1"/>
  <c r="AY45" i="25"/>
  <c r="AZ45" i="25" s="1"/>
  <c r="BA45" i="25" s="1"/>
  <c r="AY49" i="25"/>
  <c r="AZ49" i="25" s="1"/>
  <c r="BA49" i="25" s="1"/>
  <c r="AY53" i="25"/>
  <c r="AY57" i="25"/>
  <c r="AY61" i="25"/>
  <c r="AY65" i="25"/>
  <c r="AZ65" i="25" s="1"/>
  <c r="BA65" i="25" s="1"/>
  <c r="AY69" i="25"/>
  <c r="AY73" i="25"/>
  <c r="AY77" i="25"/>
  <c r="AY81" i="25"/>
  <c r="AZ81" i="25" s="1"/>
  <c r="BA81" i="25" s="1"/>
  <c r="AY85" i="25"/>
  <c r="AY89" i="25"/>
  <c r="AY93" i="25"/>
  <c r="AY97" i="25"/>
  <c r="AZ97" i="25" s="1"/>
  <c r="BA97" i="25" s="1"/>
  <c r="AY101" i="25"/>
  <c r="AZ101" i="25" s="1"/>
  <c r="BA101" i="25" s="1"/>
  <c r="AY105" i="25"/>
  <c r="AZ105" i="25" s="1"/>
  <c r="BA105" i="25" s="1"/>
  <c r="AY109" i="25"/>
  <c r="AY113" i="25"/>
  <c r="AZ113" i="25" s="1"/>
  <c r="BA113" i="25" s="1"/>
  <c r="AY117" i="25"/>
  <c r="AY121" i="25"/>
  <c r="R6" i="25"/>
  <c r="R10" i="25"/>
  <c r="R14" i="25"/>
  <c r="R18" i="25"/>
  <c r="AY6" i="25"/>
  <c r="AY10" i="25"/>
  <c r="AZ10" i="25" s="1"/>
  <c r="BA10" i="25" s="1"/>
  <c r="AY14" i="25"/>
  <c r="AZ14" i="25" s="1"/>
  <c r="BA14" i="25" s="1"/>
  <c r="AY18" i="25"/>
  <c r="AY22" i="25"/>
  <c r="AY26" i="25"/>
  <c r="AY30" i="25"/>
  <c r="AZ30" i="25" s="1"/>
  <c r="BA30" i="25" s="1"/>
  <c r="AY34" i="25"/>
  <c r="AZ34" i="25" s="1"/>
  <c r="BA34" i="25" s="1"/>
  <c r="AY38" i="25"/>
  <c r="AY42" i="25"/>
  <c r="AY46" i="25"/>
  <c r="AY50" i="25"/>
  <c r="AY54" i="25"/>
  <c r="AY58" i="25"/>
  <c r="AZ58" i="25" s="1"/>
  <c r="BA58" i="25" s="1"/>
  <c r="AY62" i="25"/>
  <c r="AY66" i="25"/>
  <c r="AY70" i="25"/>
  <c r="AY74" i="25"/>
  <c r="AZ74" i="25" s="1"/>
  <c r="BA74" i="25" s="1"/>
  <c r="AY78" i="25"/>
  <c r="AY82" i="25"/>
  <c r="AY86" i="25"/>
  <c r="AY90" i="25"/>
  <c r="AZ90" i="25" s="1"/>
  <c r="BA90" i="25" s="1"/>
  <c r="AY94" i="25"/>
  <c r="AY98" i="25"/>
  <c r="AY102" i="25"/>
  <c r="AY106" i="25"/>
  <c r="AZ106" i="25" s="1"/>
  <c r="BA106" i="25" s="1"/>
  <c r="AY110" i="25"/>
  <c r="AY114" i="25"/>
  <c r="AY118" i="25"/>
  <c r="AY2" i="25"/>
  <c r="R3" i="25"/>
  <c r="R7" i="25"/>
  <c r="AY3" i="25"/>
  <c r="AZ3" i="25" s="1"/>
  <c r="BA3" i="25" s="1"/>
  <c r="AY7" i="25"/>
  <c r="AZ7" i="25" s="1"/>
  <c r="BA7" i="25" s="1"/>
  <c r="AY11" i="25"/>
  <c r="AZ11" i="25" s="1"/>
  <c r="BA11" i="25" s="1"/>
  <c r="AY15" i="25"/>
  <c r="AZ15" i="25" s="1"/>
  <c r="BA15" i="25" s="1"/>
  <c r="AY19" i="25"/>
  <c r="AZ19" i="25" s="1"/>
  <c r="BA19" i="25" s="1"/>
  <c r="AY23" i="25"/>
  <c r="AZ23" i="25" s="1"/>
  <c r="BA23" i="25" s="1"/>
  <c r="AY27" i="25"/>
  <c r="AZ27" i="25" s="1"/>
  <c r="BA27" i="25" s="1"/>
  <c r="AY31" i="25"/>
  <c r="AZ31" i="25" s="1"/>
  <c r="BA31" i="25" s="1"/>
  <c r="AY35" i="25"/>
  <c r="AZ35" i="25" s="1"/>
  <c r="BA35" i="25" s="1"/>
  <c r="AY39" i="25"/>
  <c r="AY43" i="25"/>
  <c r="AY47" i="25"/>
  <c r="AY51" i="25"/>
  <c r="AY55" i="25"/>
  <c r="AZ55" i="25" s="1"/>
  <c r="BA55" i="25" s="1"/>
  <c r="AY59" i="25"/>
  <c r="AY63" i="25"/>
  <c r="AY67" i="25"/>
  <c r="AY71" i="25"/>
  <c r="AZ71" i="25" s="1"/>
  <c r="BA71" i="25" s="1"/>
  <c r="AY75" i="25"/>
  <c r="AY79" i="25"/>
  <c r="AY83" i="25"/>
  <c r="AY87" i="25"/>
  <c r="AZ87" i="25" s="1"/>
  <c r="BA87" i="25" s="1"/>
  <c r="AY91" i="25"/>
  <c r="AY95" i="25"/>
  <c r="AY99" i="25"/>
  <c r="AZ99" i="25" s="1"/>
  <c r="BA99" i="25" s="1"/>
  <c r="AY103" i="25"/>
  <c r="AZ103" i="25" s="1"/>
  <c r="BA103" i="25" s="1"/>
  <c r="AY107" i="25"/>
  <c r="AY111" i="25"/>
  <c r="AY115" i="25"/>
  <c r="AY119" i="25"/>
  <c r="R4" i="25"/>
  <c r="R8" i="25"/>
  <c r="R12" i="25"/>
  <c r="AY4" i="25"/>
  <c r="AZ4" i="25" s="1"/>
  <c r="BA4" i="25" s="1"/>
  <c r="AY8" i="25"/>
  <c r="AZ8" i="25" s="1"/>
  <c r="BA8" i="25" s="1"/>
  <c r="AY12" i="25"/>
  <c r="AZ12" i="25" s="1"/>
  <c r="BA12" i="25" s="1"/>
  <c r="AY16" i="25"/>
  <c r="AZ16" i="25" s="1"/>
  <c r="BA16" i="25" s="1"/>
  <c r="AY20" i="25"/>
  <c r="AZ20" i="25" s="1"/>
  <c r="BA20" i="25" s="1"/>
  <c r="AY24" i="25"/>
  <c r="AZ24" i="25" s="1"/>
  <c r="BA24" i="25" s="1"/>
  <c r="AY28" i="25"/>
  <c r="AZ28" i="25" s="1"/>
  <c r="BA28" i="25" s="1"/>
  <c r="AY32" i="25"/>
  <c r="AZ32" i="25" s="1"/>
  <c r="BA32" i="25" s="1"/>
  <c r="AY36" i="25"/>
  <c r="AZ36" i="25" s="1"/>
  <c r="BA36" i="25" s="1"/>
  <c r="AY40" i="25"/>
  <c r="AY44" i="25"/>
  <c r="AY48" i="25"/>
  <c r="AY52" i="25"/>
  <c r="AY56" i="25"/>
  <c r="AY60" i="25"/>
  <c r="AY64" i="25"/>
  <c r="AY68" i="25"/>
  <c r="AY72" i="25"/>
  <c r="AY76" i="25"/>
  <c r="AY80" i="25"/>
  <c r="AY84" i="25"/>
  <c r="AY88" i="25"/>
  <c r="AY92" i="25"/>
  <c r="AY96" i="25"/>
  <c r="AY100" i="25"/>
  <c r="AY104" i="25"/>
  <c r="AY108" i="25"/>
  <c r="AY112" i="25"/>
  <c r="AY116" i="25"/>
  <c r="AY120" i="25"/>
  <c r="R5" i="25"/>
  <c r="R9" i="25"/>
  <c r="R120" i="25"/>
  <c r="R116" i="25"/>
  <c r="R112" i="25"/>
  <c r="R108" i="25"/>
  <c r="R104" i="25"/>
  <c r="R100" i="25"/>
  <c r="R96" i="25"/>
  <c r="R92" i="25"/>
  <c r="R88" i="25"/>
  <c r="R84" i="25"/>
  <c r="R80" i="25"/>
  <c r="R76" i="25"/>
  <c r="R72" i="25"/>
  <c r="R68" i="25"/>
  <c r="R64" i="25"/>
  <c r="R60" i="25"/>
  <c r="R56" i="25"/>
  <c r="R52" i="25"/>
  <c r="R48" i="25"/>
  <c r="R44" i="25"/>
  <c r="R40" i="25"/>
  <c r="R36" i="25"/>
  <c r="R32" i="25"/>
  <c r="R28" i="25"/>
  <c r="R24" i="25"/>
  <c r="R20" i="25"/>
  <c r="R15" i="25"/>
  <c r="R119" i="25"/>
  <c r="R115" i="25"/>
  <c r="R111" i="25"/>
  <c r="R107" i="25"/>
  <c r="R103" i="25"/>
  <c r="R99" i="25"/>
  <c r="R95" i="25"/>
  <c r="R91" i="25"/>
  <c r="R87" i="25"/>
  <c r="R83" i="25"/>
  <c r="R79" i="25"/>
  <c r="R75" i="25"/>
  <c r="R71" i="25"/>
  <c r="R67" i="25"/>
  <c r="R63" i="25"/>
  <c r="R59" i="25"/>
  <c r="R55" i="25"/>
  <c r="R51" i="25"/>
  <c r="R47" i="25"/>
  <c r="R43" i="25"/>
  <c r="R39" i="25"/>
  <c r="R35" i="25"/>
  <c r="R31" i="25"/>
  <c r="R27" i="25"/>
  <c r="R23" i="25"/>
  <c r="R19" i="25"/>
  <c r="R13" i="25"/>
  <c r="R110" i="25"/>
  <c r="R106" i="25"/>
  <c r="R102" i="25"/>
  <c r="R98" i="25"/>
  <c r="R94" i="25"/>
  <c r="R90" i="25"/>
  <c r="R86" i="25"/>
  <c r="R82" i="25"/>
  <c r="R78" i="25"/>
  <c r="R74" i="25"/>
  <c r="R70" i="25"/>
  <c r="R66" i="25"/>
  <c r="R62" i="25"/>
  <c r="R58" i="25"/>
  <c r="R54" i="25"/>
  <c r="R50" i="25"/>
  <c r="R46" i="25"/>
  <c r="R42" i="25"/>
  <c r="R38" i="25"/>
  <c r="R34" i="25"/>
  <c r="R30" i="25"/>
  <c r="R26" i="25"/>
  <c r="R22" i="25"/>
  <c r="R17" i="25"/>
  <c r="R11" i="25"/>
  <c r="IE2" i="17"/>
  <c r="IF2" i="17" s="1"/>
  <c r="ID121" i="17"/>
  <c r="ID117" i="17"/>
  <c r="ID113" i="17"/>
  <c r="ID109" i="17"/>
  <c r="IE109" i="17" s="1"/>
  <c r="IF109" i="17" s="1"/>
  <c r="ID105" i="17"/>
  <c r="ID101" i="17"/>
  <c r="ID97" i="17"/>
  <c r="ID93" i="17"/>
  <c r="IE93" i="17" s="1"/>
  <c r="IF93" i="17" s="1"/>
  <c r="ID89" i="17"/>
  <c r="ID85" i="17"/>
  <c r="ID81" i="17"/>
  <c r="ID77" i="17"/>
  <c r="IE77" i="17" s="1"/>
  <c r="IF77" i="17" s="1"/>
  <c r="ID73" i="17"/>
  <c r="ID69" i="17"/>
  <c r="ID65" i="17"/>
  <c r="ID61" i="17"/>
  <c r="IE61" i="17" s="1"/>
  <c r="IF61" i="17" s="1"/>
  <c r="ID57" i="17"/>
  <c r="IE57" i="17" s="1"/>
  <c r="IF57" i="17" s="1"/>
  <c r="ID53" i="17"/>
  <c r="IE53" i="17" s="1"/>
  <c r="IF53" i="17" s="1"/>
  <c r="ID49" i="17"/>
  <c r="IE49" i="17" s="1"/>
  <c r="IF49" i="17" s="1"/>
  <c r="ID45" i="17"/>
  <c r="IE45" i="17" s="1"/>
  <c r="IF45" i="17" s="1"/>
  <c r="ID41" i="17"/>
  <c r="IE41" i="17" s="1"/>
  <c r="IF41" i="17" s="1"/>
  <c r="ID37" i="17"/>
  <c r="IE37" i="17" s="1"/>
  <c r="IF37" i="17" s="1"/>
  <c r="ID33" i="17"/>
  <c r="IE33" i="17" s="1"/>
  <c r="IF33" i="17" s="1"/>
  <c r="ID29" i="17"/>
  <c r="IE29" i="17" s="1"/>
  <c r="IF29" i="17" s="1"/>
  <c r="ID25" i="17"/>
  <c r="IE25" i="17" s="1"/>
  <c r="IF25" i="17" s="1"/>
  <c r="ID21" i="17"/>
  <c r="IE21" i="17" s="1"/>
  <c r="IF21" i="17" s="1"/>
  <c r="ID17" i="17"/>
  <c r="IE17" i="17" s="1"/>
  <c r="IF17" i="17" s="1"/>
  <c r="ID13" i="17"/>
  <c r="IE13" i="17" s="1"/>
  <c r="IF13" i="17" s="1"/>
  <c r="ID9" i="17"/>
  <c r="IE9" i="17" s="1"/>
  <c r="IF9" i="17" s="1"/>
  <c r="ID5" i="17"/>
  <c r="IE5" i="17" s="1"/>
  <c r="IF5" i="17" s="1"/>
  <c r="ID120" i="17"/>
  <c r="ID116" i="17"/>
  <c r="IE116" i="17" s="1"/>
  <c r="IF116" i="17" s="1"/>
  <c r="ID112" i="17"/>
  <c r="ID108" i="17"/>
  <c r="ID104" i="17"/>
  <c r="ID100" i="17"/>
  <c r="IE100" i="17" s="1"/>
  <c r="IF100" i="17" s="1"/>
  <c r="ID96" i="17"/>
  <c r="ID92" i="17"/>
  <c r="ID88" i="17"/>
  <c r="ID84" i="17"/>
  <c r="IE84" i="17" s="1"/>
  <c r="IF84" i="17" s="1"/>
  <c r="ID80" i="17"/>
  <c r="ID76" i="17"/>
  <c r="ID72" i="17"/>
  <c r="ID68" i="17"/>
  <c r="IE68" i="17" s="1"/>
  <c r="IF68" i="17" s="1"/>
  <c r="ID64" i="17"/>
  <c r="ID60" i="17"/>
  <c r="ID56" i="17"/>
  <c r="ID52" i="17"/>
  <c r="IE52" i="17" s="1"/>
  <c r="IF52" i="17" s="1"/>
  <c r="ID48" i="17"/>
  <c r="ID44" i="17"/>
  <c r="ID40" i="17"/>
  <c r="ID36" i="17"/>
  <c r="IE36" i="17" s="1"/>
  <c r="IF36" i="17" s="1"/>
  <c r="ID32" i="17"/>
  <c r="IE32" i="17" s="1"/>
  <c r="IF32" i="17" s="1"/>
  <c r="ID28" i="17"/>
  <c r="IE28" i="17" s="1"/>
  <c r="IF28" i="17" s="1"/>
  <c r="ID24" i="17"/>
  <c r="IE24" i="17" s="1"/>
  <c r="IF24" i="17" s="1"/>
  <c r="ID20" i="17"/>
  <c r="IE20" i="17" s="1"/>
  <c r="IF20" i="17" s="1"/>
  <c r="ID16" i="17"/>
  <c r="IE16" i="17" s="1"/>
  <c r="IF16" i="17" s="1"/>
  <c r="ID12" i="17"/>
  <c r="IE12" i="17" s="1"/>
  <c r="IF12" i="17" s="1"/>
  <c r="ID8" i="17"/>
  <c r="IE8" i="17" s="1"/>
  <c r="IF8" i="17" s="1"/>
  <c r="ID4" i="17"/>
  <c r="IE4" i="17" s="1"/>
  <c r="IF4" i="17" s="1"/>
  <c r="ID119" i="17"/>
  <c r="ID115" i="17"/>
  <c r="ID111" i="17"/>
  <c r="ID107" i="17"/>
  <c r="ID103" i="17"/>
  <c r="ID99" i="17"/>
  <c r="ID95" i="17"/>
  <c r="ID91" i="17"/>
  <c r="ID87" i="17"/>
  <c r="ID83" i="17"/>
  <c r="ID79" i="17"/>
  <c r="ID75" i="17"/>
  <c r="ID71" i="17"/>
  <c r="ID67" i="17"/>
  <c r="ID63" i="17"/>
  <c r="ID59" i="17"/>
  <c r="IE59" i="17" s="1"/>
  <c r="IF59" i="17" s="1"/>
  <c r="ID55" i="17"/>
  <c r="IE55" i="17" s="1"/>
  <c r="IF55" i="17" s="1"/>
  <c r="ID51" i="17"/>
  <c r="IE51" i="17" s="1"/>
  <c r="IF51" i="17" s="1"/>
  <c r="ID47" i="17"/>
  <c r="IE47" i="17" s="1"/>
  <c r="IF47" i="17" s="1"/>
  <c r="ID43" i="17"/>
  <c r="IE43" i="17" s="1"/>
  <c r="IF43" i="17" s="1"/>
  <c r="ID39" i="17"/>
  <c r="IE39" i="17" s="1"/>
  <c r="IF39" i="17" s="1"/>
  <c r="ID35" i="17"/>
  <c r="IE35" i="17" s="1"/>
  <c r="IF35" i="17" s="1"/>
  <c r="ID31" i="17"/>
  <c r="IE31" i="17" s="1"/>
  <c r="IF31" i="17" s="1"/>
  <c r="ID27" i="17"/>
  <c r="IE27" i="17" s="1"/>
  <c r="IF27" i="17" s="1"/>
  <c r="ID23" i="17"/>
  <c r="IE23" i="17" s="1"/>
  <c r="IF23" i="17" s="1"/>
  <c r="ID19" i="17"/>
  <c r="IE19" i="17" s="1"/>
  <c r="IF19" i="17" s="1"/>
  <c r="ID15" i="17"/>
  <c r="IE15" i="17" s="1"/>
  <c r="IF15" i="17" s="1"/>
  <c r="ID11" i="17"/>
  <c r="IE11" i="17" s="1"/>
  <c r="IF11" i="17" s="1"/>
  <c r="ID7" i="17"/>
  <c r="IE7" i="17" s="1"/>
  <c r="IF7" i="17" s="1"/>
  <c r="ID3" i="17"/>
  <c r="ID118" i="17"/>
  <c r="ID114" i="17"/>
  <c r="IE114" i="17" s="1"/>
  <c r="IF114" i="17" s="1"/>
  <c r="ID110" i="17"/>
  <c r="ID106" i="17"/>
  <c r="ID102" i="17"/>
  <c r="ID98" i="17"/>
  <c r="IE98" i="17" s="1"/>
  <c r="IF98" i="17" s="1"/>
  <c r="ID94" i="17"/>
  <c r="ID90" i="17"/>
  <c r="ID86" i="17"/>
  <c r="ID82" i="17"/>
  <c r="IE82" i="17" s="1"/>
  <c r="IF82" i="17" s="1"/>
  <c r="ID78" i="17"/>
  <c r="ID74" i="17"/>
  <c r="ID70" i="17"/>
  <c r="ID66" i="17"/>
  <c r="IE66" i="17" s="1"/>
  <c r="IF66" i="17" s="1"/>
  <c r="ID62" i="17"/>
  <c r="ID58" i="17"/>
  <c r="ID54" i="17"/>
  <c r="ID50" i="17"/>
  <c r="IE50" i="17" s="1"/>
  <c r="IF50" i="17" s="1"/>
  <c r="ID46" i="17"/>
  <c r="ID42" i="17"/>
  <c r="ID38" i="17"/>
  <c r="ID34" i="17"/>
  <c r="IE34" i="17" s="1"/>
  <c r="IF34" i="17" s="1"/>
  <c r="ID30" i="17"/>
  <c r="ID26" i="17"/>
  <c r="ID22" i="17"/>
  <c r="ID18" i="17"/>
  <c r="IE18" i="17" s="1"/>
  <c r="IF18" i="17" s="1"/>
  <c r="ID14" i="17"/>
  <c r="ID10" i="17"/>
  <c r="JU2" i="17" a="1"/>
  <c r="JP3" i="17"/>
  <c r="JQ3" i="17" s="1"/>
  <c r="JS2" i="17" a="1"/>
  <c r="JP27" i="17"/>
  <c r="JQ27" i="17" s="1"/>
  <c r="JP35" i="17"/>
  <c r="JQ35" i="17" s="1"/>
  <c r="JP43" i="17"/>
  <c r="JQ43" i="17" s="1"/>
  <c r="JP51" i="17"/>
  <c r="JQ51" i="17" s="1"/>
  <c r="JP59" i="17"/>
  <c r="JQ59" i="17" s="1"/>
  <c r="JP28" i="17"/>
  <c r="JQ28" i="17" s="1"/>
  <c r="JP36" i="17"/>
  <c r="JQ36" i="17" s="1"/>
  <c r="JP44" i="17"/>
  <c r="JQ44" i="17" s="1"/>
  <c r="JP52" i="17"/>
  <c r="JQ52" i="17" s="1"/>
  <c r="JP60" i="17"/>
  <c r="JQ60" i="17" s="1"/>
  <c r="JP68" i="17"/>
  <c r="JQ68" i="17" s="1"/>
  <c r="JP72" i="17"/>
  <c r="JQ72" i="17" s="1"/>
  <c r="JP76" i="17"/>
  <c r="JQ76" i="17" s="1"/>
  <c r="JP80" i="17"/>
  <c r="JQ80" i="17" s="1"/>
  <c r="JP84" i="17"/>
  <c r="JQ84" i="17" s="1"/>
  <c r="JP88" i="17"/>
  <c r="JQ88" i="17" s="1"/>
  <c r="JP92" i="17"/>
  <c r="JQ92" i="17" s="1"/>
  <c r="JP96" i="17"/>
  <c r="JQ96" i="17" s="1"/>
  <c r="JP100" i="17"/>
  <c r="JQ100" i="17" s="1"/>
  <c r="JP104" i="17"/>
  <c r="JQ104" i="17" s="1"/>
  <c r="JP108" i="17"/>
  <c r="JQ108" i="17" s="1"/>
  <c r="JP112" i="17"/>
  <c r="JQ112" i="17" s="1"/>
  <c r="JP116" i="17"/>
  <c r="JQ116" i="17" s="1"/>
  <c r="JP120" i="17"/>
  <c r="JQ120" i="17" s="1"/>
  <c r="CF82" i="20"/>
  <c r="CG82" i="20" s="1"/>
  <c r="CF98" i="20"/>
  <c r="CG98" i="20" s="1"/>
  <c r="CF114" i="20"/>
  <c r="CG114" i="20" s="1"/>
  <c r="CF42" i="20"/>
  <c r="CG42" i="20" s="1"/>
  <c r="CF50" i="20"/>
  <c r="CG50" i="20" s="1"/>
  <c r="CF58" i="20"/>
  <c r="CG58" i="20" s="1"/>
  <c r="CF66" i="20"/>
  <c r="CG66" i="20" s="1"/>
  <c r="CF74" i="20"/>
  <c r="CG74" i="20" s="1"/>
  <c r="CF86" i="20"/>
  <c r="CG86" i="20" s="1"/>
  <c r="CF102" i="20"/>
  <c r="CG102" i="20" s="1"/>
  <c r="CF115" i="20"/>
  <c r="CG115" i="20" s="1"/>
  <c r="CF118" i="20"/>
  <c r="CG118" i="20" s="1"/>
  <c r="CF121" i="20"/>
  <c r="CG121" i="20" s="1"/>
  <c r="CF90" i="20"/>
  <c r="CG90" i="20" s="1"/>
  <c r="CF106" i="20"/>
  <c r="CG106" i="20" s="1"/>
  <c r="CI2" i="20" a="1"/>
  <c r="CJ6" i="20" s="1"/>
  <c r="CK2" i="20" a="1"/>
  <c r="CK2" i="20" s="1"/>
  <c r="CL2" i="20" s="1"/>
  <c r="CF2" i="20"/>
  <c r="CG2" i="20" s="1"/>
  <c r="CJ8" i="20"/>
  <c r="CJ4" i="20"/>
  <c r="CJ9" i="20"/>
  <c r="CL10" i="20"/>
  <c r="CL6" i="20"/>
  <c r="CL9" i="20"/>
  <c r="CL7" i="20"/>
  <c r="CL5" i="20"/>
  <c r="CL8" i="20"/>
  <c r="CL4" i="20"/>
  <c r="CF4" i="20"/>
  <c r="CG4" i="20" s="1"/>
  <c r="BT2" i="20" a="1"/>
  <c r="BT2" i="20" s="1"/>
  <c r="BU2" i="20" s="1"/>
  <c r="BO6" i="20"/>
  <c r="BP6" i="20" s="1"/>
  <c r="BS3" i="20"/>
  <c r="BS4" i="20"/>
  <c r="BR2" i="20"/>
  <c r="BS2" i="20" s="1"/>
  <c r="BO3" i="20"/>
  <c r="BP3" i="20" s="1"/>
  <c r="BQ2" i="20" s="1"/>
  <c r="BO40" i="20"/>
  <c r="BP40" i="20" s="1"/>
  <c r="BO44" i="20"/>
  <c r="BP44" i="20" s="1"/>
  <c r="BO48" i="20"/>
  <c r="BP48" i="20" s="1"/>
  <c r="BO52" i="20"/>
  <c r="BP52" i="20" s="1"/>
  <c r="BO56" i="20"/>
  <c r="BP56" i="20" s="1"/>
  <c r="BO60" i="20"/>
  <c r="BP60" i="20" s="1"/>
  <c r="BO66" i="20"/>
  <c r="BP66" i="20" s="1"/>
  <c r="BO70" i="20"/>
  <c r="BP70" i="20" s="1"/>
  <c r="BO74" i="20"/>
  <c r="BP74" i="20" s="1"/>
  <c r="BO78" i="20"/>
  <c r="BP78" i="20" s="1"/>
  <c r="BO82" i="20"/>
  <c r="BP82" i="20" s="1"/>
  <c r="BO86" i="20"/>
  <c r="BP86" i="20" s="1"/>
  <c r="BO90" i="20"/>
  <c r="BP90" i="20" s="1"/>
  <c r="BO94" i="20"/>
  <c r="BP94" i="20" s="1"/>
  <c r="BO98" i="20"/>
  <c r="BP98" i="20" s="1"/>
  <c r="BO102" i="20"/>
  <c r="BP102" i="20" s="1"/>
  <c r="BO106" i="20"/>
  <c r="BP106" i="20" s="1"/>
  <c r="BO112" i="20"/>
  <c r="BP112" i="20" s="1"/>
  <c r="BO118" i="20"/>
  <c r="BP118" i="20" s="1"/>
  <c r="BO38" i="20"/>
  <c r="BP38" i="20" s="1"/>
  <c r="BO42" i="20"/>
  <c r="BP42" i="20" s="1"/>
  <c r="BO46" i="20"/>
  <c r="BP46" i="20" s="1"/>
  <c r="BO50" i="20"/>
  <c r="BP50" i="20" s="1"/>
  <c r="BO54" i="20"/>
  <c r="BP54" i="20" s="1"/>
  <c r="BO58" i="20"/>
  <c r="BP58" i="20" s="1"/>
  <c r="BO62" i="20"/>
  <c r="BP62" i="20" s="1"/>
  <c r="BO64" i="20"/>
  <c r="BP64" i="20" s="1"/>
  <c r="BO68" i="20"/>
  <c r="BP68" i="20" s="1"/>
  <c r="BO72" i="20"/>
  <c r="BP72" i="20" s="1"/>
  <c r="BO76" i="20"/>
  <c r="BP76" i="20" s="1"/>
  <c r="BO80" i="20"/>
  <c r="BP80" i="20" s="1"/>
  <c r="BO84" i="20"/>
  <c r="BP84" i="20" s="1"/>
  <c r="BO88" i="20"/>
  <c r="BP88" i="20" s="1"/>
  <c r="BO92" i="20"/>
  <c r="BP92" i="20" s="1"/>
  <c r="BO96" i="20"/>
  <c r="BP96" i="20" s="1"/>
  <c r="BO100" i="20"/>
  <c r="BP100" i="20" s="1"/>
  <c r="BO104" i="20"/>
  <c r="BP104" i="20" s="1"/>
  <c r="BO108" i="20"/>
  <c r="BP108" i="20" s="1"/>
  <c r="BO110" i="20"/>
  <c r="BP110" i="20" s="1"/>
  <c r="BO114" i="20"/>
  <c r="BP114" i="20" s="1"/>
  <c r="BO116" i="20"/>
  <c r="BP116" i="20" s="1"/>
  <c r="BO120" i="20"/>
  <c r="BP120" i="20" s="1"/>
  <c r="BO37" i="20"/>
  <c r="BP37" i="20" s="1"/>
  <c r="BO39" i="20"/>
  <c r="BP39" i="20" s="1"/>
  <c r="BO41" i="20"/>
  <c r="BP41" i="20" s="1"/>
  <c r="BO43" i="20"/>
  <c r="BP43" i="20" s="1"/>
  <c r="BO45" i="20"/>
  <c r="BP45" i="20" s="1"/>
  <c r="BO47" i="20"/>
  <c r="BP47" i="20" s="1"/>
  <c r="BO49" i="20"/>
  <c r="BP49" i="20" s="1"/>
  <c r="BO51" i="20"/>
  <c r="BP51" i="20" s="1"/>
  <c r="BO53" i="20"/>
  <c r="BP53" i="20" s="1"/>
  <c r="BO55" i="20"/>
  <c r="BP55" i="20" s="1"/>
  <c r="BO57" i="20"/>
  <c r="BP57" i="20" s="1"/>
  <c r="BO59" i="20"/>
  <c r="BP59" i="20" s="1"/>
  <c r="BO61" i="20"/>
  <c r="BP61" i="20" s="1"/>
  <c r="BO63" i="20"/>
  <c r="BP63" i="20" s="1"/>
  <c r="BO65" i="20"/>
  <c r="BP65" i="20" s="1"/>
  <c r="BO67" i="20"/>
  <c r="BP67" i="20" s="1"/>
  <c r="BO69" i="20"/>
  <c r="BP69" i="20" s="1"/>
  <c r="BO71" i="20"/>
  <c r="BP71" i="20" s="1"/>
  <c r="BO73" i="20"/>
  <c r="BP73" i="20" s="1"/>
  <c r="BO75" i="20"/>
  <c r="BP75" i="20" s="1"/>
  <c r="BO77" i="20"/>
  <c r="BP77" i="20" s="1"/>
  <c r="BO79" i="20"/>
  <c r="BP79" i="20" s="1"/>
  <c r="BO81" i="20"/>
  <c r="BP81" i="20" s="1"/>
  <c r="BO83" i="20"/>
  <c r="BP83" i="20" s="1"/>
  <c r="BO85" i="20"/>
  <c r="BP85" i="20" s="1"/>
  <c r="BO87" i="20"/>
  <c r="BP87" i="20" s="1"/>
  <c r="BO89" i="20"/>
  <c r="BP89" i="20" s="1"/>
  <c r="BO91" i="20"/>
  <c r="BP91" i="20" s="1"/>
  <c r="BO93" i="20"/>
  <c r="BP93" i="20" s="1"/>
  <c r="BO95" i="20"/>
  <c r="BP95" i="20" s="1"/>
  <c r="BO97" i="20"/>
  <c r="BP97" i="20" s="1"/>
  <c r="BO99" i="20"/>
  <c r="BP99" i="20" s="1"/>
  <c r="BO101" i="20"/>
  <c r="BP101" i="20" s="1"/>
  <c r="BO103" i="20"/>
  <c r="BP103" i="20" s="1"/>
  <c r="BO105" i="20"/>
  <c r="BP105" i="20" s="1"/>
  <c r="BO107" i="20"/>
  <c r="BP107" i="20" s="1"/>
  <c r="BO109" i="20"/>
  <c r="BP109" i="20" s="1"/>
  <c r="BO111" i="20"/>
  <c r="BP111" i="20" s="1"/>
  <c r="BO113" i="20"/>
  <c r="BP113" i="20" s="1"/>
  <c r="BO115" i="20"/>
  <c r="BP115" i="20" s="1"/>
  <c r="BO117" i="20"/>
  <c r="BP117" i="20" s="1"/>
  <c r="BO119" i="20"/>
  <c r="BP119" i="20" s="1"/>
  <c r="BO121" i="20"/>
  <c r="BP121" i="20" s="1"/>
  <c r="BA2" i="20"/>
  <c r="AW6" i="20"/>
  <c r="AX6" i="20" s="1"/>
  <c r="BA4" i="20"/>
  <c r="AW3" i="20"/>
  <c r="AX3" i="20" s="1"/>
  <c r="AW5" i="20"/>
  <c r="AX5" i="20" s="1"/>
  <c r="AW48" i="20"/>
  <c r="AX48" i="20" s="1"/>
  <c r="AW64" i="20"/>
  <c r="AX64" i="20" s="1"/>
  <c r="BC8" i="20"/>
  <c r="BC4" i="20"/>
  <c r="BC9" i="20"/>
  <c r="BC10" i="20"/>
  <c r="BC7" i="20"/>
  <c r="BC6" i="20"/>
  <c r="BA3" i="20"/>
  <c r="BC5" i="20"/>
  <c r="AW52" i="20"/>
  <c r="AX52" i="20" s="1"/>
  <c r="AW2" i="20"/>
  <c r="AX2" i="20" s="1"/>
  <c r="BC3" i="20"/>
  <c r="BE2" i="20" s="1"/>
  <c r="K9" i="26"/>
  <c r="K5" i="26"/>
  <c r="Q6" i="26"/>
  <c r="Q5" i="26"/>
  <c r="K7" i="26"/>
  <c r="K3" i="26"/>
  <c r="Q4" i="26"/>
  <c r="K6" i="26"/>
  <c r="K10" i="26" s="1"/>
  <c r="Q7" i="26"/>
  <c r="Q3" i="26"/>
  <c r="IW119" i="17"/>
  <c r="IX119" i="17" s="1"/>
  <c r="IY119" i="17" s="1"/>
  <c r="IW115" i="17"/>
  <c r="IX115" i="17" s="1"/>
  <c r="IY115" i="17" s="1"/>
  <c r="IW111" i="17"/>
  <c r="IX111" i="17" s="1"/>
  <c r="IY111" i="17" s="1"/>
  <c r="IW107" i="17"/>
  <c r="IX107" i="17" s="1"/>
  <c r="IY107" i="17" s="1"/>
  <c r="IW103" i="17"/>
  <c r="IX103" i="17" s="1"/>
  <c r="IY103" i="17" s="1"/>
  <c r="IW99" i="17"/>
  <c r="IX99" i="17" s="1"/>
  <c r="IY99" i="17" s="1"/>
  <c r="IW95" i="17"/>
  <c r="IX95" i="17" s="1"/>
  <c r="IY95" i="17" s="1"/>
  <c r="IW91" i="17"/>
  <c r="IX91" i="17" s="1"/>
  <c r="IY91" i="17" s="1"/>
  <c r="IW87" i="17"/>
  <c r="IX87" i="17" s="1"/>
  <c r="IY87" i="17" s="1"/>
  <c r="IW83" i="17"/>
  <c r="IX83" i="17" s="1"/>
  <c r="IY83" i="17" s="1"/>
  <c r="IW79" i="17"/>
  <c r="IX79" i="17" s="1"/>
  <c r="IY79" i="17" s="1"/>
  <c r="IW75" i="17"/>
  <c r="IX75" i="17" s="1"/>
  <c r="IY75" i="17" s="1"/>
  <c r="IW71" i="17"/>
  <c r="IX71" i="17" s="1"/>
  <c r="IY71" i="17" s="1"/>
  <c r="IW67" i="17"/>
  <c r="IX67" i="17" s="1"/>
  <c r="IY67" i="17" s="1"/>
  <c r="IW63" i="17"/>
  <c r="IX63" i="17" s="1"/>
  <c r="IY63" i="17" s="1"/>
  <c r="IW59" i="17"/>
  <c r="IX59" i="17" s="1"/>
  <c r="IY59" i="17" s="1"/>
  <c r="IW55" i="17"/>
  <c r="IX55" i="17" s="1"/>
  <c r="IY55" i="17" s="1"/>
  <c r="IW51" i="17"/>
  <c r="IX51" i="17" s="1"/>
  <c r="IY51" i="17" s="1"/>
  <c r="IW47" i="17"/>
  <c r="IX47" i="17" s="1"/>
  <c r="IY47" i="17" s="1"/>
  <c r="IW43" i="17"/>
  <c r="IX43" i="17" s="1"/>
  <c r="IY43" i="17" s="1"/>
  <c r="IW39" i="17"/>
  <c r="IX39" i="17" s="1"/>
  <c r="IY39" i="17" s="1"/>
  <c r="IW35" i="17"/>
  <c r="IX35" i="17" s="1"/>
  <c r="IY35" i="17" s="1"/>
  <c r="IW31" i="17"/>
  <c r="IX31" i="17" s="1"/>
  <c r="IY31" i="17" s="1"/>
  <c r="IW27" i="17"/>
  <c r="IX27" i="17" s="1"/>
  <c r="IY27" i="17" s="1"/>
  <c r="IW23" i="17"/>
  <c r="IX23" i="17" s="1"/>
  <c r="IY23" i="17" s="1"/>
  <c r="IW19" i="17"/>
  <c r="IX19" i="17" s="1"/>
  <c r="IY19" i="17" s="1"/>
  <c r="IW15" i="17"/>
  <c r="IX15" i="17" s="1"/>
  <c r="IY15" i="17" s="1"/>
  <c r="IW11" i="17"/>
  <c r="IX11" i="17" s="1"/>
  <c r="IY11" i="17" s="1"/>
  <c r="IW7" i="17"/>
  <c r="IX7" i="17" s="1"/>
  <c r="IY7" i="17" s="1"/>
  <c r="IW6" i="17"/>
  <c r="IW121" i="17"/>
  <c r="IW117" i="17"/>
  <c r="IX117" i="17" s="1"/>
  <c r="IY117" i="17" s="1"/>
  <c r="IW113" i="17"/>
  <c r="IX113" i="17" s="1"/>
  <c r="IY113" i="17" s="1"/>
  <c r="IW109" i="17"/>
  <c r="IW105" i="17"/>
  <c r="IX105" i="17" s="1"/>
  <c r="IY105" i="17" s="1"/>
  <c r="IW101" i="17"/>
  <c r="IW97" i="17"/>
  <c r="IX97" i="17" s="1"/>
  <c r="IY97" i="17" s="1"/>
  <c r="IW93" i="17"/>
  <c r="IX93" i="17" s="1"/>
  <c r="IY93" i="17" s="1"/>
  <c r="IW89" i="17"/>
  <c r="IX89" i="17" s="1"/>
  <c r="IY89" i="17" s="1"/>
  <c r="IW85" i="17"/>
  <c r="IW81" i="17"/>
  <c r="IX81" i="17" s="1"/>
  <c r="IY81" i="17" s="1"/>
  <c r="IW77" i="17"/>
  <c r="IX77" i="17" s="1"/>
  <c r="IY77" i="17" s="1"/>
  <c r="IW73" i="17"/>
  <c r="IX73" i="17" s="1"/>
  <c r="IY73" i="17" s="1"/>
  <c r="IW69" i="17"/>
  <c r="IW65" i="17"/>
  <c r="IX65" i="17" s="1"/>
  <c r="IY65" i="17" s="1"/>
  <c r="IW61" i="17"/>
  <c r="IX61" i="17" s="1"/>
  <c r="IY61" i="17" s="1"/>
  <c r="IW57" i="17"/>
  <c r="IX57" i="17" s="1"/>
  <c r="IY57" i="17" s="1"/>
  <c r="IW53" i="17"/>
  <c r="IW49" i="17"/>
  <c r="IX49" i="17" s="1"/>
  <c r="IY49" i="17" s="1"/>
  <c r="IW45" i="17"/>
  <c r="IX45" i="17" s="1"/>
  <c r="IY45" i="17" s="1"/>
  <c r="IW41" i="17"/>
  <c r="IX41" i="17" s="1"/>
  <c r="IY41" i="17" s="1"/>
  <c r="IW37" i="17"/>
  <c r="IX37" i="17" s="1"/>
  <c r="IY37" i="17" s="1"/>
  <c r="IW33" i="17"/>
  <c r="IX33" i="17" s="1"/>
  <c r="IY33" i="17" s="1"/>
  <c r="IW29" i="17"/>
  <c r="IX29" i="17" s="1"/>
  <c r="IY29" i="17" s="1"/>
  <c r="IW25" i="17"/>
  <c r="IX25" i="17" s="1"/>
  <c r="IY25" i="17" s="1"/>
  <c r="IW21" i="17"/>
  <c r="IW17" i="17"/>
  <c r="IX17" i="17" s="1"/>
  <c r="IY17" i="17" s="1"/>
  <c r="IW13" i="17"/>
  <c r="IX13" i="17" s="1"/>
  <c r="IY13" i="17" s="1"/>
  <c r="IW9" i="17"/>
  <c r="IX9" i="17" s="1"/>
  <c r="IY9" i="17" s="1"/>
  <c r="IW4" i="17"/>
  <c r="IX4" i="17" s="1"/>
  <c r="IY4" i="17" s="1"/>
  <c r="IX5" i="17"/>
  <c r="IY5" i="17" s="1"/>
  <c r="IX18" i="17"/>
  <c r="IY18" i="17" s="1"/>
  <c r="IX34" i="17"/>
  <c r="IY34" i="17" s="1"/>
  <c r="IX50" i="17"/>
  <c r="IY50" i="17" s="1"/>
  <c r="IX66" i="17"/>
  <c r="IY66" i="17" s="1"/>
  <c r="IX82" i="17"/>
  <c r="IY82" i="17" s="1"/>
  <c r="IX98" i="17"/>
  <c r="IY98" i="17" s="1"/>
  <c r="IX114" i="17"/>
  <c r="IY114" i="17" s="1"/>
  <c r="IX6" i="17"/>
  <c r="IY6" i="17" s="1"/>
  <c r="IX121" i="17"/>
  <c r="IY121" i="17" s="1"/>
  <c r="IX10" i="17"/>
  <c r="IY10" i="17" s="1"/>
  <c r="IX26" i="17"/>
  <c r="IY26" i="17" s="1"/>
  <c r="IX42" i="17"/>
  <c r="IY42" i="17" s="1"/>
  <c r="IX58" i="17"/>
  <c r="IY58" i="17" s="1"/>
  <c r="IX74" i="17"/>
  <c r="IY74" i="17" s="1"/>
  <c r="IX90" i="17"/>
  <c r="IY90" i="17" s="1"/>
  <c r="IX106" i="17"/>
  <c r="IY106" i="17" s="1"/>
  <c r="IX2" i="17"/>
  <c r="IY2" i="17" s="1"/>
  <c r="JB3" i="17"/>
  <c r="JA2" i="17"/>
  <c r="JB2" i="17" s="1"/>
  <c r="JB4" i="17"/>
  <c r="JB5" i="17"/>
  <c r="IX53" i="17"/>
  <c r="IY53" i="17" s="1"/>
  <c r="IX69" i="17"/>
  <c r="IY69" i="17" s="1"/>
  <c r="IX85" i="17"/>
  <c r="IY85" i="17" s="1"/>
  <c r="IX101" i="17"/>
  <c r="IY101" i="17" s="1"/>
  <c r="IX109" i="17"/>
  <c r="IY109" i="17" s="1"/>
  <c r="IX14" i="17"/>
  <c r="IY14" i="17" s="1"/>
  <c r="IX22" i="17"/>
  <c r="IY22" i="17" s="1"/>
  <c r="IX30" i="17"/>
  <c r="IY30" i="17" s="1"/>
  <c r="IX38" i="17"/>
  <c r="IY38" i="17" s="1"/>
  <c r="IX46" i="17"/>
  <c r="IY46" i="17" s="1"/>
  <c r="IX54" i="17"/>
  <c r="IY54" i="17" s="1"/>
  <c r="IX62" i="17"/>
  <c r="IY62" i="17" s="1"/>
  <c r="IX70" i="17"/>
  <c r="IY70" i="17" s="1"/>
  <c r="IX78" i="17"/>
  <c r="IY78" i="17" s="1"/>
  <c r="IX86" i="17"/>
  <c r="IY86" i="17" s="1"/>
  <c r="IX94" i="17"/>
  <c r="IY94" i="17" s="1"/>
  <c r="IX102" i="17"/>
  <c r="IY102" i="17" s="1"/>
  <c r="IX110" i="17"/>
  <c r="IY110" i="17" s="1"/>
  <c r="IX118" i="17"/>
  <c r="IY118" i="17" s="1"/>
  <c r="IX21" i="17"/>
  <c r="IY21" i="17" s="1"/>
  <c r="IE30" i="17"/>
  <c r="IF30" i="17" s="1"/>
  <c r="IE26" i="17"/>
  <c r="IF26" i="17" s="1"/>
  <c r="IE22" i="17"/>
  <c r="IF22" i="17" s="1"/>
  <c r="IE14" i="17"/>
  <c r="IF14" i="17" s="1"/>
  <c r="IE6" i="17"/>
  <c r="IF6" i="17" s="1"/>
  <c r="IE10" i="17"/>
  <c r="IF10" i="17" s="1"/>
  <c r="IE3" i="17"/>
  <c r="IF3" i="17" s="1"/>
  <c r="IH2" i="17" a="1"/>
  <c r="IE38" i="17"/>
  <c r="IF38" i="17" s="1"/>
  <c r="IE40" i="17"/>
  <c r="IF40" i="17" s="1"/>
  <c r="IE42" i="17"/>
  <c r="IF42" i="17" s="1"/>
  <c r="IE44" i="17"/>
  <c r="IF44" i="17" s="1"/>
  <c r="IE46" i="17"/>
  <c r="IF46" i="17" s="1"/>
  <c r="IE48" i="17"/>
  <c r="IF48" i="17" s="1"/>
  <c r="IE54" i="17"/>
  <c r="IF54" i="17" s="1"/>
  <c r="IE56" i="17"/>
  <c r="IF56" i="17" s="1"/>
  <c r="IE58" i="17"/>
  <c r="IF58" i="17" s="1"/>
  <c r="IE60" i="17"/>
  <c r="IF60" i="17" s="1"/>
  <c r="IE62" i="17"/>
  <c r="IF62" i="17" s="1"/>
  <c r="IE64" i="17"/>
  <c r="IF64" i="17" s="1"/>
  <c r="IE70" i="17"/>
  <c r="IF70" i="17" s="1"/>
  <c r="IE72" i="17"/>
  <c r="IF72" i="17" s="1"/>
  <c r="IE74" i="17"/>
  <c r="IF74" i="17" s="1"/>
  <c r="IE76" i="17"/>
  <c r="IF76" i="17" s="1"/>
  <c r="IE78" i="17"/>
  <c r="IF78" i="17" s="1"/>
  <c r="IE80" i="17"/>
  <c r="IF80" i="17" s="1"/>
  <c r="IE86" i="17"/>
  <c r="IF86" i="17" s="1"/>
  <c r="IE88" i="17"/>
  <c r="IF88" i="17" s="1"/>
  <c r="IE90" i="17"/>
  <c r="IF90" i="17" s="1"/>
  <c r="IE92" i="17"/>
  <c r="IF92" i="17" s="1"/>
  <c r="IE94" i="17"/>
  <c r="IF94" i="17" s="1"/>
  <c r="IE96" i="17"/>
  <c r="IF96" i="17" s="1"/>
  <c r="IE102" i="17"/>
  <c r="IF102" i="17" s="1"/>
  <c r="IE104" i="17"/>
  <c r="IF104" i="17" s="1"/>
  <c r="IE106" i="17"/>
  <c r="IF106" i="17" s="1"/>
  <c r="IE108" i="17"/>
  <c r="IF108" i="17" s="1"/>
  <c r="IE110" i="17"/>
  <c r="IF110" i="17" s="1"/>
  <c r="IE112" i="17"/>
  <c r="IF112" i="17" s="1"/>
  <c r="IE118" i="17"/>
  <c r="IF118" i="17" s="1"/>
  <c r="IE120" i="17"/>
  <c r="IF120" i="17" s="1"/>
  <c r="IE63" i="17"/>
  <c r="IF63" i="17" s="1"/>
  <c r="IE65" i="17"/>
  <c r="IF65" i="17" s="1"/>
  <c r="IE67" i="17"/>
  <c r="IF67" i="17" s="1"/>
  <c r="IE69" i="17"/>
  <c r="IF69" i="17" s="1"/>
  <c r="IE71" i="17"/>
  <c r="IF71" i="17" s="1"/>
  <c r="IE73" i="17"/>
  <c r="IF73" i="17" s="1"/>
  <c r="IE75" i="17"/>
  <c r="IF75" i="17" s="1"/>
  <c r="IE79" i="17"/>
  <c r="IF79" i="17" s="1"/>
  <c r="IE81" i="17"/>
  <c r="IF81" i="17" s="1"/>
  <c r="IE83" i="17"/>
  <c r="IF83" i="17" s="1"/>
  <c r="IE85" i="17"/>
  <c r="IF85" i="17" s="1"/>
  <c r="IE87" i="17"/>
  <c r="IF87" i="17" s="1"/>
  <c r="IE89" i="17"/>
  <c r="IF89" i="17" s="1"/>
  <c r="IE91" i="17"/>
  <c r="IF91" i="17" s="1"/>
  <c r="IE95" i="17"/>
  <c r="IF95" i="17" s="1"/>
  <c r="IE97" i="17"/>
  <c r="IF97" i="17" s="1"/>
  <c r="IE99" i="17"/>
  <c r="IF99" i="17" s="1"/>
  <c r="IE101" i="17"/>
  <c r="IF101" i="17" s="1"/>
  <c r="IE103" i="17"/>
  <c r="IF103" i="17" s="1"/>
  <c r="IE105" i="17"/>
  <c r="IF105" i="17" s="1"/>
  <c r="IE107" i="17"/>
  <c r="IF107" i="17" s="1"/>
  <c r="IE111" i="17"/>
  <c r="IF111" i="17" s="1"/>
  <c r="IE113" i="17"/>
  <c r="IF113" i="17" s="1"/>
  <c r="IE115" i="17"/>
  <c r="IF115" i="17" s="1"/>
  <c r="IE117" i="17"/>
  <c r="IF117" i="17" s="1"/>
  <c r="IE119" i="17"/>
  <c r="IF119" i="17" s="1"/>
  <c r="IE121" i="17"/>
  <c r="IF121" i="17" s="1"/>
  <c r="GX2" i="17" a="1"/>
  <c r="GX2" i="17" s="1"/>
  <c r="GY2" i="17" s="1"/>
  <c r="HL100" i="17"/>
  <c r="HM100" i="17" s="1"/>
  <c r="HN100" i="17" s="1"/>
  <c r="HL84" i="17"/>
  <c r="HM84" i="17" s="1"/>
  <c r="HN84" i="17" s="1"/>
  <c r="GF2" i="17" a="1"/>
  <c r="GG4" i="17" s="1"/>
  <c r="HL16" i="17"/>
  <c r="HM16" i="17" s="1"/>
  <c r="HN16" i="17" s="1"/>
  <c r="HL40" i="17"/>
  <c r="HM40" i="17" s="1"/>
  <c r="HN40" i="17" s="1"/>
  <c r="HL60" i="17"/>
  <c r="HM60" i="17" s="1"/>
  <c r="HN60" i="17" s="1"/>
  <c r="HL76" i="17"/>
  <c r="HM76" i="17" s="1"/>
  <c r="HN76" i="17" s="1"/>
  <c r="HL92" i="17"/>
  <c r="HM92" i="17" s="1"/>
  <c r="HN92" i="17" s="1"/>
  <c r="HL108" i="17"/>
  <c r="HM108" i="17" s="1"/>
  <c r="HN108" i="17" s="1"/>
  <c r="HL24" i="17"/>
  <c r="HM24" i="17" s="1"/>
  <c r="HN24" i="17" s="1"/>
  <c r="HL45" i="17"/>
  <c r="HL64" i="17"/>
  <c r="HM64" i="17" s="1"/>
  <c r="HN64" i="17" s="1"/>
  <c r="HL80" i="17"/>
  <c r="HM80" i="17" s="1"/>
  <c r="HN80" i="17" s="1"/>
  <c r="HL96" i="17"/>
  <c r="HM96" i="17" s="1"/>
  <c r="HN96" i="17" s="1"/>
  <c r="HL112" i="17"/>
  <c r="HM112" i="17" s="1"/>
  <c r="HN112" i="17" s="1"/>
  <c r="HL6" i="17"/>
  <c r="HL118" i="17"/>
  <c r="HL114" i="17"/>
  <c r="HL110" i="17"/>
  <c r="HL106" i="17"/>
  <c r="HL102" i="17"/>
  <c r="HL98" i="17"/>
  <c r="HL94" i="17"/>
  <c r="HL90" i="17"/>
  <c r="HL86" i="17"/>
  <c r="HL82" i="17"/>
  <c r="HM82" i="17" s="1"/>
  <c r="HN82" i="17" s="1"/>
  <c r="HL78" i="17"/>
  <c r="HL74" i="17"/>
  <c r="HL70" i="17"/>
  <c r="HL66" i="17"/>
  <c r="HL62" i="17"/>
  <c r="HL58" i="17"/>
  <c r="HL54" i="17"/>
  <c r="HL46" i="17"/>
  <c r="HL42" i="17"/>
  <c r="HL38" i="17"/>
  <c r="HL30" i="17"/>
  <c r="HL26" i="17"/>
  <c r="HL5" i="17"/>
  <c r="HM5" i="17" s="1"/>
  <c r="HN5" i="17" s="1"/>
  <c r="HL121" i="17"/>
  <c r="HL117" i="17"/>
  <c r="HL113" i="17"/>
  <c r="HL109" i="17"/>
  <c r="HL105" i="17"/>
  <c r="HL101" i="17"/>
  <c r="HL97" i="17"/>
  <c r="HL93" i="17"/>
  <c r="HL89" i="17"/>
  <c r="HL85" i="17"/>
  <c r="HL81" i="17"/>
  <c r="HL77" i="17"/>
  <c r="HL73" i="17"/>
  <c r="HL69" i="17"/>
  <c r="HL65" i="17"/>
  <c r="HL61" i="17"/>
  <c r="HL57" i="17"/>
  <c r="HL53" i="17"/>
  <c r="HL41" i="17"/>
  <c r="HM41" i="17" s="1"/>
  <c r="HN41" i="17" s="1"/>
  <c r="HL37" i="17"/>
  <c r="HL25" i="17"/>
  <c r="HL17" i="17"/>
  <c r="HL9" i="17"/>
  <c r="HM9" i="17" s="1"/>
  <c r="HN9" i="17" s="1"/>
  <c r="HL36" i="17"/>
  <c r="HM36" i="17" s="1"/>
  <c r="HN36" i="17" s="1"/>
  <c r="HL120" i="17"/>
  <c r="HM120" i="17" s="1"/>
  <c r="HN120" i="17" s="1"/>
  <c r="HL104" i="17"/>
  <c r="HM104" i="17" s="1"/>
  <c r="HN104" i="17" s="1"/>
  <c r="HL88" i="17"/>
  <c r="HM88" i="17" s="1"/>
  <c r="HN88" i="17" s="1"/>
  <c r="HL72" i="17"/>
  <c r="HM72" i="17" s="1"/>
  <c r="HN72" i="17" s="1"/>
  <c r="HL56" i="17"/>
  <c r="HM56" i="17" s="1"/>
  <c r="HN56" i="17" s="1"/>
  <c r="HL34" i="17"/>
  <c r="HL8" i="17"/>
  <c r="HM8" i="17" s="1"/>
  <c r="HN8" i="17" s="1"/>
  <c r="AZ18" i="25"/>
  <c r="BA18" i="25" s="1"/>
  <c r="AZ6" i="25"/>
  <c r="BA6" i="25" s="1"/>
  <c r="AZ22" i="25"/>
  <c r="BA22" i="25" s="1"/>
  <c r="AZ26" i="25"/>
  <c r="BA26" i="25" s="1"/>
  <c r="BC2" i="25"/>
  <c r="BD2" i="25" s="1"/>
  <c r="AZ40" i="25"/>
  <c r="BA40" i="25" s="1"/>
  <c r="AZ44" i="25"/>
  <c r="BA44" i="25" s="1"/>
  <c r="AZ48" i="25"/>
  <c r="BA48" i="25" s="1"/>
  <c r="AZ50" i="25"/>
  <c r="BA50" i="25" s="1"/>
  <c r="AZ52" i="25"/>
  <c r="BA52" i="25" s="1"/>
  <c r="AZ54" i="25"/>
  <c r="BA54" i="25" s="1"/>
  <c r="AZ56" i="25"/>
  <c r="BA56" i="25" s="1"/>
  <c r="AZ60" i="25"/>
  <c r="BA60" i="25" s="1"/>
  <c r="AZ62" i="25"/>
  <c r="BA62" i="25" s="1"/>
  <c r="AZ64" i="25"/>
  <c r="BA64" i="25" s="1"/>
  <c r="AZ66" i="25"/>
  <c r="BA66" i="25" s="1"/>
  <c r="AZ68" i="25"/>
  <c r="BA68" i="25" s="1"/>
  <c r="AZ70" i="25"/>
  <c r="BA70" i="25" s="1"/>
  <c r="AZ72" i="25"/>
  <c r="BA72" i="25" s="1"/>
  <c r="AZ76" i="25"/>
  <c r="BA76" i="25" s="1"/>
  <c r="AZ78" i="25"/>
  <c r="BA78" i="25" s="1"/>
  <c r="AZ80" i="25"/>
  <c r="BA80" i="25" s="1"/>
  <c r="AZ82" i="25"/>
  <c r="BA82" i="25" s="1"/>
  <c r="AZ84" i="25"/>
  <c r="BA84" i="25" s="1"/>
  <c r="AZ86" i="25"/>
  <c r="BA86" i="25" s="1"/>
  <c r="AZ88" i="25"/>
  <c r="BA88" i="25" s="1"/>
  <c r="AZ92" i="25"/>
  <c r="BA92" i="25" s="1"/>
  <c r="AZ94" i="25"/>
  <c r="BA94" i="25" s="1"/>
  <c r="AZ96" i="25"/>
  <c r="BA96" i="25" s="1"/>
  <c r="AZ98" i="25"/>
  <c r="BA98" i="25" s="1"/>
  <c r="AZ100" i="25"/>
  <c r="BA100" i="25" s="1"/>
  <c r="AZ102" i="25"/>
  <c r="BA102" i="25" s="1"/>
  <c r="AZ104" i="25"/>
  <c r="BA104" i="25" s="1"/>
  <c r="AZ108" i="25"/>
  <c r="BA108" i="25" s="1"/>
  <c r="AZ110" i="25"/>
  <c r="BA110" i="25" s="1"/>
  <c r="AZ112" i="25"/>
  <c r="BA112" i="25" s="1"/>
  <c r="AZ114" i="25"/>
  <c r="BA114" i="25" s="1"/>
  <c r="AZ116" i="25"/>
  <c r="BA116" i="25" s="1"/>
  <c r="AZ118" i="25"/>
  <c r="BA118" i="25" s="1"/>
  <c r="AZ120" i="25"/>
  <c r="BA120" i="25" s="1"/>
  <c r="BD3" i="25"/>
  <c r="AZ39" i="25"/>
  <c r="BA39" i="25" s="1"/>
  <c r="AZ43" i="25"/>
  <c r="BA43" i="25" s="1"/>
  <c r="AZ47" i="25"/>
  <c r="BA47" i="25" s="1"/>
  <c r="AZ38" i="25"/>
  <c r="BA38" i="25" s="1"/>
  <c r="AZ42" i="25"/>
  <c r="BA42" i="25" s="1"/>
  <c r="AZ46" i="25"/>
  <c r="BA46" i="25" s="1"/>
  <c r="AZ51" i="25"/>
  <c r="BA51" i="25" s="1"/>
  <c r="AZ53" i="25"/>
  <c r="BA53" i="25" s="1"/>
  <c r="AZ57" i="25"/>
  <c r="BA57" i="25" s="1"/>
  <c r="AZ59" i="25"/>
  <c r="BA59" i="25" s="1"/>
  <c r="AZ61" i="25"/>
  <c r="BA61" i="25" s="1"/>
  <c r="AZ63" i="25"/>
  <c r="BA63" i="25" s="1"/>
  <c r="AZ67" i="25"/>
  <c r="BA67" i="25" s="1"/>
  <c r="AZ69" i="25"/>
  <c r="BA69" i="25" s="1"/>
  <c r="AZ73" i="25"/>
  <c r="BA73" i="25" s="1"/>
  <c r="AZ75" i="25"/>
  <c r="BA75" i="25" s="1"/>
  <c r="AZ77" i="25"/>
  <c r="BA77" i="25" s="1"/>
  <c r="AZ79" i="25"/>
  <c r="BA79" i="25" s="1"/>
  <c r="AZ83" i="25"/>
  <c r="BA83" i="25" s="1"/>
  <c r="AZ85" i="25"/>
  <c r="BA85" i="25" s="1"/>
  <c r="AZ89" i="25"/>
  <c r="BA89" i="25" s="1"/>
  <c r="AZ91" i="25"/>
  <c r="BA91" i="25" s="1"/>
  <c r="AZ93" i="25"/>
  <c r="BA93" i="25" s="1"/>
  <c r="AZ95" i="25"/>
  <c r="BA95" i="25" s="1"/>
  <c r="AZ107" i="25"/>
  <c r="BA107" i="25" s="1"/>
  <c r="AZ109" i="25"/>
  <c r="BA109" i="25" s="1"/>
  <c r="AZ111" i="25"/>
  <c r="BA111" i="25" s="1"/>
  <c r="AZ115" i="25"/>
  <c r="BA115" i="25" s="1"/>
  <c r="AZ117" i="25"/>
  <c r="BA117" i="25" s="1"/>
  <c r="AZ119" i="25"/>
  <c r="BA119" i="25" s="1"/>
  <c r="AZ121" i="25"/>
  <c r="BA121" i="25" s="1"/>
  <c r="AJ34" i="25"/>
  <c r="AK34" i="25" s="1"/>
  <c r="AJ30" i="25"/>
  <c r="AK30" i="25" s="1"/>
  <c r="AJ22" i="25"/>
  <c r="AK22" i="25" s="1"/>
  <c r="AJ6" i="25"/>
  <c r="AK6" i="25" s="1"/>
  <c r="AL2" i="25" s="1"/>
  <c r="AJ10" i="25"/>
  <c r="AK10" i="25" s="1"/>
  <c r="AJ13" i="25"/>
  <c r="AK13" i="25" s="1"/>
  <c r="AJ26" i="25"/>
  <c r="AK26" i="25" s="1"/>
  <c r="AJ101" i="25"/>
  <c r="AK101" i="25" s="1"/>
  <c r="AJ105" i="25"/>
  <c r="AK105" i="25" s="1"/>
  <c r="AJ109" i="25"/>
  <c r="AK109" i="25" s="1"/>
  <c r="AJ113" i="25"/>
  <c r="AK113" i="25" s="1"/>
  <c r="AJ117" i="25"/>
  <c r="AK117" i="25" s="1"/>
  <c r="AJ121" i="25"/>
  <c r="AK121" i="25" s="1"/>
  <c r="AJ14" i="25"/>
  <c r="AK14" i="25" s="1"/>
  <c r="AJ17" i="25"/>
  <c r="AK17" i="25" s="1"/>
  <c r="AN4" i="25"/>
  <c r="AN3" i="25"/>
  <c r="AM2" i="25"/>
  <c r="AN2" i="25" s="1"/>
  <c r="AP25" i="25"/>
  <c r="AP21" i="25"/>
  <c r="AP17" i="25"/>
  <c r="AP13" i="25"/>
  <c r="AP11" i="25"/>
  <c r="AP12" i="25"/>
  <c r="AO2" i="25"/>
  <c r="AP2" i="25" s="1"/>
  <c r="AP22" i="25"/>
  <c r="AP14" i="25"/>
  <c r="AP24" i="25"/>
  <c r="AP20" i="25"/>
  <c r="AP16" i="25"/>
  <c r="AP9" i="25"/>
  <c r="AP7" i="25"/>
  <c r="AP5" i="25"/>
  <c r="AP3" i="25"/>
  <c r="AP23" i="25"/>
  <c r="AP19" i="25"/>
  <c r="AP15" i="25"/>
  <c r="AP26" i="25"/>
  <c r="AP18" i="25"/>
  <c r="AP10" i="25"/>
  <c r="AP8" i="25"/>
  <c r="AP6" i="25"/>
  <c r="AP4" i="25"/>
  <c r="AJ40" i="25"/>
  <c r="AK40" i="25" s="1"/>
  <c r="AJ44" i="25"/>
  <c r="AK44" i="25" s="1"/>
  <c r="AJ48" i="25"/>
  <c r="AK48" i="25" s="1"/>
  <c r="AJ52" i="25"/>
  <c r="AK52" i="25" s="1"/>
  <c r="AJ56" i="25"/>
  <c r="AK56" i="25" s="1"/>
  <c r="AJ60" i="25"/>
  <c r="AK60" i="25" s="1"/>
  <c r="AJ64" i="25"/>
  <c r="AK64" i="25" s="1"/>
  <c r="AJ68" i="25"/>
  <c r="AK68" i="25" s="1"/>
  <c r="AJ72" i="25"/>
  <c r="AK72" i="25" s="1"/>
  <c r="AJ76" i="25"/>
  <c r="AK76" i="25" s="1"/>
  <c r="AJ80" i="25"/>
  <c r="AK80" i="25" s="1"/>
  <c r="AJ84" i="25"/>
  <c r="AK84" i="25" s="1"/>
  <c r="AJ88" i="25"/>
  <c r="AK88" i="25" s="1"/>
  <c r="AJ92" i="25"/>
  <c r="AK92" i="25" s="1"/>
  <c r="AJ96" i="25"/>
  <c r="AK96" i="25" s="1"/>
  <c r="AJ100" i="25"/>
  <c r="AK100" i="25" s="1"/>
  <c r="AJ104" i="25"/>
  <c r="AK104" i="25" s="1"/>
  <c r="AJ108" i="25"/>
  <c r="AK108" i="25" s="1"/>
  <c r="AJ112" i="25"/>
  <c r="AK112" i="25" s="1"/>
  <c r="AJ114" i="25"/>
  <c r="AK114" i="25" s="1"/>
  <c r="AJ116" i="25"/>
  <c r="AK116" i="25" s="1"/>
  <c r="AJ120" i="25"/>
  <c r="AK120" i="25" s="1"/>
  <c r="AJ38" i="25"/>
  <c r="AK38" i="25" s="1"/>
  <c r="AJ42" i="25"/>
  <c r="AK42" i="25" s="1"/>
  <c r="AJ46" i="25"/>
  <c r="AK46" i="25" s="1"/>
  <c r="AJ50" i="25"/>
  <c r="AK50" i="25" s="1"/>
  <c r="AJ54" i="25"/>
  <c r="AK54" i="25" s="1"/>
  <c r="AJ58" i="25"/>
  <c r="AK58" i="25" s="1"/>
  <c r="AJ62" i="25"/>
  <c r="AK62" i="25" s="1"/>
  <c r="AJ66" i="25"/>
  <c r="AK66" i="25" s="1"/>
  <c r="AJ70" i="25"/>
  <c r="AK70" i="25" s="1"/>
  <c r="AJ74" i="25"/>
  <c r="AK74" i="25" s="1"/>
  <c r="AJ78" i="25"/>
  <c r="AK78" i="25" s="1"/>
  <c r="AJ82" i="25"/>
  <c r="AK82" i="25" s="1"/>
  <c r="AJ86" i="25"/>
  <c r="AK86" i="25" s="1"/>
  <c r="AJ90" i="25"/>
  <c r="AK90" i="25" s="1"/>
  <c r="AJ94" i="25"/>
  <c r="AK94" i="25" s="1"/>
  <c r="AJ98" i="25"/>
  <c r="AK98" i="25" s="1"/>
  <c r="AJ102" i="25"/>
  <c r="AK102" i="25" s="1"/>
  <c r="AJ106" i="25"/>
  <c r="AK106" i="25" s="1"/>
  <c r="AJ110" i="25"/>
  <c r="AK110" i="25" s="1"/>
  <c r="AJ118" i="25"/>
  <c r="AK118" i="25" s="1"/>
  <c r="AJ37" i="25"/>
  <c r="AK37" i="25" s="1"/>
  <c r="AJ39" i="25"/>
  <c r="AK39" i="25" s="1"/>
  <c r="AJ41" i="25"/>
  <c r="AK41" i="25" s="1"/>
  <c r="AJ43" i="25"/>
  <c r="AK43" i="25" s="1"/>
  <c r="AJ45" i="25"/>
  <c r="AK45" i="25" s="1"/>
  <c r="AJ47" i="25"/>
  <c r="AK47" i="25" s="1"/>
  <c r="AJ49" i="25"/>
  <c r="AK49" i="25" s="1"/>
  <c r="AJ51" i="25"/>
  <c r="AK51" i="25" s="1"/>
  <c r="AJ53" i="25"/>
  <c r="AK53" i="25" s="1"/>
  <c r="AJ55" i="25"/>
  <c r="AK55" i="25" s="1"/>
  <c r="AJ57" i="25"/>
  <c r="AK57" i="25" s="1"/>
  <c r="AJ59" i="25"/>
  <c r="AK59" i="25" s="1"/>
  <c r="AJ61" i="25"/>
  <c r="AK61" i="25" s="1"/>
  <c r="AJ63" i="25"/>
  <c r="AK63" i="25" s="1"/>
  <c r="AJ65" i="25"/>
  <c r="AK65" i="25" s="1"/>
  <c r="AJ67" i="25"/>
  <c r="AK67" i="25" s="1"/>
  <c r="AJ69" i="25"/>
  <c r="AK69" i="25" s="1"/>
  <c r="AJ71" i="25"/>
  <c r="AK71" i="25" s="1"/>
  <c r="AJ73" i="25"/>
  <c r="AK73" i="25" s="1"/>
  <c r="AJ75" i="25"/>
  <c r="AK75" i="25" s="1"/>
  <c r="AJ77" i="25"/>
  <c r="AK77" i="25" s="1"/>
  <c r="AJ79" i="25"/>
  <c r="AK79" i="25" s="1"/>
  <c r="AJ81" i="25"/>
  <c r="AK81" i="25" s="1"/>
  <c r="AJ83" i="25"/>
  <c r="AK83" i="25" s="1"/>
  <c r="AJ85" i="25"/>
  <c r="AK85" i="25" s="1"/>
  <c r="AJ87" i="25"/>
  <c r="AK87" i="25" s="1"/>
  <c r="AJ89" i="25"/>
  <c r="AK89" i="25" s="1"/>
  <c r="AJ91" i="25"/>
  <c r="AK91" i="25" s="1"/>
  <c r="AJ93" i="25"/>
  <c r="AK93" i="25" s="1"/>
  <c r="AJ95" i="25"/>
  <c r="AK95" i="25" s="1"/>
  <c r="AJ97" i="25"/>
  <c r="AK97" i="25" s="1"/>
  <c r="AD2" i="21" a="1"/>
  <c r="AD2" i="21" s="1"/>
  <c r="AE2" i="21" s="1"/>
  <c r="Y14" i="21"/>
  <c r="Z14" i="21" s="1"/>
  <c r="Y18" i="21"/>
  <c r="Z18" i="21" s="1"/>
  <c r="Y22" i="21"/>
  <c r="Z22" i="21" s="1"/>
  <c r="Y26" i="21"/>
  <c r="Z26" i="21" s="1"/>
  <c r="Y30" i="21"/>
  <c r="Z30" i="21" s="1"/>
  <c r="Y34" i="21"/>
  <c r="Z34" i="21" s="1"/>
  <c r="AC4" i="21"/>
  <c r="AB2" i="21"/>
  <c r="AC2" i="21" s="1"/>
  <c r="AC5" i="21"/>
  <c r="AC3" i="21"/>
  <c r="Y10" i="21"/>
  <c r="Z10" i="21" s="1"/>
  <c r="AA2" i="21" s="1"/>
  <c r="Y38" i="21"/>
  <c r="Z38" i="21" s="1"/>
  <c r="Y40" i="21"/>
  <c r="Z40" i="21" s="1"/>
  <c r="Y42" i="21"/>
  <c r="Z42" i="21" s="1"/>
  <c r="Y44" i="21"/>
  <c r="Z44" i="21" s="1"/>
  <c r="Y46" i="21"/>
  <c r="Z46" i="21" s="1"/>
  <c r="Y48" i="21"/>
  <c r="Z48" i="21" s="1"/>
  <c r="Y50" i="21"/>
  <c r="Z50" i="21" s="1"/>
  <c r="Y52" i="21"/>
  <c r="Z52" i="21" s="1"/>
  <c r="Y54" i="21"/>
  <c r="Z54" i="21" s="1"/>
  <c r="Y56" i="21"/>
  <c r="Z56" i="21" s="1"/>
  <c r="Y58" i="21"/>
  <c r="Z58" i="21" s="1"/>
  <c r="Y60" i="21"/>
  <c r="Z60" i="21" s="1"/>
  <c r="Y62" i="21"/>
  <c r="Z62" i="21" s="1"/>
  <c r="Y64" i="21"/>
  <c r="Z64" i="21" s="1"/>
  <c r="Y66" i="21"/>
  <c r="Z66" i="21" s="1"/>
  <c r="Y68" i="21"/>
  <c r="Z68" i="21" s="1"/>
  <c r="Y70" i="21"/>
  <c r="Z70" i="21" s="1"/>
  <c r="Y72" i="21"/>
  <c r="Z72" i="21" s="1"/>
  <c r="Y74" i="21"/>
  <c r="Z74" i="21" s="1"/>
  <c r="Y76" i="21"/>
  <c r="Z76" i="21" s="1"/>
  <c r="Y78" i="21"/>
  <c r="Z78" i="21" s="1"/>
  <c r="Y80" i="21"/>
  <c r="Z80" i="21" s="1"/>
  <c r="Y82" i="21"/>
  <c r="Z82" i="21" s="1"/>
  <c r="Y84" i="21"/>
  <c r="Z84" i="21" s="1"/>
  <c r="Y86" i="21"/>
  <c r="Z86" i="21" s="1"/>
  <c r="Y88" i="21"/>
  <c r="Z88" i="21" s="1"/>
  <c r="Y90" i="21"/>
  <c r="Z90" i="21" s="1"/>
  <c r="Y92" i="21"/>
  <c r="Z92" i="21" s="1"/>
  <c r="Y94" i="21"/>
  <c r="Z94" i="21" s="1"/>
  <c r="Y96" i="21"/>
  <c r="Z96" i="21" s="1"/>
  <c r="Y98" i="21"/>
  <c r="Z98" i="21" s="1"/>
  <c r="Y100" i="21"/>
  <c r="Z100" i="21" s="1"/>
  <c r="Y102" i="21"/>
  <c r="Z102" i="21" s="1"/>
  <c r="Y104" i="21"/>
  <c r="Z104" i="21" s="1"/>
  <c r="Y106" i="21"/>
  <c r="Z106" i="21" s="1"/>
  <c r="Y108" i="21"/>
  <c r="Z108" i="21" s="1"/>
  <c r="Y110" i="21"/>
  <c r="Z110" i="21" s="1"/>
  <c r="Y112" i="21"/>
  <c r="Z112" i="21" s="1"/>
  <c r="Y114" i="21"/>
  <c r="Z114" i="21" s="1"/>
  <c r="Y116" i="21"/>
  <c r="Z116" i="21" s="1"/>
  <c r="Y118" i="21"/>
  <c r="Z118" i="21" s="1"/>
  <c r="Y120" i="21"/>
  <c r="Z120" i="21" s="1"/>
  <c r="Y37" i="21"/>
  <c r="Z37" i="21" s="1"/>
  <c r="Y39" i="21"/>
  <c r="Z39" i="21" s="1"/>
  <c r="Y41" i="21"/>
  <c r="Z41" i="21" s="1"/>
  <c r="Y43" i="21"/>
  <c r="Z43" i="21" s="1"/>
  <c r="Y45" i="21"/>
  <c r="Z45" i="21" s="1"/>
  <c r="Y47" i="21"/>
  <c r="Z47" i="21" s="1"/>
  <c r="Y49" i="21"/>
  <c r="Z49" i="21" s="1"/>
  <c r="Y51" i="21"/>
  <c r="Z51" i="21" s="1"/>
  <c r="Y53" i="21"/>
  <c r="Z53" i="21" s="1"/>
  <c r="Y55" i="21"/>
  <c r="Z55" i="21" s="1"/>
  <c r="Y57" i="21"/>
  <c r="Z57" i="21" s="1"/>
  <c r="Y59" i="21"/>
  <c r="Z59" i="21" s="1"/>
  <c r="Y61" i="21"/>
  <c r="Z61" i="21" s="1"/>
  <c r="Y63" i="21"/>
  <c r="Z63" i="21" s="1"/>
  <c r="Y65" i="21"/>
  <c r="Z65" i="21" s="1"/>
  <c r="Y67" i="21"/>
  <c r="Z67" i="21" s="1"/>
  <c r="Y69" i="21"/>
  <c r="Z69" i="21" s="1"/>
  <c r="Y71" i="21"/>
  <c r="Z71" i="21" s="1"/>
  <c r="Y73" i="21"/>
  <c r="Z73" i="21" s="1"/>
  <c r="Y75" i="21"/>
  <c r="Z75" i="21" s="1"/>
  <c r="Y77" i="21"/>
  <c r="Z77" i="21" s="1"/>
  <c r="Y79" i="21"/>
  <c r="Z79" i="21" s="1"/>
  <c r="Y81" i="21"/>
  <c r="Z81" i="21" s="1"/>
  <c r="Y83" i="21"/>
  <c r="Z83" i="21" s="1"/>
  <c r="Y85" i="21"/>
  <c r="Z85" i="21" s="1"/>
  <c r="Y87" i="21"/>
  <c r="Z87" i="21" s="1"/>
  <c r="Y89" i="21"/>
  <c r="Z89" i="21" s="1"/>
  <c r="Y91" i="21"/>
  <c r="Z91" i="21" s="1"/>
  <c r="Y93" i="21"/>
  <c r="Z93" i="21" s="1"/>
  <c r="Y95" i="21"/>
  <c r="Z95" i="21" s="1"/>
  <c r="Y97" i="21"/>
  <c r="Z97" i="21" s="1"/>
  <c r="Y99" i="21"/>
  <c r="Z99" i="21" s="1"/>
  <c r="Y101" i="21"/>
  <c r="Z101" i="21" s="1"/>
  <c r="Y103" i="21"/>
  <c r="Z103" i="21" s="1"/>
  <c r="Y105" i="21"/>
  <c r="Z105" i="21" s="1"/>
  <c r="Y107" i="21"/>
  <c r="Z107" i="21" s="1"/>
  <c r="Y109" i="21"/>
  <c r="Z109" i="21" s="1"/>
  <c r="Y111" i="21"/>
  <c r="Z111" i="21" s="1"/>
  <c r="Y113" i="21"/>
  <c r="Z113" i="21" s="1"/>
  <c r="Y115" i="21"/>
  <c r="Z115" i="21" s="1"/>
  <c r="Y117" i="21"/>
  <c r="Z117" i="21" s="1"/>
  <c r="Y119" i="21"/>
  <c r="Z119" i="21" s="1"/>
  <c r="Y121" i="21"/>
  <c r="Z121" i="21" s="1"/>
  <c r="E120" i="21"/>
  <c r="F120" i="21" s="1"/>
  <c r="G120" i="21" s="1"/>
  <c r="E112" i="21"/>
  <c r="F112" i="21" s="1"/>
  <c r="G112" i="21" s="1"/>
  <c r="E108" i="21"/>
  <c r="F108" i="21" s="1"/>
  <c r="G108" i="21" s="1"/>
  <c r="E100" i="21"/>
  <c r="F100" i="21" s="1"/>
  <c r="G100" i="21" s="1"/>
  <c r="E92" i="21"/>
  <c r="F92" i="21" s="1"/>
  <c r="G92" i="21" s="1"/>
  <c r="E84" i="21"/>
  <c r="F84" i="21" s="1"/>
  <c r="G84" i="21" s="1"/>
  <c r="E76" i="21"/>
  <c r="F76" i="21" s="1"/>
  <c r="G76" i="21" s="1"/>
  <c r="E68" i="21"/>
  <c r="F68" i="21" s="1"/>
  <c r="G68" i="21" s="1"/>
  <c r="E60" i="21"/>
  <c r="F60" i="21" s="1"/>
  <c r="G60" i="21" s="1"/>
  <c r="E52" i="21"/>
  <c r="F52" i="21" s="1"/>
  <c r="G52" i="21" s="1"/>
  <c r="E44" i="21"/>
  <c r="F44" i="21" s="1"/>
  <c r="G44" i="21" s="1"/>
  <c r="E36" i="21"/>
  <c r="F36" i="21" s="1"/>
  <c r="G36" i="21" s="1"/>
  <c r="E28" i="21"/>
  <c r="F28" i="21" s="1"/>
  <c r="G28" i="21" s="1"/>
  <c r="E16" i="21"/>
  <c r="F16" i="21" s="1"/>
  <c r="G16" i="21" s="1"/>
  <c r="E8" i="21"/>
  <c r="F8" i="21" s="1"/>
  <c r="G8" i="21" s="1"/>
  <c r="E79" i="21"/>
  <c r="F79" i="21" s="1"/>
  <c r="G79" i="21" s="1"/>
  <c r="E116" i="21"/>
  <c r="F116" i="21" s="1"/>
  <c r="G116" i="21" s="1"/>
  <c r="E104" i="21"/>
  <c r="F104" i="21" s="1"/>
  <c r="G104" i="21" s="1"/>
  <c r="E96" i="21"/>
  <c r="F96" i="21" s="1"/>
  <c r="G96" i="21" s="1"/>
  <c r="E88" i="21"/>
  <c r="F88" i="21" s="1"/>
  <c r="G88" i="21" s="1"/>
  <c r="E80" i="21"/>
  <c r="F80" i="21" s="1"/>
  <c r="G80" i="21" s="1"/>
  <c r="E72" i="21"/>
  <c r="F72" i="21" s="1"/>
  <c r="G72" i="21" s="1"/>
  <c r="E64" i="21"/>
  <c r="F64" i="21" s="1"/>
  <c r="G64" i="21" s="1"/>
  <c r="E56" i="21"/>
  <c r="F56" i="21" s="1"/>
  <c r="G56" i="21" s="1"/>
  <c r="E48" i="21"/>
  <c r="F48" i="21" s="1"/>
  <c r="G48" i="21" s="1"/>
  <c r="E40" i="21"/>
  <c r="F40" i="21" s="1"/>
  <c r="G40" i="21" s="1"/>
  <c r="E32" i="21"/>
  <c r="F32" i="21" s="1"/>
  <c r="G32" i="21" s="1"/>
  <c r="E24" i="21"/>
  <c r="F24" i="21" s="1"/>
  <c r="G24" i="21" s="1"/>
  <c r="E20" i="21"/>
  <c r="F20" i="21" s="1"/>
  <c r="G20" i="21" s="1"/>
  <c r="E12" i="21"/>
  <c r="F12" i="21" s="1"/>
  <c r="G12" i="21" s="1"/>
  <c r="E4" i="21"/>
  <c r="F4" i="21" s="1"/>
  <c r="G4" i="21" s="1"/>
  <c r="E119" i="21"/>
  <c r="F119" i="21" s="1"/>
  <c r="G119" i="21" s="1"/>
  <c r="E115" i="21"/>
  <c r="F115" i="21" s="1"/>
  <c r="G115" i="21" s="1"/>
  <c r="E111" i="21"/>
  <c r="F111" i="21" s="1"/>
  <c r="G111" i="21" s="1"/>
  <c r="E107" i="21"/>
  <c r="F107" i="21" s="1"/>
  <c r="G107" i="21" s="1"/>
  <c r="E103" i="21"/>
  <c r="F103" i="21" s="1"/>
  <c r="G103" i="21" s="1"/>
  <c r="E99" i="21"/>
  <c r="F99" i="21" s="1"/>
  <c r="G99" i="21" s="1"/>
  <c r="E95" i="21"/>
  <c r="F95" i="21" s="1"/>
  <c r="G95" i="21" s="1"/>
  <c r="E91" i="21"/>
  <c r="F91" i="21" s="1"/>
  <c r="G91" i="21" s="1"/>
  <c r="E87" i="21"/>
  <c r="F87" i="21" s="1"/>
  <c r="G87" i="21" s="1"/>
  <c r="E83" i="21"/>
  <c r="F83" i="21" s="1"/>
  <c r="G83" i="21" s="1"/>
  <c r="E75" i="21"/>
  <c r="F75" i="21" s="1"/>
  <c r="G75" i="21" s="1"/>
  <c r="E71" i="21"/>
  <c r="F71" i="21" s="1"/>
  <c r="G71" i="21" s="1"/>
  <c r="E67" i="21"/>
  <c r="F67" i="21" s="1"/>
  <c r="G67" i="21" s="1"/>
  <c r="E63" i="21"/>
  <c r="F63" i="21" s="1"/>
  <c r="G63" i="21" s="1"/>
  <c r="E59" i="21"/>
  <c r="F59" i="21" s="1"/>
  <c r="G59" i="21" s="1"/>
  <c r="E55" i="21"/>
  <c r="F55" i="21" s="1"/>
  <c r="G55" i="21" s="1"/>
  <c r="E51" i="21"/>
  <c r="F51" i="21" s="1"/>
  <c r="G51" i="21" s="1"/>
  <c r="E47" i="21"/>
  <c r="F47" i="21" s="1"/>
  <c r="G47" i="21" s="1"/>
  <c r="E43" i="21"/>
  <c r="F43" i="21" s="1"/>
  <c r="G43" i="21" s="1"/>
  <c r="E39" i="21"/>
  <c r="F39" i="21" s="1"/>
  <c r="G39" i="21" s="1"/>
  <c r="E35" i="21"/>
  <c r="F35" i="21" s="1"/>
  <c r="G35" i="21" s="1"/>
  <c r="E31" i="21"/>
  <c r="F31" i="21" s="1"/>
  <c r="G31" i="21" s="1"/>
  <c r="E27" i="21"/>
  <c r="F27" i="21" s="1"/>
  <c r="G27" i="21" s="1"/>
  <c r="E23" i="21"/>
  <c r="F23" i="21" s="1"/>
  <c r="G23" i="21" s="1"/>
  <c r="E19" i="21"/>
  <c r="F19" i="21" s="1"/>
  <c r="G19" i="21" s="1"/>
  <c r="E15" i="21"/>
  <c r="F15" i="21" s="1"/>
  <c r="G15" i="21" s="1"/>
  <c r="E11" i="21"/>
  <c r="F11" i="21" s="1"/>
  <c r="G11" i="21" s="1"/>
  <c r="E7" i="21"/>
  <c r="F7" i="21" s="1"/>
  <c r="G7" i="21" s="1"/>
  <c r="E9" i="21"/>
  <c r="F9" i="21" s="1"/>
  <c r="G9" i="21" s="1"/>
  <c r="E118" i="21"/>
  <c r="F118" i="21" s="1"/>
  <c r="G118" i="21" s="1"/>
  <c r="E114" i="21"/>
  <c r="F114" i="21" s="1"/>
  <c r="G114" i="21" s="1"/>
  <c r="E110" i="21"/>
  <c r="F110" i="21" s="1"/>
  <c r="G110" i="21" s="1"/>
  <c r="E106" i="21"/>
  <c r="F106" i="21" s="1"/>
  <c r="G106" i="21" s="1"/>
  <c r="E102" i="21"/>
  <c r="F102" i="21" s="1"/>
  <c r="G102" i="21" s="1"/>
  <c r="E98" i="21"/>
  <c r="F98" i="21" s="1"/>
  <c r="G98" i="21" s="1"/>
  <c r="E94" i="21"/>
  <c r="F94" i="21" s="1"/>
  <c r="G94" i="21" s="1"/>
  <c r="E90" i="21"/>
  <c r="F90" i="21" s="1"/>
  <c r="G90" i="21" s="1"/>
  <c r="E86" i="21"/>
  <c r="F86" i="21" s="1"/>
  <c r="G86" i="21" s="1"/>
  <c r="E82" i="21"/>
  <c r="F82" i="21" s="1"/>
  <c r="G82" i="21" s="1"/>
  <c r="E78" i="21"/>
  <c r="F78" i="21" s="1"/>
  <c r="G78" i="21" s="1"/>
  <c r="E74" i="21"/>
  <c r="F74" i="21" s="1"/>
  <c r="G74" i="21" s="1"/>
  <c r="E70" i="21"/>
  <c r="F70" i="21" s="1"/>
  <c r="G70" i="21" s="1"/>
  <c r="E66" i="21"/>
  <c r="F66" i="21" s="1"/>
  <c r="G66" i="21" s="1"/>
  <c r="E62" i="21"/>
  <c r="F62" i="21" s="1"/>
  <c r="G62" i="21" s="1"/>
  <c r="E58" i="21"/>
  <c r="E54" i="21"/>
  <c r="E50" i="21"/>
  <c r="F50" i="21" s="1"/>
  <c r="G50" i="21" s="1"/>
  <c r="E46" i="21"/>
  <c r="F46" i="21" s="1"/>
  <c r="G46" i="21" s="1"/>
  <c r="E42" i="21"/>
  <c r="F42" i="21" s="1"/>
  <c r="G42" i="21" s="1"/>
  <c r="E38" i="21"/>
  <c r="F38" i="21" s="1"/>
  <c r="G38" i="21" s="1"/>
  <c r="E34" i="21"/>
  <c r="F34" i="21" s="1"/>
  <c r="G34" i="21" s="1"/>
  <c r="E30" i="21"/>
  <c r="F30" i="21" s="1"/>
  <c r="G30" i="21" s="1"/>
  <c r="E26" i="21"/>
  <c r="F26" i="21" s="1"/>
  <c r="G26" i="21" s="1"/>
  <c r="E22" i="21"/>
  <c r="F22" i="21" s="1"/>
  <c r="G22" i="21" s="1"/>
  <c r="E18" i="21"/>
  <c r="E14" i="21"/>
  <c r="F14" i="21" s="1"/>
  <c r="G14" i="21" s="1"/>
  <c r="E10" i="21"/>
  <c r="F10" i="21" s="1"/>
  <c r="G10" i="21" s="1"/>
  <c r="E6" i="21"/>
  <c r="F6" i="21" s="1"/>
  <c r="G6" i="21" s="1"/>
  <c r="J2" i="21"/>
  <c r="E117" i="21"/>
  <c r="F117" i="21" s="1"/>
  <c r="G117" i="21" s="1"/>
  <c r="E105" i="21"/>
  <c r="E97" i="21"/>
  <c r="F97" i="21" s="1"/>
  <c r="G97" i="21" s="1"/>
  <c r="E85" i="21"/>
  <c r="F85" i="21" s="1"/>
  <c r="G85" i="21" s="1"/>
  <c r="E77" i="21"/>
  <c r="F77" i="21" s="1"/>
  <c r="G77" i="21" s="1"/>
  <c r="E69" i="21"/>
  <c r="F69" i="21" s="1"/>
  <c r="G69" i="21" s="1"/>
  <c r="E61" i="21"/>
  <c r="F61" i="21" s="1"/>
  <c r="G61" i="21" s="1"/>
  <c r="E49" i="21"/>
  <c r="F49" i="21" s="1"/>
  <c r="G49" i="21" s="1"/>
  <c r="E41" i="21"/>
  <c r="F41" i="21" s="1"/>
  <c r="G41" i="21" s="1"/>
  <c r="E33" i="21"/>
  <c r="F33" i="21" s="1"/>
  <c r="G33" i="21" s="1"/>
  <c r="E25" i="21"/>
  <c r="F25" i="21" s="1"/>
  <c r="G25" i="21" s="1"/>
  <c r="E21" i="21"/>
  <c r="F21" i="21" s="1"/>
  <c r="G21" i="21" s="1"/>
  <c r="E13" i="21"/>
  <c r="F13" i="21" s="1"/>
  <c r="G13" i="21" s="1"/>
  <c r="E113" i="21"/>
  <c r="F113" i="21" s="1"/>
  <c r="G113" i="21" s="1"/>
  <c r="E89" i="21"/>
  <c r="F89" i="21" s="1"/>
  <c r="G89" i="21" s="1"/>
  <c r="E5" i="21"/>
  <c r="F5" i="21" s="1"/>
  <c r="G5" i="21" s="1"/>
  <c r="E3" i="21"/>
  <c r="F3" i="21" s="1"/>
  <c r="G3" i="21" s="1"/>
  <c r="F2" i="21"/>
  <c r="G2" i="21" s="1"/>
  <c r="E121" i="21"/>
  <c r="F121" i="21" s="1"/>
  <c r="G121" i="21" s="1"/>
  <c r="E109" i="21"/>
  <c r="F109" i="21" s="1"/>
  <c r="G109" i="21" s="1"/>
  <c r="E101" i="21"/>
  <c r="F101" i="21" s="1"/>
  <c r="G101" i="21" s="1"/>
  <c r="E93" i="21"/>
  <c r="F93" i="21" s="1"/>
  <c r="G93" i="21" s="1"/>
  <c r="E81" i="21"/>
  <c r="F81" i="21" s="1"/>
  <c r="G81" i="21" s="1"/>
  <c r="E73" i="21"/>
  <c r="F73" i="21" s="1"/>
  <c r="G73" i="21" s="1"/>
  <c r="E65" i="21"/>
  <c r="F65" i="21" s="1"/>
  <c r="G65" i="21" s="1"/>
  <c r="E57" i="21"/>
  <c r="F57" i="21" s="1"/>
  <c r="G57" i="21" s="1"/>
  <c r="E53" i="21"/>
  <c r="F53" i="21" s="1"/>
  <c r="G53" i="21" s="1"/>
  <c r="E45" i="21"/>
  <c r="F45" i="21" s="1"/>
  <c r="G45" i="21" s="1"/>
  <c r="E37" i="21"/>
  <c r="F37" i="21" s="1"/>
  <c r="G37" i="21" s="1"/>
  <c r="E29" i="21"/>
  <c r="F29" i="21" s="1"/>
  <c r="G29" i="21" s="1"/>
  <c r="E17" i="21"/>
  <c r="F17" i="21" s="1"/>
  <c r="G17" i="21" s="1"/>
  <c r="F18" i="21"/>
  <c r="G18" i="21" s="1"/>
  <c r="F54" i="21"/>
  <c r="G54" i="21" s="1"/>
  <c r="F105" i="21"/>
  <c r="G105" i="21" s="1"/>
  <c r="F58" i="21"/>
  <c r="G58" i="21" s="1"/>
  <c r="J3" i="21"/>
  <c r="AA118" i="24"/>
  <c r="AA114" i="24"/>
  <c r="AA110" i="24"/>
  <c r="AA106" i="24"/>
  <c r="AA102" i="24"/>
  <c r="AA98" i="24"/>
  <c r="AA94" i="24"/>
  <c r="AA90" i="24"/>
  <c r="AA86" i="24"/>
  <c r="AA82" i="24"/>
  <c r="AA78" i="24"/>
  <c r="AA74" i="24"/>
  <c r="AA62" i="24"/>
  <c r="AA54" i="24"/>
  <c r="AA46" i="24"/>
  <c r="AA38" i="24"/>
  <c r="AA22" i="24"/>
  <c r="AA18" i="24"/>
  <c r="AA14" i="24"/>
  <c r="AA10" i="24"/>
  <c r="AA6" i="24"/>
  <c r="P76" i="24"/>
  <c r="P18" i="24"/>
  <c r="P20" i="24"/>
  <c r="P31" i="24"/>
  <c r="P60" i="24"/>
  <c r="P94" i="24"/>
  <c r="P109" i="24"/>
  <c r="P111" i="24"/>
  <c r="P2" i="24"/>
  <c r="P33" i="24"/>
  <c r="P55" i="24"/>
  <c r="P84" i="24"/>
  <c r="P36" i="24"/>
  <c r="P66" i="24"/>
  <c r="P101" i="24"/>
  <c r="P103" i="24"/>
  <c r="P119" i="24"/>
  <c r="P121" i="24"/>
  <c r="P3" i="24"/>
  <c r="P5" i="24"/>
  <c r="P7" i="24"/>
  <c r="P45" i="24"/>
  <c r="P77" i="24"/>
  <c r="P79" i="24"/>
  <c r="P81" i="24"/>
  <c r="P85" i="24"/>
  <c r="P89" i="24"/>
  <c r="P102" i="24"/>
  <c r="P10" i="24"/>
  <c r="P21" i="24"/>
  <c r="P26" i="24"/>
  <c r="P28" i="24"/>
  <c r="P30" i="24"/>
  <c r="P38" i="24"/>
  <c r="P54" i="24"/>
  <c r="P58" i="24"/>
  <c r="P65" i="24"/>
  <c r="P67" i="24"/>
  <c r="P68" i="24"/>
  <c r="P86" i="24"/>
  <c r="P87" i="24"/>
  <c r="P100" i="24"/>
  <c r="P105" i="24"/>
  <c r="P110" i="24"/>
  <c r="P116" i="24"/>
  <c r="U13" i="24"/>
  <c r="P11" i="24"/>
  <c r="P13" i="24"/>
  <c r="P15" i="24"/>
  <c r="P22" i="24"/>
  <c r="P27" i="24"/>
  <c r="P41" i="24"/>
  <c r="P46" i="24"/>
  <c r="P50" i="24"/>
  <c r="P61" i="24"/>
  <c r="P64" i="24"/>
  <c r="P73" i="24"/>
  <c r="P78" i="24"/>
  <c r="P92" i="24"/>
  <c r="P93" i="24"/>
  <c r="P95" i="24"/>
  <c r="P97" i="24"/>
  <c r="P120" i="24"/>
  <c r="P12" i="24"/>
  <c r="P23" i="24"/>
  <c r="P35" i="24"/>
  <c r="P37" i="24"/>
  <c r="P40" i="24"/>
  <c r="P43" i="24"/>
  <c r="P48" i="24"/>
  <c r="P49" i="24"/>
  <c r="P51" i="24"/>
  <c r="P56" i="24"/>
  <c r="P63" i="24"/>
  <c r="P70" i="24"/>
  <c r="P72" i="24"/>
  <c r="P82" i="24"/>
  <c r="P83" i="24"/>
  <c r="P88" i="24"/>
  <c r="P98" i="24"/>
  <c r="P99" i="24"/>
  <c r="P104" i="24"/>
  <c r="P113" i="24"/>
  <c r="P115" i="24"/>
  <c r="P4" i="24"/>
  <c r="P9" i="24"/>
  <c r="P14" i="24"/>
  <c r="P17" i="24"/>
  <c r="P32" i="24"/>
  <c r="P42" i="24"/>
  <c r="P44" i="24"/>
  <c r="P47" i="24"/>
  <c r="P52" i="24"/>
  <c r="P71" i="24"/>
  <c r="U2" i="24"/>
  <c r="P6" i="24"/>
  <c r="U19" i="24"/>
  <c r="P8" i="24"/>
  <c r="P16" i="24"/>
  <c r="P19" i="24"/>
  <c r="P25" i="24"/>
  <c r="P29" i="24"/>
  <c r="P34" i="24"/>
  <c r="P39" i="24"/>
  <c r="P57" i="24"/>
  <c r="P59" i="24"/>
  <c r="P62" i="24"/>
  <c r="P69" i="24"/>
  <c r="P74" i="24"/>
  <c r="P75" i="24"/>
  <c r="P80" i="24"/>
  <c r="P90" i="24"/>
  <c r="P91" i="24"/>
  <c r="P96" i="24"/>
  <c r="P106" i="24"/>
  <c r="P107" i="24"/>
  <c r="P112" i="24"/>
  <c r="P117" i="24"/>
  <c r="P118" i="24"/>
  <c r="P24" i="24"/>
  <c r="U29" i="24"/>
  <c r="U26" i="24"/>
  <c r="U30" i="24"/>
  <c r="U27" i="24"/>
  <c r="U25" i="24"/>
  <c r="AA2" i="24"/>
  <c r="AB2" i="24" s="1"/>
  <c r="U7" i="24"/>
  <c r="HL119" i="17"/>
  <c r="HM119" i="17" s="1"/>
  <c r="HN119" i="17" s="1"/>
  <c r="HL111" i="17"/>
  <c r="HM111" i="17" s="1"/>
  <c r="HN111" i="17" s="1"/>
  <c r="HL107" i="17"/>
  <c r="HM107" i="17" s="1"/>
  <c r="HN107" i="17" s="1"/>
  <c r="HL99" i="17"/>
  <c r="HM99" i="17" s="1"/>
  <c r="HN99" i="17" s="1"/>
  <c r="HL91" i="17"/>
  <c r="HM91" i="17" s="1"/>
  <c r="HN91" i="17" s="1"/>
  <c r="HL83" i="17"/>
  <c r="HM83" i="17" s="1"/>
  <c r="HN83" i="17" s="1"/>
  <c r="HL75" i="17"/>
  <c r="HM75" i="17" s="1"/>
  <c r="HN75" i="17" s="1"/>
  <c r="HL67" i="17"/>
  <c r="HM67" i="17" s="1"/>
  <c r="HN67" i="17" s="1"/>
  <c r="HL63" i="17"/>
  <c r="HM63" i="17" s="1"/>
  <c r="HN63" i="17" s="1"/>
  <c r="HL44" i="17"/>
  <c r="HM44" i="17" s="1"/>
  <c r="HN44" i="17" s="1"/>
  <c r="HL33" i="17"/>
  <c r="HL21" i="17"/>
  <c r="HM21" i="17" s="1"/>
  <c r="HN21" i="17" s="1"/>
  <c r="HL13" i="17"/>
  <c r="HL48" i="17"/>
  <c r="HM48" i="17" s="1"/>
  <c r="HN48" i="17" s="1"/>
  <c r="HL32" i="17"/>
  <c r="HM32" i="17" s="1"/>
  <c r="HN32" i="17" s="1"/>
  <c r="HL20" i="17"/>
  <c r="HM20" i="17" s="1"/>
  <c r="HN20" i="17" s="1"/>
  <c r="HL12" i="17"/>
  <c r="HM12" i="17" s="1"/>
  <c r="HN12" i="17" s="1"/>
  <c r="HL4" i="17"/>
  <c r="HM4" i="17" s="1"/>
  <c r="HN4" i="17" s="1"/>
  <c r="HL115" i="17"/>
  <c r="HM115" i="17" s="1"/>
  <c r="HN115" i="17" s="1"/>
  <c r="HL103" i="17"/>
  <c r="HM103" i="17" s="1"/>
  <c r="HN103" i="17" s="1"/>
  <c r="HL95" i="17"/>
  <c r="HM95" i="17" s="1"/>
  <c r="HN95" i="17" s="1"/>
  <c r="HL87" i="17"/>
  <c r="HM87" i="17" s="1"/>
  <c r="HN87" i="17" s="1"/>
  <c r="HL79" i="17"/>
  <c r="HM79" i="17" s="1"/>
  <c r="HN79" i="17" s="1"/>
  <c r="HL71" i="17"/>
  <c r="HM71" i="17" s="1"/>
  <c r="HN71" i="17" s="1"/>
  <c r="HL59" i="17"/>
  <c r="HM59" i="17" s="1"/>
  <c r="HN59" i="17" s="1"/>
  <c r="HL49" i="17"/>
  <c r="HL28" i="17"/>
  <c r="HM28" i="17" s="1"/>
  <c r="HN28" i="17" s="1"/>
  <c r="HM2" i="17"/>
  <c r="HN2" i="17" s="1"/>
  <c r="HL52" i="17"/>
  <c r="HM52" i="17" s="1"/>
  <c r="HN52" i="17" s="1"/>
  <c r="HL55" i="17"/>
  <c r="HM55" i="17" s="1"/>
  <c r="HN55" i="17" s="1"/>
  <c r="HL51" i="17"/>
  <c r="HM51" i="17" s="1"/>
  <c r="HN51" i="17" s="1"/>
  <c r="HL47" i="17"/>
  <c r="HM47" i="17" s="1"/>
  <c r="HN47" i="17" s="1"/>
  <c r="HL43" i="17"/>
  <c r="HM43" i="17" s="1"/>
  <c r="HN43" i="17" s="1"/>
  <c r="HL39" i="17"/>
  <c r="HL35" i="17"/>
  <c r="HM35" i="17" s="1"/>
  <c r="HN35" i="17" s="1"/>
  <c r="HL31" i="17"/>
  <c r="HM31" i="17" s="1"/>
  <c r="HN31" i="17" s="1"/>
  <c r="HL27" i="17"/>
  <c r="HM27" i="17" s="1"/>
  <c r="HN27" i="17" s="1"/>
  <c r="HL23" i="17"/>
  <c r="HL19" i="17"/>
  <c r="HM19" i="17" s="1"/>
  <c r="HN19" i="17" s="1"/>
  <c r="HL15" i="17"/>
  <c r="HM15" i="17" s="1"/>
  <c r="HN15" i="17" s="1"/>
  <c r="HL11" i="17"/>
  <c r="HM11" i="17" s="1"/>
  <c r="HN11" i="17" s="1"/>
  <c r="HL7" i="17"/>
  <c r="HM7" i="17" s="1"/>
  <c r="HN7" i="17" s="1"/>
  <c r="HL3" i="17"/>
  <c r="HM3" i="17" s="1"/>
  <c r="HN3" i="17" s="1"/>
  <c r="HM23" i="17"/>
  <c r="HN23" i="17" s="1"/>
  <c r="HL22" i="17"/>
  <c r="HM22" i="17" s="1"/>
  <c r="HN22" i="17" s="1"/>
  <c r="HL18" i="17"/>
  <c r="HM18" i="17" s="1"/>
  <c r="HN18" i="17" s="1"/>
  <c r="HL14" i="17"/>
  <c r="HM14" i="17" s="1"/>
  <c r="HN14" i="17" s="1"/>
  <c r="HL10" i="17"/>
  <c r="HM10" i="17" s="1"/>
  <c r="HN10" i="17" s="1"/>
  <c r="HM39" i="17"/>
  <c r="HN39" i="17" s="1"/>
  <c r="HM46" i="17"/>
  <c r="HN46" i="17" s="1"/>
  <c r="HM50" i="17"/>
  <c r="HN50" i="17" s="1"/>
  <c r="HM78" i="17"/>
  <c r="HN78" i="17" s="1"/>
  <c r="HM6" i="17"/>
  <c r="HN6" i="17" s="1"/>
  <c r="HM26" i="17"/>
  <c r="HN26" i="17" s="1"/>
  <c r="HM54" i="17"/>
  <c r="HN54" i="17" s="1"/>
  <c r="HM58" i="17"/>
  <c r="HN58" i="17" s="1"/>
  <c r="HM102" i="17"/>
  <c r="HN102" i="17" s="1"/>
  <c r="HM30" i="17"/>
  <c r="HN30" i="17" s="1"/>
  <c r="HM34" i="17"/>
  <c r="HN34" i="17" s="1"/>
  <c r="HM62" i="17"/>
  <c r="HN62" i="17" s="1"/>
  <c r="HM66" i="17"/>
  <c r="HN66" i="17" s="1"/>
  <c r="HM94" i="17"/>
  <c r="HN94" i="17" s="1"/>
  <c r="HM98" i="17"/>
  <c r="HN98" i="17" s="1"/>
  <c r="HM110" i="17"/>
  <c r="HN110" i="17" s="1"/>
  <c r="HM121" i="17"/>
  <c r="HN121" i="17" s="1"/>
  <c r="HM114" i="17"/>
  <c r="HN114" i="17" s="1"/>
  <c r="HM38" i="17"/>
  <c r="HN38" i="17" s="1"/>
  <c r="HM42" i="17"/>
  <c r="HN42" i="17" s="1"/>
  <c r="HM70" i="17"/>
  <c r="HN70" i="17" s="1"/>
  <c r="HM74" i="17"/>
  <c r="HN74" i="17" s="1"/>
  <c r="HM86" i="17"/>
  <c r="HN86" i="17" s="1"/>
  <c r="HM90" i="17"/>
  <c r="HN90" i="17" s="1"/>
  <c r="HM106" i="17"/>
  <c r="HN106" i="17" s="1"/>
  <c r="HM118" i="17"/>
  <c r="HN118" i="17" s="1"/>
  <c r="HP2" i="17" a="1"/>
  <c r="HQ5" i="17" s="1"/>
  <c r="HM13" i="17"/>
  <c r="HN13" i="17" s="1"/>
  <c r="HM29" i="17"/>
  <c r="HN29" i="17" s="1"/>
  <c r="HM37" i="17"/>
  <c r="HN37" i="17" s="1"/>
  <c r="HM45" i="17"/>
  <c r="HN45" i="17" s="1"/>
  <c r="HM53" i="17"/>
  <c r="HN53" i="17" s="1"/>
  <c r="HM61" i="17"/>
  <c r="HN61" i="17" s="1"/>
  <c r="HM69" i="17"/>
  <c r="HN69" i="17" s="1"/>
  <c r="HM77" i="17"/>
  <c r="HN77" i="17" s="1"/>
  <c r="HM85" i="17"/>
  <c r="HN85" i="17" s="1"/>
  <c r="HM93" i="17"/>
  <c r="HN93" i="17" s="1"/>
  <c r="HM101" i="17"/>
  <c r="HN101" i="17" s="1"/>
  <c r="HM109" i="17"/>
  <c r="HN109" i="17" s="1"/>
  <c r="HM117" i="17"/>
  <c r="HN117" i="17" s="1"/>
  <c r="HM17" i="17"/>
  <c r="HN17" i="17" s="1"/>
  <c r="HM25" i="17"/>
  <c r="HN25" i="17" s="1"/>
  <c r="HM33" i="17"/>
  <c r="HN33" i="17" s="1"/>
  <c r="HM49" i="17"/>
  <c r="HN49" i="17" s="1"/>
  <c r="HM57" i="17"/>
  <c r="HN57" i="17" s="1"/>
  <c r="HM65" i="17"/>
  <c r="HN65" i="17" s="1"/>
  <c r="HM73" i="17"/>
  <c r="HN73" i="17" s="1"/>
  <c r="HM81" i="17"/>
  <c r="HN81" i="17" s="1"/>
  <c r="HM89" i="17"/>
  <c r="HN89" i="17" s="1"/>
  <c r="HM97" i="17"/>
  <c r="HN97" i="17" s="1"/>
  <c r="HM105" i="17"/>
  <c r="HN105" i="17" s="1"/>
  <c r="HM113" i="17"/>
  <c r="HN113" i="17" s="1"/>
  <c r="FI29" i="17"/>
  <c r="BS22" i="17"/>
  <c r="FI89" i="17"/>
  <c r="FJ89" i="17" s="1"/>
  <c r="FK89" i="17" s="1"/>
  <c r="BS86" i="17"/>
  <c r="BT86" i="17" s="1"/>
  <c r="BU86" i="17" s="1"/>
  <c r="BS54" i="17"/>
  <c r="BT54" i="17" s="1"/>
  <c r="BU54" i="17" s="1"/>
  <c r="BS117" i="17"/>
  <c r="BS119" i="17"/>
  <c r="BT119" i="17" s="1"/>
  <c r="BU119" i="17" s="1"/>
  <c r="BS115" i="17"/>
  <c r="BT115" i="17" s="1"/>
  <c r="BU115" i="17" s="1"/>
  <c r="BS111" i="17"/>
  <c r="BT111" i="17" s="1"/>
  <c r="BU111" i="17" s="1"/>
  <c r="BS107" i="17"/>
  <c r="BT107" i="17" s="1"/>
  <c r="BU107" i="17" s="1"/>
  <c r="BS103" i="17"/>
  <c r="BT103" i="17" s="1"/>
  <c r="BU103" i="17" s="1"/>
  <c r="BS99" i="17"/>
  <c r="BT99" i="17" s="1"/>
  <c r="BU99" i="17" s="1"/>
  <c r="BS95" i="17"/>
  <c r="BT95" i="17" s="1"/>
  <c r="BU95" i="17" s="1"/>
  <c r="BS91" i="17"/>
  <c r="BT91" i="17" s="1"/>
  <c r="BU91" i="17" s="1"/>
  <c r="BS87" i="17"/>
  <c r="BS83" i="17"/>
  <c r="BT83" i="17" s="1"/>
  <c r="BU83" i="17" s="1"/>
  <c r="BS79" i="17"/>
  <c r="BS75" i="17"/>
  <c r="BT75" i="17" s="1"/>
  <c r="BU75" i="17" s="1"/>
  <c r="BS71" i="17"/>
  <c r="BT71" i="17" s="1"/>
  <c r="BU71" i="17" s="1"/>
  <c r="BS67" i="17"/>
  <c r="BT67" i="17" s="1"/>
  <c r="BU67" i="17" s="1"/>
  <c r="BS63" i="17"/>
  <c r="BT63" i="17" s="1"/>
  <c r="BU63" i="17" s="1"/>
  <c r="BS59" i="17"/>
  <c r="BT59" i="17" s="1"/>
  <c r="BU59" i="17" s="1"/>
  <c r="BS55" i="17"/>
  <c r="BT55" i="17" s="1"/>
  <c r="BU55" i="17" s="1"/>
  <c r="BS51" i="17"/>
  <c r="BT51" i="17" s="1"/>
  <c r="BU51" i="17" s="1"/>
  <c r="BS47" i="17"/>
  <c r="BT47" i="17" s="1"/>
  <c r="BU47" i="17" s="1"/>
  <c r="BS43" i="17"/>
  <c r="BS39" i="17"/>
  <c r="BT39" i="17" s="1"/>
  <c r="BU39" i="17" s="1"/>
  <c r="BS35" i="17"/>
  <c r="BT35" i="17" s="1"/>
  <c r="BU35" i="17" s="1"/>
  <c r="BS31" i="17"/>
  <c r="BT31" i="17" s="1"/>
  <c r="BU31" i="17" s="1"/>
  <c r="BS27" i="17"/>
  <c r="BT27" i="17" s="1"/>
  <c r="BU27" i="17" s="1"/>
  <c r="BS23" i="17"/>
  <c r="BT23" i="17" s="1"/>
  <c r="BU23" i="17" s="1"/>
  <c r="BS19" i="17"/>
  <c r="BT19" i="17" s="1"/>
  <c r="BU19" i="17" s="1"/>
  <c r="BS15" i="17"/>
  <c r="BT15" i="17" s="1"/>
  <c r="BU15" i="17" s="1"/>
  <c r="BS11" i="17"/>
  <c r="BS7" i="17"/>
  <c r="BS3" i="17"/>
  <c r="BT3" i="17" s="1"/>
  <c r="BU3" i="17" s="1"/>
  <c r="BS121" i="17"/>
  <c r="BT121" i="17" s="1"/>
  <c r="BU121" i="17" s="1"/>
  <c r="FI41" i="17"/>
  <c r="FJ41" i="17" s="1"/>
  <c r="FK41" i="17" s="1"/>
  <c r="AA114" i="17"/>
  <c r="AF114" i="17" s="1"/>
  <c r="AA106" i="17"/>
  <c r="AF106" i="17" s="1"/>
  <c r="AA98" i="17"/>
  <c r="AF98" i="17" s="1"/>
  <c r="AA94" i="17"/>
  <c r="AF94" i="17" s="1"/>
  <c r="AA86" i="17"/>
  <c r="AF86" i="17" s="1"/>
  <c r="AA78" i="17"/>
  <c r="AF78" i="17" s="1"/>
  <c r="AA70" i="17"/>
  <c r="AF70" i="17" s="1"/>
  <c r="AA66" i="17"/>
  <c r="AF66" i="17" s="1"/>
  <c r="AA58" i="17"/>
  <c r="AF58" i="17" s="1"/>
  <c r="AA50" i="17"/>
  <c r="AF50" i="17" s="1"/>
  <c r="AA42" i="17"/>
  <c r="AF42" i="17" s="1"/>
  <c r="AA38" i="17"/>
  <c r="AF38" i="17" s="1"/>
  <c r="AA30" i="17"/>
  <c r="AF30" i="17" s="1"/>
  <c r="AA22" i="17"/>
  <c r="AF22" i="17" s="1"/>
  <c r="AA14" i="17"/>
  <c r="AF14" i="17" s="1"/>
  <c r="AA10" i="17"/>
  <c r="AF10" i="17" s="1"/>
  <c r="AA6" i="17"/>
  <c r="AF6" i="17" s="1"/>
  <c r="AA117" i="17"/>
  <c r="AF117" i="17" s="1"/>
  <c r="AA113" i="17"/>
  <c r="AF113" i="17" s="1"/>
  <c r="AA105" i="17"/>
  <c r="AF105" i="17" s="1"/>
  <c r="AA97" i="17"/>
  <c r="AF97" i="17" s="1"/>
  <c r="AA89" i="17"/>
  <c r="AF89" i="17" s="1"/>
  <c r="AA85" i="17"/>
  <c r="AF85" i="17" s="1"/>
  <c r="AA77" i="17"/>
  <c r="AF77" i="17" s="1"/>
  <c r="AA69" i="17"/>
  <c r="AF69" i="17" s="1"/>
  <c r="AA61" i="17"/>
  <c r="AF61" i="17" s="1"/>
  <c r="AA53" i="17"/>
  <c r="AF53" i="17" s="1"/>
  <c r="AA49" i="17"/>
  <c r="AF49" i="17" s="1"/>
  <c r="AA41" i="17"/>
  <c r="AF41" i="17" s="1"/>
  <c r="AA33" i="17"/>
  <c r="AF33" i="17" s="1"/>
  <c r="AA29" i="17"/>
  <c r="AF29" i="17" s="1"/>
  <c r="AA21" i="17"/>
  <c r="AF21" i="17" s="1"/>
  <c r="AA13" i="17"/>
  <c r="AF13" i="17" s="1"/>
  <c r="AA5" i="17"/>
  <c r="AF5" i="17" s="1"/>
  <c r="BS118" i="17"/>
  <c r="BS114" i="17"/>
  <c r="BT114" i="17" s="1"/>
  <c r="BU114" i="17" s="1"/>
  <c r="BS106" i="17"/>
  <c r="BT106" i="17" s="1"/>
  <c r="BU106" i="17" s="1"/>
  <c r="BS98" i="17"/>
  <c r="BT98" i="17" s="1"/>
  <c r="BU98" i="17" s="1"/>
  <c r="BS90" i="17"/>
  <c r="BT90" i="17" s="1"/>
  <c r="BU90" i="17" s="1"/>
  <c r="BS82" i="17"/>
  <c r="BT82" i="17" s="1"/>
  <c r="BU82" i="17" s="1"/>
  <c r="BS74" i="17"/>
  <c r="BT74" i="17" s="1"/>
  <c r="BU74" i="17" s="1"/>
  <c r="BS66" i="17"/>
  <c r="BT66" i="17" s="1"/>
  <c r="BU66" i="17" s="1"/>
  <c r="BS58" i="17"/>
  <c r="BT58" i="17" s="1"/>
  <c r="BU58" i="17" s="1"/>
  <c r="BS50" i="17"/>
  <c r="BT50" i="17" s="1"/>
  <c r="BU50" i="17" s="1"/>
  <c r="BS42" i="17"/>
  <c r="BT42" i="17" s="1"/>
  <c r="BU42" i="17" s="1"/>
  <c r="BS34" i="17"/>
  <c r="BT34" i="17" s="1"/>
  <c r="BU34" i="17" s="1"/>
  <c r="BS26" i="17"/>
  <c r="BT26" i="17" s="1"/>
  <c r="BU26" i="17" s="1"/>
  <c r="BS18" i="17"/>
  <c r="BT18" i="17" s="1"/>
  <c r="BU18" i="17" s="1"/>
  <c r="BS10" i="17"/>
  <c r="BS110" i="17"/>
  <c r="BT110" i="17" s="1"/>
  <c r="BU110" i="17" s="1"/>
  <c r="BS78" i="17"/>
  <c r="BS46" i="17"/>
  <c r="BT46" i="17" s="1"/>
  <c r="BU46" i="17" s="1"/>
  <c r="BS14" i="17"/>
  <c r="BS102" i="17"/>
  <c r="BT102" i="17" s="1"/>
  <c r="BU102" i="17" s="1"/>
  <c r="BS70" i="17"/>
  <c r="BT70" i="17" s="1"/>
  <c r="BU70" i="17" s="1"/>
  <c r="BS38" i="17"/>
  <c r="BT38" i="17" s="1"/>
  <c r="BU38" i="17" s="1"/>
  <c r="BS6" i="17"/>
  <c r="BT6" i="17" s="1"/>
  <c r="BU6" i="17" s="1"/>
  <c r="AA118" i="17"/>
  <c r="AF118" i="17" s="1"/>
  <c r="AA110" i="17"/>
  <c r="AF110" i="17" s="1"/>
  <c r="AA102" i="17"/>
  <c r="AF102" i="17" s="1"/>
  <c r="AA90" i="17"/>
  <c r="AF90" i="17" s="1"/>
  <c r="AA82" i="17"/>
  <c r="AF82" i="17" s="1"/>
  <c r="AA74" i="17"/>
  <c r="AF74" i="17" s="1"/>
  <c r="AA62" i="17"/>
  <c r="AF62" i="17" s="1"/>
  <c r="AA54" i="17"/>
  <c r="AF54" i="17" s="1"/>
  <c r="AA46" i="17"/>
  <c r="AF46" i="17" s="1"/>
  <c r="AA34" i="17"/>
  <c r="AF34" i="17" s="1"/>
  <c r="AA26" i="17"/>
  <c r="AF26" i="17" s="1"/>
  <c r="AA18" i="17"/>
  <c r="AF18" i="17" s="1"/>
  <c r="AA121" i="17"/>
  <c r="AF121" i="17" s="1"/>
  <c r="AA109" i="17"/>
  <c r="AF109" i="17" s="1"/>
  <c r="AA101" i="17"/>
  <c r="AF101" i="17" s="1"/>
  <c r="AA93" i="17"/>
  <c r="AF93" i="17" s="1"/>
  <c r="AA81" i="17"/>
  <c r="AF81" i="17" s="1"/>
  <c r="AA73" i="17"/>
  <c r="AF73" i="17" s="1"/>
  <c r="AA65" i="17"/>
  <c r="AF65" i="17" s="1"/>
  <c r="AA57" i="17"/>
  <c r="AF57" i="17" s="1"/>
  <c r="AA45" i="17"/>
  <c r="AF45" i="17" s="1"/>
  <c r="AA37" i="17"/>
  <c r="AF37" i="17" s="1"/>
  <c r="AA25" i="17"/>
  <c r="AF25" i="17" s="1"/>
  <c r="AA17" i="17"/>
  <c r="AF17" i="17" s="1"/>
  <c r="AA9" i="17"/>
  <c r="AF9" i="17" s="1"/>
  <c r="BS120" i="17"/>
  <c r="BT120" i="17" s="1"/>
  <c r="BU120" i="17" s="1"/>
  <c r="BS116" i="17"/>
  <c r="BS112" i="17"/>
  <c r="BT112" i="17" s="1"/>
  <c r="BU112" i="17" s="1"/>
  <c r="BS108" i="17"/>
  <c r="BT108" i="17" s="1"/>
  <c r="BU108" i="17" s="1"/>
  <c r="BS104" i="17"/>
  <c r="BT104" i="17" s="1"/>
  <c r="BU104" i="17" s="1"/>
  <c r="BS100" i="17"/>
  <c r="BS96" i="17"/>
  <c r="BT96" i="17" s="1"/>
  <c r="BU96" i="17" s="1"/>
  <c r="BS92" i="17"/>
  <c r="BT92" i="17" s="1"/>
  <c r="BU92" i="17" s="1"/>
  <c r="BS88" i="17"/>
  <c r="BT88" i="17" s="1"/>
  <c r="BU88" i="17" s="1"/>
  <c r="BS84" i="17"/>
  <c r="BS80" i="17"/>
  <c r="BT80" i="17" s="1"/>
  <c r="BU80" i="17" s="1"/>
  <c r="BS76" i="17"/>
  <c r="BT76" i="17" s="1"/>
  <c r="BU76" i="17" s="1"/>
  <c r="BS72" i="17"/>
  <c r="BT72" i="17" s="1"/>
  <c r="BU72" i="17" s="1"/>
  <c r="BS68" i="17"/>
  <c r="BS64" i="17"/>
  <c r="BT64" i="17" s="1"/>
  <c r="BU64" i="17" s="1"/>
  <c r="BS60" i="17"/>
  <c r="BT60" i="17" s="1"/>
  <c r="BU60" i="17" s="1"/>
  <c r="BS56" i="17"/>
  <c r="BT56" i="17" s="1"/>
  <c r="BU56" i="17" s="1"/>
  <c r="BS52" i="17"/>
  <c r="BS48" i="17"/>
  <c r="BT48" i="17" s="1"/>
  <c r="BU48" i="17" s="1"/>
  <c r="BS44" i="17"/>
  <c r="BT44" i="17" s="1"/>
  <c r="BU44" i="17" s="1"/>
  <c r="BS40" i="17"/>
  <c r="BT40" i="17" s="1"/>
  <c r="BU40" i="17" s="1"/>
  <c r="BS36" i="17"/>
  <c r="BS32" i="17"/>
  <c r="BT32" i="17" s="1"/>
  <c r="BU32" i="17" s="1"/>
  <c r="BS28" i="17"/>
  <c r="BT28" i="17" s="1"/>
  <c r="BU28" i="17" s="1"/>
  <c r="BS24" i="17"/>
  <c r="BT24" i="17" s="1"/>
  <c r="BU24" i="17" s="1"/>
  <c r="BS20" i="17"/>
  <c r="BS16" i="17"/>
  <c r="BT16" i="17" s="1"/>
  <c r="BU16" i="17" s="1"/>
  <c r="BS12" i="17"/>
  <c r="BT12" i="17" s="1"/>
  <c r="BU12" i="17" s="1"/>
  <c r="BS8" i="17"/>
  <c r="BT8" i="17" s="1"/>
  <c r="BU8" i="17" s="1"/>
  <c r="BS4" i="17"/>
  <c r="BS94" i="17"/>
  <c r="BS62" i="17"/>
  <c r="BT62" i="17" s="1"/>
  <c r="BU62" i="17" s="1"/>
  <c r="BS30" i="17"/>
  <c r="BT30" i="17" s="1"/>
  <c r="BU30" i="17" s="1"/>
  <c r="AA120" i="17"/>
  <c r="AF120" i="17" s="1"/>
  <c r="AA116" i="17"/>
  <c r="AF116" i="17" s="1"/>
  <c r="AA108" i="17"/>
  <c r="AF108" i="17" s="1"/>
  <c r="AA104" i="17"/>
  <c r="AF104" i="17" s="1"/>
  <c r="AA96" i="17"/>
  <c r="AF96" i="17" s="1"/>
  <c r="AA88" i="17"/>
  <c r="AF88" i="17" s="1"/>
  <c r="AA84" i="17"/>
  <c r="AF84" i="17" s="1"/>
  <c r="AA76" i="17"/>
  <c r="AF76" i="17" s="1"/>
  <c r="AA72" i="17"/>
  <c r="AF72" i="17" s="1"/>
  <c r="AA64" i="17"/>
  <c r="AF64" i="17" s="1"/>
  <c r="AA56" i="17"/>
  <c r="AF56" i="17" s="1"/>
  <c r="AA40" i="17"/>
  <c r="AF40" i="17" s="1"/>
  <c r="AA36" i="17"/>
  <c r="AF36" i="17" s="1"/>
  <c r="AA8" i="17"/>
  <c r="AF8" i="17" s="1"/>
  <c r="FI73" i="17"/>
  <c r="FJ73" i="17" s="1"/>
  <c r="FK73" i="17" s="1"/>
  <c r="FI13" i="17"/>
  <c r="FJ13" i="17" s="1"/>
  <c r="FK13" i="17" s="1"/>
  <c r="AA112" i="17"/>
  <c r="AF112" i="17" s="1"/>
  <c r="AA92" i="17"/>
  <c r="AF92" i="17" s="1"/>
  <c r="AA60" i="17"/>
  <c r="AF60" i="17" s="1"/>
  <c r="AA44" i="17"/>
  <c r="AF44" i="17" s="1"/>
  <c r="AA32" i="17"/>
  <c r="AF32" i="17" s="1"/>
  <c r="AA119" i="17"/>
  <c r="AF119" i="17" s="1"/>
  <c r="AA115" i="17"/>
  <c r="AF115" i="17" s="1"/>
  <c r="AA111" i="17"/>
  <c r="AF111" i="17" s="1"/>
  <c r="AA99" i="17"/>
  <c r="AF99" i="17" s="1"/>
  <c r="AA95" i="17"/>
  <c r="AF95" i="17" s="1"/>
  <c r="AA91" i="17"/>
  <c r="AF91" i="17" s="1"/>
  <c r="AA87" i="17"/>
  <c r="AF87" i="17" s="1"/>
  <c r="AA83" i="17"/>
  <c r="AF83" i="17" s="1"/>
  <c r="AA79" i="17"/>
  <c r="AF79" i="17" s="1"/>
  <c r="AA71" i="17"/>
  <c r="AF71" i="17" s="1"/>
  <c r="AA67" i="17"/>
  <c r="AF67" i="17" s="1"/>
  <c r="AA63" i="17"/>
  <c r="AF63" i="17" s="1"/>
  <c r="AA59" i="17"/>
  <c r="AF59" i="17" s="1"/>
  <c r="AA47" i="17"/>
  <c r="AF47" i="17" s="1"/>
  <c r="AA43" i="17"/>
  <c r="AF43" i="17" s="1"/>
  <c r="AA23" i="17"/>
  <c r="AF23" i="17" s="1"/>
  <c r="AA19" i="17"/>
  <c r="AF19" i="17" s="1"/>
  <c r="AA15" i="17"/>
  <c r="AF15" i="17" s="1"/>
  <c r="AA11" i="17"/>
  <c r="AF11" i="17" s="1"/>
  <c r="AA7" i="17"/>
  <c r="AF7" i="17" s="1"/>
  <c r="AA3" i="17"/>
  <c r="AF3" i="17" s="1"/>
  <c r="FI121" i="17"/>
  <c r="FJ121" i="17" s="1"/>
  <c r="FK121" i="17" s="1"/>
  <c r="FI57" i="17"/>
  <c r="FJ57" i="17" s="1"/>
  <c r="FK57" i="17" s="1"/>
  <c r="FI105" i="17"/>
  <c r="FJ105" i="17" s="1"/>
  <c r="FK105" i="17" s="1"/>
  <c r="BS113" i="17"/>
  <c r="BT113" i="17" s="1"/>
  <c r="BU113" i="17" s="1"/>
  <c r="BS109" i="17"/>
  <c r="BT109" i="17" s="1"/>
  <c r="BU109" i="17" s="1"/>
  <c r="BS105" i="17"/>
  <c r="BT105" i="17" s="1"/>
  <c r="BU105" i="17" s="1"/>
  <c r="BS101" i="17"/>
  <c r="BT101" i="17" s="1"/>
  <c r="BU101" i="17" s="1"/>
  <c r="BS97" i="17"/>
  <c r="BT97" i="17" s="1"/>
  <c r="BU97" i="17" s="1"/>
  <c r="BS93" i="17"/>
  <c r="BT93" i="17" s="1"/>
  <c r="BU93" i="17" s="1"/>
  <c r="BS89" i="17"/>
  <c r="BT89" i="17" s="1"/>
  <c r="BU89" i="17" s="1"/>
  <c r="BS85" i="17"/>
  <c r="BT85" i="17" s="1"/>
  <c r="BU85" i="17" s="1"/>
  <c r="BS81" i="17"/>
  <c r="BT81" i="17" s="1"/>
  <c r="BU81" i="17" s="1"/>
  <c r="BS77" i="17"/>
  <c r="BT77" i="17" s="1"/>
  <c r="BU77" i="17" s="1"/>
  <c r="BS73" i="17"/>
  <c r="BS69" i="17"/>
  <c r="BT69" i="17" s="1"/>
  <c r="BU69" i="17" s="1"/>
  <c r="BS65" i="17"/>
  <c r="BT65" i="17" s="1"/>
  <c r="BU65" i="17" s="1"/>
  <c r="BS61" i="17"/>
  <c r="BT61" i="17" s="1"/>
  <c r="BU61" i="17" s="1"/>
  <c r="BS57" i="17"/>
  <c r="BT57" i="17" s="1"/>
  <c r="BU57" i="17" s="1"/>
  <c r="BS53" i="17"/>
  <c r="BT53" i="17" s="1"/>
  <c r="BU53" i="17" s="1"/>
  <c r="BS49" i="17"/>
  <c r="BT49" i="17" s="1"/>
  <c r="BU49" i="17" s="1"/>
  <c r="BS45" i="17"/>
  <c r="BT45" i="17" s="1"/>
  <c r="BU45" i="17" s="1"/>
  <c r="BS41" i="17"/>
  <c r="BT41" i="17" s="1"/>
  <c r="BU41" i="17" s="1"/>
  <c r="BS37" i="17"/>
  <c r="BS33" i="17"/>
  <c r="BS29" i="17"/>
  <c r="BT29" i="17" s="1"/>
  <c r="BU29" i="17" s="1"/>
  <c r="BS25" i="17"/>
  <c r="BT25" i="17" s="1"/>
  <c r="BU25" i="17" s="1"/>
  <c r="BS21" i="17"/>
  <c r="BT21" i="17" s="1"/>
  <c r="BU21" i="17" s="1"/>
  <c r="BS17" i="17"/>
  <c r="BT17" i="17" s="1"/>
  <c r="BU17" i="17" s="1"/>
  <c r="BS13" i="17"/>
  <c r="BT13" i="17" s="1"/>
  <c r="BU13" i="17" s="1"/>
  <c r="BS9" i="17"/>
  <c r="BT9" i="17" s="1"/>
  <c r="BU9" i="17" s="1"/>
  <c r="BS5" i="17"/>
  <c r="BT5" i="17" s="1"/>
  <c r="BU5" i="17" s="1"/>
  <c r="FI5" i="17"/>
  <c r="FJ5" i="17" s="1"/>
  <c r="FK5" i="17" s="1"/>
  <c r="FI117" i="17"/>
  <c r="FJ117" i="17" s="1"/>
  <c r="FK117" i="17" s="1"/>
  <c r="FI101" i="17"/>
  <c r="FJ101" i="17" s="1"/>
  <c r="FK101" i="17" s="1"/>
  <c r="FI85" i="17"/>
  <c r="FJ85" i="17" s="1"/>
  <c r="FK85" i="17" s="1"/>
  <c r="FI69" i="17"/>
  <c r="FI53" i="17"/>
  <c r="FJ53" i="17" s="1"/>
  <c r="FK53" i="17" s="1"/>
  <c r="FI37" i="17"/>
  <c r="FJ37" i="17" s="1"/>
  <c r="FK37" i="17" s="1"/>
  <c r="FI25" i="17"/>
  <c r="FJ25" i="17" s="1"/>
  <c r="FK25" i="17" s="1"/>
  <c r="FI9" i="17"/>
  <c r="FJ9" i="17" s="1"/>
  <c r="FK9" i="17" s="1"/>
  <c r="FI113" i="17"/>
  <c r="FJ113" i="17" s="1"/>
  <c r="FK113" i="17" s="1"/>
  <c r="FI97" i="17"/>
  <c r="FJ97" i="17" s="1"/>
  <c r="FK97" i="17" s="1"/>
  <c r="FI81" i="17"/>
  <c r="FJ81" i="17" s="1"/>
  <c r="FK81" i="17" s="1"/>
  <c r="FI65" i="17"/>
  <c r="FJ65" i="17" s="1"/>
  <c r="FK65" i="17" s="1"/>
  <c r="FI49" i="17"/>
  <c r="FJ49" i="17" s="1"/>
  <c r="FK49" i="17" s="1"/>
  <c r="FI35" i="17"/>
  <c r="FJ35" i="17" s="1"/>
  <c r="FK35" i="17" s="1"/>
  <c r="FI21" i="17"/>
  <c r="FJ21" i="17" s="1"/>
  <c r="FK21" i="17" s="1"/>
  <c r="FI8" i="17"/>
  <c r="FJ8" i="17" s="1"/>
  <c r="FK8" i="17" s="1"/>
  <c r="FI109" i="17"/>
  <c r="FJ109" i="17" s="1"/>
  <c r="FK109" i="17" s="1"/>
  <c r="FI93" i="17"/>
  <c r="FJ93" i="17" s="1"/>
  <c r="FK93" i="17" s="1"/>
  <c r="FI77" i="17"/>
  <c r="FJ77" i="17" s="1"/>
  <c r="FK77" i="17" s="1"/>
  <c r="FI61" i="17"/>
  <c r="FJ61" i="17" s="1"/>
  <c r="FK61" i="17" s="1"/>
  <c r="FI45" i="17"/>
  <c r="FJ45" i="17" s="1"/>
  <c r="FK45" i="17" s="1"/>
  <c r="FI33" i="17"/>
  <c r="FJ33" i="17" s="1"/>
  <c r="FK33" i="17" s="1"/>
  <c r="FI17" i="17"/>
  <c r="FJ17" i="17" s="1"/>
  <c r="FK17" i="17" s="1"/>
  <c r="FN4" i="17"/>
  <c r="DD121" i="17"/>
  <c r="DE121" i="17" s="1"/>
  <c r="DF121" i="17" s="1"/>
  <c r="DD117" i="17"/>
  <c r="DE117" i="17" s="1"/>
  <c r="DF117" i="17" s="1"/>
  <c r="DD113" i="17"/>
  <c r="DE113" i="17" s="1"/>
  <c r="DF113" i="17" s="1"/>
  <c r="EO118" i="17"/>
  <c r="EP118" i="17" s="1"/>
  <c r="EQ118" i="17" s="1"/>
  <c r="EO104" i="17"/>
  <c r="EP104" i="17" s="1"/>
  <c r="EQ104" i="17" s="1"/>
  <c r="EO88" i="17"/>
  <c r="EP88" i="17" s="1"/>
  <c r="EQ88" i="17" s="1"/>
  <c r="EO72" i="17"/>
  <c r="EO40" i="17"/>
  <c r="EP40" i="17" s="1"/>
  <c r="EQ40" i="17" s="1"/>
  <c r="EO24" i="17"/>
  <c r="EP24" i="17" s="1"/>
  <c r="EQ24" i="17" s="1"/>
  <c r="EO8" i="17"/>
  <c r="EO114" i="17"/>
  <c r="EP114" i="17" s="1"/>
  <c r="EQ114" i="17" s="1"/>
  <c r="EO106" i="17"/>
  <c r="EP106" i="17" s="1"/>
  <c r="EQ106" i="17" s="1"/>
  <c r="EO98" i="17"/>
  <c r="EP98" i="17" s="1"/>
  <c r="EQ98" i="17" s="1"/>
  <c r="EO86" i="17"/>
  <c r="EP86" i="17" s="1"/>
  <c r="EQ86" i="17" s="1"/>
  <c r="EO78" i="17"/>
  <c r="EP78" i="17" s="1"/>
  <c r="EQ78" i="17" s="1"/>
  <c r="EO70" i="17"/>
  <c r="EP70" i="17" s="1"/>
  <c r="EQ70" i="17" s="1"/>
  <c r="EO62" i="17"/>
  <c r="EP62" i="17" s="1"/>
  <c r="EQ62" i="17" s="1"/>
  <c r="EO54" i="17"/>
  <c r="EP54" i="17" s="1"/>
  <c r="EQ54" i="17" s="1"/>
  <c r="EO46" i="17"/>
  <c r="EP46" i="17" s="1"/>
  <c r="EQ46" i="17" s="1"/>
  <c r="EO38" i="17"/>
  <c r="EP38" i="17" s="1"/>
  <c r="EQ38" i="17" s="1"/>
  <c r="EO30" i="17"/>
  <c r="EP30" i="17" s="1"/>
  <c r="EQ30" i="17" s="1"/>
  <c r="EO22" i="17"/>
  <c r="EP22" i="17" s="1"/>
  <c r="EQ22" i="17" s="1"/>
  <c r="EO14" i="17"/>
  <c r="EP14" i="17" s="1"/>
  <c r="EQ14" i="17" s="1"/>
  <c r="EO10" i="17"/>
  <c r="EP10" i="17" s="1"/>
  <c r="EQ10" i="17" s="1"/>
  <c r="EO121" i="17"/>
  <c r="EP121" i="17" s="1"/>
  <c r="EQ121" i="17" s="1"/>
  <c r="EO117" i="17"/>
  <c r="EP117" i="17" s="1"/>
  <c r="EQ117" i="17" s="1"/>
  <c r="EO113" i="17"/>
  <c r="EO109" i="17"/>
  <c r="EP109" i="17" s="1"/>
  <c r="EQ109" i="17" s="1"/>
  <c r="EO105" i="17"/>
  <c r="EP105" i="17" s="1"/>
  <c r="EQ105" i="17" s="1"/>
  <c r="EO101" i="17"/>
  <c r="EP101" i="17" s="1"/>
  <c r="EQ101" i="17" s="1"/>
  <c r="EO97" i="17"/>
  <c r="EP97" i="17" s="1"/>
  <c r="EQ97" i="17" s="1"/>
  <c r="EO93" i="17"/>
  <c r="EP93" i="17" s="1"/>
  <c r="EQ93" i="17" s="1"/>
  <c r="EO89" i="17"/>
  <c r="EP89" i="17" s="1"/>
  <c r="EQ89" i="17" s="1"/>
  <c r="EO85" i="17"/>
  <c r="EP85" i="17" s="1"/>
  <c r="EQ85" i="17" s="1"/>
  <c r="EO81" i="17"/>
  <c r="EP81" i="17" s="1"/>
  <c r="EQ81" i="17" s="1"/>
  <c r="EO77" i="17"/>
  <c r="EP77" i="17" s="1"/>
  <c r="EQ77" i="17" s="1"/>
  <c r="EO73" i="17"/>
  <c r="EP73" i="17" s="1"/>
  <c r="EQ73" i="17" s="1"/>
  <c r="EO69" i="17"/>
  <c r="EP69" i="17" s="1"/>
  <c r="EQ69" i="17" s="1"/>
  <c r="EO65" i="17"/>
  <c r="EP65" i="17" s="1"/>
  <c r="EQ65" i="17" s="1"/>
  <c r="EO61" i="17"/>
  <c r="EP61" i="17" s="1"/>
  <c r="EQ61" i="17" s="1"/>
  <c r="EO57" i="17"/>
  <c r="EP57" i="17" s="1"/>
  <c r="EQ57" i="17" s="1"/>
  <c r="EO53" i="17"/>
  <c r="EP53" i="17" s="1"/>
  <c r="EQ53" i="17" s="1"/>
  <c r="EO49" i="17"/>
  <c r="EP49" i="17" s="1"/>
  <c r="EQ49" i="17" s="1"/>
  <c r="EO45" i="17"/>
  <c r="EP45" i="17" s="1"/>
  <c r="EQ45" i="17" s="1"/>
  <c r="EO41" i="17"/>
  <c r="EP41" i="17" s="1"/>
  <c r="EQ41" i="17" s="1"/>
  <c r="EO37" i="17"/>
  <c r="EP37" i="17" s="1"/>
  <c r="EQ37" i="17" s="1"/>
  <c r="EO33" i="17"/>
  <c r="EP33" i="17" s="1"/>
  <c r="EQ33" i="17" s="1"/>
  <c r="EO29" i="17"/>
  <c r="EP29" i="17" s="1"/>
  <c r="EQ29" i="17" s="1"/>
  <c r="EO25" i="17"/>
  <c r="EP25" i="17" s="1"/>
  <c r="EQ25" i="17" s="1"/>
  <c r="EO21" i="17"/>
  <c r="EP21" i="17" s="1"/>
  <c r="EQ21" i="17" s="1"/>
  <c r="EO17" i="17"/>
  <c r="EP17" i="17" s="1"/>
  <c r="EQ17" i="17" s="1"/>
  <c r="EO13" i="17"/>
  <c r="EP13" i="17" s="1"/>
  <c r="EQ13" i="17" s="1"/>
  <c r="EO9" i="17"/>
  <c r="EO5" i="17"/>
  <c r="FI120" i="17"/>
  <c r="FJ120" i="17" s="1"/>
  <c r="FK120" i="17" s="1"/>
  <c r="FI116" i="17"/>
  <c r="FJ116" i="17" s="1"/>
  <c r="FK116" i="17" s="1"/>
  <c r="FI112" i="17"/>
  <c r="FJ112" i="17" s="1"/>
  <c r="FK112" i="17" s="1"/>
  <c r="FI108" i="17"/>
  <c r="FJ108" i="17" s="1"/>
  <c r="FK108" i="17" s="1"/>
  <c r="FI104" i="17"/>
  <c r="FJ104" i="17" s="1"/>
  <c r="FK104" i="17" s="1"/>
  <c r="FI100" i="17"/>
  <c r="FJ100" i="17" s="1"/>
  <c r="FK100" i="17" s="1"/>
  <c r="FI96" i="17"/>
  <c r="FJ96" i="17" s="1"/>
  <c r="FK96" i="17" s="1"/>
  <c r="FI92" i="17"/>
  <c r="FJ92" i="17" s="1"/>
  <c r="FK92" i="17" s="1"/>
  <c r="FI88" i="17"/>
  <c r="FJ88" i="17" s="1"/>
  <c r="FK88" i="17" s="1"/>
  <c r="FI84" i="17"/>
  <c r="FJ84" i="17" s="1"/>
  <c r="FK84" i="17" s="1"/>
  <c r="FI80" i="17"/>
  <c r="FJ80" i="17" s="1"/>
  <c r="FK80" i="17" s="1"/>
  <c r="FI76" i="17"/>
  <c r="FJ76" i="17" s="1"/>
  <c r="FK76" i="17" s="1"/>
  <c r="FI72" i="17"/>
  <c r="FJ72" i="17" s="1"/>
  <c r="FK72" i="17" s="1"/>
  <c r="FI68" i="17"/>
  <c r="FJ68" i="17" s="1"/>
  <c r="FK68" i="17" s="1"/>
  <c r="FI64" i="17"/>
  <c r="FJ64" i="17" s="1"/>
  <c r="FK64" i="17" s="1"/>
  <c r="FI60" i="17"/>
  <c r="FJ60" i="17" s="1"/>
  <c r="FK60" i="17" s="1"/>
  <c r="FI56" i="17"/>
  <c r="FJ56" i="17" s="1"/>
  <c r="FK56" i="17" s="1"/>
  <c r="FI52" i="17"/>
  <c r="FJ52" i="17" s="1"/>
  <c r="FK52" i="17" s="1"/>
  <c r="FI48" i="17"/>
  <c r="FJ48" i="17" s="1"/>
  <c r="FK48" i="17" s="1"/>
  <c r="FI44" i="17"/>
  <c r="FJ44" i="17" s="1"/>
  <c r="FK44" i="17" s="1"/>
  <c r="FI40" i="17"/>
  <c r="FJ40" i="17" s="1"/>
  <c r="FK40" i="17" s="1"/>
  <c r="FI36" i="17"/>
  <c r="FJ36" i="17" s="1"/>
  <c r="FK36" i="17" s="1"/>
  <c r="FI32" i="17"/>
  <c r="FJ32" i="17" s="1"/>
  <c r="FK32" i="17" s="1"/>
  <c r="FI28" i="17"/>
  <c r="FJ28" i="17" s="1"/>
  <c r="FK28" i="17" s="1"/>
  <c r="FI24" i="17"/>
  <c r="FJ24" i="17" s="1"/>
  <c r="FK24" i="17" s="1"/>
  <c r="FI20" i="17"/>
  <c r="FJ20" i="17" s="1"/>
  <c r="FK20" i="17" s="1"/>
  <c r="FI16" i="17"/>
  <c r="FJ16" i="17" s="1"/>
  <c r="FK16" i="17" s="1"/>
  <c r="FI12" i="17"/>
  <c r="FJ12" i="17" s="1"/>
  <c r="FK12" i="17" s="1"/>
  <c r="FI4" i="17"/>
  <c r="FJ4" i="17" s="1"/>
  <c r="FK4" i="17" s="1"/>
  <c r="EO110" i="17"/>
  <c r="EP110" i="17" s="1"/>
  <c r="EQ110" i="17" s="1"/>
  <c r="EO102" i="17"/>
  <c r="EP102" i="17" s="1"/>
  <c r="EQ102" i="17" s="1"/>
  <c r="EO94" i="17"/>
  <c r="EP94" i="17" s="1"/>
  <c r="EQ94" i="17" s="1"/>
  <c r="EO90" i="17"/>
  <c r="EP90" i="17" s="1"/>
  <c r="EQ90" i="17" s="1"/>
  <c r="EO82" i="17"/>
  <c r="EP82" i="17" s="1"/>
  <c r="EQ82" i="17" s="1"/>
  <c r="EO74" i="17"/>
  <c r="EP74" i="17" s="1"/>
  <c r="EQ74" i="17" s="1"/>
  <c r="EO66" i="17"/>
  <c r="EP66" i="17" s="1"/>
  <c r="EQ66" i="17" s="1"/>
  <c r="EO58" i="17"/>
  <c r="EP58" i="17" s="1"/>
  <c r="EQ58" i="17" s="1"/>
  <c r="EO50" i="17"/>
  <c r="EP50" i="17" s="1"/>
  <c r="EQ50" i="17" s="1"/>
  <c r="EO42" i="17"/>
  <c r="EP42" i="17" s="1"/>
  <c r="EQ42" i="17" s="1"/>
  <c r="EO34" i="17"/>
  <c r="EP34" i="17" s="1"/>
  <c r="EQ34" i="17" s="1"/>
  <c r="EO26" i="17"/>
  <c r="EP26" i="17" s="1"/>
  <c r="EQ26" i="17" s="1"/>
  <c r="EO18" i="17"/>
  <c r="EP18" i="17" s="1"/>
  <c r="EQ18" i="17" s="1"/>
  <c r="EO6" i="17"/>
  <c r="EO120" i="17"/>
  <c r="EP120" i="17" s="1"/>
  <c r="EQ120" i="17" s="1"/>
  <c r="EO56" i="17"/>
  <c r="EP56" i="17" s="1"/>
  <c r="EQ56" i="17" s="1"/>
  <c r="EO116" i="17"/>
  <c r="EP116" i="17" s="1"/>
  <c r="EQ116" i="17" s="1"/>
  <c r="EO112" i="17"/>
  <c r="EP112" i="17" s="1"/>
  <c r="EQ112" i="17" s="1"/>
  <c r="EO108" i="17"/>
  <c r="EP108" i="17" s="1"/>
  <c r="EQ108" i="17" s="1"/>
  <c r="EO100" i="17"/>
  <c r="EP100" i="17" s="1"/>
  <c r="EQ100" i="17" s="1"/>
  <c r="EO96" i="17"/>
  <c r="EP96" i="17" s="1"/>
  <c r="EQ96" i="17" s="1"/>
  <c r="EO92" i="17"/>
  <c r="EP92" i="17" s="1"/>
  <c r="EQ92" i="17" s="1"/>
  <c r="EO84" i="17"/>
  <c r="EP84" i="17" s="1"/>
  <c r="EQ84" i="17" s="1"/>
  <c r="EO80" i="17"/>
  <c r="EP80" i="17" s="1"/>
  <c r="EQ80" i="17" s="1"/>
  <c r="EO76" i="17"/>
  <c r="EO68" i="17"/>
  <c r="EP68" i="17" s="1"/>
  <c r="EQ68" i="17" s="1"/>
  <c r="EO64" i="17"/>
  <c r="EP64" i="17" s="1"/>
  <c r="EQ64" i="17" s="1"/>
  <c r="EO60" i="17"/>
  <c r="EP60" i="17" s="1"/>
  <c r="EQ60" i="17" s="1"/>
  <c r="EO52" i="17"/>
  <c r="EP52" i="17" s="1"/>
  <c r="EQ52" i="17" s="1"/>
  <c r="EO48" i="17"/>
  <c r="EP48" i="17" s="1"/>
  <c r="EQ48" i="17" s="1"/>
  <c r="EO44" i="17"/>
  <c r="EP44" i="17" s="1"/>
  <c r="EQ44" i="17" s="1"/>
  <c r="EO36" i="17"/>
  <c r="EP36" i="17" s="1"/>
  <c r="EQ36" i="17" s="1"/>
  <c r="EO32" i="17"/>
  <c r="EP32" i="17" s="1"/>
  <c r="EQ32" i="17" s="1"/>
  <c r="EO28" i="17"/>
  <c r="EP28" i="17" s="1"/>
  <c r="EQ28" i="17" s="1"/>
  <c r="EO20" i="17"/>
  <c r="EP20" i="17" s="1"/>
  <c r="EQ20" i="17" s="1"/>
  <c r="EO16" i="17"/>
  <c r="EP16" i="17" s="1"/>
  <c r="EQ16" i="17" s="1"/>
  <c r="EO12" i="17"/>
  <c r="EP12" i="17" s="1"/>
  <c r="EQ12" i="17" s="1"/>
  <c r="EO4" i="17"/>
  <c r="FI119" i="17"/>
  <c r="FJ119" i="17" s="1"/>
  <c r="FK119" i="17" s="1"/>
  <c r="FI115" i="17"/>
  <c r="FJ115" i="17" s="1"/>
  <c r="FK115" i="17" s="1"/>
  <c r="FI111" i="17"/>
  <c r="FJ111" i="17" s="1"/>
  <c r="FK111" i="17" s="1"/>
  <c r="FI107" i="17"/>
  <c r="FJ107" i="17" s="1"/>
  <c r="FK107" i="17" s="1"/>
  <c r="FI103" i="17"/>
  <c r="FJ103" i="17" s="1"/>
  <c r="FK103" i="17" s="1"/>
  <c r="FI99" i="17"/>
  <c r="FJ99" i="17" s="1"/>
  <c r="FK99" i="17" s="1"/>
  <c r="FI95" i="17"/>
  <c r="FJ95" i="17" s="1"/>
  <c r="FK95" i="17" s="1"/>
  <c r="FI91" i="17"/>
  <c r="FJ91" i="17" s="1"/>
  <c r="FK91" i="17" s="1"/>
  <c r="FI87" i="17"/>
  <c r="FJ87" i="17" s="1"/>
  <c r="FK87" i="17" s="1"/>
  <c r="FI83" i="17"/>
  <c r="FJ83" i="17" s="1"/>
  <c r="FK83" i="17" s="1"/>
  <c r="FI79" i="17"/>
  <c r="FJ79" i="17" s="1"/>
  <c r="FK79" i="17" s="1"/>
  <c r="FI75" i="17"/>
  <c r="FJ75" i="17" s="1"/>
  <c r="FK75" i="17" s="1"/>
  <c r="FI71" i="17"/>
  <c r="FJ71" i="17" s="1"/>
  <c r="FK71" i="17" s="1"/>
  <c r="FI67" i="17"/>
  <c r="FJ67" i="17" s="1"/>
  <c r="FK67" i="17" s="1"/>
  <c r="FI63" i="17"/>
  <c r="FJ63" i="17" s="1"/>
  <c r="FK63" i="17" s="1"/>
  <c r="FI59" i="17"/>
  <c r="FJ59" i="17" s="1"/>
  <c r="FK59" i="17" s="1"/>
  <c r="FI55" i="17"/>
  <c r="FJ55" i="17" s="1"/>
  <c r="FK55" i="17" s="1"/>
  <c r="FI51" i="17"/>
  <c r="FJ51" i="17" s="1"/>
  <c r="FK51" i="17" s="1"/>
  <c r="FI47" i="17"/>
  <c r="FJ47" i="17" s="1"/>
  <c r="FK47" i="17" s="1"/>
  <c r="FI43" i="17"/>
  <c r="FJ43" i="17" s="1"/>
  <c r="FK43" i="17" s="1"/>
  <c r="FI39" i="17"/>
  <c r="FJ39" i="17" s="1"/>
  <c r="FK39" i="17" s="1"/>
  <c r="FI31" i="17"/>
  <c r="FJ31" i="17" s="1"/>
  <c r="FK31" i="17" s="1"/>
  <c r="FI27" i="17"/>
  <c r="FJ27" i="17" s="1"/>
  <c r="FK27" i="17" s="1"/>
  <c r="FI23" i="17"/>
  <c r="FJ23" i="17" s="1"/>
  <c r="FK23" i="17" s="1"/>
  <c r="FI19" i="17"/>
  <c r="FJ19" i="17" s="1"/>
  <c r="FK19" i="17" s="1"/>
  <c r="FI15" i="17"/>
  <c r="FJ15" i="17" s="1"/>
  <c r="FK15" i="17" s="1"/>
  <c r="FI11" i="17"/>
  <c r="FJ11" i="17" s="1"/>
  <c r="FK11" i="17" s="1"/>
  <c r="FI7" i="17"/>
  <c r="FJ7" i="17" s="1"/>
  <c r="FK7" i="17" s="1"/>
  <c r="FI118" i="17"/>
  <c r="FJ118" i="17" s="1"/>
  <c r="FK118" i="17" s="1"/>
  <c r="FI114" i="17"/>
  <c r="FJ114" i="17" s="1"/>
  <c r="FK114" i="17" s="1"/>
  <c r="FI110" i="17"/>
  <c r="FJ110" i="17" s="1"/>
  <c r="FK110" i="17" s="1"/>
  <c r="DD119" i="17"/>
  <c r="DE119" i="17" s="1"/>
  <c r="DF119" i="17" s="1"/>
  <c r="DD115" i="17"/>
  <c r="DE115" i="17" s="1"/>
  <c r="DF115" i="17" s="1"/>
  <c r="DD111" i="17"/>
  <c r="DE111" i="17" s="1"/>
  <c r="DF111" i="17" s="1"/>
  <c r="DD107" i="17"/>
  <c r="DE107" i="17" s="1"/>
  <c r="DF107" i="17" s="1"/>
  <c r="DD103" i="17"/>
  <c r="DE103" i="17" s="1"/>
  <c r="DF103" i="17" s="1"/>
  <c r="DD31" i="17"/>
  <c r="DE31" i="17" s="1"/>
  <c r="DF31" i="17" s="1"/>
  <c r="DD15" i="17"/>
  <c r="DE15" i="17" s="1"/>
  <c r="DF15" i="17" s="1"/>
  <c r="DD2" i="17"/>
  <c r="DE2" i="17" s="1"/>
  <c r="DF2" i="17" s="1"/>
  <c r="FI3" i="17"/>
  <c r="FJ3" i="17" s="1"/>
  <c r="FK3" i="17" s="1"/>
  <c r="DD118" i="17"/>
  <c r="DE118" i="17" s="1"/>
  <c r="DF118" i="17" s="1"/>
  <c r="DD120" i="17"/>
  <c r="DE120" i="17" s="1"/>
  <c r="DF120" i="17" s="1"/>
  <c r="EO119" i="17"/>
  <c r="EP119" i="17" s="1"/>
  <c r="EQ119" i="17" s="1"/>
  <c r="EO115" i="17"/>
  <c r="EP115" i="17" s="1"/>
  <c r="EQ115" i="17" s="1"/>
  <c r="EO111" i="17"/>
  <c r="EP111" i="17" s="1"/>
  <c r="EQ111" i="17" s="1"/>
  <c r="EO107" i="17"/>
  <c r="EP107" i="17" s="1"/>
  <c r="EQ107" i="17" s="1"/>
  <c r="EO103" i="17"/>
  <c r="EP103" i="17" s="1"/>
  <c r="EQ103" i="17" s="1"/>
  <c r="EO99" i="17"/>
  <c r="EP99" i="17" s="1"/>
  <c r="EQ99" i="17" s="1"/>
  <c r="EO95" i="17"/>
  <c r="EP95" i="17" s="1"/>
  <c r="EQ95" i="17" s="1"/>
  <c r="EO91" i="17"/>
  <c r="EP91" i="17" s="1"/>
  <c r="EQ91" i="17" s="1"/>
  <c r="EO87" i="17"/>
  <c r="EP87" i="17" s="1"/>
  <c r="EQ87" i="17" s="1"/>
  <c r="EO83" i="17"/>
  <c r="EP83" i="17" s="1"/>
  <c r="EQ83" i="17" s="1"/>
  <c r="EO79" i="17"/>
  <c r="EP79" i="17" s="1"/>
  <c r="EQ79" i="17" s="1"/>
  <c r="EO75" i="17"/>
  <c r="EP75" i="17" s="1"/>
  <c r="EQ75" i="17" s="1"/>
  <c r="EO71" i="17"/>
  <c r="EP71" i="17" s="1"/>
  <c r="EQ71" i="17" s="1"/>
  <c r="EO67" i="17"/>
  <c r="EP67" i="17" s="1"/>
  <c r="EQ67" i="17" s="1"/>
  <c r="EO63" i="17"/>
  <c r="EP63" i="17" s="1"/>
  <c r="EQ63" i="17" s="1"/>
  <c r="EO59" i="17"/>
  <c r="EP59" i="17" s="1"/>
  <c r="EQ59" i="17" s="1"/>
  <c r="EO55" i="17"/>
  <c r="EP55" i="17" s="1"/>
  <c r="EQ55" i="17" s="1"/>
  <c r="EO51" i="17"/>
  <c r="EP51" i="17" s="1"/>
  <c r="EQ51" i="17" s="1"/>
  <c r="EO47" i="17"/>
  <c r="EP47" i="17" s="1"/>
  <c r="EQ47" i="17" s="1"/>
  <c r="EO43" i="17"/>
  <c r="EP43" i="17" s="1"/>
  <c r="EQ43" i="17" s="1"/>
  <c r="EO39" i="17"/>
  <c r="EP39" i="17" s="1"/>
  <c r="EQ39" i="17" s="1"/>
  <c r="EO35" i="17"/>
  <c r="EP35" i="17" s="1"/>
  <c r="EQ35" i="17" s="1"/>
  <c r="EO31" i="17"/>
  <c r="EP31" i="17" s="1"/>
  <c r="EQ31" i="17" s="1"/>
  <c r="EO27" i="17"/>
  <c r="EP27" i="17" s="1"/>
  <c r="EQ27" i="17" s="1"/>
  <c r="EO23" i="17"/>
  <c r="EP23" i="17" s="1"/>
  <c r="EQ23" i="17" s="1"/>
  <c r="EO19" i="17"/>
  <c r="EP19" i="17" s="1"/>
  <c r="EQ19" i="17" s="1"/>
  <c r="EO15" i="17"/>
  <c r="EP15" i="17" s="1"/>
  <c r="EQ15" i="17" s="1"/>
  <c r="EO11" i="17"/>
  <c r="EP11" i="17" s="1"/>
  <c r="EQ11" i="17" s="1"/>
  <c r="EO7" i="17"/>
  <c r="EO3" i="17"/>
  <c r="FI106" i="17"/>
  <c r="FJ106" i="17" s="1"/>
  <c r="FK106" i="17" s="1"/>
  <c r="FI102" i="17"/>
  <c r="FJ102" i="17" s="1"/>
  <c r="FK102" i="17" s="1"/>
  <c r="FI98" i="17"/>
  <c r="FJ98" i="17" s="1"/>
  <c r="FK98" i="17" s="1"/>
  <c r="FI94" i="17"/>
  <c r="FJ94" i="17" s="1"/>
  <c r="FK94" i="17" s="1"/>
  <c r="FI90" i="17"/>
  <c r="FJ90" i="17" s="1"/>
  <c r="FK90" i="17" s="1"/>
  <c r="FI86" i="17"/>
  <c r="FJ86" i="17" s="1"/>
  <c r="FK86" i="17" s="1"/>
  <c r="FI82" i="17"/>
  <c r="FJ82" i="17" s="1"/>
  <c r="FK82" i="17" s="1"/>
  <c r="FI78" i="17"/>
  <c r="FJ78" i="17" s="1"/>
  <c r="FK78" i="17" s="1"/>
  <c r="FI74" i="17"/>
  <c r="FJ74" i="17" s="1"/>
  <c r="FK74" i="17" s="1"/>
  <c r="FI70" i="17"/>
  <c r="FJ70" i="17" s="1"/>
  <c r="FK70" i="17" s="1"/>
  <c r="FI66" i="17"/>
  <c r="FJ66" i="17" s="1"/>
  <c r="FK66" i="17" s="1"/>
  <c r="FI62" i="17"/>
  <c r="FJ62" i="17" s="1"/>
  <c r="FK62" i="17" s="1"/>
  <c r="FI58" i="17"/>
  <c r="FJ58" i="17" s="1"/>
  <c r="FK58" i="17" s="1"/>
  <c r="FI54" i="17"/>
  <c r="FJ54" i="17" s="1"/>
  <c r="FK54" i="17" s="1"/>
  <c r="FI50" i="17"/>
  <c r="FJ50" i="17" s="1"/>
  <c r="FK50" i="17" s="1"/>
  <c r="FI46" i="17"/>
  <c r="FJ46" i="17" s="1"/>
  <c r="FK46" i="17" s="1"/>
  <c r="FI42" i="17"/>
  <c r="FJ42" i="17" s="1"/>
  <c r="FK42" i="17" s="1"/>
  <c r="FI38" i="17"/>
  <c r="FJ38" i="17" s="1"/>
  <c r="FK38" i="17" s="1"/>
  <c r="FI34" i="17"/>
  <c r="FJ34" i="17" s="1"/>
  <c r="FK34" i="17" s="1"/>
  <c r="FI30" i="17"/>
  <c r="FJ30" i="17" s="1"/>
  <c r="FK30" i="17" s="1"/>
  <c r="FI26" i="17"/>
  <c r="FJ26" i="17" s="1"/>
  <c r="FK26" i="17" s="1"/>
  <c r="FI22" i="17"/>
  <c r="FJ22" i="17" s="1"/>
  <c r="FK22" i="17" s="1"/>
  <c r="FI18" i="17"/>
  <c r="FJ18" i="17" s="1"/>
  <c r="FK18" i="17" s="1"/>
  <c r="FI14" i="17"/>
  <c r="FJ14" i="17" s="1"/>
  <c r="FK14" i="17" s="1"/>
  <c r="FI10" i="17"/>
  <c r="FJ10" i="17" s="1"/>
  <c r="FK10" i="17" s="1"/>
  <c r="FI6" i="17"/>
  <c r="FJ6" i="17" s="1"/>
  <c r="FK6" i="17" s="1"/>
  <c r="FN3" i="17"/>
  <c r="AG117" i="20"/>
  <c r="AH117" i="20" s="1"/>
  <c r="M100" i="20"/>
  <c r="M68" i="20"/>
  <c r="N68" i="20" s="1"/>
  <c r="O68" i="20" s="1"/>
  <c r="M96" i="20"/>
  <c r="N96" i="20" s="1"/>
  <c r="O96" i="20" s="1"/>
  <c r="M64" i="20"/>
  <c r="N64" i="20" s="1"/>
  <c r="O64" i="20" s="1"/>
  <c r="M116" i="20"/>
  <c r="M84" i="20"/>
  <c r="N84" i="20" s="1"/>
  <c r="O84" i="20" s="1"/>
  <c r="M52" i="20"/>
  <c r="N52" i="20" s="1"/>
  <c r="O52" i="20" s="1"/>
  <c r="F6" i="20"/>
  <c r="M112" i="20"/>
  <c r="M80" i="20"/>
  <c r="N80" i="20" s="1"/>
  <c r="O80" i="20" s="1"/>
  <c r="M48" i="20"/>
  <c r="N48" i="20" s="1"/>
  <c r="O48" i="20" s="1"/>
  <c r="D121" i="20"/>
  <c r="M121" i="20"/>
  <c r="N121" i="20" s="1"/>
  <c r="O121" i="20" s="1"/>
  <c r="D113" i="20"/>
  <c r="M113" i="20"/>
  <c r="N113" i="20" s="1"/>
  <c r="O113" i="20" s="1"/>
  <c r="D101" i="20"/>
  <c r="M101" i="20"/>
  <c r="N101" i="20" s="1"/>
  <c r="O101" i="20" s="1"/>
  <c r="D93" i="20"/>
  <c r="M93" i="20"/>
  <c r="N93" i="20" s="1"/>
  <c r="O93" i="20" s="1"/>
  <c r="D81" i="20"/>
  <c r="M81" i="20"/>
  <c r="N81" i="20" s="1"/>
  <c r="O81" i="20" s="1"/>
  <c r="D73" i="20"/>
  <c r="M73" i="20"/>
  <c r="N73" i="20" s="1"/>
  <c r="O73" i="20" s="1"/>
  <c r="D61" i="20"/>
  <c r="M61" i="20"/>
  <c r="N61" i="20" s="1"/>
  <c r="O61" i="20" s="1"/>
  <c r="D53" i="20"/>
  <c r="M53" i="20"/>
  <c r="N53" i="20" s="1"/>
  <c r="O53" i="20" s="1"/>
  <c r="D41" i="20"/>
  <c r="M41" i="20"/>
  <c r="N41" i="20" s="1"/>
  <c r="O41" i="20" s="1"/>
  <c r="D33" i="20"/>
  <c r="M33" i="20"/>
  <c r="N33" i="20" s="1"/>
  <c r="O33" i="20" s="1"/>
  <c r="D25" i="20"/>
  <c r="M25" i="20"/>
  <c r="D17" i="20"/>
  <c r="M17" i="20"/>
  <c r="N17" i="20" s="1"/>
  <c r="O17" i="20" s="1"/>
  <c r="D13" i="20"/>
  <c r="M13" i="20"/>
  <c r="N13" i="20" s="1"/>
  <c r="O13" i="20" s="1"/>
  <c r="D5" i="20"/>
  <c r="M5" i="20"/>
  <c r="N5" i="20" s="1"/>
  <c r="O5" i="20" s="1"/>
  <c r="AG113" i="20"/>
  <c r="AH113" i="20" s="1"/>
  <c r="AG105" i="20"/>
  <c r="AH105" i="20" s="1"/>
  <c r="AG97" i="20"/>
  <c r="AH97" i="20" s="1"/>
  <c r="AG89" i="20"/>
  <c r="AH89" i="20" s="1"/>
  <c r="AG81" i="20"/>
  <c r="AH81" i="20" s="1"/>
  <c r="AG73" i="20"/>
  <c r="AH73" i="20" s="1"/>
  <c r="AG65" i="20"/>
  <c r="AH65" i="20" s="1"/>
  <c r="AG57" i="20"/>
  <c r="AH57" i="20" s="1"/>
  <c r="AG49" i="20"/>
  <c r="AH49" i="20" s="1"/>
  <c r="AG41" i="20"/>
  <c r="AH41" i="20" s="1"/>
  <c r="M3" i="20"/>
  <c r="M8" i="20"/>
  <c r="M12" i="20"/>
  <c r="M16" i="20"/>
  <c r="N16" i="20" s="1"/>
  <c r="O16" i="20" s="1"/>
  <c r="M20" i="20"/>
  <c r="N20" i="20" s="1"/>
  <c r="O20" i="20" s="1"/>
  <c r="M24" i="20"/>
  <c r="M28" i="20"/>
  <c r="N28" i="20" s="1"/>
  <c r="O28" i="20" s="1"/>
  <c r="M32" i="20"/>
  <c r="N32" i="20" s="1"/>
  <c r="O32" i="20" s="1"/>
  <c r="M36" i="20"/>
  <c r="N36" i="20" s="1"/>
  <c r="O36" i="20" s="1"/>
  <c r="M108" i="20"/>
  <c r="M92" i="20"/>
  <c r="N92" i="20" s="1"/>
  <c r="O92" i="20" s="1"/>
  <c r="M76" i="20"/>
  <c r="N76" i="20" s="1"/>
  <c r="O76" i="20" s="1"/>
  <c r="M60" i="20"/>
  <c r="N60" i="20" s="1"/>
  <c r="O60" i="20" s="1"/>
  <c r="M44" i="20"/>
  <c r="D117" i="20"/>
  <c r="M117" i="20"/>
  <c r="N117" i="20" s="1"/>
  <c r="O117" i="20" s="1"/>
  <c r="D109" i="20"/>
  <c r="M109" i="20"/>
  <c r="N109" i="20" s="1"/>
  <c r="O109" i="20" s="1"/>
  <c r="D105" i="20"/>
  <c r="M105" i="20"/>
  <c r="N105" i="20" s="1"/>
  <c r="O105" i="20" s="1"/>
  <c r="D97" i="20"/>
  <c r="M97" i="20"/>
  <c r="N97" i="20" s="1"/>
  <c r="O97" i="20" s="1"/>
  <c r="D89" i="20"/>
  <c r="M89" i="20"/>
  <c r="N89" i="20" s="1"/>
  <c r="O89" i="20" s="1"/>
  <c r="D85" i="20"/>
  <c r="M85" i="20"/>
  <c r="N85" i="20" s="1"/>
  <c r="O85" i="20" s="1"/>
  <c r="D77" i="20"/>
  <c r="M77" i="20"/>
  <c r="N77" i="20" s="1"/>
  <c r="O77" i="20" s="1"/>
  <c r="D69" i="20"/>
  <c r="M69" i="20"/>
  <c r="N69" i="20" s="1"/>
  <c r="O69" i="20" s="1"/>
  <c r="D65" i="20"/>
  <c r="M65" i="20"/>
  <c r="N65" i="20" s="1"/>
  <c r="O65" i="20" s="1"/>
  <c r="D57" i="20"/>
  <c r="M57" i="20"/>
  <c r="N57" i="20" s="1"/>
  <c r="O57" i="20" s="1"/>
  <c r="D49" i="20"/>
  <c r="M49" i="20"/>
  <c r="N49" i="20" s="1"/>
  <c r="O49" i="20" s="1"/>
  <c r="D45" i="20"/>
  <c r="M45" i="20"/>
  <c r="N45" i="20" s="1"/>
  <c r="O45" i="20" s="1"/>
  <c r="D37" i="20"/>
  <c r="M37" i="20"/>
  <c r="N37" i="20" s="1"/>
  <c r="O37" i="20" s="1"/>
  <c r="D29" i="20"/>
  <c r="M29" i="20"/>
  <c r="N29" i="20" s="1"/>
  <c r="O29" i="20" s="1"/>
  <c r="D21" i="20"/>
  <c r="M21" i="20"/>
  <c r="N21" i="20" s="1"/>
  <c r="O21" i="20" s="1"/>
  <c r="D9" i="20"/>
  <c r="M9" i="20"/>
  <c r="M120" i="20"/>
  <c r="N120" i="20" s="1"/>
  <c r="O120" i="20" s="1"/>
  <c r="M104" i="20"/>
  <c r="N104" i="20" s="1"/>
  <c r="O104" i="20" s="1"/>
  <c r="M88" i="20"/>
  <c r="M72" i="20"/>
  <c r="M56" i="20"/>
  <c r="N56" i="20" s="1"/>
  <c r="O56" i="20" s="1"/>
  <c r="M40" i="20"/>
  <c r="N40" i="20" s="1"/>
  <c r="O40" i="20" s="1"/>
  <c r="M119" i="20"/>
  <c r="N119" i="20" s="1"/>
  <c r="O119" i="20" s="1"/>
  <c r="M115" i="20"/>
  <c r="N115" i="20" s="1"/>
  <c r="O115" i="20" s="1"/>
  <c r="M111" i="20"/>
  <c r="N111" i="20" s="1"/>
  <c r="O111" i="20" s="1"/>
  <c r="M107" i="20"/>
  <c r="N107" i="20" s="1"/>
  <c r="O107" i="20" s="1"/>
  <c r="M103" i="20"/>
  <c r="N103" i="20" s="1"/>
  <c r="O103" i="20" s="1"/>
  <c r="M99" i="20"/>
  <c r="N99" i="20" s="1"/>
  <c r="O99" i="20" s="1"/>
  <c r="M95" i="20"/>
  <c r="N95" i="20" s="1"/>
  <c r="O95" i="20" s="1"/>
  <c r="M91" i="20"/>
  <c r="N91" i="20" s="1"/>
  <c r="O91" i="20" s="1"/>
  <c r="M87" i="20"/>
  <c r="N87" i="20" s="1"/>
  <c r="O87" i="20" s="1"/>
  <c r="M83" i="20"/>
  <c r="N83" i="20" s="1"/>
  <c r="O83" i="20" s="1"/>
  <c r="M79" i="20"/>
  <c r="N79" i="20" s="1"/>
  <c r="O79" i="20" s="1"/>
  <c r="M75" i="20"/>
  <c r="N75" i="20" s="1"/>
  <c r="O75" i="20" s="1"/>
  <c r="M71" i="20"/>
  <c r="N71" i="20" s="1"/>
  <c r="O71" i="20" s="1"/>
  <c r="M67" i="20"/>
  <c r="N67" i="20" s="1"/>
  <c r="O67" i="20" s="1"/>
  <c r="M63" i="20"/>
  <c r="N63" i="20" s="1"/>
  <c r="O63" i="20" s="1"/>
  <c r="M59" i="20"/>
  <c r="N59" i="20" s="1"/>
  <c r="O59" i="20" s="1"/>
  <c r="M55" i="20"/>
  <c r="N55" i="20" s="1"/>
  <c r="O55" i="20" s="1"/>
  <c r="M51" i="20"/>
  <c r="N51" i="20" s="1"/>
  <c r="O51" i="20" s="1"/>
  <c r="M47" i="20"/>
  <c r="N47" i="20" s="1"/>
  <c r="O47" i="20" s="1"/>
  <c r="M43" i="20"/>
  <c r="N43" i="20" s="1"/>
  <c r="O43" i="20" s="1"/>
  <c r="M39" i="20"/>
  <c r="N39" i="20" s="1"/>
  <c r="O39" i="20" s="1"/>
  <c r="M35" i="20"/>
  <c r="N35" i="20" s="1"/>
  <c r="O35" i="20" s="1"/>
  <c r="M31" i="20"/>
  <c r="N31" i="20" s="1"/>
  <c r="O31" i="20" s="1"/>
  <c r="M27" i="20"/>
  <c r="N27" i="20" s="1"/>
  <c r="O27" i="20" s="1"/>
  <c r="M23" i="20"/>
  <c r="N23" i="20" s="1"/>
  <c r="O23" i="20" s="1"/>
  <c r="M19" i="20"/>
  <c r="N19" i="20" s="1"/>
  <c r="O19" i="20" s="1"/>
  <c r="M15" i="20"/>
  <c r="M11" i="20"/>
  <c r="N11" i="20" s="1"/>
  <c r="O11" i="20" s="1"/>
  <c r="M7" i="20"/>
  <c r="N7" i="20" s="1"/>
  <c r="O7" i="20" s="1"/>
  <c r="H4" i="20"/>
  <c r="AG39" i="20"/>
  <c r="AH39" i="20" s="1"/>
  <c r="AG47" i="20"/>
  <c r="AH47" i="20" s="1"/>
  <c r="AG55" i="20"/>
  <c r="AH55" i="20" s="1"/>
  <c r="AG63" i="20"/>
  <c r="AH63" i="20" s="1"/>
  <c r="AG71" i="20"/>
  <c r="AH71" i="20" s="1"/>
  <c r="AG79" i="20"/>
  <c r="AH79" i="20" s="1"/>
  <c r="AG87" i="20"/>
  <c r="AH87" i="20" s="1"/>
  <c r="AG95" i="20"/>
  <c r="AH95" i="20" s="1"/>
  <c r="AG103" i="20"/>
  <c r="AH103" i="20" s="1"/>
  <c r="AG111" i="20"/>
  <c r="AH111" i="20" s="1"/>
  <c r="AG119" i="20"/>
  <c r="AH119" i="20" s="1"/>
  <c r="N2" i="20"/>
  <c r="O2" i="20" s="1"/>
  <c r="M118" i="20"/>
  <c r="N118" i="20" s="1"/>
  <c r="O118" i="20" s="1"/>
  <c r="M114" i="20"/>
  <c r="N114" i="20" s="1"/>
  <c r="O114" i="20" s="1"/>
  <c r="M110" i="20"/>
  <c r="M106" i="20"/>
  <c r="N106" i="20" s="1"/>
  <c r="O106" i="20" s="1"/>
  <c r="M102" i="20"/>
  <c r="N102" i="20" s="1"/>
  <c r="O102" i="20" s="1"/>
  <c r="M98" i="20"/>
  <c r="M94" i="20"/>
  <c r="M90" i="20"/>
  <c r="N90" i="20" s="1"/>
  <c r="O90" i="20" s="1"/>
  <c r="M86" i="20"/>
  <c r="N86" i="20" s="1"/>
  <c r="O86" i="20" s="1"/>
  <c r="M82" i="20"/>
  <c r="N82" i="20" s="1"/>
  <c r="O82" i="20" s="1"/>
  <c r="M78" i="20"/>
  <c r="M74" i="20"/>
  <c r="N74" i="20" s="1"/>
  <c r="O74" i="20" s="1"/>
  <c r="M70" i="20"/>
  <c r="N70" i="20" s="1"/>
  <c r="O70" i="20" s="1"/>
  <c r="M66" i="20"/>
  <c r="N66" i="20" s="1"/>
  <c r="O66" i="20" s="1"/>
  <c r="M62" i="20"/>
  <c r="N62" i="20" s="1"/>
  <c r="O62" i="20" s="1"/>
  <c r="M58" i="20"/>
  <c r="M54" i="20"/>
  <c r="N54" i="20" s="1"/>
  <c r="O54" i="20" s="1"/>
  <c r="M50" i="20"/>
  <c r="M46" i="20"/>
  <c r="N46" i="20" s="1"/>
  <c r="O46" i="20" s="1"/>
  <c r="M42" i="20"/>
  <c r="N42" i="20" s="1"/>
  <c r="O42" i="20" s="1"/>
  <c r="M38" i="20"/>
  <c r="N38" i="20" s="1"/>
  <c r="O38" i="20" s="1"/>
  <c r="M34" i="20"/>
  <c r="N34" i="20" s="1"/>
  <c r="O34" i="20" s="1"/>
  <c r="M30" i="20"/>
  <c r="N30" i="20" s="1"/>
  <c r="O30" i="20" s="1"/>
  <c r="M26" i="20"/>
  <c r="N26" i="20" s="1"/>
  <c r="O26" i="20" s="1"/>
  <c r="M22" i="20"/>
  <c r="N22" i="20" s="1"/>
  <c r="O22" i="20" s="1"/>
  <c r="M18" i="20"/>
  <c r="N18" i="20" s="1"/>
  <c r="O18" i="20" s="1"/>
  <c r="M14" i="20"/>
  <c r="N14" i="20" s="1"/>
  <c r="O14" i="20" s="1"/>
  <c r="M10" i="20"/>
  <c r="N10" i="20" s="1"/>
  <c r="O10" i="20" s="1"/>
  <c r="H5" i="20"/>
  <c r="AG5" i="20"/>
  <c r="AH5" i="20" s="1"/>
  <c r="AG6" i="20"/>
  <c r="AH6" i="20" s="1"/>
  <c r="AG7" i="20"/>
  <c r="AH7" i="20" s="1"/>
  <c r="AG45" i="20"/>
  <c r="AH45" i="20" s="1"/>
  <c r="AG53" i="20"/>
  <c r="AH53" i="20" s="1"/>
  <c r="AG61" i="20"/>
  <c r="AH61" i="20" s="1"/>
  <c r="AG69" i="20"/>
  <c r="AH69" i="20" s="1"/>
  <c r="AG77" i="20"/>
  <c r="AH77" i="20" s="1"/>
  <c r="AG85" i="20"/>
  <c r="AH85" i="20" s="1"/>
  <c r="AG93" i="20"/>
  <c r="AH93" i="20" s="1"/>
  <c r="AG101" i="20"/>
  <c r="AH101" i="20" s="1"/>
  <c r="AG109" i="20"/>
  <c r="AH109" i="20" s="1"/>
  <c r="AG121" i="20"/>
  <c r="AH121" i="20" s="1"/>
  <c r="AG11" i="20"/>
  <c r="AH11" i="20" s="1"/>
  <c r="AG120" i="20"/>
  <c r="AH120" i="20" s="1"/>
  <c r="AG118" i="20"/>
  <c r="AH118" i="20" s="1"/>
  <c r="AG116" i="20"/>
  <c r="AH116" i="20" s="1"/>
  <c r="AG114" i="20"/>
  <c r="AH114" i="20" s="1"/>
  <c r="AG112" i="20"/>
  <c r="AH112" i="20" s="1"/>
  <c r="AG110" i="20"/>
  <c r="AH110" i="20" s="1"/>
  <c r="AG108" i="20"/>
  <c r="AH108" i="20" s="1"/>
  <c r="AG106" i="20"/>
  <c r="AH106" i="20" s="1"/>
  <c r="AG104" i="20"/>
  <c r="AH104" i="20" s="1"/>
  <c r="AG102" i="20"/>
  <c r="AH102" i="20" s="1"/>
  <c r="AG100" i="20"/>
  <c r="AH100" i="20" s="1"/>
  <c r="AG98" i="20"/>
  <c r="AH98" i="20" s="1"/>
  <c r="AG96" i="20"/>
  <c r="AH96" i="20" s="1"/>
  <c r="AG94" i="20"/>
  <c r="AH94" i="20" s="1"/>
  <c r="AG92" i="20"/>
  <c r="AH92" i="20" s="1"/>
  <c r="AG90" i="20"/>
  <c r="AH90" i="20" s="1"/>
  <c r="AG88" i="20"/>
  <c r="AH88" i="20" s="1"/>
  <c r="AG86" i="20"/>
  <c r="AH86" i="20" s="1"/>
  <c r="AG84" i="20"/>
  <c r="AH84" i="20" s="1"/>
  <c r="AG82" i="20"/>
  <c r="AH82" i="20" s="1"/>
  <c r="AG80" i="20"/>
  <c r="AH80" i="20" s="1"/>
  <c r="AG78" i="20"/>
  <c r="AH78" i="20" s="1"/>
  <c r="AG76" i="20"/>
  <c r="AH76" i="20" s="1"/>
  <c r="AG74" i="20"/>
  <c r="AH74" i="20" s="1"/>
  <c r="AG72" i="20"/>
  <c r="AH72" i="20" s="1"/>
  <c r="AG70" i="20"/>
  <c r="AH70" i="20" s="1"/>
  <c r="AG68" i="20"/>
  <c r="AH68" i="20" s="1"/>
  <c r="AG66" i="20"/>
  <c r="AH66" i="20" s="1"/>
  <c r="AG64" i="20"/>
  <c r="AH64" i="20" s="1"/>
  <c r="AG62" i="20"/>
  <c r="AH62" i="20" s="1"/>
  <c r="AG60" i="20"/>
  <c r="AH60" i="20" s="1"/>
  <c r="AG58" i="20"/>
  <c r="AH58" i="20" s="1"/>
  <c r="AG56" i="20"/>
  <c r="AH56" i="20" s="1"/>
  <c r="AG54" i="20"/>
  <c r="AH54" i="20" s="1"/>
  <c r="AG52" i="20"/>
  <c r="AH52" i="20" s="1"/>
  <c r="AG50" i="20"/>
  <c r="AH50" i="20" s="1"/>
  <c r="AG48" i="20"/>
  <c r="AH48" i="20" s="1"/>
  <c r="AG46" i="20"/>
  <c r="AH46" i="20" s="1"/>
  <c r="AG44" i="20"/>
  <c r="AH44" i="20" s="1"/>
  <c r="AG42" i="20"/>
  <c r="AH42" i="20" s="1"/>
  <c r="AG40" i="20"/>
  <c r="AH40" i="20" s="1"/>
  <c r="AG37" i="20"/>
  <c r="AH37" i="20" s="1"/>
  <c r="AG36" i="20"/>
  <c r="AH36" i="20" s="1"/>
  <c r="AG35" i="20"/>
  <c r="AH35" i="20" s="1"/>
  <c r="AG34" i="20"/>
  <c r="AH34" i="20" s="1"/>
  <c r="AG33" i="20"/>
  <c r="AH33" i="20" s="1"/>
  <c r="AG32" i="20"/>
  <c r="AH32" i="20" s="1"/>
  <c r="AG31" i="20"/>
  <c r="AH31" i="20" s="1"/>
  <c r="AG30" i="20"/>
  <c r="AH30" i="20" s="1"/>
  <c r="AG29" i="20"/>
  <c r="AH29" i="20" s="1"/>
  <c r="AG28" i="20"/>
  <c r="AH28" i="20" s="1"/>
  <c r="AG27" i="20"/>
  <c r="AH27" i="20" s="1"/>
  <c r="AG26" i="20"/>
  <c r="AH26" i="20" s="1"/>
  <c r="AG25" i="20"/>
  <c r="AH25" i="20" s="1"/>
  <c r="AG24" i="20"/>
  <c r="AH24" i="20" s="1"/>
  <c r="AG23" i="20"/>
  <c r="AH23" i="20" s="1"/>
  <c r="AG22" i="20"/>
  <c r="AH22" i="20" s="1"/>
  <c r="AG21" i="20"/>
  <c r="AH21" i="20" s="1"/>
  <c r="AG20" i="20"/>
  <c r="AH20" i="20" s="1"/>
  <c r="AG19" i="20"/>
  <c r="AH19" i="20" s="1"/>
  <c r="AG18" i="20"/>
  <c r="AH18" i="20" s="1"/>
  <c r="AG17" i="20"/>
  <c r="AH17" i="20" s="1"/>
  <c r="AG16" i="20"/>
  <c r="AH16" i="20" s="1"/>
  <c r="AG15" i="20"/>
  <c r="AH15" i="20" s="1"/>
  <c r="AG14" i="20"/>
  <c r="AH14" i="20" s="1"/>
  <c r="AG13" i="20"/>
  <c r="AH13" i="20" s="1"/>
  <c r="AG8" i="20"/>
  <c r="AH8" i="20" s="1"/>
  <c r="AG38" i="20"/>
  <c r="AH38" i="20" s="1"/>
  <c r="AG12" i="20"/>
  <c r="AH12" i="20" s="1"/>
  <c r="AG10" i="20"/>
  <c r="AH10" i="20" s="1"/>
  <c r="D6" i="20"/>
  <c r="M6" i="20"/>
  <c r="M4" i="20"/>
  <c r="H11" i="20"/>
  <c r="H3" i="20"/>
  <c r="AG43" i="20"/>
  <c r="AH43" i="20" s="1"/>
  <c r="AG51" i="20"/>
  <c r="AH51" i="20" s="1"/>
  <c r="AG59" i="20"/>
  <c r="AH59" i="20" s="1"/>
  <c r="AG67" i="20"/>
  <c r="AH67" i="20" s="1"/>
  <c r="AG75" i="20"/>
  <c r="AH75" i="20" s="1"/>
  <c r="AG83" i="20"/>
  <c r="AH83" i="20" s="1"/>
  <c r="AG91" i="20"/>
  <c r="AH91" i="20" s="1"/>
  <c r="AG99" i="20"/>
  <c r="AH99" i="20" s="1"/>
  <c r="AG107" i="20"/>
  <c r="AH107" i="20" s="1"/>
  <c r="AG115" i="20"/>
  <c r="AH115" i="20" s="1"/>
  <c r="N24" i="20"/>
  <c r="O24" i="20" s="1"/>
  <c r="N25" i="20"/>
  <c r="O25" i="20" s="1"/>
  <c r="N12" i="20"/>
  <c r="O12" i="20" s="1"/>
  <c r="N15" i="20"/>
  <c r="O15" i="20" s="1"/>
  <c r="N8" i="20"/>
  <c r="O8" i="20" s="1"/>
  <c r="N9" i="20"/>
  <c r="O9" i="20" s="1"/>
  <c r="N50" i="20"/>
  <c r="O50" i="20" s="1"/>
  <c r="N72" i="20"/>
  <c r="O72" i="20" s="1"/>
  <c r="N88" i="20"/>
  <c r="O88" i="20" s="1"/>
  <c r="N100" i="20"/>
  <c r="O100" i="20" s="1"/>
  <c r="N108" i="20"/>
  <c r="O108" i="20" s="1"/>
  <c r="N110" i="20"/>
  <c r="O110" i="20" s="1"/>
  <c r="N44" i="20"/>
  <c r="O44" i="20" s="1"/>
  <c r="N58" i="20"/>
  <c r="O58" i="20" s="1"/>
  <c r="N78" i="20"/>
  <c r="O78" i="20" s="1"/>
  <c r="N94" i="20"/>
  <c r="O94" i="20" s="1"/>
  <c r="N98" i="20"/>
  <c r="O98" i="20" s="1"/>
  <c r="N112" i="20"/>
  <c r="O112" i="20" s="1"/>
  <c r="N116" i="20"/>
  <c r="O116" i="20" s="1"/>
  <c r="FJ29" i="17"/>
  <c r="FK29" i="17" s="1"/>
  <c r="FJ69" i="17"/>
  <c r="FK69" i="17" s="1"/>
  <c r="FN2" i="17"/>
  <c r="DD109" i="17"/>
  <c r="DE109" i="17" s="1"/>
  <c r="DF109" i="17" s="1"/>
  <c r="DD105" i="17"/>
  <c r="DE105" i="17" s="1"/>
  <c r="DF105" i="17" s="1"/>
  <c r="DD100" i="17"/>
  <c r="DE100" i="17" s="1"/>
  <c r="DF100" i="17" s="1"/>
  <c r="DD96" i="17"/>
  <c r="DE96" i="17" s="1"/>
  <c r="DF96" i="17" s="1"/>
  <c r="DD92" i="17"/>
  <c r="DE92" i="17" s="1"/>
  <c r="DF92" i="17" s="1"/>
  <c r="DD88" i="17"/>
  <c r="DE88" i="17" s="1"/>
  <c r="DF88" i="17" s="1"/>
  <c r="DD84" i="17"/>
  <c r="DE84" i="17" s="1"/>
  <c r="DF84" i="17" s="1"/>
  <c r="DD80" i="17"/>
  <c r="DE80" i="17" s="1"/>
  <c r="DF80" i="17" s="1"/>
  <c r="DD76" i="17"/>
  <c r="DE76" i="17" s="1"/>
  <c r="DF76" i="17" s="1"/>
  <c r="DD72" i="17"/>
  <c r="DE72" i="17" s="1"/>
  <c r="DF72" i="17" s="1"/>
  <c r="DD68" i="17"/>
  <c r="DE68" i="17" s="1"/>
  <c r="DF68" i="17" s="1"/>
  <c r="DD64" i="17"/>
  <c r="DE64" i="17" s="1"/>
  <c r="DF64" i="17" s="1"/>
  <c r="DD60" i="17"/>
  <c r="DE60" i="17" s="1"/>
  <c r="DF60" i="17" s="1"/>
  <c r="DD56" i="17"/>
  <c r="DE56" i="17" s="1"/>
  <c r="DF56" i="17" s="1"/>
  <c r="DD52" i="17"/>
  <c r="DE52" i="17" s="1"/>
  <c r="DF52" i="17" s="1"/>
  <c r="DD48" i="17"/>
  <c r="DE48" i="17" s="1"/>
  <c r="DF48" i="17" s="1"/>
  <c r="DD44" i="17"/>
  <c r="DE44" i="17" s="1"/>
  <c r="DF44" i="17" s="1"/>
  <c r="DD40" i="17"/>
  <c r="DE40" i="17" s="1"/>
  <c r="DF40" i="17" s="1"/>
  <c r="DD36" i="17"/>
  <c r="DE36" i="17" s="1"/>
  <c r="DF36" i="17" s="1"/>
  <c r="DD20" i="17"/>
  <c r="DE20" i="17" s="1"/>
  <c r="DF20" i="17" s="1"/>
  <c r="DD8" i="17"/>
  <c r="DE8" i="17" s="1"/>
  <c r="DF8" i="17" s="1"/>
  <c r="DD4" i="17"/>
  <c r="DE4" i="17" s="1"/>
  <c r="DF4" i="17" s="1"/>
  <c r="DI6" i="17"/>
  <c r="DD114" i="17"/>
  <c r="DE114" i="17" s="1"/>
  <c r="DF114" i="17" s="1"/>
  <c r="DD110" i="17"/>
  <c r="DE110" i="17" s="1"/>
  <c r="DF110" i="17" s="1"/>
  <c r="DD106" i="17"/>
  <c r="DE106" i="17" s="1"/>
  <c r="DF106" i="17" s="1"/>
  <c r="DD102" i="17"/>
  <c r="DE102" i="17" s="1"/>
  <c r="DF102" i="17" s="1"/>
  <c r="DD98" i="17"/>
  <c r="DE98" i="17" s="1"/>
  <c r="DF98" i="17" s="1"/>
  <c r="DD94" i="17"/>
  <c r="DE94" i="17" s="1"/>
  <c r="DF94" i="17" s="1"/>
  <c r="DD90" i="17"/>
  <c r="DE90" i="17" s="1"/>
  <c r="DF90" i="17" s="1"/>
  <c r="DD86" i="17"/>
  <c r="DE86" i="17" s="1"/>
  <c r="DF86" i="17" s="1"/>
  <c r="DD82" i="17"/>
  <c r="DE82" i="17" s="1"/>
  <c r="DF82" i="17" s="1"/>
  <c r="DD78" i="17"/>
  <c r="DE78" i="17" s="1"/>
  <c r="DF78" i="17" s="1"/>
  <c r="DD74" i="17"/>
  <c r="DE74" i="17" s="1"/>
  <c r="DF74" i="17" s="1"/>
  <c r="DD70" i="17"/>
  <c r="DE70" i="17" s="1"/>
  <c r="DF70" i="17" s="1"/>
  <c r="DD66" i="17"/>
  <c r="DE66" i="17" s="1"/>
  <c r="DF66" i="17" s="1"/>
  <c r="DD62" i="17"/>
  <c r="DD58" i="17"/>
  <c r="DE58" i="17" s="1"/>
  <c r="DF58" i="17" s="1"/>
  <c r="DD54" i="17"/>
  <c r="DE54" i="17" s="1"/>
  <c r="DF54" i="17" s="1"/>
  <c r="DD50" i="17"/>
  <c r="DE50" i="17" s="1"/>
  <c r="DF50" i="17" s="1"/>
  <c r="DD46" i="17"/>
  <c r="DE46" i="17" s="1"/>
  <c r="DF46" i="17" s="1"/>
  <c r="DD42" i="17"/>
  <c r="DE42" i="17" s="1"/>
  <c r="DF42" i="17" s="1"/>
  <c r="DD38" i="17"/>
  <c r="DE38" i="17" s="1"/>
  <c r="DF38" i="17" s="1"/>
  <c r="DD34" i="17"/>
  <c r="DE34" i="17" s="1"/>
  <c r="DF34" i="17" s="1"/>
  <c r="DD30" i="17"/>
  <c r="DE30" i="17" s="1"/>
  <c r="DF30" i="17" s="1"/>
  <c r="DD26" i="17"/>
  <c r="DE26" i="17" s="1"/>
  <c r="DF26" i="17" s="1"/>
  <c r="DD22" i="17"/>
  <c r="DE22" i="17" s="1"/>
  <c r="DF22" i="17" s="1"/>
  <c r="DD18" i="17"/>
  <c r="DE18" i="17" s="1"/>
  <c r="DF18" i="17" s="1"/>
  <c r="DD14" i="17"/>
  <c r="DE14" i="17" s="1"/>
  <c r="DF14" i="17" s="1"/>
  <c r="DD10" i="17"/>
  <c r="DE10" i="17" s="1"/>
  <c r="DF10" i="17" s="1"/>
  <c r="DD6" i="17"/>
  <c r="DE6" i="17" s="1"/>
  <c r="DF6" i="17" s="1"/>
  <c r="DD3" i="17"/>
  <c r="DE3" i="17" s="1"/>
  <c r="DF3" i="17" s="1"/>
  <c r="DD24" i="17"/>
  <c r="DE24" i="17" s="1"/>
  <c r="DF24" i="17" s="1"/>
  <c r="DD35" i="17"/>
  <c r="DE35" i="17" s="1"/>
  <c r="DF35" i="17" s="1"/>
  <c r="DD43" i="17"/>
  <c r="DE43" i="17" s="1"/>
  <c r="DF43" i="17" s="1"/>
  <c r="DD51" i="17"/>
  <c r="DE51" i="17" s="1"/>
  <c r="DF51" i="17" s="1"/>
  <c r="DD59" i="17"/>
  <c r="DE59" i="17" s="1"/>
  <c r="DF59" i="17" s="1"/>
  <c r="DD67" i="17"/>
  <c r="DE67" i="17" s="1"/>
  <c r="DF67" i="17" s="1"/>
  <c r="DD75" i="17"/>
  <c r="DE75" i="17" s="1"/>
  <c r="DF75" i="17" s="1"/>
  <c r="DD83" i="17"/>
  <c r="DE83" i="17" s="1"/>
  <c r="DF83" i="17" s="1"/>
  <c r="DD91" i="17"/>
  <c r="DE91" i="17" s="1"/>
  <c r="DF91" i="17" s="1"/>
  <c r="DD99" i="17"/>
  <c r="DE99" i="17" s="1"/>
  <c r="DF99" i="17" s="1"/>
  <c r="DD104" i="17"/>
  <c r="DE104" i="17" s="1"/>
  <c r="DF104" i="17" s="1"/>
  <c r="DD108" i="17"/>
  <c r="DE108" i="17" s="1"/>
  <c r="DF108" i="17" s="1"/>
  <c r="DD112" i="17"/>
  <c r="DE112" i="17" s="1"/>
  <c r="DF112" i="17" s="1"/>
  <c r="DD116" i="17"/>
  <c r="DE116" i="17" s="1"/>
  <c r="DF116" i="17" s="1"/>
  <c r="CL119" i="17"/>
  <c r="CM119" i="17" s="1"/>
  <c r="CN119" i="17" s="1"/>
  <c r="CL115" i="17"/>
  <c r="CM115" i="17" s="1"/>
  <c r="CN115" i="17" s="1"/>
  <c r="DD97" i="17"/>
  <c r="DE97" i="17" s="1"/>
  <c r="DF97" i="17" s="1"/>
  <c r="DD93" i="17"/>
  <c r="DE93" i="17" s="1"/>
  <c r="DF93" i="17" s="1"/>
  <c r="DD89" i="17"/>
  <c r="DE89" i="17" s="1"/>
  <c r="DF89" i="17" s="1"/>
  <c r="DD85" i="17"/>
  <c r="DE85" i="17" s="1"/>
  <c r="DF85" i="17" s="1"/>
  <c r="DD81" i="17"/>
  <c r="DE81" i="17" s="1"/>
  <c r="DF81" i="17" s="1"/>
  <c r="DD77" i="17"/>
  <c r="DE77" i="17" s="1"/>
  <c r="DF77" i="17" s="1"/>
  <c r="DD73" i="17"/>
  <c r="DE73" i="17" s="1"/>
  <c r="DF73" i="17" s="1"/>
  <c r="DD69" i="17"/>
  <c r="DE69" i="17" s="1"/>
  <c r="DF69" i="17" s="1"/>
  <c r="DD65" i="17"/>
  <c r="DE65" i="17" s="1"/>
  <c r="DF65" i="17" s="1"/>
  <c r="DD61" i="17"/>
  <c r="DE61" i="17" s="1"/>
  <c r="DF61" i="17" s="1"/>
  <c r="DD57" i="17"/>
  <c r="DE57" i="17" s="1"/>
  <c r="DF57" i="17" s="1"/>
  <c r="DD53" i="17"/>
  <c r="DE53" i="17" s="1"/>
  <c r="DF53" i="17" s="1"/>
  <c r="DD49" i="17"/>
  <c r="DE49" i="17" s="1"/>
  <c r="DF49" i="17" s="1"/>
  <c r="DD45" i="17"/>
  <c r="DE45" i="17" s="1"/>
  <c r="DF45" i="17" s="1"/>
  <c r="DD41" i="17"/>
  <c r="DE41" i="17" s="1"/>
  <c r="DF41" i="17" s="1"/>
  <c r="DD37" i="17"/>
  <c r="DE37" i="17" s="1"/>
  <c r="DF37" i="17" s="1"/>
  <c r="DD33" i="17"/>
  <c r="DE33" i="17" s="1"/>
  <c r="DF33" i="17" s="1"/>
  <c r="DD29" i="17"/>
  <c r="DE29" i="17" s="1"/>
  <c r="DF29" i="17" s="1"/>
  <c r="DD25" i="17"/>
  <c r="DE25" i="17" s="1"/>
  <c r="DF25" i="17" s="1"/>
  <c r="DD21" i="17"/>
  <c r="DE21" i="17" s="1"/>
  <c r="DF21" i="17" s="1"/>
  <c r="DD17" i="17"/>
  <c r="DE17" i="17" s="1"/>
  <c r="DF17" i="17" s="1"/>
  <c r="DD13" i="17"/>
  <c r="DE13" i="17" s="1"/>
  <c r="DF13" i="17" s="1"/>
  <c r="DD9" i="17"/>
  <c r="DE9" i="17" s="1"/>
  <c r="DF9" i="17" s="1"/>
  <c r="DD5" i="17"/>
  <c r="DE5" i="17" s="1"/>
  <c r="DF5" i="17" s="1"/>
  <c r="DD32" i="17"/>
  <c r="DE32" i="17" s="1"/>
  <c r="DF32" i="17" s="1"/>
  <c r="DD28" i="17"/>
  <c r="DE28" i="17" s="1"/>
  <c r="DF28" i="17" s="1"/>
  <c r="DD16" i="17"/>
  <c r="DE16" i="17" s="1"/>
  <c r="DF16" i="17" s="1"/>
  <c r="DD12" i="17"/>
  <c r="DE12" i="17" s="1"/>
  <c r="DF12" i="17" s="1"/>
  <c r="DI4" i="17"/>
  <c r="DI8" i="17"/>
  <c r="DI7" i="17"/>
  <c r="DI3" i="17"/>
  <c r="DI2" i="17"/>
  <c r="DD101" i="17"/>
  <c r="DE101" i="17" s="1"/>
  <c r="DF101" i="17" s="1"/>
  <c r="DD95" i="17"/>
  <c r="DE95" i="17" s="1"/>
  <c r="DF95" i="17" s="1"/>
  <c r="DD87" i="17"/>
  <c r="DE87" i="17" s="1"/>
  <c r="DF87" i="17" s="1"/>
  <c r="DD79" i="17"/>
  <c r="DE79" i="17" s="1"/>
  <c r="DF79" i="17" s="1"/>
  <c r="DD71" i="17"/>
  <c r="DE71" i="17" s="1"/>
  <c r="DF71" i="17" s="1"/>
  <c r="DD63" i="17"/>
  <c r="DE63" i="17" s="1"/>
  <c r="DF63" i="17" s="1"/>
  <c r="DD55" i="17"/>
  <c r="DE55" i="17" s="1"/>
  <c r="DF55" i="17" s="1"/>
  <c r="DD47" i="17"/>
  <c r="DE47" i="17" s="1"/>
  <c r="DF47" i="17" s="1"/>
  <c r="DD39" i="17"/>
  <c r="DE39" i="17" s="1"/>
  <c r="DF39" i="17" s="1"/>
  <c r="DD19" i="17"/>
  <c r="DE19" i="17" s="1"/>
  <c r="DF19" i="17" s="1"/>
  <c r="DI5" i="17"/>
  <c r="DD27" i="17"/>
  <c r="DE27" i="17" s="1"/>
  <c r="DF27" i="17" s="1"/>
  <c r="DD23" i="17"/>
  <c r="DE23" i="17" s="1"/>
  <c r="DF23" i="17" s="1"/>
  <c r="DD11" i="17"/>
  <c r="DE11" i="17" s="1"/>
  <c r="DF11" i="17" s="1"/>
  <c r="DD7" i="17"/>
  <c r="DE7" i="17" s="1"/>
  <c r="DF7" i="17" s="1"/>
  <c r="EP113" i="17"/>
  <c r="EQ113" i="17" s="1"/>
  <c r="EB2" i="17"/>
  <c r="EP72" i="17"/>
  <c r="EQ72" i="17" s="1"/>
  <c r="ET3" i="17"/>
  <c r="ET2" i="17"/>
  <c r="ET4" i="17"/>
  <c r="EP76" i="17"/>
  <c r="EQ76" i="17" s="1"/>
  <c r="EB3" i="17"/>
  <c r="EB5" i="17"/>
  <c r="EB4" i="17"/>
  <c r="DE62" i="17"/>
  <c r="DF62" i="17" s="1"/>
  <c r="CL111" i="17"/>
  <c r="CM111" i="17" s="1"/>
  <c r="CN111" i="17" s="1"/>
  <c r="CL99" i="17"/>
  <c r="CM99" i="17" s="1"/>
  <c r="CN99" i="17" s="1"/>
  <c r="CL87" i="17"/>
  <c r="CM87" i="17" s="1"/>
  <c r="CN87" i="17" s="1"/>
  <c r="CL75" i="17"/>
  <c r="CM75" i="17" s="1"/>
  <c r="CN75" i="17" s="1"/>
  <c r="CL63" i="17"/>
  <c r="CM63" i="17" s="1"/>
  <c r="CN63" i="17" s="1"/>
  <c r="CL51" i="17"/>
  <c r="CM51" i="17" s="1"/>
  <c r="CN51" i="17" s="1"/>
  <c r="CL43" i="17"/>
  <c r="CM43" i="17" s="1"/>
  <c r="CN43" i="17" s="1"/>
  <c r="CL31" i="17"/>
  <c r="CM31" i="17" s="1"/>
  <c r="CN31" i="17" s="1"/>
  <c r="CL19" i="17"/>
  <c r="CM19" i="17" s="1"/>
  <c r="CN19" i="17" s="1"/>
  <c r="CL11" i="17"/>
  <c r="CM11" i="17" s="1"/>
  <c r="CN11" i="17" s="1"/>
  <c r="CL118" i="17"/>
  <c r="CM118" i="17" s="1"/>
  <c r="CN118" i="17" s="1"/>
  <c r="CL114" i="17"/>
  <c r="CM114" i="17" s="1"/>
  <c r="CN114" i="17" s="1"/>
  <c r="CL110" i="17"/>
  <c r="CM110" i="17" s="1"/>
  <c r="CN110" i="17" s="1"/>
  <c r="CL106" i="17"/>
  <c r="CM106" i="17" s="1"/>
  <c r="CN106" i="17" s="1"/>
  <c r="CL102" i="17"/>
  <c r="CM102" i="17" s="1"/>
  <c r="CN102" i="17" s="1"/>
  <c r="CL98" i="17"/>
  <c r="CM98" i="17" s="1"/>
  <c r="CN98" i="17" s="1"/>
  <c r="CL94" i="17"/>
  <c r="CM94" i="17" s="1"/>
  <c r="CN94" i="17" s="1"/>
  <c r="CL90" i="17"/>
  <c r="CM90" i="17" s="1"/>
  <c r="CN90" i="17" s="1"/>
  <c r="CL86" i="17"/>
  <c r="CM86" i="17" s="1"/>
  <c r="CN86" i="17" s="1"/>
  <c r="CL82" i="17"/>
  <c r="CM82" i="17" s="1"/>
  <c r="CN82" i="17" s="1"/>
  <c r="CL78" i="17"/>
  <c r="CM78" i="17" s="1"/>
  <c r="CN78" i="17" s="1"/>
  <c r="CL74" i="17"/>
  <c r="CM74" i="17" s="1"/>
  <c r="CN74" i="17" s="1"/>
  <c r="CL70" i="17"/>
  <c r="CM70" i="17" s="1"/>
  <c r="CN70" i="17" s="1"/>
  <c r="CL66" i="17"/>
  <c r="CM66" i="17" s="1"/>
  <c r="CN66" i="17" s="1"/>
  <c r="CL62" i="17"/>
  <c r="CM62" i="17" s="1"/>
  <c r="CN62" i="17" s="1"/>
  <c r="CL58" i="17"/>
  <c r="CM58" i="17" s="1"/>
  <c r="CN58" i="17" s="1"/>
  <c r="CL54" i="17"/>
  <c r="CM54" i="17" s="1"/>
  <c r="CN54" i="17" s="1"/>
  <c r="CL50" i="17"/>
  <c r="CM50" i="17" s="1"/>
  <c r="CN50" i="17" s="1"/>
  <c r="CL46" i="17"/>
  <c r="CM46" i="17" s="1"/>
  <c r="CN46" i="17" s="1"/>
  <c r="CL42" i="17"/>
  <c r="CM42" i="17" s="1"/>
  <c r="CN42" i="17" s="1"/>
  <c r="CL38" i="17"/>
  <c r="CM38" i="17" s="1"/>
  <c r="CN38" i="17" s="1"/>
  <c r="CL34" i="17"/>
  <c r="CM34" i="17" s="1"/>
  <c r="CN34" i="17" s="1"/>
  <c r="CL30" i="17"/>
  <c r="CM30" i="17" s="1"/>
  <c r="CN30" i="17" s="1"/>
  <c r="CL26" i="17"/>
  <c r="CM26" i="17" s="1"/>
  <c r="CN26" i="17" s="1"/>
  <c r="CL22" i="17"/>
  <c r="CM22" i="17" s="1"/>
  <c r="CN22" i="17" s="1"/>
  <c r="CL18" i="17"/>
  <c r="CM18" i="17" s="1"/>
  <c r="CN18" i="17" s="1"/>
  <c r="CL14" i="17"/>
  <c r="CM14" i="17" s="1"/>
  <c r="CN14" i="17" s="1"/>
  <c r="CL10" i="17"/>
  <c r="CM10" i="17" s="1"/>
  <c r="CN10" i="17" s="1"/>
  <c r="CL6" i="17"/>
  <c r="CM6" i="17" s="1"/>
  <c r="CN6" i="17" s="1"/>
  <c r="CL103" i="17"/>
  <c r="CM103" i="17" s="1"/>
  <c r="CN103" i="17" s="1"/>
  <c r="CL91" i="17"/>
  <c r="CM91" i="17" s="1"/>
  <c r="CN91" i="17" s="1"/>
  <c r="CL79" i="17"/>
  <c r="CM79" i="17" s="1"/>
  <c r="CN79" i="17" s="1"/>
  <c r="CL67" i="17"/>
  <c r="CM67" i="17" s="1"/>
  <c r="CN67" i="17" s="1"/>
  <c r="CL55" i="17"/>
  <c r="CM55" i="17" s="1"/>
  <c r="CN55" i="17" s="1"/>
  <c r="CL35" i="17"/>
  <c r="CM35" i="17" s="1"/>
  <c r="CN35" i="17" s="1"/>
  <c r="CL23" i="17"/>
  <c r="CM23" i="17" s="1"/>
  <c r="CN23" i="17" s="1"/>
  <c r="CL3" i="17"/>
  <c r="CM3" i="17" s="1"/>
  <c r="CN3" i="17" s="1"/>
  <c r="CL107" i="17"/>
  <c r="CM107" i="17" s="1"/>
  <c r="CN107" i="17" s="1"/>
  <c r="CL95" i="17"/>
  <c r="CM95" i="17" s="1"/>
  <c r="CN95" i="17" s="1"/>
  <c r="CL83" i="17"/>
  <c r="CM83" i="17" s="1"/>
  <c r="CN83" i="17" s="1"/>
  <c r="CL71" i="17"/>
  <c r="CM71" i="17" s="1"/>
  <c r="CN71" i="17" s="1"/>
  <c r="CL59" i="17"/>
  <c r="CM59" i="17" s="1"/>
  <c r="CN59" i="17" s="1"/>
  <c r="CL47" i="17"/>
  <c r="CM47" i="17" s="1"/>
  <c r="CN47" i="17" s="1"/>
  <c r="CL39" i="17"/>
  <c r="CM39" i="17" s="1"/>
  <c r="CN39" i="17" s="1"/>
  <c r="CL27" i="17"/>
  <c r="CM27" i="17" s="1"/>
  <c r="CN27" i="17" s="1"/>
  <c r="CL15" i="17"/>
  <c r="CM15" i="17" s="1"/>
  <c r="CN15" i="17" s="1"/>
  <c r="CL7" i="17"/>
  <c r="CM7" i="17" s="1"/>
  <c r="CN7" i="17" s="1"/>
  <c r="CL120" i="17"/>
  <c r="CM120" i="17" s="1"/>
  <c r="CN120" i="17" s="1"/>
  <c r="CL116" i="17"/>
  <c r="CM116" i="17" s="1"/>
  <c r="CN116" i="17" s="1"/>
  <c r="CL112" i="17"/>
  <c r="CM112" i="17" s="1"/>
  <c r="CN112" i="17" s="1"/>
  <c r="CL108" i="17"/>
  <c r="CM108" i="17" s="1"/>
  <c r="CN108" i="17" s="1"/>
  <c r="CL104" i="17"/>
  <c r="CM104" i="17" s="1"/>
  <c r="CN104" i="17" s="1"/>
  <c r="CL100" i="17"/>
  <c r="CM100" i="17" s="1"/>
  <c r="CN100" i="17" s="1"/>
  <c r="CL96" i="17"/>
  <c r="CM96" i="17" s="1"/>
  <c r="CN96" i="17" s="1"/>
  <c r="CL92" i="17"/>
  <c r="CM92" i="17" s="1"/>
  <c r="CN92" i="17" s="1"/>
  <c r="CL88" i="17"/>
  <c r="CM88" i="17" s="1"/>
  <c r="CN88" i="17" s="1"/>
  <c r="CL84" i="17"/>
  <c r="CM84" i="17" s="1"/>
  <c r="CN84" i="17" s="1"/>
  <c r="CL80" i="17"/>
  <c r="CM80" i="17" s="1"/>
  <c r="CN80" i="17" s="1"/>
  <c r="CL76" i="17"/>
  <c r="CM76" i="17" s="1"/>
  <c r="CN76" i="17" s="1"/>
  <c r="CL72" i="17"/>
  <c r="CM72" i="17" s="1"/>
  <c r="CN72" i="17" s="1"/>
  <c r="CL68" i="17"/>
  <c r="CM68" i="17" s="1"/>
  <c r="CN68" i="17" s="1"/>
  <c r="CL64" i="17"/>
  <c r="CM64" i="17" s="1"/>
  <c r="CN64" i="17" s="1"/>
  <c r="CL60" i="17"/>
  <c r="CM60" i="17" s="1"/>
  <c r="CN60" i="17" s="1"/>
  <c r="CL56" i="17"/>
  <c r="CM56" i="17" s="1"/>
  <c r="CN56" i="17" s="1"/>
  <c r="CL52" i="17"/>
  <c r="CM52" i="17" s="1"/>
  <c r="CN52" i="17" s="1"/>
  <c r="CL48" i="17"/>
  <c r="CM48" i="17" s="1"/>
  <c r="CN48" i="17" s="1"/>
  <c r="CL44" i="17"/>
  <c r="CM44" i="17" s="1"/>
  <c r="CN44" i="17" s="1"/>
  <c r="CL40" i="17"/>
  <c r="CM40" i="17" s="1"/>
  <c r="CN40" i="17" s="1"/>
  <c r="CL36" i="17"/>
  <c r="CM36" i="17" s="1"/>
  <c r="CN36" i="17" s="1"/>
  <c r="CL32" i="17"/>
  <c r="CM32" i="17" s="1"/>
  <c r="CN32" i="17" s="1"/>
  <c r="CL28" i="17"/>
  <c r="CM28" i="17" s="1"/>
  <c r="CN28" i="17" s="1"/>
  <c r="CL24" i="17"/>
  <c r="CM24" i="17" s="1"/>
  <c r="CN24" i="17" s="1"/>
  <c r="CL20" i="17"/>
  <c r="CM20" i="17" s="1"/>
  <c r="CN20" i="17" s="1"/>
  <c r="CL16" i="17"/>
  <c r="CM16" i="17" s="1"/>
  <c r="CN16" i="17" s="1"/>
  <c r="CL12" i="17"/>
  <c r="CM12" i="17" s="1"/>
  <c r="CN12" i="17" s="1"/>
  <c r="CL8" i="17"/>
  <c r="CM8" i="17" s="1"/>
  <c r="CN8" i="17" s="1"/>
  <c r="CL5" i="17"/>
  <c r="CM5" i="17" s="1"/>
  <c r="CN5" i="17" s="1"/>
  <c r="CL117" i="17"/>
  <c r="CM117" i="17" s="1"/>
  <c r="CN117" i="17" s="1"/>
  <c r="CL105" i="17"/>
  <c r="CM105" i="17" s="1"/>
  <c r="CN105" i="17" s="1"/>
  <c r="CL97" i="17"/>
  <c r="CM97" i="17" s="1"/>
  <c r="CN97" i="17" s="1"/>
  <c r="CL85" i="17"/>
  <c r="CM85" i="17" s="1"/>
  <c r="CN85" i="17" s="1"/>
  <c r="CL73" i="17"/>
  <c r="CM73" i="17" s="1"/>
  <c r="CN73" i="17" s="1"/>
  <c r="CL65" i="17"/>
  <c r="CM65" i="17" s="1"/>
  <c r="CN65" i="17" s="1"/>
  <c r="CL53" i="17"/>
  <c r="CM53" i="17" s="1"/>
  <c r="CN53" i="17" s="1"/>
  <c r="CL41" i="17"/>
  <c r="CM41" i="17" s="1"/>
  <c r="CN41" i="17" s="1"/>
  <c r="CL33" i="17"/>
  <c r="CM33" i="17" s="1"/>
  <c r="CN33" i="17" s="1"/>
  <c r="CL21" i="17"/>
  <c r="CM21" i="17" s="1"/>
  <c r="CN21" i="17" s="1"/>
  <c r="CL13" i="17"/>
  <c r="CM13" i="17" s="1"/>
  <c r="CN13" i="17" s="1"/>
  <c r="CL4" i="17"/>
  <c r="CM4" i="17" s="1"/>
  <c r="CN4" i="17" s="1"/>
  <c r="CL121" i="17"/>
  <c r="CM121" i="17" s="1"/>
  <c r="CN121" i="17" s="1"/>
  <c r="CL109" i="17"/>
  <c r="CM109" i="17" s="1"/>
  <c r="CN109" i="17" s="1"/>
  <c r="CL89" i="17"/>
  <c r="CM89" i="17" s="1"/>
  <c r="CN89" i="17" s="1"/>
  <c r="CL77" i="17"/>
  <c r="CM77" i="17" s="1"/>
  <c r="CN77" i="17" s="1"/>
  <c r="CL57" i="17"/>
  <c r="CM57" i="17" s="1"/>
  <c r="CN57" i="17" s="1"/>
  <c r="CL45" i="17"/>
  <c r="CM45" i="17" s="1"/>
  <c r="CN45" i="17" s="1"/>
  <c r="CL25" i="17"/>
  <c r="CM25" i="17" s="1"/>
  <c r="CN25" i="17" s="1"/>
  <c r="CL9" i="17"/>
  <c r="CM9" i="17" s="1"/>
  <c r="CN9" i="17" s="1"/>
  <c r="CL113" i="17"/>
  <c r="CM113" i="17" s="1"/>
  <c r="CN113" i="17" s="1"/>
  <c r="CL101" i="17"/>
  <c r="CM101" i="17" s="1"/>
  <c r="CN101" i="17" s="1"/>
  <c r="CL93" i="17"/>
  <c r="CM93" i="17" s="1"/>
  <c r="CN93" i="17" s="1"/>
  <c r="CL81" i="17"/>
  <c r="CM81" i="17" s="1"/>
  <c r="CN81" i="17" s="1"/>
  <c r="CL69" i="17"/>
  <c r="CM69" i="17" s="1"/>
  <c r="CN69" i="17" s="1"/>
  <c r="CL61" i="17"/>
  <c r="CM61" i="17" s="1"/>
  <c r="CN61" i="17" s="1"/>
  <c r="CL49" i="17"/>
  <c r="CM49" i="17" s="1"/>
  <c r="CN49" i="17" s="1"/>
  <c r="CL37" i="17"/>
  <c r="CM37" i="17" s="1"/>
  <c r="CN37" i="17" s="1"/>
  <c r="CL29" i="17"/>
  <c r="CM29" i="17" s="1"/>
  <c r="CN29" i="17" s="1"/>
  <c r="CL17" i="17"/>
  <c r="CM17" i="17" s="1"/>
  <c r="CN17" i="17" s="1"/>
  <c r="CQ4" i="17"/>
  <c r="CQ3" i="17"/>
  <c r="CQ5" i="17"/>
  <c r="CQ2" i="17"/>
  <c r="BX3" i="17"/>
  <c r="BX7" i="17"/>
  <c r="AX119" i="17"/>
  <c r="AX55" i="17"/>
  <c r="AX39" i="17"/>
  <c r="AX7" i="17"/>
  <c r="AX106" i="17"/>
  <c r="AX78" i="17"/>
  <c r="AX46" i="17"/>
  <c r="AX18" i="17"/>
  <c r="AX14" i="17"/>
  <c r="AX10" i="17"/>
  <c r="BT7" i="17"/>
  <c r="BU7" i="17" s="1"/>
  <c r="AX115" i="17"/>
  <c r="AX51" i="17"/>
  <c r="AX3" i="17"/>
  <c r="AX114" i="17"/>
  <c r="AX110" i="17"/>
  <c r="AX98" i="17"/>
  <c r="AX94" i="17"/>
  <c r="AX90" i="17"/>
  <c r="AX82" i="17"/>
  <c r="AX74" i="17"/>
  <c r="AX34" i="17"/>
  <c r="AX30" i="17"/>
  <c r="AX26" i="17"/>
  <c r="BX6" i="17"/>
  <c r="BX2" i="17"/>
  <c r="BX5" i="17"/>
  <c r="BX8" i="17"/>
  <c r="BX4" i="17"/>
  <c r="AX117" i="17"/>
  <c r="AX105" i="17"/>
  <c r="AX101" i="17"/>
  <c r="AX97" i="17"/>
  <c r="AX93" i="17"/>
  <c r="AX85" i="17"/>
  <c r="AX81" i="17"/>
  <c r="AX73" i="17"/>
  <c r="AX29" i="17"/>
  <c r="AX25" i="17"/>
  <c r="AX112" i="17"/>
  <c r="AX108" i="17"/>
  <c r="AX96" i="17"/>
  <c r="AX92" i="17"/>
  <c r="AX88" i="17"/>
  <c r="AX84" i="17"/>
  <c r="AX80" i="17"/>
  <c r="AX76" i="17"/>
  <c r="AX68" i="17"/>
  <c r="AX56" i="17"/>
  <c r="AX52" i="17"/>
  <c r="AX24" i="17"/>
  <c r="AX20" i="17"/>
  <c r="AX4" i="17"/>
  <c r="BT33" i="17"/>
  <c r="BU33" i="17" s="1"/>
  <c r="BT118" i="17"/>
  <c r="BU118" i="17" s="1"/>
  <c r="BT94" i="17"/>
  <c r="BU94" i="17" s="1"/>
  <c r="BT78" i="17"/>
  <c r="BU78" i="17" s="1"/>
  <c r="BT117" i="17"/>
  <c r="BU117" i="17" s="1"/>
  <c r="BT73" i="17"/>
  <c r="BU73" i="17" s="1"/>
  <c r="BT43" i="17"/>
  <c r="BU43" i="17" s="1"/>
  <c r="BT37" i="17"/>
  <c r="BU37" i="17" s="1"/>
  <c r="BT11" i="17"/>
  <c r="BU11" i="17" s="1"/>
  <c r="BT116" i="17"/>
  <c r="BU116" i="17" s="1"/>
  <c r="BT100" i="17"/>
  <c r="BU100" i="17" s="1"/>
  <c r="BT84" i="17"/>
  <c r="BU84" i="17" s="1"/>
  <c r="BT68" i="17"/>
  <c r="BU68" i="17" s="1"/>
  <c r="BT52" i="17"/>
  <c r="BU52" i="17" s="1"/>
  <c r="BT36" i="17"/>
  <c r="BU36" i="17" s="1"/>
  <c r="BT20" i="17"/>
  <c r="BU20" i="17" s="1"/>
  <c r="BT4" i="17"/>
  <c r="BU4" i="17" s="1"/>
  <c r="BT87" i="17"/>
  <c r="BU87" i="17" s="1"/>
  <c r="BT79" i="17"/>
  <c r="BU79" i="17" s="1"/>
  <c r="BT22" i="17"/>
  <c r="BU22" i="17" s="1"/>
  <c r="BT14" i="17"/>
  <c r="BU14" i="17" s="1"/>
  <c r="BT10" i="17"/>
  <c r="BU10" i="17" s="1"/>
  <c r="AU100" i="17"/>
  <c r="GR100" i="17" s="1"/>
  <c r="AU14" i="17"/>
  <c r="GR14" i="17" s="1"/>
  <c r="AU72" i="17"/>
  <c r="GR72" i="17" s="1"/>
  <c r="AU40" i="17"/>
  <c r="GR40" i="17" s="1"/>
  <c r="AX8" i="17"/>
  <c r="AX121" i="17"/>
  <c r="AX100" i="17"/>
  <c r="AX89" i="17"/>
  <c r="AU36" i="17"/>
  <c r="GR36" i="17" s="1"/>
  <c r="AU4" i="17"/>
  <c r="GR4" i="17" s="1"/>
  <c r="AU52" i="17"/>
  <c r="GR52" i="17" s="1"/>
  <c r="AX104" i="17"/>
  <c r="AX72" i="17"/>
  <c r="AX40" i="17"/>
  <c r="AU105" i="17"/>
  <c r="GR105" i="17" s="1"/>
  <c r="AU24" i="17"/>
  <c r="GR24" i="17" s="1"/>
  <c r="AU68" i="17"/>
  <c r="GR68" i="17" s="1"/>
  <c r="AU77" i="17"/>
  <c r="GR77" i="17" s="1"/>
  <c r="AU57" i="17"/>
  <c r="GR57" i="17" s="1"/>
  <c r="AU29" i="17"/>
  <c r="GR29" i="17" s="1"/>
  <c r="AU20" i="17"/>
  <c r="GR20" i="17" s="1"/>
  <c r="AU35" i="17"/>
  <c r="GR35" i="17" s="1"/>
  <c r="AX2" i="17"/>
  <c r="AU110" i="17"/>
  <c r="GR110" i="17" s="1"/>
  <c r="AU38" i="17"/>
  <c r="GR38" i="17" s="1"/>
  <c r="AU6" i="17"/>
  <c r="GR6" i="17" s="1"/>
  <c r="AU63" i="17"/>
  <c r="GR63" i="17" s="1"/>
  <c r="AU31" i="17"/>
  <c r="GR31" i="17" s="1"/>
  <c r="AX69" i="17"/>
  <c r="AU65" i="17"/>
  <c r="GR65" i="17" s="1"/>
  <c r="AX65" i="17"/>
  <c r="AX53" i="17"/>
  <c r="AU49" i="17"/>
  <c r="GR49" i="17" s="1"/>
  <c r="AX49" i="17"/>
  <c r="AX37" i="17"/>
  <c r="AX33" i="17"/>
  <c r="AU21" i="17"/>
  <c r="GR21" i="17" s="1"/>
  <c r="AX21" i="17"/>
  <c r="AX17" i="17"/>
  <c r="AX5" i="17"/>
  <c r="AU120" i="17"/>
  <c r="GR120" i="17" s="1"/>
  <c r="AU80" i="17"/>
  <c r="GR80" i="17" s="1"/>
  <c r="AU51" i="17"/>
  <c r="GR51" i="17" s="1"/>
  <c r="AX109" i="17"/>
  <c r="AX77" i="17"/>
  <c r="AX45" i="17"/>
  <c r="AX13" i="17"/>
  <c r="AU66" i="17"/>
  <c r="GR66" i="17" s="1"/>
  <c r="AU54" i="17"/>
  <c r="GR54" i="17" s="1"/>
  <c r="AU10" i="17"/>
  <c r="GR10" i="17" s="1"/>
  <c r="AX64" i="17"/>
  <c r="AX60" i="17"/>
  <c r="AX48" i="17"/>
  <c r="AU48" i="17"/>
  <c r="GR48" i="17" s="1"/>
  <c r="AX44" i="17"/>
  <c r="AU44" i="17"/>
  <c r="GR44" i="17" s="1"/>
  <c r="AX32" i="17"/>
  <c r="AX28" i="17"/>
  <c r="AU28" i="17"/>
  <c r="GR28" i="17" s="1"/>
  <c r="AX16" i="17"/>
  <c r="AU16" i="17"/>
  <c r="GR16" i="17" s="1"/>
  <c r="AX12" i="17"/>
  <c r="AU12" i="17"/>
  <c r="GR12" i="17" s="1"/>
  <c r="AU85" i="17"/>
  <c r="GR85" i="17" s="1"/>
  <c r="AU58" i="17"/>
  <c r="GR58" i="17" s="1"/>
  <c r="AX41" i="17"/>
  <c r="AX9" i="17"/>
  <c r="AU111" i="17"/>
  <c r="GR111" i="17" s="1"/>
  <c r="AU107" i="17"/>
  <c r="GR107" i="17" s="1"/>
  <c r="AU103" i="17"/>
  <c r="GR103" i="17" s="1"/>
  <c r="AU99" i="17"/>
  <c r="GR99" i="17" s="1"/>
  <c r="AU95" i="17"/>
  <c r="GR95" i="17" s="1"/>
  <c r="AU83" i="17"/>
  <c r="GR83" i="17" s="1"/>
  <c r="AU75" i="17"/>
  <c r="GR75" i="17" s="1"/>
  <c r="AU55" i="17"/>
  <c r="GR55" i="17" s="1"/>
  <c r="AU39" i="17"/>
  <c r="GR39" i="17" s="1"/>
  <c r="AU23" i="17"/>
  <c r="GR23" i="17" s="1"/>
  <c r="AU7" i="17"/>
  <c r="GR7" i="17" s="1"/>
  <c r="AX118" i="17"/>
  <c r="AX102" i="17"/>
  <c r="AX86" i="17"/>
  <c r="AX70" i="17"/>
  <c r="AX54" i="17"/>
  <c r="AX38" i="17"/>
  <c r="AX22" i="17"/>
  <c r="AX6" i="17"/>
  <c r="AU27" i="17"/>
  <c r="GR27" i="17" s="1"/>
  <c r="AE2" i="17"/>
  <c r="AG2" i="17" s="1"/>
  <c r="AI2" i="17" s="1"/>
  <c r="AK2" i="17" s="1"/>
  <c r="AB58" i="17"/>
  <c r="FZ58" i="17" s="1"/>
  <c r="AB101" i="17"/>
  <c r="AB93" i="17"/>
  <c r="AB77" i="17"/>
  <c r="AB49" i="17"/>
  <c r="AB21" i="17"/>
  <c r="AB116" i="17"/>
  <c r="AB112" i="17"/>
  <c r="AB100" i="17"/>
  <c r="FZ100" i="17" s="1"/>
  <c r="AB96" i="17"/>
  <c r="FZ96" i="17" s="1"/>
  <c r="AB92" i="17"/>
  <c r="AB80" i="17"/>
  <c r="FZ80" i="17" s="1"/>
  <c r="AB68" i="17"/>
  <c r="FZ68" i="17" s="1"/>
  <c r="AB52" i="17"/>
  <c r="FZ52" i="17" s="1"/>
  <c r="AB48" i="17"/>
  <c r="FZ48" i="17" s="1"/>
  <c r="AB40" i="17"/>
  <c r="AB32" i="17"/>
  <c r="FZ32" i="17" s="1"/>
  <c r="AB28" i="17"/>
  <c r="FZ28" i="17" s="1"/>
  <c r="AB24" i="17"/>
  <c r="FZ24" i="17" s="1"/>
  <c r="AB20" i="17"/>
  <c r="FZ20" i="17" s="1"/>
  <c r="AB16" i="17"/>
  <c r="FZ16" i="17" s="1"/>
  <c r="AB12" i="17"/>
  <c r="FZ12" i="17" s="1"/>
  <c r="AB4" i="17"/>
  <c r="FZ4" i="17" s="1"/>
  <c r="AB110" i="17"/>
  <c r="AB14" i="17"/>
  <c r="FZ14" i="17" s="1"/>
  <c r="AB113" i="17"/>
  <c r="FZ113" i="17" s="1"/>
  <c r="AB105" i="17"/>
  <c r="AB37" i="17"/>
  <c r="FZ37" i="17" s="1"/>
  <c r="AB107" i="17"/>
  <c r="FZ107" i="17" s="1"/>
  <c r="AB103" i="17"/>
  <c r="FZ103" i="17" s="1"/>
  <c r="AB99" i="17"/>
  <c r="FZ99" i="17" s="1"/>
  <c r="AB83" i="17"/>
  <c r="FZ83" i="17" s="1"/>
  <c r="AB75" i="17"/>
  <c r="FZ75" i="17" s="1"/>
  <c r="AB63" i="17"/>
  <c r="FZ63" i="17" s="1"/>
  <c r="AB55" i="17"/>
  <c r="FZ55" i="17" s="1"/>
  <c r="AB51" i="17"/>
  <c r="FZ51" i="17" s="1"/>
  <c r="AB39" i="17"/>
  <c r="FZ39" i="17" s="1"/>
  <c r="AB35" i="17"/>
  <c r="FZ35" i="17" s="1"/>
  <c r="AB31" i="17"/>
  <c r="FZ31" i="17" s="1"/>
  <c r="AB27" i="17"/>
  <c r="FZ27" i="17" s="1"/>
  <c r="AB23" i="17"/>
  <c r="AB11" i="17"/>
  <c r="AB7" i="17"/>
  <c r="FZ7" i="17" s="1"/>
  <c r="Y2" i="17"/>
  <c r="AA2" i="17" s="1"/>
  <c r="AU2" i="17" s="1"/>
  <c r="D2" i="20"/>
  <c r="U8" i="16"/>
  <c r="P9" i="16"/>
  <c r="O119" i="17"/>
  <c r="O111" i="17"/>
  <c r="O103" i="17"/>
  <c r="O99" i="17"/>
  <c r="O92" i="17"/>
  <c r="O88" i="17"/>
  <c r="O80" i="17"/>
  <c r="O72" i="17"/>
  <c r="O68" i="17"/>
  <c r="O64" i="17"/>
  <c r="O56" i="17"/>
  <c r="O52" i="17"/>
  <c r="O46" i="17"/>
  <c r="O43" i="17"/>
  <c r="O40" i="17"/>
  <c r="O32" i="17"/>
  <c r="O24" i="17"/>
  <c r="O20" i="17"/>
  <c r="O16" i="17"/>
  <c r="O12" i="17"/>
  <c r="O8" i="17"/>
  <c r="O5" i="17"/>
  <c r="O114" i="17"/>
  <c r="O106" i="17"/>
  <c r="O98" i="17"/>
  <c r="O91" i="17"/>
  <c r="O83" i="17"/>
  <c r="O75" i="17"/>
  <c r="O67" i="17"/>
  <c r="O59" i="17"/>
  <c r="O53" i="17"/>
  <c r="O45" i="17"/>
  <c r="O39" i="17"/>
  <c r="O34" i="17"/>
  <c r="O27" i="17"/>
  <c r="O19" i="17"/>
  <c r="O11" i="17"/>
  <c r="O4" i="17"/>
  <c r="O118" i="17"/>
  <c r="O110" i="17"/>
  <c r="O102" i="17"/>
  <c r="O95" i="17"/>
  <c r="O87" i="17"/>
  <c r="O79" i="17"/>
  <c r="O71" i="17"/>
  <c r="O63" i="17"/>
  <c r="O55" i="17"/>
  <c r="O51" i="17"/>
  <c r="O49" i="17"/>
  <c r="O42" i="17"/>
  <c r="O31" i="17"/>
  <c r="O23" i="17"/>
  <c r="O15" i="17"/>
  <c r="O115" i="17"/>
  <c r="O107" i="17"/>
  <c r="O84" i="17"/>
  <c r="O76" i="17"/>
  <c r="O60" i="17"/>
  <c r="O54" i="17"/>
  <c r="O35" i="17"/>
  <c r="O28" i="17"/>
  <c r="O50" i="17"/>
  <c r="O47" i="17"/>
  <c r="O41" i="17"/>
  <c r="O36" i="17"/>
  <c r="O33" i="17"/>
  <c r="O29" i="17"/>
  <c r="O25" i="17"/>
  <c r="O21" i="17"/>
  <c r="O17" i="17"/>
  <c r="O13" i="17"/>
  <c r="O9" i="17"/>
  <c r="O100" i="17"/>
  <c r="O120" i="17"/>
  <c r="O116" i="17"/>
  <c r="O112" i="17"/>
  <c r="O108" i="17"/>
  <c r="O104" i="17"/>
  <c r="O96" i="17"/>
  <c r="O93" i="17"/>
  <c r="O89" i="17"/>
  <c r="O85" i="17"/>
  <c r="O81" i="17"/>
  <c r="O77" i="17"/>
  <c r="O73" i="17"/>
  <c r="O69" i="17"/>
  <c r="O65" i="17"/>
  <c r="O61" i="17"/>
  <c r="O57" i="17"/>
  <c r="O6" i="17"/>
  <c r="O2" i="17"/>
  <c r="O121" i="17"/>
  <c r="O117" i="17"/>
  <c r="O113" i="17"/>
  <c r="O109" i="17"/>
  <c r="O105" i="17"/>
  <c r="O101" i="17"/>
  <c r="O97" i="17"/>
  <c r="O94" i="17"/>
  <c r="O90" i="17"/>
  <c r="O86" i="17"/>
  <c r="O82" i="17"/>
  <c r="O78" i="17"/>
  <c r="O74" i="17"/>
  <c r="O70" i="17"/>
  <c r="O66" i="17"/>
  <c r="O62" i="17"/>
  <c r="O58" i="17"/>
  <c r="O48" i="17"/>
  <c r="O44" i="17"/>
  <c r="O38" i="17"/>
  <c r="O37" i="17"/>
  <c r="O30" i="17"/>
  <c r="O26" i="17"/>
  <c r="O22" i="17"/>
  <c r="O18" i="17"/>
  <c r="O14" i="17"/>
  <c r="O10" i="17"/>
  <c r="O7" i="17"/>
  <c r="O3" i="17"/>
  <c r="P18" i="16"/>
  <c r="P14" i="16"/>
  <c r="P10" i="16"/>
  <c r="P6" i="16"/>
  <c r="P66" i="16"/>
  <c r="U5" i="16"/>
  <c r="U19" i="16" s="1"/>
  <c r="S2" i="16"/>
  <c r="U12" i="16" s="1"/>
  <c r="T2" i="16"/>
  <c r="U13" i="16" s="1"/>
  <c r="P19" i="16"/>
  <c r="P15" i="16"/>
  <c r="P11" i="16"/>
  <c r="P7" i="16"/>
  <c r="P3" i="16"/>
  <c r="P21" i="16"/>
  <c r="P13" i="16"/>
  <c r="P5" i="16"/>
  <c r="P20" i="16"/>
  <c r="P16" i="16"/>
  <c r="P12" i="16"/>
  <c r="P8" i="16"/>
  <c r="P4" i="16"/>
  <c r="P17" i="16"/>
  <c r="K22" i="14"/>
  <c r="L33" i="14"/>
  <c r="L27" i="14"/>
  <c r="L34" i="14"/>
  <c r="K6" i="14"/>
  <c r="L28" i="14"/>
  <c r="L33" i="13"/>
  <c r="L34" i="13"/>
  <c r="K29" i="13"/>
  <c r="L29" i="13" s="1"/>
  <c r="K51" i="13"/>
  <c r="L51" i="13" s="1"/>
  <c r="K29" i="12"/>
  <c r="L29" i="12" s="1"/>
  <c r="K51" i="12"/>
  <c r="L51" i="12" s="1"/>
  <c r="K22" i="12"/>
  <c r="L33" i="12"/>
  <c r="K29" i="11"/>
  <c r="L29" i="11" s="1"/>
  <c r="K22" i="11"/>
  <c r="L18" i="11" s="1"/>
  <c r="L33" i="11"/>
  <c r="K51" i="11"/>
  <c r="L51" i="11" s="1"/>
  <c r="L27" i="11"/>
  <c r="L34" i="11"/>
  <c r="K22" i="10"/>
  <c r="L33" i="10"/>
  <c r="L27" i="10"/>
  <c r="L34" i="10"/>
  <c r="K6" i="10"/>
  <c r="L28" i="10"/>
  <c r="L27" i="9"/>
  <c r="K6" i="9"/>
  <c r="L28" i="9"/>
  <c r="K51" i="9"/>
  <c r="L51" i="9" s="1"/>
  <c r="L33" i="8"/>
  <c r="L27" i="8"/>
  <c r="L34" i="8"/>
  <c r="K6" i="8"/>
  <c r="L5" i="8" s="1"/>
  <c r="L28" i="8"/>
  <c r="K22" i="7"/>
  <c r="L27" i="7"/>
  <c r="K6" i="7"/>
  <c r="L20" i="7"/>
  <c r="L28" i="7"/>
  <c r="L5" i="14"/>
  <c r="L6" i="14"/>
  <c r="L4" i="14"/>
  <c r="L12" i="14"/>
  <c r="L22" i="14"/>
  <c r="L20" i="14"/>
  <c r="L18" i="14"/>
  <c r="L21" i="14"/>
  <c r="L19" i="14"/>
  <c r="K51" i="14"/>
  <c r="L51" i="14" s="1"/>
  <c r="K68" i="14"/>
  <c r="L68" i="14" s="1"/>
  <c r="K13" i="14"/>
  <c r="L13" i="14" s="1"/>
  <c r="L21" i="13"/>
  <c r="L22" i="13"/>
  <c r="L20" i="13"/>
  <c r="L18" i="13"/>
  <c r="L19" i="13"/>
  <c r="L41" i="13"/>
  <c r="L47" i="13"/>
  <c r="L42" i="13"/>
  <c r="L48" i="13"/>
  <c r="L46" i="13"/>
  <c r="L5" i="13"/>
  <c r="L6" i="13"/>
  <c r="L4" i="13"/>
  <c r="L43" i="13"/>
  <c r="L49" i="13"/>
  <c r="L40" i="13"/>
  <c r="K13" i="13"/>
  <c r="L13" i="13" s="1"/>
  <c r="K68" i="13"/>
  <c r="L68" i="13" s="1"/>
  <c r="L21" i="12"/>
  <c r="L19" i="12"/>
  <c r="L22" i="12"/>
  <c r="L20" i="12"/>
  <c r="L18" i="12"/>
  <c r="L42" i="12"/>
  <c r="L5" i="12"/>
  <c r="L6" i="12"/>
  <c r="L4" i="12"/>
  <c r="L49" i="12"/>
  <c r="K13" i="12"/>
  <c r="L13" i="12" s="1"/>
  <c r="K68" i="12"/>
  <c r="L68" i="12" s="1"/>
  <c r="L22" i="11"/>
  <c r="L20" i="11"/>
  <c r="L21" i="11"/>
  <c r="L41" i="11"/>
  <c r="L47" i="11"/>
  <c r="L42" i="11"/>
  <c r="L48" i="11"/>
  <c r="L65" i="11"/>
  <c r="L46" i="11"/>
  <c r="L6" i="11"/>
  <c r="L4" i="11"/>
  <c r="L5" i="11"/>
  <c r="L43" i="11"/>
  <c r="L49" i="11"/>
  <c r="L60" i="11"/>
  <c r="L40" i="11"/>
  <c r="K68" i="11"/>
  <c r="L68" i="11" s="1"/>
  <c r="K13" i="11"/>
  <c r="L13" i="11" s="1"/>
  <c r="L22" i="10"/>
  <c r="L20" i="10"/>
  <c r="L18" i="10"/>
  <c r="L21" i="10"/>
  <c r="L19" i="10"/>
  <c r="L41" i="10"/>
  <c r="L42" i="10"/>
  <c r="L48" i="10"/>
  <c r="L65" i="10"/>
  <c r="L46" i="10"/>
  <c r="L47" i="10"/>
  <c r="L5" i="10"/>
  <c r="L6" i="10"/>
  <c r="L4" i="10"/>
  <c r="L43" i="10"/>
  <c r="L49" i="10"/>
  <c r="L60" i="10"/>
  <c r="L40" i="10"/>
  <c r="K68" i="10"/>
  <c r="L68" i="10" s="1"/>
  <c r="K13" i="10"/>
  <c r="L13" i="10" s="1"/>
  <c r="L5" i="9"/>
  <c r="L41" i="9"/>
  <c r="L64" i="9"/>
  <c r="L6" i="9"/>
  <c r="L4" i="9"/>
  <c r="L59" i="9"/>
  <c r="L66" i="9"/>
  <c r="K22" i="9"/>
  <c r="L20" i="9" s="1"/>
  <c r="K13" i="9"/>
  <c r="L13" i="9" s="1"/>
  <c r="K35" i="9"/>
  <c r="L35" i="9" s="1"/>
  <c r="K68" i="9"/>
  <c r="L68" i="9" s="1"/>
  <c r="K68" i="8"/>
  <c r="L68" i="8" s="1"/>
  <c r="K51" i="8"/>
  <c r="L51" i="8" s="1"/>
  <c r="K22" i="8"/>
  <c r="L20" i="8" s="1"/>
  <c r="K13" i="8"/>
  <c r="L5" i="7"/>
  <c r="L6" i="7"/>
  <c r="L4" i="7"/>
  <c r="L22" i="7"/>
  <c r="L21" i="7"/>
  <c r="L19" i="7"/>
  <c r="L42" i="7"/>
  <c r="K51" i="7"/>
  <c r="L51" i="7" s="1"/>
  <c r="K13" i="7"/>
  <c r="L13" i="7" s="1"/>
  <c r="L18" i="7"/>
  <c r="K35" i="7"/>
  <c r="L35" i="7" s="1"/>
  <c r="K68" i="7"/>
  <c r="L68" i="7" s="1"/>
  <c r="L27" i="6"/>
  <c r="L34" i="6"/>
  <c r="K22" i="6"/>
  <c r="L22" i="6" s="1"/>
  <c r="L33" i="6"/>
  <c r="K6" i="6"/>
  <c r="L28" i="6"/>
  <c r="L11" i="6"/>
  <c r="L42" i="6"/>
  <c r="L5" i="6"/>
  <c r="L6" i="6"/>
  <c r="L4" i="6"/>
  <c r="L12" i="6"/>
  <c r="L21" i="6"/>
  <c r="L19" i="6"/>
  <c r="L18" i="6"/>
  <c r="L64" i="6"/>
  <c r="K13" i="6"/>
  <c r="L13" i="6" s="1"/>
  <c r="K51" i="6"/>
  <c r="L51" i="6" s="1"/>
  <c r="K68" i="6"/>
  <c r="L68" i="6" s="1"/>
  <c r="L48" i="5"/>
  <c r="L42" i="5"/>
  <c r="L51" i="5"/>
  <c r="L46" i="5"/>
  <c r="L41" i="5"/>
  <c r="L47" i="5"/>
  <c r="L43" i="5"/>
  <c r="L49" i="5"/>
  <c r="L40" i="5"/>
  <c r="L68" i="5"/>
  <c r="L27" i="5"/>
  <c r="L33" i="5"/>
  <c r="L28" i="5"/>
  <c r="L34" i="5"/>
  <c r="K22" i="5"/>
  <c r="K13" i="5"/>
  <c r="L11" i="5" s="1"/>
  <c r="K6" i="5"/>
  <c r="L6" i="5" s="1"/>
  <c r="L5" i="5"/>
  <c r="F6" i="2"/>
  <c r="G6" i="2" s="1"/>
  <c r="G6" i="3"/>
  <c r="H5" i="3" s="1"/>
  <c r="AX5" i="21" l="1"/>
  <c r="AX6" i="21"/>
  <c r="AX4" i="21"/>
  <c r="AV3" i="21"/>
  <c r="AV5" i="21"/>
  <c r="AE3" i="21"/>
  <c r="AG2" i="21" s="1"/>
  <c r="AF2" i="21"/>
  <c r="GY3" i="17"/>
  <c r="GY4" i="17"/>
  <c r="GY5" i="17"/>
  <c r="GG3" i="17"/>
  <c r="KL4" i="17"/>
  <c r="KL3" i="17"/>
  <c r="KO2" i="17" s="1"/>
  <c r="KJ2" i="17"/>
  <c r="KN6" i="17"/>
  <c r="KN4" i="17"/>
  <c r="KM2" i="17"/>
  <c r="KN2" i="17" s="1"/>
  <c r="KP2" i="17" s="1"/>
  <c r="KN5" i="17"/>
  <c r="KN3" i="17"/>
  <c r="CJ5" i="20"/>
  <c r="CJ7" i="20"/>
  <c r="BU3" i="20"/>
  <c r="BU8" i="20"/>
  <c r="BU9" i="20"/>
  <c r="BU7" i="20"/>
  <c r="BU10" i="20"/>
  <c r="BU6" i="20"/>
  <c r="BU11" i="20" s="1"/>
  <c r="BU4" i="20"/>
  <c r="BU5" i="20"/>
  <c r="BV2" i="20"/>
  <c r="BS11" i="20"/>
  <c r="BD2" i="20"/>
  <c r="AT2" i="21"/>
  <c r="AU2" i="21"/>
  <c r="AV2" i="21" s="1"/>
  <c r="AY2" i="21" s="1"/>
  <c r="AX3" i="21"/>
  <c r="AW2" i="21"/>
  <c r="AX2" i="21" s="1"/>
  <c r="AZ2" i="21" s="1"/>
  <c r="JR2" i="17"/>
  <c r="BE2" i="25" a="1"/>
  <c r="AZ2" i="25"/>
  <c r="BA2" i="25" s="1"/>
  <c r="IJ2" i="17" a="1"/>
  <c r="IK7" i="17" s="1"/>
  <c r="JV6" i="17"/>
  <c r="JV3" i="17"/>
  <c r="JV4" i="17"/>
  <c r="JV5" i="17"/>
  <c r="JU2" i="17"/>
  <c r="JV2" i="17" s="1"/>
  <c r="JT3" i="17"/>
  <c r="JS2" i="17"/>
  <c r="JT2" i="17" s="1"/>
  <c r="JT4" i="17"/>
  <c r="CL3" i="20"/>
  <c r="CL11" i="20" s="1"/>
  <c r="CH2" i="20"/>
  <c r="CI2" i="20"/>
  <c r="CJ2" i="20" s="1"/>
  <c r="CJ11" i="20" s="1"/>
  <c r="CJ3" i="20"/>
  <c r="CM2" i="20"/>
  <c r="AY2" i="20"/>
  <c r="BH2" i="20"/>
  <c r="BA9" i="20"/>
  <c r="BC11" i="20"/>
  <c r="K12" i="26"/>
  <c r="L5" i="26" s="1"/>
  <c r="Q12" i="26"/>
  <c r="Q11" i="26"/>
  <c r="Q10" i="26"/>
  <c r="JC2" i="17" a="1"/>
  <c r="JC2" i="17" s="1"/>
  <c r="JD2" i="17" s="1"/>
  <c r="IZ2" i="17"/>
  <c r="JB9" i="17"/>
  <c r="JE2" i="17"/>
  <c r="IG2" i="17"/>
  <c r="II4" i="17"/>
  <c r="IH2" i="17"/>
  <c r="II2" i="17" s="1"/>
  <c r="II5" i="17"/>
  <c r="II3" i="17"/>
  <c r="HB2" i="17"/>
  <c r="HP2" i="17"/>
  <c r="HQ2" i="17" s="1"/>
  <c r="HQ4" i="17"/>
  <c r="GF2" i="17"/>
  <c r="GG2" i="17" s="1"/>
  <c r="GG5" i="17"/>
  <c r="BB2" i="25"/>
  <c r="BD11" i="25"/>
  <c r="AN11" i="25"/>
  <c r="AR2" i="25"/>
  <c r="AP27" i="25"/>
  <c r="AE11" i="21"/>
  <c r="AC9" i="21"/>
  <c r="H2" i="21"/>
  <c r="J4" i="21"/>
  <c r="K2" i="21" a="1"/>
  <c r="J5" i="21"/>
  <c r="U3" i="24"/>
  <c r="U22" i="24" s="1"/>
  <c r="U12" i="24"/>
  <c r="U17" i="24"/>
  <c r="T3" i="24"/>
  <c r="V13" i="24" s="1"/>
  <c r="U20" i="24"/>
  <c r="S3" i="24"/>
  <c r="V12" i="24" s="1"/>
  <c r="HO2" i="17"/>
  <c r="HR2" i="17" a="1"/>
  <c r="HQ3" i="17"/>
  <c r="HQ9" i="17" s="1"/>
  <c r="AB30" i="17"/>
  <c r="FZ30" i="17" s="1"/>
  <c r="AU86" i="17"/>
  <c r="GR86" i="17" s="1"/>
  <c r="AU92" i="17"/>
  <c r="GR92" i="17" s="1"/>
  <c r="AB54" i="17"/>
  <c r="FZ54" i="17" s="1"/>
  <c r="AB18" i="17"/>
  <c r="AU17" i="17"/>
  <c r="GR17" i="17" s="1"/>
  <c r="AB9" i="17"/>
  <c r="FZ9" i="17" s="1"/>
  <c r="AU90" i="17"/>
  <c r="GR90" i="17" s="1"/>
  <c r="AU30" i="17"/>
  <c r="GR30" i="17" s="1"/>
  <c r="AU18" i="17"/>
  <c r="GR18" i="17" s="1"/>
  <c r="AU114" i="17"/>
  <c r="GR114" i="17" s="1"/>
  <c r="AU116" i="17"/>
  <c r="GR116" i="17" s="1"/>
  <c r="AU93" i="17"/>
  <c r="GR93" i="17" s="1"/>
  <c r="AU121" i="17"/>
  <c r="GR121" i="17" s="1"/>
  <c r="AB86" i="17"/>
  <c r="FZ86" i="17" s="1"/>
  <c r="AB90" i="17"/>
  <c r="FZ90" i="17" s="1"/>
  <c r="AB17" i="17"/>
  <c r="FZ17" i="17" s="1"/>
  <c r="AB57" i="17"/>
  <c r="FZ57" i="17" s="1"/>
  <c r="AB6" i="17"/>
  <c r="FZ6" i="17" s="1"/>
  <c r="AB114" i="17"/>
  <c r="FZ114" i="17" s="1"/>
  <c r="AU46" i="17"/>
  <c r="GR46" i="17" s="1"/>
  <c r="AB47" i="17"/>
  <c r="FZ47" i="17" s="1"/>
  <c r="AB71" i="17"/>
  <c r="FZ71" i="17" s="1"/>
  <c r="AU117" i="17"/>
  <c r="GR117" i="17" s="1"/>
  <c r="AU60" i="17"/>
  <c r="GR60" i="17" s="1"/>
  <c r="AB61" i="17"/>
  <c r="FZ61" i="17" s="1"/>
  <c r="AU15" i="17"/>
  <c r="GR15" i="17" s="1"/>
  <c r="AB89" i="17"/>
  <c r="AB5" i="17"/>
  <c r="FZ5" i="17" s="1"/>
  <c r="AU71" i="17"/>
  <c r="GR71" i="17" s="1"/>
  <c r="AU115" i="17"/>
  <c r="GR115" i="17" s="1"/>
  <c r="AU47" i="17"/>
  <c r="GR47" i="17" s="1"/>
  <c r="AU33" i="17"/>
  <c r="GR33" i="17" s="1"/>
  <c r="AU61" i="17"/>
  <c r="GR61" i="17" s="1"/>
  <c r="AU89" i="17"/>
  <c r="GR89" i="17" s="1"/>
  <c r="AB33" i="17"/>
  <c r="FZ33" i="17" s="1"/>
  <c r="AB46" i="17"/>
  <c r="FZ46" i="17" s="1"/>
  <c r="AB118" i="17"/>
  <c r="FZ118" i="17" s="1"/>
  <c r="AB108" i="17"/>
  <c r="FZ108" i="17" s="1"/>
  <c r="AU82" i="17"/>
  <c r="GR82" i="17" s="1"/>
  <c r="AU118" i="17"/>
  <c r="GR118" i="17" s="1"/>
  <c r="AB15" i="17"/>
  <c r="FZ15" i="17" s="1"/>
  <c r="AB91" i="17"/>
  <c r="FZ91" i="17" s="1"/>
  <c r="AB115" i="17"/>
  <c r="FZ115" i="17" s="1"/>
  <c r="AB82" i="17"/>
  <c r="FZ82" i="17" s="1"/>
  <c r="AU5" i="17"/>
  <c r="GR5" i="17" s="1"/>
  <c r="AB26" i="17"/>
  <c r="AU76" i="17"/>
  <c r="GR76" i="17" s="1"/>
  <c r="AB104" i="17"/>
  <c r="FZ104" i="17" s="1"/>
  <c r="AB109" i="17"/>
  <c r="FZ109" i="17" s="1"/>
  <c r="AB50" i="17"/>
  <c r="FZ50" i="17" s="1"/>
  <c r="AB98" i="17"/>
  <c r="FZ98" i="17" s="1"/>
  <c r="AU98" i="17"/>
  <c r="GR98" i="17" s="1"/>
  <c r="AU104" i="17"/>
  <c r="GR104" i="17" s="1"/>
  <c r="AB78" i="17"/>
  <c r="FZ78" i="17" s="1"/>
  <c r="AB44" i="17"/>
  <c r="FZ44" i="17" s="1"/>
  <c r="AB76" i="17"/>
  <c r="FZ76" i="17" s="1"/>
  <c r="AU79" i="17"/>
  <c r="GR79" i="17" s="1"/>
  <c r="AU37" i="17"/>
  <c r="GR37" i="17" s="1"/>
  <c r="AB59" i="17"/>
  <c r="FZ59" i="17" s="1"/>
  <c r="AB13" i="17"/>
  <c r="FZ13" i="17" s="1"/>
  <c r="AU91" i="17"/>
  <c r="GR91" i="17" s="1"/>
  <c r="AU19" i="17"/>
  <c r="GR19" i="17" s="1"/>
  <c r="AU109" i="17"/>
  <c r="GR109" i="17" s="1"/>
  <c r="AB69" i="17"/>
  <c r="FZ69" i="17" s="1"/>
  <c r="AB70" i="17"/>
  <c r="FZ70" i="17" s="1"/>
  <c r="AB73" i="17"/>
  <c r="FZ73" i="17" s="1"/>
  <c r="AU74" i="17"/>
  <c r="GR74" i="17" s="1"/>
  <c r="AU42" i="17"/>
  <c r="GR42" i="17" s="1"/>
  <c r="AU70" i="17"/>
  <c r="GR70" i="17" s="1"/>
  <c r="AU67" i="17"/>
  <c r="GR67" i="17" s="1"/>
  <c r="AU41" i="17"/>
  <c r="GR41" i="17" s="1"/>
  <c r="AU73" i="17"/>
  <c r="GR73" i="17" s="1"/>
  <c r="AU8" i="17"/>
  <c r="GR8" i="17" s="1"/>
  <c r="AB43" i="17"/>
  <c r="FZ43" i="17" s="1"/>
  <c r="AB60" i="17"/>
  <c r="FZ60" i="17" s="1"/>
  <c r="AB41" i="17"/>
  <c r="FZ41" i="17" s="1"/>
  <c r="AB117" i="17"/>
  <c r="FZ117" i="17" s="1"/>
  <c r="AB34" i="17"/>
  <c r="FZ34" i="17" s="1"/>
  <c r="AB74" i="17"/>
  <c r="FZ74" i="17" s="1"/>
  <c r="AU64" i="17"/>
  <c r="GR64" i="17" s="1"/>
  <c r="AU34" i="17"/>
  <c r="GR34" i="17" s="1"/>
  <c r="AU88" i="17"/>
  <c r="GR88" i="17" s="1"/>
  <c r="FZ23" i="17"/>
  <c r="FZ112" i="17"/>
  <c r="FZ93" i="17"/>
  <c r="FZ26" i="17"/>
  <c r="AB8" i="17"/>
  <c r="FZ8" i="17" s="1"/>
  <c r="AB64" i="17"/>
  <c r="FZ64" i="17" s="1"/>
  <c r="AB88" i="17"/>
  <c r="FZ88" i="17" s="1"/>
  <c r="AB42" i="17"/>
  <c r="FZ42" i="17" s="1"/>
  <c r="AU108" i="17"/>
  <c r="GR108" i="17" s="1"/>
  <c r="AU97" i="17"/>
  <c r="GR97" i="17" s="1"/>
  <c r="AB79" i="17"/>
  <c r="FZ79" i="17" s="1"/>
  <c r="AB22" i="17"/>
  <c r="FZ22" i="17" s="1"/>
  <c r="AU9" i="17"/>
  <c r="GR9" i="17" s="1"/>
  <c r="AB19" i="17"/>
  <c r="FZ19" i="17" s="1"/>
  <c r="AB67" i="17"/>
  <c r="AB25" i="17"/>
  <c r="FZ25" i="17" s="1"/>
  <c r="AB53" i="17"/>
  <c r="FZ53" i="17" s="1"/>
  <c r="AB121" i="17"/>
  <c r="FZ121" i="17" s="1"/>
  <c r="AB62" i="17"/>
  <c r="FZ62" i="17" s="1"/>
  <c r="AB94" i="17"/>
  <c r="FZ94" i="17" s="1"/>
  <c r="AB36" i="17"/>
  <c r="FZ36" i="17" s="1"/>
  <c r="AB84" i="17"/>
  <c r="FZ84" i="17" s="1"/>
  <c r="AB85" i="17"/>
  <c r="FZ85" i="17" s="1"/>
  <c r="AB66" i="17"/>
  <c r="FZ66" i="17" s="1"/>
  <c r="AB3" i="17"/>
  <c r="FZ3" i="17" s="1"/>
  <c r="AU59" i="17"/>
  <c r="GR59" i="17" s="1"/>
  <c r="AU87" i="17"/>
  <c r="GR87" i="17" s="1"/>
  <c r="AU119" i="17"/>
  <c r="GR119" i="17" s="1"/>
  <c r="AU26" i="17"/>
  <c r="GR26" i="17" s="1"/>
  <c r="AU101" i="17"/>
  <c r="GR101" i="17" s="1"/>
  <c r="AU32" i="17"/>
  <c r="GR32" i="17" s="1"/>
  <c r="AU96" i="17"/>
  <c r="GR96" i="17" s="1"/>
  <c r="AU53" i="17"/>
  <c r="GR53" i="17" s="1"/>
  <c r="AU69" i="17"/>
  <c r="GR69" i="17" s="1"/>
  <c r="AU3" i="17"/>
  <c r="GR3" i="17" s="1"/>
  <c r="AU56" i="17"/>
  <c r="GR56" i="17" s="1"/>
  <c r="AU13" i="17"/>
  <c r="GR13" i="17" s="1"/>
  <c r="AU45" i="17"/>
  <c r="GR45" i="17" s="1"/>
  <c r="AU113" i="17"/>
  <c r="GR113" i="17" s="1"/>
  <c r="AU81" i="17"/>
  <c r="GR81" i="17" s="1"/>
  <c r="FJ2" i="17"/>
  <c r="FK2" i="17" s="1"/>
  <c r="FL2" i="17" s="1"/>
  <c r="FO2" i="17" a="1"/>
  <c r="FO2" i="17" s="1"/>
  <c r="FP2" i="17" s="1"/>
  <c r="FZ92" i="17"/>
  <c r="FZ40" i="17"/>
  <c r="FZ116" i="17"/>
  <c r="FZ18" i="17"/>
  <c r="FZ110" i="17"/>
  <c r="FZ21" i="17"/>
  <c r="FZ49" i="17"/>
  <c r="FZ77" i="17"/>
  <c r="FZ89" i="17"/>
  <c r="FZ105" i="17"/>
  <c r="BZ8" i="17"/>
  <c r="BZ4" i="17"/>
  <c r="BZ7" i="17"/>
  <c r="BZ3" i="17"/>
  <c r="BZ5" i="17"/>
  <c r="BZ2" i="17"/>
  <c r="BZ6" i="17"/>
  <c r="AB95" i="17"/>
  <c r="FZ95" i="17" s="1"/>
  <c r="AB111" i="17"/>
  <c r="FZ111" i="17" s="1"/>
  <c r="AB45" i="17"/>
  <c r="FZ45" i="17" s="1"/>
  <c r="AB81" i="17"/>
  <c r="FZ81" i="17" s="1"/>
  <c r="AU43" i="17"/>
  <c r="GR43" i="17" s="1"/>
  <c r="AU106" i="17"/>
  <c r="GR106" i="17" s="1"/>
  <c r="AU94" i="17"/>
  <c r="GR94" i="17" s="1"/>
  <c r="AU50" i="17"/>
  <c r="GR50" i="17" s="1"/>
  <c r="AB87" i="17"/>
  <c r="FZ87" i="17" s="1"/>
  <c r="AB119" i="17"/>
  <c r="FZ119" i="17" s="1"/>
  <c r="AB97" i="17"/>
  <c r="FZ97" i="17" s="1"/>
  <c r="AB10" i="17"/>
  <c r="FZ10" i="17" s="1"/>
  <c r="AB38" i="17"/>
  <c r="FZ38" i="17" s="1"/>
  <c r="AB102" i="17"/>
  <c r="FZ102" i="17" s="1"/>
  <c r="AB56" i="17"/>
  <c r="FZ56" i="17" s="1"/>
  <c r="AB72" i="17"/>
  <c r="FZ72" i="17" s="1"/>
  <c r="AB120" i="17"/>
  <c r="FZ120" i="17" s="1"/>
  <c r="AB29" i="17"/>
  <c r="FZ29" i="17" s="1"/>
  <c r="AB65" i="17"/>
  <c r="FZ65" i="17" s="1"/>
  <c r="AB106" i="17"/>
  <c r="FZ106" i="17" s="1"/>
  <c r="AU11" i="17"/>
  <c r="GR11" i="17" s="1"/>
  <c r="AU102" i="17"/>
  <c r="GR102" i="17" s="1"/>
  <c r="AU62" i="17"/>
  <c r="GR62" i="17" s="1"/>
  <c r="AU112" i="17"/>
  <c r="GR112" i="17" s="1"/>
  <c r="AU22" i="17"/>
  <c r="GR22" i="17" s="1"/>
  <c r="AU78" i="17"/>
  <c r="GR78" i="17" s="1"/>
  <c r="AU84" i="17"/>
  <c r="GR84" i="17" s="1"/>
  <c r="AU25" i="17"/>
  <c r="GR25" i="17" s="1"/>
  <c r="FZ11" i="17"/>
  <c r="FZ67" i="17"/>
  <c r="FZ101" i="17"/>
  <c r="GY9" i="17"/>
  <c r="GG9" i="17"/>
  <c r="CM2" i="17"/>
  <c r="CN2" i="17" s="1"/>
  <c r="CO2" i="17" s="1"/>
  <c r="CR2" i="17" a="1"/>
  <c r="DK5" i="17"/>
  <c r="DK7" i="17"/>
  <c r="EW2" i="17"/>
  <c r="EE2" i="17"/>
  <c r="DK6" i="17"/>
  <c r="FQ2" i="17"/>
  <c r="T10" i="20"/>
  <c r="T9" i="20"/>
  <c r="H6" i="20"/>
  <c r="AM5" i="20"/>
  <c r="AM3" i="20"/>
  <c r="AM2" i="20"/>
  <c r="AM4" i="20"/>
  <c r="I3" i="20"/>
  <c r="H12" i="20"/>
  <c r="H13" i="20" s="1"/>
  <c r="I5" i="20"/>
  <c r="J5" i="20" s="1"/>
  <c r="I4" i="20"/>
  <c r="J4" i="20" s="1"/>
  <c r="N4" i="20"/>
  <c r="O4" i="20" s="1"/>
  <c r="FN9" i="17"/>
  <c r="DK2" i="17"/>
  <c r="DK4" i="17"/>
  <c r="DL2" i="17"/>
  <c r="DK3" i="17"/>
  <c r="ET9" i="17"/>
  <c r="EB9" i="17"/>
  <c r="DG2" i="17"/>
  <c r="DI9" i="17"/>
  <c r="EP3" i="17"/>
  <c r="EQ3" i="17" s="1"/>
  <c r="EP6" i="17"/>
  <c r="EQ6" i="17" s="1"/>
  <c r="EP5" i="17"/>
  <c r="EQ5" i="17" s="1"/>
  <c r="CS8" i="17"/>
  <c r="EP8" i="17" s="1"/>
  <c r="EQ8" i="17" s="1"/>
  <c r="EP4" i="17"/>
  <c r="EQ4" i="17" s="1"/>
  <c r="CS7" i="17"/>
  <c r="EP7" i="17" s="1"/>
  <c r="EQ7" i="17" s="1"/>
  <c r="CQ9" i="17"/>
  <c r="BT2" i="17"/>
  <c r="BU2" i="17" s="1"/>
  <c r="BV2" i="17" s="1"/>
  <c r="BX9" i="17"/>
  <c r="AY2" i="17"/>
  <c r="AZ2" i="17" s="1"/>
  <c r="BA2" i="17" s="1"/>
  <c r="AF2" i="17"/>
  <c r="AH2" i="17" s="1"/>
  <c r="AJ2" i="17" s="1"/>
  <c r="AL2" i="17" s="1"/>
  <c r="BB2" i="17" s="1"/>
  <c r="AB2" i="17"/>
  <c r="L13" i="8"/>
  <c r="L12" i="8"/>
  <c r="U3" i="16"/>
  <c r="U6" i="16" s="1"/>
  <c r="V19" i="16" s="1"/>
  <c r="U2" i="16"/>
  <c r="S3" i="16"/>
  <c r="V12" i="16" s="1"/>
  <c r="L48" i="14"/>
  <c r="L49" i="14"/>
  <c r="L11" i="13"/>
  <c r="L28" i="13"/>
  <c r="L27" i="13"/>
  <c r="L41" i="12"/>
  <c r="L46" i="12"/>
  <c r="L28" i="12"/>
  <c r="L43" i="12"/>
  <c r="L47" i="12"/>
  <c r="L40" i="12"/>
  <c r="L48" i="12"/>
  <c r="L27" i="12"/>
  <c r="L19" i="11"/>
  <c r="L28" i="11"/>
  <c r="L48" i="9"/>
  <c r="L40" i="9"/>
  <c r="L42" i="9"/>
  <c r="L46" i="9"/>
  <c r="L49" i="9"/>
  <c r="L43" i="9"/>
  <c r="L57" i="9"/>
  <c r="L18" i="9"/>
  <c r="L47" i="9"/>
  <c r="L4" i="8"/>
  <c r="L6" i="8"/>
  <c r="L33" i="7"/>
  <c r="L49" i="7"/>
  <c r="L46" i="7"/>
  <c r="L64" i="7"/>
  <c r="L43" i="14"/>
  <c r="L66" i="14"/>
  <c r="L65" i="14"/>
  <c r="L11" i="14"/>
  <c r="L41" i="14"/>
  <c r="L46" i="14"/>
  <c r="L58" i="14"/>
  <c r="L63" i="14"/>
  <c r="L42" i="14"/>
  <c r="L47" i="14"/>
  <c r="L57" i="14"/>
  <c r="L60" i="14"/>
  <c r="L59" i="14"/>
  <c r="L64" i="14"/>
  <c r="L40" i="14"/>
  <c r="L60" i="13"/>
  <c r="L65" i="13"/>
  <c r="L59" i="13"/>
  <c r="L57" i="13"/>
  <c r="L64" i="13"/>
  <c r="L66" i="13"/>
  <c r="L12" i="13"/>
  <c r="L58" i="13"/>
  <c r="L63" i="13"/>
  <c r="L60" i="12"/>
  <c r="L59" i="12"/>
  <c r="L64" i="12"/>
  <c r="L57" i="12"/>
  <c r="L66" i="12"/>
  <c r="L12" i="12"/>
  <c r="L58" i="12"/>
  <c r="L65" i="12"/>
  <c r="L11" i="12"/>
  <c r="L63" i="12"/>
  <c r="L11" i="11"/>
  <c r="L59" i="11"/>
  <c r="L57" i="11"/>
  <c r="L64" i="11"/>
  <c r="L66" i="11"/>
  <c r="L12" i="11"/>
  <c r="L58" i="11"/>
  <c r="L63" i="11"/>
  <c r="L11" i="10"/>
  <c r="L63" i="10"/>
  <c r="L57" i="10"/>
  <c r="L59" i="10"/>
  <c r="L64" i="10"/>
  <c r="L66" i="10"/>
  <c r="L12" i="10"/>
  <c r="L58" i="10"/>
  <c r="L34" i="9"/>
  <c r="L60" i="9"/>
  <c r="L11" i="9"/>
  <c r="L63" i="9"/>
  <c r="L58" i="9"/>
  <c r="L21" i="9"/>
  <c r="L19" i="9"/>
  <c r="L22" i="9"/>
  <c r="L65" i="9"/>
  <c r="L33" i="9"/>
  <c r="L12" i="9"/>
  <c r="L48" i="8"/>
  <c r="L46" i="8"/>
  <c r="L43" i="8"/>
  <c r="L42" i="8"/>
  <c r="L41" i="8"/>
  <c r="L40" i="8"/>
  <c r="L66" i="8"/>
  <c r="L65" i="8"/>
  <c r="L64" i="8"/>
  <c r="L63" i="8"/>
  <c r="L49" i="8"/>
  <c r="L47" i="8"/>
  <c r="L22" i="8"/>
  <c r="L21" i="8"/>
  <c r="L19" i="8"/>
  <c r="L60" i="8"/>
  <c r="L59" i="8"/>
  <c r="L58" i="8"/>
  <c r="L57" i="8"/>
  <c r="L18" i="8"/>
  <c r="L65" i="7"/>
  <c r="L63" i="7"/>
  <c r="L40" i="7"/>
  <c r="L43" i="7"/>
  <c r="L57" i="7"/>
  <c r="L58" i="7"/>
  <c r="L66" i="7"/>
  <c r="L34" i="7"/>
  <c r="L59" i="7"/>
  <c r="L47" i="7"/>
  <c r="L60" i="7"/>
  <c r="L11" i="7"/>
  <c r="L48" i="7"/>
  <c r="L41" i="7"/>
  <c r="L12" i="7"/>
  <c r="L20" i="6"/>
  <c r="L40" i="6"/>
  <c r="L43" i="6"/>
  <c r="L58" i="6"/>
  <c r="L63" i="6"/>
  <c r="L66" i="6"/>
  <c r="L65" i="6"/>
  <c r="L47" i="6"/>
  <c r="L57" i="6"/>
  <c r="L60" i="6"/>
  <c r="L59" i="6"/>
  <c r="L41" i="6"/>
  <c r="L46" i="6"/>
  <c r="L49" i="6"/>
  <c r="L48" i="6"/>
  <c r="L59" i="5"/>
  <c r="L60" i="5"/>
  <c r="L64" i="5"/>
  <c r="L66" i="5"/>
  <c r="L57" i="5"/>
  <c r="L58" i="5"/>
  <c r="L65" i="5"/>
  <c r="L63" i="5"/>
  <c r="L4" i="5"/>
  <c r="L22" i="5"/>
  <c r="L20" i="5"/>
  <c r="L19" i="5"/>
  <c r="L21" i="5"/>
  <c r="L18" i="5"/>
  <c r="L13" i="5"/>
  <c r="L12" i="5"/>
  <c r="H6" i="3"/>
  <c r="H4" i="3"/>
  <c r="H3" i="3"/>
  <c r="G4" i="2"/>
  <c r="G3" i="2"/>
  <c r="G5" i="2"/>
  <c r="AV9" i="21" l="1"/>
  <c r="KL9" i="17"/>
  <c r="JW2" i="17"/>
  <c r="JD10" i="17"/>
  <c r="JD9" i="17"/>
  <c r="JD7" i="17"/>
  <c r="JD6" i="17"/>
  <c r="JD8" i="17"/>
  <c r="IL2" i="17"/>
  <c r="KN11" i="17"/>
  <c r="KS2" i="17"/>
  <c r="CN2" i="20"/>
  <c r="BW2" i="20"/>
  <c r="JX2" i="17"/>
  <c r="AX11" i="21"/>
  <c r="BC2" i="21"/>
  <c r="JD5" i="17"/>
  <c r="JD4" i="17"/>
  <c r="IJ2" i="17"/>
  <c r="IK2" i="17" s="1"/>
  <c r="IK10" i="17"/>
  <c r="IK8" i="17"/>
  <c r="IK9" i="17"/>
  <c r="IK3" i="17"/>
  <c r="IK4" i="17"/>
  <c r="IK6" i="17"/>
  <c r="IK5" i="17"/>
  <c r="BE2" i="25"/>
  <c r="BF2" i="25" s="1"/>
  <c r="BF8" i="25"/>
  <c r="BF9" i="25"/>
  <c r="BF3" i="25"/>
  <c r="BF4" i="25"/>
  <c r="BF5" i="25"/>
  <c r="BF7" i="25"/>
  <c r="BF6" i="25"/>
  <c r="BF10" i="25"/>
  <c r="JT9" i="17"/>
  <c r="JV11" i="17"/>
  <c r="CQ2" i="20"/>
  <c r="CP2" i="20"/>
  <c r="BZ2" i="20"/>
  <c r="BY2" i="20"/>
  <c r="BG2" i="20"/>
  <c r="BI2" i="20" s="1"/>
  <c r="L7" i="26"/>
  <c r="L6" i="26"/>
  <c r="L8" i="26"/>
  <c r="L4" i="26"/>
  <c r="L9" i="26"/>
  <c r="L3" i="26"/>
  <c r="R7" i="26"/>
  <c r="R3" i="26"/>
  <c r="R4" i="26"/>
  <c r="R5" i="26"/>
  <c r="R6" i="26"/>
  <c r="AM7" i="20"/>
  <c r="JD3" i="17"/>
  <c r="II9" i="17"/>
  <c r="GJ2" i="17"/>
  <c r="HS4" i="17"/>
  <c r="HS5" i="17"/>
  <c r="HS6" i="17"/>
  <c r="HS7" i="17"/>
  <c r="HT2" i="17"/>
  <c r="AU2" i="25"/>
  <c r="AT2" i="25"/>
  <c r="AI2" i="21"/>
  <c r="M2" i="21"/>
  <c r="J9" i="21"/>
  <c r="L6" i="21"/>
  <c r="L10" i="21"/>
  <c r="L9" i="21"/>
  <c r="L7" i="21"/>
  <c r="L8" i="21"/>
  <c r="L5" i="21"/>
  <c r="L4" i="21"/>
  <c r="K2" i="21"/>
  <c r="L2" i="21" s="1"/>
  <c r="L3" i="21"/>
  <c r="U8" i="24"/>
  <c r="V20" i="24" s="1"/>
  <c r="U6" i="24"/>
  <c r="V19" i="24" s="1"/>
  <c r="AC2" i="24"/>
  <c r="AD2" i="24" s="1"/>
  <c r="HS3" i="17"/>
  <c r="HR2" i="17"/>
  <c r="HS2" i="17" s="1"/>
  <c r="FP7" i="17"/>
  <c r="AC2" i="17"/>
  <c r="AD2" i="17" s="1"/>
  <c r="FP4" i="17"/>
  <c r="FP3" i="17"/>
  <c r="FP8" i="17"/>
  <c r="CB2" i="17"/>
  <c r="CE2" i="17" s="1"/>
  <c r="AV2" i="17"/>
  <c r="FP6" i="17"/>
  <c r="FP5" i="17"/>
  <c r="CR2" i="17"/>
  <c r="CS2" i="17" s="1"/>
  <c r="CS3" i="17"/>
  <c r="CS4" i="17"/>
  <c r="CS6" i="17"/>
  <c r="CS5" i="17"/>
  <c r="DK9" i="17"/>
  <c r="I6" i="20"/>
  <c r="J3" i="20"/>
  <c r="J6" i="20"/>
  <c r="N6" i="20"/>
  <c r="O6" i="20" s="1"/>
  <c r="EP2" i="17"/>
  <c r="EQ2" i="17" s="1"/>
  <c r="DM2" i="17"/>
  <c r="DP2" i="17" s="1"/>
  <c r="BZ9" i="17"/>
  <c r="AL10" i="17"/>
  <c r="T3" i="16"/>
  <c r="V13" i="16" s="1"/>
  <c r="U17" i="16"/>
  <c r="U22" i="16"/>
  <c r="V20" i="16"/>
  <c r="KR2" i="17" l="1"/>
  <c r="KT2" i="17" s="1"/>
  <c r="CR2" i="20"/>
  <c r="CA2" i="20"/>
  <c r="CA10" i="20" s="1"/>
  <c r="CA11" i="20" s="1"/>
  <c r="CA12" i="20" s="1"/>
  <c r="BB2" i="21"/>
  <c r="BD2" i="21" s="1"/>
  <c r="JD11" i="17"/>
  <c r="BH2" i="25"/>
  <c r="BF12" i="25"/>
  <c r="IK11" i="17"/>
  <c r="IM2" i="17"/>
  <c r="IP2" i="17" s="1"/>
  <c r="JZ2" i="17"/>
  <c r="KA2" i="17"/>
  <c r="CR10" i="20"/>
  <c r="CR11" i="20" s="1"/>
  <c r="CR12" i="20" s="1"/>
  <c r="BI10" i="20"/>
  <c r="BI11" i="20" s="1"/>
  <c r="BI12" i="20" s="1"/>
  <c r="L12" i="26"/>
  <c r="R12" i="26"/>
  <c r="JF2" i="17"/>
  <c r="JH2" i="17" s="1"/>
  <c r="HU2" i="17"/>
  <c r="HW2" i="17" s="1"/>
  <c r="AV2" i="25"/>
  <c r="AV10" i="25" s="1"/>
  <c r="AV11" i="25" s="1"/>
  <c r="AV12" i="25" s="1"/>
  <c r="AJ2" i="21"/>
  <c r="AK2" i="21" s="1"/>
  <c r="N2" i="21"/>
  <c r="L11" i="21"/>
  <c r="HS9" i="17"/>
  <c r="HX2" i="17"/>
  <c r="FZ2" i="17"/>
  <c r="FR2" i="17"/>
  <c r="FU2" i="17" s="1"/>
  <c r="FP9" i="17"/>
  <c r="AW2" i="17"/>
  <c r="BB8" i="17" s="1"/>
  <c r="BB19" i="17" s="1"/>
  <c r="CD2" i="17"/>
  <c r="CF2" i="17" s="1"/>
  <c r="CF10" i="17" s="1"/>
  <c r="CF11" i="17" s="1"/>
  <c r="CF12" i="17" s="1"/>
  <c r="CS9" i="17"/>
  <c r="CU2" i="17"/>
  <c r="DO2" i="17"/>
  <c r="DQ2" i="17" s="1"/>
  <c r="DQ10" i="17" s="1"/>
  <c r="N3" i="20"/>
  <c r="O3" i="20" s="1"/>
  <c r="P2" i="20" s="1"/>
  <c r="R2" i="20"/>
  <c r="U2" i="20" s="1"/>
  <c r="R4" i="20"/>
  <c r="AG4" i="20" s="1"/>
  <c r="AH4" i="20" s="1"/>
  <c r="R3" i="20"/>
  <c r="AG3" i="20" s="1"/>
  <c r="AH3" i="20" s="1"/>
  <c r="T4" i="20"/>
  <c r="T3" i="20"/>
  <c r="T2" i="20"/>
  <c r="T6" i="20"/>
  <c r="T7" i="20"/>
  <c r="T5" i="20"/>
  <c r="T8" i="20"/>
  <c r="EP9" i="17"/>
  <c r="EQ9" i="17" s="1"/>
  <c r="ER2" i="17" s="1"/>
  <c r="EV7" i="17"/>
  <c r="EV4" i="17"/>
  <c r="EV5" i="17"/>
  <c r="EV6" i="17"/>
  <c r="EV2" i="17"/>
  <c r="EV3" i="17"/>
  <c r="AL23" i="17"/>
  <c r="AL24" i="17" s="1"/>
  <c r="AL25" i="17" s="1"/>
  <c r="AL16" i="17"/>
  <c r="AL21" i="17"/>
  <c r="KT10" i="17" l="1"/>
  <c r="KT11" i="17" s="1"/>
  <c r="KT12" i="17" s="1"/>
  <c r="V2" i="20"/>
  <c r="BD10" i="21"/>
  <c r="BD11" i="21" s="1"/>
  <c r="BD12" i="21" s="1"/>
  <c r="IO2" i="17"/>
  <c r="IQ2" i="17" s="1"/>
  <c r="IQ10" i="17" s="1"/>
  <c r="IQ11" i="17" s="1"/>
  <c r="IQ12" i="17" s="1"/>
  <c r="BK2" i="25"/>
  <c r="BJ2" i="25"/>
  <c r="KB2" i="17"/>
  <c r="KB10" i="17" s="1"/>
  <c r="KB11" i="17" s="1"/>
  <c r="KB12" i="17" s="1"/>
  <c r="JI2" i="17"/>
  <c r="JJ2" i="17" s="1"/>
  <c r="JJ10" i="17" s="1"/>
  <c r="JJ11" i="17" s="1"/>
  <c r="JJ12" i="17" s="1"/>
  <c r="GT95" i="17"/>
  <c r="GU95" i="17" s="1"/>
  <c r="GV95" i="17" s="1"/>
  <c r="GT85" i="17"/>
  <c r="GU85" i="17" s="1"/>
  <c r="GV85" i="17" s="1"/>
  <c r="GT66" i="17"/>
  <c r="GU66" i="17" s="1"/>
  <c r="GV66" i="17" s="1"/>
  <c r="GT110" i="17"/>
  <c r="GU110" i="17" s="1"/>
  <c r="GV110" i="17" s="1"/>
  <c r="GT24" i="17"/>
  <c r="GU24" i="17" s="1"/>
  <c r="GV24" i="17" s="1"/>
  <c r="GT55" i="17"/>
  <c r="GU55" i="17" s="1"/>
  <c r="GV55" i="17" s="1"/>
  <c r="GT57" i="17"/>
  <c r="GU57" i="17" s="1"/>
  <c r="GV57" i="17" s="1"/>
  <c r="GT99" i="17"/>
  <c r="GU99" i="17" s="1"/>
  <c r="GV99" i="17" s="1"/>
  <c r="GT51" i="17"/>
  <c r="GU51" i="17" s="1"/>
  <c r="GV51" i="17" s="1"/>
  <c r="GT105" i="17"/>
  <c r="GU105" i="17" s="1"/>
  <c r="GV105" i="17" s="1"/>
  <c r="GT72" i="17"/>
  <c r="GU72" i="17" s="1"/>
  <c r="GV72" i="17" s="1"/>
  <c r="GT75" i="17"/>
  <c r="GU75" i="17" s="1"/>
  <c r="GV75" i="17" s="1"/>
  <c r="GT48" i="17"/>
  <c r="GU48" i="17" s="1"/>
  <c r="GV48" i="17" s="1"/>
  <c r="GT80" i="17"/>
  <c r="GU80" i="17" s="1"/>
  <c r="GV80" i="17" s="1"/>
  <c r="GT6" i="17"/>
  <c r="GU6" i="17" s="1"/>
  <c r="GV6" i="17" s="1"/>
  <c r="GT77" i="17"/>
  <c r="GU77" i="17" s="1"/>
  <c r="GV77" i="17" s="1"/>
  <c r="GT14" i="17"/>
  <c r="GU14" i="17" s="1"/>
  <c r="GV14" i="17" s="1"/>
  <c r="GT83" i="17"/>
  <c r="GU83" i="17" s="1"/>
  <c r="GV83" i="17" s="1"/>
  <c r="GT58" i="17"/>
  <c r="GU58" i="17" s="1"/>
  <c r="GV58" i="17" s="1"/>
  <c r="GT54" i="17"/>
  <c r="GU54" i="17" s="1"/>
  <c r="GV54" i="17" s="1"/>
  <c r="GT21" i="17"/>
  <c r="GU21" i="17" s="1"/>
  <c r="GV21" i="17" s="1"/>
  <c r="GT38" i="17"/>
  <c r="GU38" i="17" s="1"/>
  <c r="GV38" i="17" s="1"/>
  <c r="GT68" i="17"/>
  <c r="GU68" i="17" s="1"/>
  <c r="GV68" i="17" s="1"/>
  <c r="GT100" i="17"/>
  <c r="GU100" i="17" s="1"/>
  <c r="GV100" i="17" s="1"/>
  <c r="GT39" i="17"/>
  <c r="GU39" i="17" s="1"/>
  <c r="GV39" i="17" s="1"/>
  <c r="GT111" i="17"/>
  <c r="GU111" i="17" s="1"/>
  <c r="GV111" i="17" s="1"/>
  <c r="GT44" i="17"/>
  <c r="GU44" i="17" s="1"/>
  <c r="GV44" i="17" s="1"/>
  <c r="GT31" i="17"/>
  <c r="GU31" i="17" s="1"/>
  <c r="GV31" i="17" s="1"/>
  <c r="GT29" i="17"/>
  <c r="GU29" i="17" s="1"/>
  <c r="GV29" i="17" s="1"/>
  <c r="GT40" i="17"/>
  <c r="GU40" i="17" s="1"/>
  <c r="GV40" i="17" s="1"/>
  <c r="GT12" i="17"/>
  <c r="GU12" i="17" s="1"/>
  <c r="GV12" i="17" s="1"/>
  <c r="GT27" i="17"/>
  <c r="GU27" i="17" s="1"/>
  <c r="GV27" i="17" s="1"/>
  <c r="GT28" i="17"/>
  <c r="GU28" i="17" s="1"/>
  <c r="GV28" i="17" s="1"/>
  <c r="GT63" i="17"/>
  <c r="GU63" i="17" s="1"/>
  <c r="GV63" i="17" s="1"/>
  <c r="GT52" i="17"/>
  <c r="GU52" i="17" s="1"/>
  <c r="GV52" i="17" s="1"/>
  <c r="GT7" i="17"/>
  <c r="GU7" i="17" s="1"/>
  <c r="GV7" i="17" s="1"/>
  <c r="GT103" i="17"/>
  <c r="GU103" i="17" s="1"/>
  <c r="GV103" i="17" s="1"/>
  <c r="GT10" i="17"/>
  <c r="GU10" i="17" s="1"/>
  <c r="GV10" i="17" s="1"/>
  <c r="GT65" i="17"/>
  <c r="GU65" i="17" s="1"/>
  <c r="GV65" i="17" s="1"/>
  <c r="GT35" i="17"/>
  <c r="GU35" i="17" s="1"/>
  <c r="GV35" i="17" s="1"/>
  <c r="GT4" i="17"/>
  <c r="GU4" i="17" s="1"/>
  <c r="GV4" i="17" s="1"/>
  <c r="GT23" i="17"/>
  <c r="GU23" i="17" s="1"/>
  <c r="GV23" i="17" s="1"/>
  <c r="GT107" i="17"/>
  <c r="GU107" i="17" s="1"/>
  <c r="GV107" i="17" s="1"/>
  <c r="GT16" i="17"/>
  <c r="GU16" i="17" s="1"/>
  <c r="GV16" i="17" s="1"/>
  <c r="GT120" i="17"/>
  <c r="GU120" i="17" s="1"/>
  <c r="GV120" i="17" s="1"/>
  <c r="GT49" i="17"/>
  <c r="GU49" i="17" s="1"/>
  <c r="GV49" i="17" s="1"/>
  <c r="GT20" i="17"/>
  <c r="GU20" i="17" s="1"/>
  <c r="GV20" i="17" s="1"/>
  <c r="GT36" i="17"/>
  <c r="GU36" i="17" s="1"/>
  <c r="GV36" i="17" s="1"/>
  <c r="GT25" i="17"/>
  <c r="GU25" i="17" s="1"/>
  <c r="GV25" i="17" s="1"/>
  <c r="GT113" i="17"/>
  <c r="GU113" i="17" s="1"/>
  <c r="GV113" i="17" s="1"/>
  <c r="GT32" i="17"/>
  <c r="GU32" i="17" s="1"/>
  <c r="GV32" i="17" s="1"/>
  <c r="GT70" i="17"/>
  <c r="GU70" i="17" s="1"/>
  <c r="GV70" i="17" s="1"/>
  <c r="GT91" i="17"/>
  <c r="GU91" i="17" s="1"/>
  <c r="GV91" i="17" s="1"/>
  <c r="GT104" i="17"/>
  <c r="GU104" i="17" s="1"/>
  <c r="GV104" i="17" s="1"/>
  <c r="GT5" i="17"/>
  <c r="GU5" i="17" s="1"/>
  <c r="GV5" i="17" s="1"/>
  <c r="GT71" i="17"/>
  <c r="GU71" i="17" s="1"/>
  <c r="GV71" i="17" s="1"/>
  <c r="GT121" i="17"/>
  <c r="GU121" i="17" s="1"/>
  <c r="GV121" i="17" s="1"/>
  <c r="GT17" i="17"/>
  <c r="GU17" i="17" s="1"/>
  <c r="GV17" i="17" s="1"/>
  <c r="GT69" i="17"/>
  <c r="GU69" i="17" s="1"/>
  <c r="GV69" i="17" s="1"/>
  <c r="GT59" i="17"/>
  <c r="GU59" i="17" s="1"/>
  <c r="GV59" i="17" s="1"/>
  <c r="GT97" i="17"/>
  <c r="GU97" i="17" s="1"/>
  <c r="GV97" i="17" s="1"/>
  <c r="GT42" i="17"/>
  <c r="GU42" i="17" s="1"/>
  <c r="GV42" i="17" s="1"/>
  <c r="GT98" i="17"/>
  <c r="GU98" i="17" s="1"/>
  <c r="GV98" i="17" s="1"/>
  <c r="GT46" i="17"/>
  <c r="GU46" i="17" s="1"/>
  <c r="GV46" i="17" s="1"/>
  <c r="GT93" i="17"/>
  <c r="GU93" i="17" s="1"/>
  <c r="GV93" i="17" s="1"/>
  <c r="GT102" i="17"/>
  <c r="GU102" i="17" s="1"/>
  <c r="GV102" i="17" s="1"/>
  <c r="GT106" i="17"/>
  <c r="GU106" i="17" s="1"/>
  <c r="GV106" i="17" s="1"/>
  <c r="GT13" i="17"/>
  <c r="GU13" i="17" s="1"/>
  <c r="GV13" i="17" s="1"/>
  <c r="GT26" i="17"/>
  <c r="GU26" i="17" s="1"/>
  <c r="GV26" i="17" s="1"/>
  <c r="GT9" i="17"/>
  <c r="GU9" i="17" s="1"/>
  <c r="GV9" i="17" s="1"/>
  <c r="GT41" i="17"/>
  <c r="GU41" i="17" s="1"/>
  <c r="GV41" i="17" s="1"/>
  <c r="GT109" i="17"/>
  <c r="GU109" i="17" s="1"/>
  <c r="GV109" i="17" s="1"/>
  <c r="GT76" i="17"/>
  <c r="GU76" i="17" s="1"/>
  <c r="GV76" i="17" s="1"/>
  <c r="GT82" i="17"/>
  <c r="GU82" i="17" s="1"/>
  <c r="GV82" i="17" s="1"/>
  <c r="GT47" i="17"/>
  <c r="GU47" i="17" s="1"/>
  <c r="GV47" i="17" s="1"/>
  <c r="GT116" i="17"/>
  <c r="GU116" i="17" s="1"/>
  <c r="GV116" i="17" s="1"/>
  <c r="GT81" i="17"/>
  <c r="GU81" i="17" s="1"/>
  <c r="GV81" i="17" s="1"/>
  <c r="GT96" i="17"/>
  <c r="GU96" i="17" s="1"/>
  <c r="GV96" i="17" s="1"/>
  <c r="GT88" i="17"/>
  <c r="GU88" i="17" s="1"/>
  <c r="GV88" i="17" s="1"/>
  <c r="GT37" i="17"/>
  <c r="GU37" i="17" s="1"/>
  <c r="GV37" i="17" s="1"/>
  <c r="GT115" i="17"/>
  <c r="GU115" i="17" s="1"/>
  <c r="GV115" i="17" s="1"/>
  <c r="GT22" i="17"/>
  <c r="GU22" i="17" s="1"/>
  <c r="GV22" i="17" s="1"/>
  <c r="GT112" i="17"/>
  <c r="GU112" i="17" s="1"/>
  <c r="GV112" i="17" s="1"/>
  <c r="GT50" i="17"/>
  <c r="GU50" i="17" s="1"/>
  <c r="GV50" i="17" s="1"/>
  <c r="GT3" i="17"/>
  <c r="GU3" i="17" s="1"/>
  <c r="GV3" i="17" s="1"/>
  <c r="GT87" i="17"/>
  <c r="GU87" i="17" s="1"/>
  <c r="GV87" i="17" s="1"/>
  <c r="GT34" i="17"/>
  <c r="GU34" i="17" s="1"/>
  <c r="GV34" i="17" s="1"/>
  <c r="GT8" i="17"/>
  <c r="GU8" i="17" s="1"/>
  <c r="GV8" i="17" s="1"/>
  <c r="GT79" i="17"/>
  <c r="GU79" i="17" s="1"/>
  <c r="GV79" i="17" s="1"/>
  <c r="GT61" i="17"/>
  <c r="GU61" i="17" s="1"/>
  <c r="GV61" i="17" s="1"/>
  <c r="GT18" i="17"/>
  <c r="GU18" i="17" s="1"/>
  <c r="GV18" i="17" s="1"/>
  <c r="GT86" i="17"/>
  <c r="GU86" i="17" s="1"/>
  <c r="GV86" i="17" s="1"/>
  <c r="GT62" i="17"/>
  <c r="GU62" i="17" s="1"/>
  <c r="GV62" i="17" s="1"/>
  <c r="GT45" i="17"/>
  <c r="GU45" i="17" s="1"/>
  <c r="GV45" i="17" s="1"/>
  <c r="GT101" i="17"/>
  <c r="GU101" i="17" s="1"/>
  <c r="GV101" i="17" s="1"/>
  <c r="GT64" i="17"/>
  <c r="GU64" i="17" s="1"/>
  <c r="GV64" i="17" s="1"/>
  <c r="GT73" i="17"/>
  <c r="GU73" i="17" s="1"/>
  <c r="GV73" i="17" s="1"/>
  <c r="GT118" i="17"/>
  <c r="GU118" i="17" s="1"/>
  <c r="GV118" i="17" s="1"/>
  <c r="GT33" i="17"/>
  <c r="GU33" i="17" s="1"/>
  <c r="GV33" i="17" s="1"/>
  <c r="GT60" i="17"/>
  <c r="GU60" i="17" s="1"/>
  <c r="GV60" i="17" s="1"/>
  <c r="GT30" i="17"/>
  <c r="GU30" i="17" s="1"/>
  <c r="GV30" i="17" s="1"/>
  <c r="GT84" i="17"/>
  <c r="GU84" i="17" s="1"/>
  <c r="GV84" i="17" s="1"/>
  <c r="GT94" i="17"/>
  <c r="GU94" i="17" s="1"/>
  <c r="GV94" i="17" s="1"/>
  <c r="GT78" i="17"/>
  <c r="GU78" i="17" s="1"/>
  <c r="GV78" i="17" s="1"/>
  <c r="GT53" i="17"/>
  <c r="GU53" i="17" s="1"/>
  <c r="GV53" i="17" s="1"/>
  <c r="GT108" i="17"/>
  <c r="GU108" i="17" s="1"/>
  <c r="GV108" i="17" s="1"/>
  <c r="GT74" i="17"/>
  <c r="GU74" i="17" s="1"/>
  <c r="GV74" i="17" s="1"/>
  <c r="GT117" i="17"/>
  <c r="GU117" i="17" s="1"/>
  <c r="GV117" i="17" s="1"/>
  <c r="GT90" i="17"/>
  <c r="GU90" i="17" s="1"/>
  <c r="GV90" i="17" s="1"/>
  <c r="GT11" i="17"/>
  <c r="GU11" i="17" s="1"/>
  <c r="GV11" i="17" s="1"/>
  <c r="GT43" i="17"/>
  <c r="GU43" i="17" s="1"/>
  <c r="GV43" i="17" s="1"/>
  <c r="GT56" i="17"/>
  <c r="GU56" i="17" s="1"/>
  <c r="GV56" i="17" s="1"/>
  <c r="GT119" i="17"/>
  <c r="GU119" i="17" s="1"/>
  <c r="GV119" i="17" s="1"/>
  <c r="GT67" i="17"/>
  <c r="GU67" i="17" s="1"/>
  <c r="GV67" i="17" s="1"/>
  <c r="GT19" i="17"/>
  <c r="GU19" i="17" s="1"/>
  <c r="GV19" i="17" s="1"/>
  <c r="GT89" i="17"/>
  <c r="GU89" i="17" s="1"/>
  <c r="GV89" i="17" s="1"/>
  <c r="GT15" i="17"/>
  <c r="GU15" i="17" s="1"/>
  <c r="GV15" i="17" s="1"/>
  <c r="GT114" i="17"/>
  <c r="GU114" i="17" s="1"/>
  <c r="GV114" i="17" s="1"/>
  <c r="GT92" i="17"/>
  <c r="GU92" i="17" s="1"/>
  <c r="GV92" i="17" s="1"/>
  <c r="GB100" i="17"/>
  <c r="GC100" i="17" s="1"/>
  <c r="GD100" i="17" s="1"/>
  <c r="GB37" i="17"/>
  <c r="GC37" i="17" s="1"/>
  <c r="GD37" i="17" s="1"/>
  <c r="GB80" i="17"/>
  <c r="GC80" i="17" s="1"/>
  <c r="GD80" i="17" s="1"/>
  <c r="GB75" i="17"/>
  <c r="GC75" i="17" s="1"/>
  <c r="GD75" i="17" s="1"/>
  <c r="GB51" i="17"/>
  <c r="GC51" i="17" s="1"/>
  <c r="GD51" i="17" s="1"/>
  <c r="GB4" i="17"/>
  <c r="GC4" i="17" s="1"/>
  <c r="GD4" i="17" s="1"/>
  <c r="GB14" i="17"/>
  <c r="GC14" i="17" s="1"/>
  <c r="GD14" i="17" s="1"/>
  <c r="GB83" i="17"/>
  <c r="GC83" i="17" s="1"/>
  <c r="GD83" i="17" s="1"/>
  <c r="GB31" i="17"/>
  <c r="GC31" i="17" s="1"/>
  <c r="GD31" i="17" s="1"/>
  <c r="GB24" i="17"/>
  <c r="GC24" i="17" s="1"/>
  <c r="GD24" i="17" s="1"/>
  <c r="GB63" i="17"/>
  <c r="GC63" i="17" s="1"/>
  <c r="GD63" i="17" s="1"/>
  <c r="GB113" i="17"/>
  <c r="GC113" i="17" s="1"/>
  <c r="GD113" i="17" s="1"/>
  <c r="GB28" i="17"/>
  <c r="GC28" i="17" s="1"/>
  <c r="GD28" i="17" s="1"/>
  <c r="GB96" i="17"/>
  <c r="GC96" i="17" s="1"/>
  <c r="GD96" i="17" s="1"/>
  <c r="GB39" i="17"/>
  <c r="GC39" i="17" s="1"/>
  <c r="GD39" i="17" s="1"/>
  <c r="GB68" i="17"/>
  <c r="GC68" i="17" s="1"/>
  <c r="GD68" i="17" s="1"/>
  <c r="GB107" i="17"/>
  <c r="GC107" i="17" s="1"/>
  <c r="GD107" i="17" s="1"/>
  <c r="GB27" i="17"/>
  <c r="GC27" i="17" s="1"/>
  <c r="GD27" i="17" s="1"/>
  <c r="GB20" i="17"/>
  <c r="GC20" i="17" s="1"/>
  <c r="GD20" i="17" s="1"/>
  <c r="GB32" i="17"/>
  <c r="GC32" i="17" s="1"/>
  <c r="GD32" i="17" s="1"/>
  <c r="GB55" i="17"/>
  <c r="GC55" i="17" s="1"/>
  <c r="GD55" i="17" s="1"/>
  <c r="GB48" i="17"/>
  <c r="GC48" i="17" s="1"/>
  <c r="GD48" i="17" s="1"/>
  <c r="GB58" i="17"/>
  <c r="GC58" i="17" s="1"/>
  <c r="GD58" i="17" s="1"/>
  <c r="GB7" i="17"/>
  <c r="GC7" i="17" s="1"/>
  <c r="GD7" i="17" s="1"/>
  <c r="GB99" i="17"/>
  <c r="GC99" i="17" s="1"/>
  <c r="GD99" i="17" s="1"/>
  <c r="GB35" i="17"/>
  <c r="GC35" i="17" s="1"/>
  <c r="GD35" i="17" s="1"/>
  <c r="GB103" i="17"/>
  <c r="GC103" i="17" s="1"/>
  <c r="GD103" i="17" s="1"/>
  <c r="GB12" i="17"/>
  <c r="GC12" i="17" s="1"/>
  <c r="GD12" i="17" s="1"/>
  <c r="GB52" i="17"/>
  <c r="GC52" i="17" s="1"/>
  <c r="GD52" i="17" s="1"/>
  <c r="GB16" i="17"/>
  <c r="GC16" i="17" s="1"/>
  <c r="GD16" i="17" s="1"/>
  <c r="GB106" i="17"/>
  <c r="GC106" i="17" s="1"/>
  <c r="GD106" i="17" s="1"/>
  <c r="GB10" i="17"/>
  <c r="GC10" i="17" s="1"/>
  <c r="GD10" i="17" s="1"/>
  <c r="GB81" i="17"/>
  <c r="GC81" i="17" s="1"/>
  <c r="GD81" i="17" s="1"/>
  <c r="GB110" i="17"/>
  <c r="GC110" i="17" s="1"/>
  <c r="GD110" i="17" s="1"/>
  <c r="GB85" i="17"/>
  <c r="GC85" i="17" s="1"/>
  <c r="GD85" i="17" s="1"/>
  <c r="GB79" i="17"/>
  <c r="GC79" i="17" s="1"/>
  <c r="GD79" i="17" s="1"/>
  <c r="GB93" i="17"/>
  <c r="GC93" i="17" s="1"/>
  <c r="GD93" i="17" s="1"/>
  <c r="GB117" i="17"/>
  <c r="GC117" i="17" s="1"/>
  <c r="GD117" i="17" s="1"/>
  <c r="GB118" i="17"/>
  <c r="GC118" i="17" s="1"/>
  <c r="GD118" i="17" s="1"/>
  <c r="GB47" i="17"/>
  <c r="GC47" i="17" s="1"/>
  <c r="GD47" i="17" s="1"/>
  <c r="GB101" i="17"/>
  <c r="GC101" i="17" s="1"/>
  <c r="GD101" i="17" s="1"/>
  <c r="GB56" i="17"/>
  <c r="GC56" i="17" s="1"/>
  <c r="GD56" i="17" s="1"/>
  <c r="GB45" i="17"/>
  <c r="GC45" i="17" s="1"/>
  <c r="GD45" i="17" s="1"/>
  <c r="GB18" i="17"/>
  <c r="GC18" i="17" s="1"/>
  <c r="GD18" i="17" s="1"/>
  <c r="GB121" i="17"/>
  <c r="GC121" i="17" s="1"/>
  <c r="GD121" i="17" s="1"/>
  <c r="GB112" i="17"/>
  <c r="GC112" i="17" s="1"/>
  <c r="GD112" i="17" s="1"/>
  <c r="GB41" i="17"/>
  <c r="GC41" i="17" s="1"/>
  <c r="GD41" i="17" s="1"/>
  <c r="GB13" i="17"/>
  <c r="GC13" i="17" s="1"/>
  <c r="GD13" i="17" s="1"/>
  <c r="GB82" i="17"/>
  <c r="GC82" i="17" s="1"/>
  <c r="GD82" i="17" s="1"/>
  <c r="GB46" i="17"/>
  <c r="GC46" i="17" s="1"/>
  <c r="GD46" i="17" s="1"/>
  <c r="GB5" i="17"/>
  <c r="GC5" i="17" s="1"/>
  <c r="GD5" i="17" s="1"/>
  <c r="GB30" i="17"/>
  <c r="GC30" i="17" s="1"/>
  <c r="GD30" i="17" s="1"/>
  <c r="GB65" i="17"/>
  <c r="GC65" i="17" s="1"/>
  <c r="GD65" i="17" s="1"/>
  <c r="GB67" i="17"/>
  <c r="GC67" i="17" s="1"/>
  <c r="GD67" i="17" s="1"/>
  <c r="GB102" i="17"/>
  <c r="GC102" i="17" s="1"/>
  <c r="GD102" i="17" s="1"/>
  <c r="GB49" i="17"/>
  <c r="GC49" i="17" s="1"/>
  <c r="GD49" i="17" s="1"/>
  <c r="GB36" i="17"/>
  <c r="GC36" i="17" s="1"/>
  <c r="GD36" i="17" s="1"/>
  <c r="GB8" i="17"/>
  <c r="GC8" i="17" s="1"/>
  <c r="GD8" i="17" s="1"/>
  <c r="GB74" i="17"/>
  <c r="GC74" i="17" s="1"/>
  <c r="GD74" i="17" s="1"/>
  <c r="GB44" i="17"/>
  <c r="GC44" i="17" s="1"/>
  <c r="GD44" i="17" s="1"/>
  <c r="GB114" i="17"/>
  <c r="GC114" i="17" s="1"/>
  <c r="GD114" i="17" s="1"/>
  <c r="GB54" i="17"/>
  <c r="GC54" i="17" s="1"/>
  <c r="GD54" i="17" s="1"/>
  <c r="GB11" i="17"/>
  <c r="GC11" i="17" s="1"/>
  <c r="GD11" i="17" s="1"/>
  <c r="GB120" i="17"/>
  <c r="GC120" i="17" s="1"/>
  <c r="GD120" i="17" s="1"/>
  <c r="GB87" i="17"/>
  <c r="GC87" i="17" s="1"/>
  <c r="GD87" i="17" s="1"/>
  <c r="GB95" i="17"/>
  <c r="GC95" i="17" s="1"/>
  <c r="GD95" i="17" s="1"/>
  <c r="GB21" i="17"/>
  <c r="GC21" i="17" s="1"/>
  <c r="GD21" i="17" s="1"/>
  <c r="GB66" i="17"/>
  <c r="GC66" i="17" s="1"/>
  <c r="GD66" i="17" s="1"/>
  <c r="GB25" i="17"/>
  <c r="GC25" i="17" s="1"/>
  <c r="GD25" i="17" s="1"/>
  <c r="GB42" i="17"/>
  <c r="GC42" i="17" s="1"/>
  <c r="GD42" i="17" s="1"/>
  <c r="GB43" i="17"/>
  <c r="GC43" i="17" s="1"/>
  <c r="GD43" i="17" s="1"/>
  <c r="GB73" i="17"/>
  <c r="GC73" i="17" s="1"/>
  <c r="GD73" i="17" s="1"/>
  <c r="GB50" i="17"/>
  <c r="GC50" i="17" s="1"/>
  <c r="GD50" i="17" s="1"/>
  <c r="GB108" i="17"/>
  <c r="GC108" i="17" s="1"/>
  <c r="GD108" i="17" s="1"/>
  <c r="GB71" i="17"/>
  <c r="GC71" i="17" s="1"/>
  <c r="GD71" i="17" s="1"/>
  <c r="GB86" i="17"/>
  <c r="GC86" i="17" s="1"/>
  <c r="GD86" i="17" s="1"/>
  <c r="GB9" i="17"/>
  <c r="GC9" i="17" s="1"/>
  <c r="GD9" i="17" s="1"/>
  <c r="GB72" i="17"/>
  <c r="GC72" i="17" s="1"/>
  <c r="GD72" i="17" s="1"/>
  <c r="GB89" i="17"/>
  <c r="GC89" i="17" s="1"/>
  <c r="GD89" i="17" s="1"/>
  <c r="GB92" i="17"/>
  <c r="GC92" i="17" s="1"/>
  <c r="GD92" i="17" s="1"/>
  <c r="GB62" i="17"/>
  <c r="GC62" i="17" s="1"/>
  <c r="GD62" i="17" s="1"/>
  <c r="GB88" i="17"/>
  <c r="GC88" i="17" s="1"/>
  <c r="GD88" i="17" s="1"/>
  <c r="GB70" i="17"/>
  <c r="GC70" i="17" s="1"/>
  <c r="GD70" i="17" s="1"/>
  <c r="GB109" i="17"/>
  <c r="GC109" i="17" s="1"/>
  <c r="GD109" i="17" s="1"/>
  <c r="GB15" i="17"/>
  <c r="GC15" i="17" s="1"/>
  <c r="GD15" i="17" s="1"/>
  <c r="GB61" i="17"/>
  <c r="GC61" i="17" s="1"/>
  <c r="GD61" i="17" s="1"/>
  <c r="GB57" i="17"/>
  <c r="GC57" i="17" s="1"/>
  <c r="GD57" i="17" s="1"/>
  <c r="GB97" i="17"/>
  <c r="GC97" i="17" s="1"/>
  <c r="GD97" i="17" s="1"/>
  <c r="GB77" i="17"/>
  <c r="GC77" i="17" s="1"/>
  <c r="GD77" i="17" s="1"/>
  <c r="GB84" i="17"/>
  <c r="GC84" i="17" s="1"/>
  <c r="GD84" i="17" s="1"/>
  <c r="GB19" i="17"/>
  <c r="GC19" i="17" s="1"/>
  <c r="GD19" i="17" s="1"/>
  <c r="GB64" i="17"/>
  <c r="GC64" i="17" s="1"/>
  <c r="GD64" i="17" s="1"/>
  <c r="GB69" i="17"/>
  <c r="GC69" i="17" s="1"/>
  <c r="GD69" i="17" s="1"/>
  <c r="GB76" i="17"/>
  <c r="GC76" i="17" s="1"/>
  <c r="GD76" i="17" s="1"/>
  <c r="GB104" i="17"/>
  <c r="GC104" i="17" s="1"/>
  <c r="GD104" i="17" s="1"/>
  <c r="GB17" i="17"/>
  <c r="GC17" i="17" s="1"/>
  <c r="GD17" i="17" s="1"/>
  <c r="GB29" i="17"/>
  <c r="GC29" i="17" s="1"/>
  <c r="GD29" i="17" s="1"/>
  <c r="GB119" i="17"/>
  <c r="GC119" i="17" s="1"/>
  <c r="GD119" i="17" s="1"/>
  <c r="GB111" i="17"/>
  <c r="GC111" i="17" s="1"/>
  <c r="GD111" i="17" s="1"/>
  <c r="GB116" i="17"/>
  <c r="GC116" i="17" s="1"/>
  <c r="GD116" i="17" s="1"/>
  <c r="GB3" i="17"/>
  <c r="GC3" i="17" s="1"/>
  <c r="GD3" i="17" s="1"/>
  <c r="GB53" i="17"/>
  <c r="GC53" i="17" s="1"/>
  <c r="GD53" i="17" s="1"/>
  <c r="GB23" i="17"/>
  <c r="GC23" i="17" s="1"/>
  <c r="GD23" i="17" s="1"/>
  <c r="GB60" i="17"/>
  <c r="GC60" i="17" s="1"/>
  <c r="GD60" i="17" s="1"/>
  <c r="GB59" i="17"/>
  <c r="GC59" i="17" s="1"/>
  <c r="GD59" i="17" s="1"/>
  <c r="GB98" i="17"/>
  <c r="GC98" i="17" s="1"/>
  <c r="GD98" i="17" s="1"/>
  <c r="GB115" i="17"/>
  <c r="GC115" i="17" s="1"/>
  <c r="GD115" i="17" s="1"/>
  <c r="GB33" i="17"/>
  <c r="GC33" i="17" s="1"/>
  <c r="GD33" i="17" s="1"/>
  <c r="GB90" i="17"/>
  <c r="GC90" i="17" s="1"/>
  <c r="GD90" i="17" s="1"/>
  <c r="GB38" i="17"/>
  <c r="GC38" i="17" s="1"/>
  <c r="GD38" i="17" s="1"/>
  <c r="GB105" i="17"/>
  <c r="GC105" i="17" s="1"/>
  <c r="GD105" i="17" s="1"/>
  <c r="GB40" i="17"/>
  <c r="GC40" i="17" s="1"/>
  <c r="GD40" i="17" s="1"/>
  <c r="GB94" i="17"/>
  <c r="GC94" i="17" s="1"/>
  <c r="GD94" i="17" s="1"/>
  <c r="GB22" i="17"/>
  <c r="GC22" i="17" s="1"/>
  <c r="GD22" i="17" s="1"/>
  <c r="GB26" i="17"/>
  <c r="GC26" i="17" s="1"/>
  <c r="GD26" i="17" s="1"/>
  <c r="GB34" i="17"/>
  <c r="GC34" i="17" s="1"/>
  <c r="GD34" i="17" s="1"/>
  <c r="GB78" i="17"/>
  <c r="GC78" i="17" s="1"/>
  <c r="GD78" i="17" s="1"/>
  <c r="GB91" i="17"/>
  <c r="GC91" i="17" s="1"/>
  <c r="GD91" i="17" s="1"/>
  <c r="GB6" i="17"/>
  <c r="GC6" i="17" s="1"/>
  <c r="GD6" i="17" s="1"/>
  <c r="HY2" i="17"/>
  <c r="HY10" i="17" s="1"/>
  <c r="HY11" i="17" s="1"/>
  <c r="HY12" i="17" s="1"/>
  <c r="AK10" i="21"/>
  <c r="AK11" i="21" s="1"/>
  <c r="AK12" i="21" s="1"/>
  <c r="P2" i="21"/>
  <c r="Q2" i="21"/>
  <c r="FT2" i="17"/>
  <c r="FV2" i="17" s="1"/>
  <c r="FV10" i="17" s="1"/>
  <c r="FV11" i="17" s="1"/>
  <c r="FV12" i="17" s="1"/>
  <c r="BB14" i="17"/>
  <c r="BB21" i="17"/>
  <c r="BB22" i="17" s="1"/>
  <c r="GC2" i="17"/>
  <c r="GD2" i="17" s="1"/>
  <c r="GU2" i="17"/>
  <c r="GV2" i="17" s="1"/>
  <c r="CX2" i="17"/>
  <c r="CW2" i="17"/>
  <c r="DQ11" i="17"/>
  <c r="EX2" i="17"/>
  <c r="T11" i="20"/>
  <c r="R9" i="20"/>
  <c r="AG9" i="20" s="1"/>
  <c r="AH9" i="20" s="1"/>
  <c r="EV9" i="17"/>
  <c r="AL26" i="17"/>
  <c r="BB23" i="17"/>
  <c r="GZ2" i="17" l="1" a="1"/>
  <c r="GZ2" i="17" s="1"/>
  <c r="HA2" i="17" s="1"/>
  <c r="GW2" i="17"/>
  <c r="BL2" i="25"/>
  <c r="BL10" i="25" s="1"/>
  <c r="BL11" i="25" s="1"/>
  <c r="BL12" i="25" s="1"/>
  <c r="GE2" i="17"/>
  <c r="GH2" i="17" a="1"/>
  <c r="GH2" i="17" s="1"/>
  <c r="GI2" i="17" s="1"/>
  <c r="R2" i="21"/>
  <c r="R10" i="21" s="1"/>
  <c r="R11" i="21" s="1"/>
  <c r="R12" i="21" s="1"/>
  <c r="CY2" i="17"/>
  <c r="CY10" i="17" s="1"/>
  <c r="CY11" i="17" s="1"/>
  <c r="DQ12" i="17"/>
  <c r="DW11" i="17"/>
  <c r="DX11" i="17" s="1"/>
  <c r="DY11" i="17" s="1"/>
  <c r="AK4" i="20"/>
  <c r="AK3" i="20"/>
  <c r="Y2" i="20"/>
  <c r="X2" i="20"/>
  <c r="EZ2" i="17"/>
  <c r="FA2" i="17"/>
  <c r="BB24" i="17"/>
  <c r="HA3" i="17" l="1"/>
  <c r="HA4" i="17"/>
  <c r="HC2" i="17" s="1"/>
  <c r="AR2" i="20"/>
  <c r="AQ2" i="20"/>
  <c r="AK9" i="20"/>
  <c r="GI3" i="17"/>
  <c r="GK2" i="17" s="1"/>
  <c r="CY12" i="17"/>
  <c r="DW55" i="17"/>
  <c r="DX55" i="17" s="1"/>
  <c r="DY55" i="17" s="1"/>
  <c r="DW22" i="17"/>
  <c r="DX22" i="17" s="1"/>
  <c r="DY22" i="17" s="1"/>
  <c r="DW107" i="17"/>
  <c r="DX107" i="17" s="1"/>
  <c r="DY107" i="17" s="1"/>
  <c r="DW50" i="17"/>
  <c r="DX50" i="17" s="1"/>
  <c r="DY50" i="17" s="1"/>
  <c r="DW47" i="17"/>
  <c r="DX47" i="17" s="1"/>
  <c r="DY47" i="17" s="1"/>
  <c r="DW12" i="17"/>
  <c r="DX12" i="17" s="1"/>
  <c r="DY12" i="17" s="1"/>
  <c r="DW34" i="17"/>
  <c r="DX34" i="17" s="1"/>
  <c r="DY34" i="17" s="1"/>
  <c r="DW87" i="17"/>
  <c r="DX87" i="17" s="1"/>
  <c r="DY87" i="17" s="1"/>
  <c r="DW37" i="17"/>
  <c r="DX37" i="17" s="1"/>
  <c r="DY37" i="17" s="1"/>
  <c r="DW101" i="17"/>
  <c r="DX101" i="17" s="1"/>
  <c r="DY101" i="17" s="1"/>
  <c r="DW38" i="17"/>
  <c r="DX38" i="17" s="1"/>
  <c r="DY38" i="17" s="1"/>
  <c r="DW102" i="17"/>
  <c r="DX102" i="17" s="1"/>
  <c r="DY102" i="17" s="1"/>
  <c r="DW59" i="17"/>
  <c r="DX59" i="17" s="1"/>
  <c r="DY59" i="17" s="1"/>
  <c r="DW8" i="17"/>
  <c r="DX8" i="17" s="1"/>
  <c r="DY8" i="17" s="1"/>
  <c r="DW72" i="17"/>
  <c r="DX72" i="17" s="1"/>
  <c r="DY72" i="17" s="1"/>
  <c r="DW121" i="17"/>
  <c r="DX121" i="17" s="1"/>
  <c r="DY121" i="17" s="1"/>
  <c r="DW98" i="17"/>
  <c r="DX98" i="17" s="1"/>
  <c r="DY98" i="17" s="1"/>
  <c r="DW4" i="17"/>
  <c r="DX4" i="17" s="1"/>
  <c r="DY4" i="17" s="1"/>
  <c r="DW84" i="17"/>
  <c r="DX84" i="17" s="1"/>
  <c r="DY84" i="17" s="1"/>
  <c r="DW9" i="17"/>
  <c r="DX9" i="17" s="1"/>
  <c r="DY9" i="17" s="1"/>
  <c r="DW73" i="17"/>
  <c r="DX73" i="17" s="1"/>
  <c r="DY73" i="17" s="1"/>
  <c r="DW42" i="17"/>
  <c r="DX42" i="17" s="1"/>
  <c r="DY42" i="17" s="1"/>
  <c r="DW106" i="17"/>
  <c r="DX106" i="17" s="1"/>
  <c r="DY106" i="17" s="1"/>
  <c r="DW43" i="17"/>
  <c r="DX43" i="17" s="1"/>
  <c r="DY43" i="17" s="1"/>
  <c r="DW115" i="17"/>
  <c r="DX115" i="17" s="1"/>
  <c r="DY115" i="17" s="1"/>
  <c r="DW76" i="17"/>
  <c r="DX76" i="17" s="1"/>
  <c r="DY76" i="17" s="1"/>
  <c r="DW65" i="17"/>
  <c r="DX65" i="17" s="1"/>
  <c r="DY65" i="17" s="1"/>
  <c r="DW114" i="17"/>
  <c r="DX114" i="17" s="1"/>
  <c r="DY114" i="17" s="1"/>
  <c r="DW45" i="17"/>
  <c r="DX45" i="17" s="1"/>
  <c r="DY45" i="17" s="1"/>
  <c r="DW109" i="17"/>
  <c r="DX109" i="17" s="1"/>
  <c r="DY109" i="17" s="1"/>
  <c r="DW62" i="17"/>
  <c r="DX62" i="17" s="1"/>
  <c r="DY62" i="17" s="1"/>
  <c r="DW31" i="17"/>
  <c r="DX31" i="17" s="1"/>
  <c r="DY31" i="17" s="1"/>
  <c r="DW99" i="17"/>
  <c r="DX99" i="17" s="1"/>
  <c r="DY99" i="17" s="1"/>
  <c r="DW48" i="17"/>
  <c r="DX48" i="17" s="1"/>
  <c r="DY48" i="17" s="1"/>
  <c r="DW112" i="17"/>
  <c r="DX112" i="17" s="1"/>
  <c r="DY112" i="17" s="1"/>
  <c r="DW97" i="17"/>
  <c r="DX97" i="17" s="1"/>
  <c r="DY97" i="17" s="1"/>
  <c r="DW85" i="17"/>
  <c r="DX85" i="17" s="1"/>
  <c r="DY85" i="17" s="1"/>
  <c r="DW39" i="17"/>
  <c r="DX39" i="17" s="1"/>
  <c r="DY39" i="17" s="1"/>
  <c r="DW120" i="17"/>
  <c r="DX120" i="17" s="1"/>
  <c r="DY120" i="17" s="1"/>
  <c r="DW68" i="17"/>
  <c r="DX68" i="17" s="1"/>
  <c r="DY68" i="17" s="1"/>
  <c r="DW57" i="17"/>
  <c r="DX57" i="17" s="1"/>
  <c r="DY57" i="17" s="1"/>
  <c r="DW90" i="17"/>
  <c r="DX90" i="17" s="1"/>
  <c r="DY90" i="17" s="1"/>
  <c r="DW60" i="17"/>
  <c r="DX60" i="17" s="1"/>
  <c r="DY60" i="17" s="1"/>
  <c r="DW66" i="17"/>
  <c r="DX66" i="17" s="1"/>
  <c r="DY66" i="17" s="1"/>
  <c r="DW93" i="17"/>
  <c r="DX93" i="17" s="1"/>
  <c r="DY93" i="17" s="1"/>
  <c r="DW110" i="17"/>
  <c r="DX110" i="17" s="1"/>
  <c r="DY110" i="17" s="1"/>
  <c r="DW32" i="17"/>
  <c r="DX32" i="17" s="1"/>
  <c r="DY32" i="17" s="1"/>
  <c r="DW19" i="17"/>
  <c r="DX19" i="17" s="1"/>
  <c r="DY19" i="17" s="1"/>
  <c r="DW20" i="17"/>
  <c r="DX20" i="17" s="1"/>
  <c r="DY20" i="17" s="1"/>
  <c r="DW117" i="17"/>
  <c r="DX117" i="17" s="1"/>
  <c r="DY117" i="17" s="1"/>
  <c r="DW54" i="17"/>
  <c r="DX54" i="17" s="1"/>
  <c r="DY54" i="17" s="1"/>
  <c r="DW118" i="17"/>
  <c r="DX118" i="17" s="1"/>
  <c r="DY118" i="17" s="1"/>
  <c r="DW75" i="17"/>
  <c r="DX75" i="17" s="1"/>
  <c r="DY75" i="17" s="1"/>
  <c r="DW24" i="17"/>
  <c r="DX24" i="17" s="1"/>
  <c r="DY24" i="17" s="1"/>
  <c r="DW88" i="17"/>
  <c r="DX88" i="17" s="1"/>
  <c r="DY88" i="17" s="1"/>
  <c r="DW33" i="17"/>
  <c r="DX33" i="17" s="1"/>
  <c r="DY33" i="17" s="1"/>
  <c r="DW35" i="17"/>
  <c r="DX35" i="17" s="1"/>
  <c r="DY35" i="17" s="1"/>
  <c r="DW36" i="17"/>
  <c r="DX36" i="17" s="1"/>
  <c r="DY36" i="17" s="1"/>
  <c r="DW100" i="17"/>
  <c r="DX100" i="17" s="1"/>
  <c r="DY100" i="17" s="1"/>
  <c r="DW25" i="17"/>
  <c r="DX25" i="17" s="1"/>
  <c r="DY25" i="17" s="1"/>
  <c r="DW89" i="17"/>
  <c r="DX89" i="17" s="1"/>
  <c r="DY89" i="17" s="1"/>
  <c r="DW58" i="17"/>
  <c r="DX58" i="17" s="1"/>
  <c r="DY58" i="17" s="1"/>
  <c r="DW63" i="17"/>
  <c r="DX63" i="17" s="1"/>
  <c r="DY63" i="17" s="1"/>
  <c r="DW28" i="17"/>
  <c r="DX28" i="17" s="1"/>
  <c r="DY28" i="17" s="1"/>
  <c r="DW92" i="17"/>
  <c r="DX92" i="17" s="1"/>
  <c r="DY92" i="17" s="1"/>
  <c r="DW113" i="17"/>
  <c r="DX113" i="17" s="1"/>
  <c r="DY113" i="17" s="1"/>
  <c r="DW3" i="17"/>
  <c r="DX3" i="17" s="1"/>
  <c r="DY3" i="17" s="1"/>
  <c r="DW61" i="17"/>
  <c r="DX61" i="17" s="1"/>
  <c r="DY61" i="17" s="1"/>
  <c r="DW14" i="17"/>
  <c r="DX14" i="17" s="1"/>
  <c r="DY14" i="17" s="1"/>
  <c r="DW78" i="17"/>
  <c r="DX78" i="17" s="1"/>
  <c r="DY78" i="17" s="1"/>
  <c r="DW51" i="17"/>
  <c r="DX51" i="17" s="1"/>
  <c r="DY51" i="17" s="1"/>
  <c r="DW119" i="17"/>
  <c r="DX119" i="17" s="1"/>
  <c r="DY119" i="17" s="1"/>
  <c r="DW64" i="17"/>
  <c r="DX64" i="17" s="1"/>
  <c r="DY64" i="17" s="1"/>
  <c r="DW111" i="17"/>
  <c r="DX111" i="17" s="1"/>
  <c r="DY111" i="17" s="1"/>
  <c r="DW21" i="17"/>
  <c r="DX21" i="17" s="1"/>
  <c r="DY21" i="17" s="1"/>
  <c r="DW86" i="17"/>
  <c r="DX86" i="17" s="1"/>
  <c r="DY86" i="17" s="1"/>
  <c r="DW56" i="17"/>
  <c r="DX56" i="17" s="1"/>
  <c r="DY56" i="17" s="1"/>
  <c r="DW103" i="17"/>
  <c r="DX103" i="17" s="1"/>
  <c r="DY103" i="17" s="1"/>
  <c r="DW26" i="17"/>
  <c r="DX26" i="17" s="1"/>
  <c r="DY26" i="17" s="1"/>
  <c r="DW27" i="17"/>
  <c r="DX27" i="17" s="1"/>
  <c r="DY27" i="17" s="1"/>
  <c r="DW95" i="17"/>
  <c r="DX95" i="17" s="1"/>
  <c r="DY95" i="17" s="1"/>
  <c r="DW17" i="17"/>
  <c r="DX17" i="17" s="1"/>
  <c r="DY17" i="17" s="1"/>
  <c r="DW29" i="17"/>
  <c r="DX29" i="17" s="1"/>
  <c r="DY29" i="17" s="1"/>
  <c r="DW46" i="17"/>
  <c r="DX46" i="17" s="1"/>
  <c r="DY46" i="17" s="1"/>
  <c r="DW83" i="17"/>
  <c r="DX83" i="17" s="1"/>
  <c r="DY83" i="17" s="1"/>
  <c r="DW96" i="17"/>
  <c r="DX96" i="17" s="1"/>
  <c r="DY96" i="17" s="1"/>
  <c r="DW82" i="17"/>
  <c r="DX82" i="17" s="1"/>
  <c r="DY82" i="17" s="1"/>
  <c r="DW53" i="17"/>
  <c r="DX53" i="17" s="1"/>
  <c r="DY53" i="17" s="1"/>
  <c r="DW49" i="17"/>
  <c r="DX49" i="17" s="1"/>
  <c r="DY49" i="17" s="1"/>
  <c r="DW15" i="17"/>
  <c r="DX15" i="17" s="1"/>
  <c r="DY15" i="17" s="1"/>
  <c r="DW5" i="17"/>
  <c r="DX5" i="17" s="1"/>
  <c r="DY5" i="17" s="1"/>
  <c r="DW69" i="17"/>
  <c r="DX69" i="17" s="1"/>
  <c r="DY69" i="17" s="1"/>
  <c r="DW6" i="17"/>
  <c r="DX6" i="17" s="1"/>
  <c r="DY6" i="17" s="1"/>
  <c r="DW70" i="17"/>
  <c r="DX70" i="17" s="1"/>
  <c r="DY70" i="17" s="1"/>
  <c r="DW23" i="17"/>
  <c r="DX23" i="17" s="1"/>
  <c r="DY23" i="17" s="1"/>
  <c r="DW91" i="17"/>
  <c r="DX91" i="17" s="1"/>
  <c r="DY91" i="17" s="1"/>
  <c r="DW40" i="17"/>
  <c r="DX40" i="17" s="1"/>
  <c r="DY40" i="17" s="1"/>
  <c r="DW104" i="17"/>
  <c r="DX104" i="17" s="1"/>
  <c r="DY104" i="17" s="1"/>
  <c r="DW81" i="17"/>
  <c r="DX81" i="17" s="1"/>
  <c r="DY81" i="17" s="1"/>
  <c r="DW71" i="17"/>
  <c r="DX71" i="17" s="1"/>
  <c r="DY71" i="17" s="1"/>
  <c r="DW52" i="17"/>
  <c r="DX52" i="17" s="1"/>
  <c r="DY52" i="17" s="1"/>
  <c r="DW116" i="17"/>
  <c r="DX116" i="17" s="1"/>
  <c r="DY116" i="17" s="1"/>
  <c r="DW41" i="17"/>
  <c r="DX41" i="17" s="1"/>
  <c r="DY41" i="17" s="1"/>
  <c r="DW105" i="17"/>
  <c r="DX105" i="17" s="1"/>
  <c r="DY105" i="17" s="1"/>
  <c r="DW74" i="17"/>
  <c r="DX74" i="17" s="1"/>
  <c r="DY74" i="17" s="1"/>
  <c r="DW7" i="17"/>
  <c r="DX7" i="17" s="1"/>
  <c r="DY7" i="17" s="1"/>
  <c r="DW79" i="17"/>
  <c r="DX79" i="17" s="1"/>
  <c r="DY79" i="17" s="1"/>
  <c r="DW44" i="17"/>
  <c r="DX44" i="17" s="1"/>
  <c r="DY44" i="17" s="1"/>
  <c r="DW108" i="17"/>
  <c r="DX108" i="17" s="1"/>
  <c r="DY108" i="17" s="1"/>
  <c r="DW18" i="17"/>
  <c r="DX18" i="17" s="1"/>
  <c r="DY18" i="17" s="1"/>
  <c r="DW13" i="17"/>
  <c r="DX13" i="17" s="1"/>
  <c r="DY13" i="17" s="1"/>
  <c r="DW77" i="17"/>
  <c r="DX77" i="17" s="1"/>
  <c r="DY77" i="17" s="1"/>
  <c r="DW30" i="17"/>
  <c r="DX30" i="17" s="1"/>
  <c r="DY30" i="17" s="1"/>
  <c r="DW94" i="17"/>
  <c r="DX94" i="17" s="1"/>
  <c r="DY94" i="17" s="1"/>
  <c r="DW67" i="17"/>
  <c r="DX67" i="17" s="1"/>
  <c r="DY67" i="17" s="1"/>
  <c r="DW16" i="17"/>
  <c r="DX16" i="17" s="1"/>
  <c r="DY16" i="17" s="1"/>
  <c r="DW80" i="17"/>
  <c r="DX80" i="17" s="1"/>
  <c r="DY80" i="17" s="1"/>
  <c r="DW10" i="17"/>
  <c r="DX10" i="17" s="1"/>
  <c r="DY10" i="17" s="1"/>
  <c r="Z2" i="20"/>
  <c r="FB2" i="17"/>
  <c r="HA9" i="17" l="1"/>
  <c r="GI9" i="17"/>
  <c r="GN2" i="17"/>
  <c r="GM2" i="17"/>
  <c r="HF2" i="17"/>
  <c r="HE2" i="17"/>
  <c r="DX2" i="17"/>
  <c r="DY2" i="17" s="1"/>
  <c r="DZ2" i="17" s="1"/>
  <c r="ED6" i="17"/>
  <c r="ED5" i="17"/>
  <c r="ED3" i="17"/>
  <c r="ED7" i="17"/>
  <c r="ED2" i="17"/>
  <c r="ED4" i="17"/>
  <c r="Z10" i="20"/>
  <c r="Z11" i="20" s="1"/>
  <c r="Z12" i="20" s="1"/>
  <c r="FB10" i="17"/>
  <c r="FB11" i="17" s="1"/>
  <c r="FB12" i="17" s="1"/>
  <c r="GO2" i="17" l="1"/>
  <c r="GO10" i="17" s="1"/>
  <c r="GO11" i="17" s="1"/>
  <c r="GO12" i="17" s="1"/>
  <c r="HG2" i="17"/>
  <c r="HG10" i="17" s="1"/>
  <c r="HG11" i="17" s="1"/>
  <c r="HG12" i="17" s="1"/>
  <c r="ED9" i="17"/>
  <c r="EF2" i="17"/>
  <c r="AS2" i="20"/>
  <c r="AS10" i="20" l="1"/>
  <c r="AS11" i="20" s="1"/>
  <c r="AS12" i="20" s="1"/>
  <c r="EI2" i="17"/>
  <c r="EH2" i="17"/>
  <c r="EJ2" i="17" l="1"/>
  <c r="EJ10" i="17" s="1"/>
  <c r="EJ11" i="17" s="1"/>
  <c r="EJ12" i="17" s="1"/>
  <c r="U2" i="25"/>
  <c r="X3" i="25"/>
  <c r="X2" i="25" l="1"/>
  <c r="X9" i="25"/>
  <c r="X6" i="25"/>
  <c r="X10" i="25"/>
  <c r="X7" i="25"/>
  <c r="X8" i="25"/>
  <c r="X5" i="25"/>
  <c r="X4" i="25"/>
  <c r="X11" i="25" l="1"/>
  <c r="T83" i="25"/>
  <c r="U83" i="25" s="1"/>
  <c r="T13" i="25"/>
  <c r="U13" i="25" s="1"/>
  <c r="T60" i="25"/>
  <c r="U60" i="25" s="1"/>
  <c r="T49" i="25"/>
  <c r="U49" i="25" s="1"/>
  <c r="T63" i="25"/>
  <c r="U63" i="25" s="1"/>
  <c r="T97" i="25"/>
  <c r="U97" i="25" s="1"/>
  <c r="T93" i="25"/>
  <c r="U93" i="25" s="1"/>
  <c r="T41" i="25"/>
  <c r="U41" i="25" s="1"/>
  <c r="T89" i="25"/>
  <c r="U89" i="25" s="1"/>
  <c r="T80" i="25"/>
  <c r="U80" i="25" s="1"/>
  <c r="T45" i="25"/>
  <c r="U45" i="25" s="1"/>
  <c r="T98" i="25"/>
  <c r="U98" i="25" s="1"/>
  <c r="T37" i="25"/>
  <c r="U37" i="25" s="1"/>
  <c r="T19" i="25"/>
  <c r="U19" i="25" s="1"/>
  <c r="T100" i="25"/>
  <c r="U100" i="25" s="1"/>
  <c r="T57" i="25"/>
  <c r="U57" i="25" s="1"/>
  <c r="U112" i="25"/>
  <c r="T112" i="25"/>
  <c r="T96" i="25"/>
  <c r="U96" i="25" s="1"/>
  <c r="T31" i="25"/>
  <c r="U31" i="25" s="1"/>
  <c r="T101" i="25"/>
  <c r="U101" i="25" s="1"/>
  <c r="T116" i="25"/>
  <c r="U116" i="25" s="1"/>
  <c r="T48" i="25"/>
  <c r="U48" i="25" s="1"/>
  <c r="T9" i="25"/>
  <c r="U9" i="25" s="1"/>
  <c r="T117" i="25"/>
  <c r="U117" i="25" s="1"/>
  <c r="T39" i="25"/>
  <c r="U39" i="25" s="1"/>
  <c r="T28" i="25"/>
  <c r="U28" i="25" s="1"/>
  <c r="T115" i="25"/>
  <c r="U115" i="25" s="1"/>
  <c r="T119" i="25"/>
  <c r="U119" i="25" s="1"/>
  <c r="T72" i="25"/>
  <c r="U72" i="25" s="1"/>
  <c r="T70" i="25"/>
  <c r="U70" i="25" s="1"/>
  <c r="T113" i="25"/>
  <c r="U113" i="25" s="1"/>
  <c r="T38" i="25"/>
  <c r="U38" i="25" s="1"/>
  <c r="T79" i="25"/>
  <c r="U79" i="25" s="1"/>
  <c r="T50" i="25"/>
  <c r="U50" i="25" s="1"/>
  <c r="T81" i="25"/>
  <c r="U81" i="25" s="1"/>
  <c r="T32" i="25"/>
  <c r="U32" i="25" s="1"/>
  <c r="T17" i="25"/>
  <c r="U17" i="25" s="1"/>
  <c r="T69" i="25"/>
  <c r="U69" i="25" s="1"/>
  <c r="T77" i="25"/>
  <c r="U77" i="25" s="1"/>
  <c r="T33" i="25"/>
  <c r="U33" i="25" s="1"/>
  <c r="T4" i="25"/>
  <c r="U4" i="25" s="1"/>
  <c r="T7" i="25"/>
  <c r="U7" i="25" s="1"/>
  <c r="T71" i="25"/>
  <c r="U71" i="25"/>
  <c r="T21" i="25"/>
  <c r="U21" i="25" s="1"/>
  <c r="T29" i="25"/>
  <c r="U29" i="25" s="1"/>
  <c r="T65" i="25"/>
  <c r="U65" i="25" s="1"/>
  <c r="T66" i="25"/>
  <c r="U66" i="25"/>
  <c r="T46" i="25"/>
  <c r="U46" i="25" s="1"/>
  <c r="T86" i="25"/>
  <c r="U86" i="25" s="1"/>
  <c r="T120" i="25"/>
  <c r="U120" i="25"/>
  <c r="T108" i="25"/>
  <c r="U108" i="25" s="1"/>
  <c r="T121" i="25"/>
  <c r="U121" i="25" s="1"/>
  <c r="T94" i="25"/>
  <c r="U94" i="25" s="1"/>
  <c r="T118" i="25"/>
  <c r="U118" i="25" s="1"/>
  <c r="T51" i="25"/>
  <c r="U51" i="25" s="1"/>
  <c r="T27" i="25"/>
  <c r="U27" i="25" s="1"/>
  <c r="T105" i="25"/>
  <c r="U105" i="25" s="1"/>
  <c r="T62" i="25"/>
  <c r="U62" i="25" s="1"/>
  <c r="U24" i="25"/>
  <c r="T24" i="25"/>
  <c r="T64" i="25"/>
  <c r="U64" i="25" s="1"/>
  <c r="T44" i="25"/>
  <c r="U44" i="25" s="1"/>
  <c r="T99" i="25"/>
  <c r="U99" i="25" s="1"/>
  <c r="T103" i="25"/>
  <c r="U103" i="25" s="1"/>
  <c r="T53" i="25"/>
  <c r="U53" i="25" s="1"/>
  <c r="U75" i="25"/>
  <c r="T75" i="25"/>
  <c r="U14" i="25"/>
  <c r="T14" i="25"/>
  <c r="U8" i="25"/>
  <c r="T8" i="25"/>
  <c r="U78" i="25"/>
  <c r="T78" i="25"/>
  <c r="U74" i="25"/>
  <c r="T74" i="25"/>
  <c r="T82" i="25"/>
  <c r="U82" i="25" s="1"/>
  <c r="T16" i="25"/>
  <c r="U16" i="25" s="1"/>
  <c r="T102" i="25"/>
  <c r="U102" i="25" s="1"/>
  <c r="T67" i="25"/>
  <c r="U67" i="25" s="1"/>
  <c r="T54" i="25"/>
  <c r="U54" i="25" s="1"/>
  <c r="T88" i="25"/>
  <c r="U88" i="25" s="1"/>
  <c r="T15" i="25"/>
  <c r="U15" i="25" s="1"/>
  <c r="T95" i="25"/>
  <c r="U95" i="25" s="1"/>
  <c r="T109" i="25"/>
  <c r="U109" i="25"/>
  <c r="T61" i="25"/>
  <c r="U61" i="25" s="1"/>
  <c r="T42" i="25"/>
  <c r="U42" i="25" s="1"/>
  <c r="T52" i="25"/>
  <c r="U52" i="25" s="1"/>
  <c r="T106" i="25"/>
  <c r="U106" i="25" s="1"/>
  <c r="T30" i="25"/>
  <c r="U30" i="25" s="1"/>
  <c r="T22" i="25"/>
  <c r="U22" i="25" s="1"/>
  <c r="T43" i="25"/>
  <c r="U43" i="25" s="1"/>
  <c r="T56" i="25"/>
  <c r="U56" i="25" s="1"/>
  <c r="T85" i="25"/>
  <c r="U85" i="25"/>
  <c r="T47" i="25"/>
  <c r="U47" i="25"/>
  <c r="T36" i="25"/>
  <c r="U36" i="25"/>
  <c r="T107" i="25"/>
  <c r="U107" i="25"/>
  <c r="T59" i="25"/>
  <c r="U59" i="25" s="1"/>
  <c r="T35" i="25"/>
  <c r="U35" i="25" s="1"/>
  <c r="T104" i="25"/>
  <c r="U104" i="25" s="1"/>
  <c r="T12" i="25"/>
  <c r="U12" i="25" s="1"/>
  <c r="T20" i="25"/>
  <c r="U20" i="25" s="1"/>
  <c r="T84" i="25"/>
  <c r="U84" i="25" s="1"/>
  <c r="T114" i="25"/>
  <c r="U114" i="25" s="1"/>
  <c r="T91" i="25"/>
  <c r="U91" i="25" s="1"/>
  <c r="T23" i="25"/>
  <c r="U23" i="25" s="1"/>
  <c r="T110" i="25"/>
  <c r="U110" i="25" s="1"/>
  <c r="T111" i="25"/>
  <c r="U111" i="25" s="1"/>
  <c r="T34" i="25"/>
  <c r="U34" i="25" s="1"/>
  <c r="T92" i="25"/>
  <c r="U92" i="25" s="1"/>
  <c r="T68" i="25"/>
  <c r="U68" i="25" s="1"/>
  <c r="T25" i="25"/>
  <c r="U25" i="25" s="1"/>
  <c r="T11" i="25"/>
  <c r="U11" i="25" s="1"/>
  <c r="T90" i="25"/>
  <c r="U90" i="25" s="1"/>
  <c r="T5" i="25"/>
  <c r="U5" i="25" s="1"/>
  <c r="T58" i="25"/>
  <c r="U58" i="25" s="1"/>
  <c r="T73" i="25"/>
  <c r="U73" i="25" s="1"/>
  <c r="T87" i="25"/>
  <c r="U87" i="25" s="1"/>
  <c r="T55" i="25"/>
  <c r="U55" i="25" s="1"/>
  <c r="T40" i="25"/>
  <c r="U40" i="25" s="1"/>
  <c r="T26" i="25"/>
  <c r="U26" i="25" s="1"/>
  <c r="T76" i="25"/>
  <c r="U76" i="25" s="1"/>
  <c r="Y2" i="25" a="1"/>
  <c r="T10" i="25"/>
  <c r="U10" i="25" s="1"/>
  <c r="T6" i="25"/>
  <c r="U6" i="25" s="1"/>
  <c r="T3" i="25"/>
  <c r="U3" i="25" s="1"/>
  <c r="U18" i="25"/>
  <c r="Z7" i="25" l="1"/>
  <c r="Z11" i="25"/>
  <c r="Z15" i="25"/>
  <c r="Z19" i="25"/>
  <c r="Z23" i="25"/>
  <c r="Z9" i="25"/>
  <c r="Z21" i="25"/>
  <c r="Z6" i="25"/>
  <c r="Z18" i="25"/>
  <c r="Z22" i="25"/>
  <c r="Z4" i="25"/>
  <c r="Z8" i="25"/>
  <c r="Z12" i="25"/>
  <c r="Z16" i="25"/>
  <c r="Z20" i="25"/>
  <c r="Z24" i="25"/>
  <c r="Z5" i="25"/>
  <c r="Z13" i="25"/>
  <c r="Z17" i="25"/>
  <c r="Z25" i="25"/>
  <c r="Z10" i="25"/>
  <c r="Z14" i="25"/>
  <c r="Z26" i="25"/>
  <c r="Z3" i="25"/>
  <c r="Y2" i="25"/>
  <c r="Z2" i="25" s="1"/>
  <c r="Z27" i="25" l="1"/>
  <c r="AE2" i="25"/>
  <c r="AD2" i="25" l="1"/>
  <c r="AF2" i="25" s="1"/>
  <c r="AF10" i="25" l="1"/>
  <c r="AF11" i="25" s="1"/>
  <c r="AF12" i="25" s="1"/>
  <c r="M4" i="27" l="1"/>
  <c r="N4" i="27"/>
  <c r="I3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<sst xmlns="http://schemas.openxmlformats.org/spreadsheetml/2006/main" count="2250" uniqueCount="483">
  <si>
    <t>Einwilligung</t>
  </si>
  <si>
    <t>Alter</t>
  </si>
  <si>
    <t>Geschlecht</t>
  </si>
  <si>
    <t>Schulbildung</t>
  </si>
  <si>
    <t>Taetigkeit</t>
  </si>
  <si>
    <t>Deepfakes_bekannt</t>
  </si>
  <si>
    <t>Schulung_Deepfakes</t>
  </si>
  <si>
    <t>Zuversicht_Erkennung</t>
  </si>
  <si>
    <t>Cybersicherheit</t>
  </si>
  <si>
    <t>Nachrichten_Interesse</t>
  </si>
  <si>
    <t>Nachrichten_Haeufigkeit</t>
  </si>
  <si>
    <t>Interesse_Politik</t>
  </si>
  <si>
    <t>Vertrauen_Nachrichten</t>
  </si>
  <si>
    <t>Falschmeldungen</t>
  </si>
  <si>
    <t>Aufmerksamkeit</t>
  </si>
  <si>
    <t>Video_1</t>
  </si>
  <si>
    <t>Video_1_bekannt</t>
  </si>
  <si>
    <t>Video_1_Deepfake</t>
  </si>
  <si>
    <t>Video_1_Einschaetzung</t>
  </si>
  <si>
    <t>Video_2</t>
  </si>
  <si>
    <t>Video_2_bekannt</t>
  </si>
  <si>
    <t>Video_2_Deepfake</t>
  </si>
  <si>
    <t>Video_2_Einschaetzung</t>
  </si>
  <si>
    <t>Video_3</t>
  </si>
  <si>
    <t>Video_3_bekannt</t>
  </si>
  <si>
    <t>Video_3_Deepfake</t>
  </si>
  <si>
    <t>Video_3_Einschaetzung</t>
  </si>
  <si>
    <t>Video_4</t>
  </si>
  <si>
    <t>Video_4_bekannt</t>
  </si>
  <si>
    <t>Video_4_Deepfake</t>
  </si>
  <si>
    <t>Video_4_Einschaetzung</t>
  </si>
  <si>
    <t>Video_5</t>
  </si>
  <si>
    <t>Video_5_bekannt</t>
  </si>
  <si>
    <t>Video_5_Deepfake</t>
  </si>
  <si>
    <t>Video_5_Einschaetzung</t>
  </si>
  <si>
    <t>Video_6</t>
  </si>
  <si>
    <t>Video_6_bekannt</t>
  </si>
  <si>
    <t>Video_6_Deepfake</t>
  </si>
  <si>
    <t>Video_6_Einschaetzung</t>
  </si>
  <si>
    <t>Video_7</t>
  </si>
  <si>
    <t>Video_7_bekannt</t>
  </si>
  <si>
    <t>Video_7_Deepfake</t>
  </si>
  <si>
    <t>Video_7_Einschaetzung</t>
  </si>
  <si>
    <t>Video_8</t>
  </si>
  <si>
    <t>Video_8_bekannt</t>
  </si>
  <si>
    <t>Video_8_Deepfake</t>
  </si>
  <si>
    <t>Video_8_Einschaetzung</t>
  </si>
  <si>
    <t>Video_9</t>
  </si>
  <si>
    <t>Video_9_bekannt</t>
  </si>
  <si>
    <t>Video_9_Deepfake</t>
  </si>
  <si>
    <t>Video_9_Einschaetzung</t>
  </si>
  <si>
    <t>Video_10</t>
  </si>
  <si>
    <t>Video_10_bekannt</t>
  </si>
  <si>
    <t>Video_10_Deepfake</t>
  </si>
  <si>
    <t>Video_10_Einschaetzung</t>
  </si>
  <si>
    <t>datetime</t>
  </si>
  <si>
    <t>2024-02-06 11:33:14</t>
  </si>
  <si>
    <t>2024-02-06 11:37:22</t>
  </si>
  <si>
    <t>2024-02-06 12:08:57</t>
  </si>
  <si>
    <t>2024-02-06 12:09:58</t>
  </si>
  <si>
    <t>2024-02-06 12:14:11</t>
  </si>
  <si>
    <t>2024-02-06 12:36:45</t>
  </si>
  <si>
    <t>2024-02-06 12:41:28</t>
  </si>
  <si>
    <t>2024-02-06 12:42:21</t>
  </si>
  <si>
    <t>2024-02-06 12:57:02</t>
  </si>
  <si>
    <t>2024-02-06 12:57:05</t>
  </si>
  <si>
    <t>2024-02-06 13:19:37</t>
  </si>
  <si>
    <t>2024-02-06 14:23:33</t>
  </si>
  <si>
    <t>2024-02-06 14:26:40</t>
  </si>
  <si>
    <t>2024-02-06 15:24:21</t>
  </si>
  <si>
    <t>2024-02-06 16:09:05</t>
  </si>
  <si>
    <t>2024-02-06 16:22:38</t>
  </si>
  <si>
    <t>2024-02-06 16:34:46</t>
  </si>
  <si>
    <t>2024-02-06 16:52:20</t>
  </si>
  <si>
    <t>2024-02-07 07:09:32</t>
  </si>
  <si>
    <t>2024-02-07 07:50:45</t>
  </si>
  <si>
    <t>2024-02-07 09:23:33</t>
  </si>
  <si>
    <t>2024-02-07 11:15:44</t>
  </si>
  <si>
    <t>2024-02-07 13:36:51</t>
  </si>
  <si>
    <t>2024-02-07 14:06:49</t>
  </si>
  <si>
    <t>2024-02-07 14:43:02</t>
  </si>
  <si>
    <t>2024-02-07 15:28:30</t>
  </si>
  <si>
    <t>2024-02-07 15:45:22</t>
  </si>
  <si>
    <t>2024-02-07 23:14:12</t>
  </si>
  <si>
    <t>2024-02-08 08:10:44</t>
  </si>
  <si>
    <t>2024-02-08 09:01:34</t>
  </si>
  <si>
    <t>2024-02-08 11:04:05</t>
  </si>
  <si>
    <t>2024-02-08 11:26:57</t>
  </si>
  <si>
    <t>2024-02-08 13:29:18</t>
  </si>
  <si>
    <t>2024-02-08 14:04:31</t>
  </si>
  <si>
    <t>2024-02-08 19:41:43</t>
  </si>
  <si>
    <t>2024-02-09 19:49:33</t>
  </si>
  <si>
    <t>2024-02-09 12:57:25</t>
  </si>
  <si>
    <t>2024-02-09 14:03:06</t>
  </si>
  <si>
    <t>2024-02-09 14:22:47</t>
  </si>
  <si>
    <t>2024-02-09 15:27:11</t>
  </si>
  <si>
    <t>2024-02-09 15:59:21</t>
  </si>
  <si>
    <t>2024-02-09 16:06:52</t>
  </si>
  <si>
    <t>2024-02-09 18:42:03</t>
  </si>
  <si>
    <t>2024-02-10 14:43:02</t>
  </si>
  <si>
    <t>2024-02-10 14:59:14</t>
  </si>
  <si>
    <t>2024-02-11 21:41:57</t>
  </si>
  <si>
    <t>2024-02-12 07:01:26</t>
  </si>
  <si>
    <t>2024-02-12 07:39:00</t>
  </si>
  <si>
    <t>2024-02-12 08:05:42</t>
  </si>
  <si>
    <t>2024-02-12 10:08:15</t>
  </si>
  <si>
    <t>2024-02-12 10:09:15</t>
  </si>
  <si>
    <t>2024-02-12 11:02:08</t>
  </si>
  <si>
    <t>2024-02-12 11:41:23</t>
  </si>
  <si>
    <t>2024-02-12 12:17:51</t>
  </si>
  <si>
    <t>2024-02-12 18:31:54</t>
  </si>
  <si>
    <t>2024-02-13 18:10:15</t>
  </si>
  <si>
    <t>2024-02-14 17:25:10</t>
  </si>
  <si>
    <t>2024-02-14 17:41:05</t>
  </si>
  <si>
    <t>2024-02-14 17:44:26</t>
  </si>
  <si>
    <t>2024-02-14 18:22:50</t>
  </si>
  <si>
    <t>2024-02-14 18:26:20</t>
  </si>
  <si>
    <t>2024-02-14 18:31:39</t>
  </si>
  <si>
    <t>2024-02-15 06:33:06</t>
  </si>
  <si>
    <t>2024-02-15 07:27:05</t>
  </si>
  <si>
    <t>2024-02-15 11:27:43</t>
  </si>
  <si>
    <t>2024-02-15 11:59:06</t>
  </si>
  <si>
    <t>2024-02-15 13:40:00</t>
  </si>
  <si>
    <t>2024-02-15 13:51:34</t>
  </si>
  <si>
    <t>2024-02-15 20:20:09</t>
  </si>
  <si>
    <t>2024-02-16 17:43:11</t>
  </si>
  <si>
    <t>2024-02-17 17:40:55</t>
  </si>
  <si>
    <t>2024-02-17 18:29:48</t>
  </si>
  <si>
    <t>2024-02-17 18:40:41</t>
  </si>
  <si>
    <t>2024-02-17 20:56:05</t>
  </si>
  <si>
    <t>2024-02-17 20:56:52</t>
  </si>
  <si>
    <t>2024-02-17 23:07:05</t>
  </si>
  <si>
    <t>2024-02-20 09:19:48</t>
  </si>
  <si>
    <t>2024-02-18 06:47:06</t>
  </si>
  <si>
    <t>2024-02-18 07:34:45</t>
  </si>
  <si>
    <t>2024-02-18 08:19:02</t>
  </si>
  <si>
    <t>2024-02-18 10:07:32</t>
  </si>
  <si>
    <t>2024-02-18 13:57:04</t>
  </si>
  <si>
    <t>2024-02-18 16:50:59</t>
  </si>
  <si>
    <t>2024-02-18 17:34:47</t>
  </si>
  <si>
    <t>2024-02-18 19:25:21</t>
  </si>
  <si>
    <t>2024-02-18 19:39:25</t>
  </si>
  <si>
    <t>2024-02-18 20:11:17</t>
  </si>
  <si>
    <t>2024-02-18 20:15:18</t>
  </si>
  <si>
    <t>2024-02-19 19:00:10</t>
  </si>
  <si>
    <t>2024-02-18 20:25:46</t>
  </si>
  <si>
    <t>2024-02-18 20:28:44</t>
  </si>
  <si>
    <t>2024-02-18 20:49:32</t>
  </si>
  <si>
    <t>2024-02-18 20:50:50</t>
  </si>
  <si>
    <t>2024-02-19 04:03:33</t>
  </si>
  <si>
    <t>2024-02-19 06:12:42</t>
  </si>
  <si>
    <t>2024-02-19 06:44:36</t>
  </si>
  <si>
    <t>2024-02-19 09:02:56</t>
  </si>
  <si>
    <t>2024-02-19 09:20:40</t>
  </si>
  <si>
    <t>2024-02-19 11:50:03</t>
  </si>
  <si>
    <t>2024-02-19 12:23:19</t>
  </si>
  <si>
    <t>2024-02-19 13:10:03</t>
  </si>
  <si>
    <t>2024-02-19 19:12:47</t>
  </si>
  <si>
    <t>2024-02-20 06:04:03</t>
  </si>
  <si>
    <t>2024-02-20 07:29:33</t>
  </si>
  <si>
    <t>2024-02-20 15:58:48</t>
  </si>
  <si>
    <t>2024-02-20 20:05:04</t>
  </si>
  <si>
    <t>2024-02-21 18:22:54</t>
  </si>
  <si>
    <t>2024-02-22 08:27:10</t>
  </si>
  <si>
    <t>2024-02-22 13:02:47</t>
  </si>
  <si>
    <t>2024-02-22 17:28:06</t>
  </si>
  <si>
    <t>2024-02-22 17:32:31</t>
  </si>
  <si>
    <t>2024-02-22 18:14:21</t>
  </si>
  <si>
    <t>2024-02-22 21:04:15</t>
  </si>
  <si>
    <t>2024-02-23 11:43:27</t>
  </si>
  <si>
    <t>2024-02-23 16:23:02</t>
  </si>
  <si>
    <t>2024-02-23 23:12:27</t>
  </si>
  <si>
    <t>2024-02-25 12:29:45</t>
  </si>
  <si>
    <t>2024-02-26 09:43:37</t>
  </si>
  <si>
    <t>2024-02-26 12:28:01</t>
  </si>
  <si>
    <t>2024-02-28 21:38:58</t>
  </si>
  <si>
    <t>2024-02-29 07:48:48</t>
  </si>
  <si>
    <t>Nummer</t>
  </si>
  <si>
    <t>Anzahl</t>
  </si>
  <si>
    <t>gesamt</t>
  </si>
  <si>
    <t>Fehlende Werte</t>
  </si>
  <si>
    <t>Prozentanteil (von gültigen Werten)</t>
  </si>
  <si>
    <t>männlich</t>
  </si>
  <si>
    <t>weiblich</t>
  </si>
  <si>
    <t>divers/ keine Angabe</t>
  </si>
  <si>
    <t>2 u. 4</t>
  </si>
  <si>
    <t>3 u. 4</t>
  </si>
  <si>
    <t>fehlende Werte</t>
  </si>
  <si>
    <t>n = 138</t>
  </si>
  <si>
    <t>1 - 24 Jahre alt und jünger</t>
  </si>
  <si>
    <t>2 - 25 bis 49 Jahre alt</t>
  </si>
  <si>
    <t>3 - 50 Jahre alt und älter</t>
  </si>
  <si>
    <t>Video_bekannt_1</t>
  </si>
  <si>
    <t>Ja</t>
  </si>
  <si>
    <t>Nein</t>
  </si>
  <si>
    <t>Deepfake_Ja_Nein_1</t>
  </si>
  <si>
    <t>Zuversicht_1</t>
  </si>
  <si>
    <t>1 – gar nicht zuversichtlich</t>
  </si>
  <si>
    <t>2 – wenig zuversichtlich</t>
  </si>
  <si>
    <t>3 – mäßig zuversichtlich</t>
  </si>
  <si>
    <t>4 – sehr zuversichtlich</t>
  </si>
  <si>
    <t>Einschätzung, wenn Video bekannt</t>
  </si>
  <si>
    <t>Video bekannt und Deepfake</t>
  </si>
  <si>
    <t>Video bekannt und kein Deepfake</t>
  </si>
  <si>
    <t xml:space="preserve">gesamt </t>
  </si>
  <si>
    <t>Video bekannt</t>
  </si>
  <si>
    <t>Einschätzung, wenn Video nicht bekannt</t>
  </si>
  <si>
    <t>Video nicht bekannt und Deepfake</t>
  </si>
  <si>
    <t>Video nicht bekannt und kein Deepfake</t>
  </si>
  <si>
    <t>Video nicht bekannt</t>
  </si>
  <si>
    <t>Zuversicht Einschätzung, wenn Video bekannt</t>
  </si>
  <si>
    <t>Deepfake</t>
  </si>
  <si>
    <t>kein Deepfake</t>
  </si>
  <si>
    <t>Zuversicht Einschätzung, wenn Video nicht bekannt</t>
  </si>
  <si>
    <t>Video_bekannt_2</t>
  </si>
  <si>
    <t>Deepfake_Ja_Nein_2</t>
  </si>
  <si>
    <t>Zuversicht_2</t>
  </si>
  <si>
    <t>Video_bekannt_3</t>
  </si>
  <si>
    <t>Deepfake_Ja_Nein_3</t>
  </si>
  <si>
    <t>Zuversicht_3</t>
  </si>
  <si>
    <t>Video_bekannt_4</t>
  </si>
  <si>
    <t>Deepfake_Ja_Nein_4</t>
  </si>
  <si>
    <t>Zuversicht_4</t>
  </si>
  <si>
    <t>Video_bekannt_5</t>
  </si>
  <si>
    <t>Deepfake_Ja_Nein_5</t>
  </si>
  <si>
    <t>Zuversicht_5</t>
  </si>
  <si>
    <t>Video_bekannt_6</t>
  </si>
  <si>
    <t>Deepfake_Ja_Nein_6</t>
  </si>
  <si>
    <t>Zuversicht_6</t>
  </si>
  <si>
    <t>Video_bekannt_7</t>
  </si>
  <si>
    <t>Deepfake_Ja_Nein_7</t>
  </si>
  <si>
    <t>Zuversicht_7</t>
  </si>
  <si>
    <t>Video_bekannt_8</t>
  </si>
  <si>
    <t>Deepfake_Ja_Nein_8</t>
  </si>
  <si>
    <t>Zuversicht_8</t>
  </si>
  <si>
    <t>Video_bekannt_9</t>
  </si>
  <si>
    <t>Deepfake_Ja_Nein_9</t>
  </si>
  <si>
    <t>Zuversicht_9</t>
  </si>
  <si>
    <t>Video_bekannt_10</t>
  </si>
  <si>
    <t>Deepfake_Ja_Nein_10</t>
  </si>
  <si>
    <t>Zuversicht_10</t>
  </si>
  <si>
    <t>Deepfake Ja</t>
  </si>
  <si>
    <t>Deepfake Nein</t>
  </si>
  <si>
    <t>Fehlend</t>
  </si>
  <si>
    <t>Gesamt Deepfake Ja</t>
  </si>
  <si>
    <t>Gesamt Deepfake Nein</t>
  </si>
  <si>
    <t>Kontrolle</t>
  </si>
  <si>
    <t>Deepfake Ja (bereinigt)</t>
  </si>
  <si>
    <t>Deepfake Nein (bereinigt)</t>
  </si>
  <si>
    <t>Gesamt</t>
  </si>
  <si>
    <t>bereinigte Teilnehmer</t>
  </si>
  <si>
    <t>Antworten (10 Videos á 120 Teilnehmer)</t>
  </si>
  <si>
    <t>Teilnehmer mit 5 Deepfakes und 5 echten Videos</t>
  </si>
  <si>
    <t>Anteil Teilnehmer mit 5:5 Anteil Deepfakes</t>
  </si>
  <si>
    <t>Teilnehmer mit richtigen Antworten</t>
  </si>
  <si>
    <t>Anteil Teilnehmer mit richtigen Antworten</t>
  </si>
  <si>
    <t xml:space="preserve">Merkmal </t>
  </si>
  <si>
    <t>Merkmal</t>
  </si>
  <si>
    <t>Video als Deepfake eingeschätzt</t>
  </si>
  <si>
    <t>Video als Echt eingeschätzt</t>
  </si>
  <si>
    <t xml:space="preserve">Anzahl </t>
  </si>
  <si>
    <t>gesamt (Teilnehmer)</t>
  </si>
  <si>
    <t>gesamt (Antworten, 10 Videos á 120 Teilnehmer)</t>
  </si>
  <si>
    <t>Anzahl Teilnehmer mit 5 Videos als echt und 5 als Deepfakes eingeschätzt</t>
  </si>
  <si>
    <t>davon Anzahl Teilnehmer mit korrekte Einschätzung</t>
  </si>
  <si>
    <t>Anzahl Videos, die bekannt waren</t>
  </si>
  <si>
    <t>Anzahl Videos, die nicht bekannt waren</t>
  </si>
  <si>
    <t>Gesamtzahl bewertete Videos</t>
  </si>
  <si>
    <t>Korrelation zwischen Nachrichtenhäufigkeit</t>
  </si>
  <si>
    <t>und Anzahl Videos, die bekannt waren</t>
  </si>
  <si>
    <t>Hypothese: mehr Nachrichten</t>
  </si>
  <si>
    <t>= mehr bekannte Videos</t>
  </si>
  <si>
    <t>Korrelation zwischen Intersse an Politik</t>
  </si>
  <si>
    <t>Hypothese: mehr Intersse an Politik</t>
  </si>
  <si>
    <t>Anzahl echter Videos, die bekannt waren (x)</t>
  </si>
  <si>
    <t>korrekt eingeschätzte Videos</t>
  </si>
  <si>
    <t>Mittelwert der insgesamt korrekt eingeschätzten Videos</t>
  </si>
  <si>
    <t>Minimum der insgesamt korrekt eingeschätzten Videos</t>
  </si>
  <si>
    <t>Maximum der insgesamt korrekt eingeschätzten Videos</t>
  </si>
  <si>
    <t>Varianz korrekter Werte</t>
  </si>
  <si>
    <t>Standardabweichung korrekter Werte</t>
  </si>
  <si>
    <t>Abweichung vom Mittelwert</t>
  </si>
  <si>
    <t>quadriert</t>
  </si>
  <si>
    <t>Summe</t>
  </si>
  <si>
    <t>Varianz</t>
  </si>
  <si>
    <t>Standardabweichung</t>
  </si>
  <si>
    <t>Mittelwert</t>
  </si>
  <si>
    <t>Video</t>
  </si>
  <si>
    <t>Alter = x</t>
  </si>
  <si>
    <t>korrekt eingeschätzte Videos = y</t>
  </si>
  <si>
    <t>120 bereinigte Teilnehmer</t>
  </si>
  <si>
    <t>Anzahl korrekt eingeschätzter Videos</t>
  </si>
  <si>
    <t>Anzahl falsch eingeschätzter Videos</t>
  </si>
  <si>
    <t>falsch eingeschätzte Videos</t>
  </si>
  <si>
    <t>Nachrichten_Haeufigkeit (x)</t>
  </si>
  <si>
    <t>Anzahl Videos, die bekannt waren (y)</t>
  </si>
  <si>
    <t>Mittelwert (x)</t>
  </si>
  <si>
    <t>Mittelwert y</t>
  </si>
  <si>
    <t>Abweichung x von MW x (x- MW x)</t>
  </si>
  <si>
    <t>Abweichung y von MW y (y- MW y)</t>
  </si>
  <si>
    <t>Abweichungen multipliziert</t>
  </si>
  <si>
    <t>Summe von AB</t>
  </si>
  <si>
    <t>Covarianz</t>
  </si>
  <si>
    <t>Abweichung x ²</t>
  </si>
  <si>
    <t>Abweichung y ²</t>
  </si>
  <si>
    <t>Summe x</t>
  </si>
  <si>
    <t>Summe y</t>
  </si>
  <si>
    <t>Summe/n y</t>
  </si>
  <si>
    <t>Summe/n x</t>
  </si>
  <si>
    <t>Standardabweichung (Wurzel ziehen) x</t>
  </si>
  <si>
    <t>Standardabweichung (Wurzel ziehen) y</t>
  </si>
  <si>
    <t>Pearson r = Kovarianz (x,y) / Standardabweichung x * Standardabweichung y</t>
  </si>
  <si>
    <t>geringer Zusammenhang zwischen Nachrichtenhäufikgeit und bekannten Videos</t>
  </si>
  <si>
    <t>Interesse_Politik (x)</t>
  </si>
  <si>
    <t>Summe von AU</t>
  </si>
  <si>
    <t>wie vorher, da Variable y gleichbleibt</t>
  </si>
  <si>
    <t>mittlerer Zusammenhang zwischen Interesse an Politik und Bekanntheit der Videos</t>
  </si>
  <si>
    <t>Signifikanztest</t>
  </si>
  <si>
    <t>df-Freiheitsgrade: n-2</t>
  </si>
  <si>
    <t>Wurzel von n-2</t>
  </si>
  <si>
    <t>Pearson r mal Wurzel von n-2</t>
  </si>
  <si>
    <t>Pearson r hoch 2</t>
  </si>
  <si>
    <t>Wurzel von 1-Pearson r hoch 2</t>
  </si>
  <si>
    <t>Teilen gelb</t>
  </si>
  <si>
    <t xml:space="preserve"> 1-Pearson r hoch 2</t>
  </si>
  <si>
    <t>Bei 118 Freiheitsgraden in Tabelle bei df 60 schauen (nächst kleinerer Freiheitsgrad)</t>
  </si>
  <si>
    <t>kritische t-Wert bei Irrtumswahrscheinlichkeit von 1%: 2,39</t>
  </si>
  <si>
    <t>da 3,94 größer ist: Nullhypothese ablehnen, Alternativhypothese annehmen</t>
  </si>
  <si>
    <t>d.h. Zusammenhang zwischen Interesse an Politik und Bekanntheit der Videos signifikant</t>
  </si>
  <si>
    <t>da 1,76 kleiner ist: Nullhypothese annehmen, Alternativhypothese ablehnen</t>
  </si>
  <si>
    <t>d.h. Zusammenhang zwischen Nachrichtenhäufigkeit und Bekanntheit der Videos NICHT signifikant</t>
  </si>
  <si>
    <t>Rang x</t>
  </si>
  <si>
    <t>Rang y</t>
  </si>
  <si>
    <t>Rangplatzdifferenz</t>
  </si>
  <si>
    <t>quadrierte Rangplatzdifferenz</t>
  </si>
  <si>
    <t>Rang x vorhanden</t>
  </si>
  <si>
    <t>Rang x Anzahl</t>
  </si>
  <si>
    <t>Rang y vorhanden</t>
  </si>
  <si>
    <t>Rang y Anzahl</t>
  </si>
  <si>
    <t>T</t>
  </si>
  <si>
    <t>U</t>
  </si>
  <si>
    <t>(n^3 -n)/12</t>
  </si>
  <si>
    <t>Spearmans Rho</t>
  </si>
  <si>
    <t>118 Freiheitsgrade</t>
  </si>
  <si>
    <t>t-Test</t>
  </si>
  <si>
    <t>Rho^2</t>
  </si>
  <si>
    <t>1-Rho^2</t>
  </si>
  <si>
    <t>df = (n-2)</t>
  </si>
  <si>
    <t>Anzahl echter Videos, die bekannt waren (y)</t>
  </si>
  <si>
    <t>Alter (x)</t>
  </si>
  <si>
    <t>Spearmans Rho von 0,45 deutet auf mittleren Zusammenhang hin</t>
  </si>
  <si>
    <t>H1: je höher das Interesse an der Politik ist, desto mehr echte Videos sind bekannt</t>
  </si>
  <si>
    <t>H0: es gibt keinen Zusammenhang zwischen dem Interesse an der Politik und der Bekanntheit der echten Videos</t>
  </si>
  <si>
    <t>der kritische Wert des einseitigen T-Tests liegt bei a=1% und 60 Freiheitsgraden (nächstkleiner) bei 2,39</t>
  </si>
  <si>
    <t>der t-Test von 5,43 liegt über diesem kritischen Wert, dadurch ist die beobachtete Korrelation statistisch relevant</t>
  </si>
  <si>
    <t>H1 wird angenommen, also gibt es eine signifikante positive Korrelation zwischen den Variablen</t>
  </si>
  <si>
    <t>Spearmans Rho von -0,33 deutet auf mittleren Zusammenhang hin (negative Korrelation)</t>
  </si>
  <si>
    <t>H0: es gibt keinen Zusammenhang zwischen dem Alter und der Einschätzung der Deepfakes</t>
  </si>
  <si>
    <t>H1 wird angenommen, also gibt es eine signifikante negative Korrelation zwischen den Variablen</t>
  </si>
  <si>
    <t>H1: es gibt einen Zusammenhang zwischen dem Alter und der Einschätzung der Deepfakes (ungerichtet)</t>
  </si>
  <si>
    <t>der kritische Wert des zweiseitigen T-Tests liegt bei a=1% und 60 Freiheitsgraden (nächstkleiner) bei 2,66</t>
  </si>
  <si>
    <t>der t-Test von |-3,84| liegt über diesem kritischen Wert, dadurch ist die beobachtete Korrelation statistisch relevant</t>
  </si>
  <si>
    <t>Rang x (Alter)</t>
  </si>
  <si>
    <t>Rang y (korrekt eingeschätzte Videos)</t>
  </si>
  <si>
    <t>Zuversicht_Erkennung (y)</t>
  </si>
  <si>
    <t xml:space="preserve">Rang x </t>
  </si>
  <si>
    <t xml:space="preserve">Rang y </t>
  </si>
  <si>
    <t>134 Freiheitsgrade</t>
  </si>
  <si>
    <t>Spearmans Rho von 0,41 deutet auf mittleren Zusammenhang hin</t>
  </si>
  <si>
    <t>H0: es gibt keinen Zusammenhang zwischen dem Interesse an der Politik und der Bekanntheit der Videos</t>
  </si>
  <si>
    <t>H1: je höher das Interesse an der Politik ist, desto mehr Videos sind bekannt</t>
  </si>
  <si>
    <t>der t-Test von 4,85 liegt über diesem kritischen Wert, dadurch ist die beobachtete Korrelation statistisch relevant</t>
  </si>
  <si>
    <t>Cybersicherheit (x)</t>
  </si>
  <si>
    <t>Nachrichten_Interesse (x)</t>
  </si>
  <si>
    <t>Spearmans Rho von 0,34 deutet auf mittleren Zusammenhang hin</t>
  </si>
  <si>
    <t>H0: es gibt keinen Zusammenhang zwischen dem Interesse an den Nachrichten und der Bekanntheit der echten Videos</t>
  </si>
  <si>
    <t>H1: je höher das Interesse an den Nachrichten ist, desto mehr echte Videos sind bekannt</t>
  </si>
  <si>
    <t>der t-Test von 3,88 liegt über diesem kritischen Wert, dadurch ist die beobachtete Korrelation statistisch relevant</t>
  </si>
  <si>
    <t>Anzahl korrekt eingeschätzter Videos (y)</t>
  </si>
  <si>
    <t>Deepfakes_bekannt (y)</t>
  </si>
  <si>
    <t>Spearmans Rho von -0,26 deutet auf geringen Zusammenhang hin</t>
  </si>
  <si>
    <t>H0: es gibt keinen Zusammenhang zwischen dem Interesse an Cybersicherheit und der Bekanntheit von Deepfakes</t>
  </si>
  <si>
    <t>H1:  es gibt einen Zusammenhang zwischen dem Interesse an Cybersicherheit und der Bekanntheit von Deepfakes</t>
  </si>
  <si>
    <t>der t-Test von |-2,91| liegt knapp über diesem kritischen Wert, dadurch ist die beobachtete Korrelation statistisch relevant</t>
  </si>
  <si>
    <t>in diesem Fall: geringes Interesse an Cybersicherheit bedeutet, dass Deepfakes eher bekannt waren</t>
  </si>
  <si>
    <t>Deepfakes bekannt</t>
  </si>
  <si>
    <t>Deepfakes nicht bekannt</t>
  </si>
  <si>
    <t>Anzahl korrekt eingeschätzter Videos (x)</t>
  </si>
  <si>
    <t>Durchschnittswert der Einschätzung (y)</t>
  </si>
  <si>
    <t>Rang y (Durchschnitt Einschätzung)</t>
  </si>
  <si>
    <t>Rang y (Anzahl korrekt eingeschätzter Videos)</t>
  </si>
  <si>
    <t>Rang x (Anzahl korrekt eingeschätzter Videos</t>
  </si>
  <si>
    <t>Rang y (Durchschnitt der Einschätzung)</t>
  </si>
  <si>
    <t>Spearmans Rho von 0,33 deutet auf mittleren Zusammenhang hin</t>
  </si>
  <si>
    <t>der t-Test von 3,75 liegt über diesem kritischen Wert, dadurch ist die beobachtete Korrelation statistisch relevant</t>
  </si>
  <si>
    <t>in diesem Fall: mehr korrekte Einschätzungen von Videos und höhere Sicherheit bei der Einschätzung</t>
  </si>
  <si>
    <t>H0: es gibt keinen Zusammenhang zwischen der Anzahl an korrekt eingeschätzten Videos und der Einschätzung des Selbstbewusstseins</t>
  </si>
  <si>
    <t>H1: es gibt einen Zusammenhang zwischen der Anzahl an korrekt eingeschätzten Videos und der Einschätzung des Selbstbewusstseins</t>
  </si>
  <si>
    <t>Spearmans Rho von -0,33 deutet auf mittleren Zusammenhang hin</t>
  </si>
  <si>
    <t>H0: es gibt keinen Zusammenhang zwischen dem Alter und der Anzahl an korrekt eingeschätzten Videos</t>
  </si>
  <si>
    <t>H1: es gibt einen Zusammenhang zwischen dem Alter und der Anzahl an korrekt eingeschätzten Videos</t>
  </si>
  <si>
    <t>in diesem Fall: höheres Alter = weniger korrekte Antworten, jüngeres Alter = mehr korrekte Antworten</t>
  </si>
  <si>
    <t>Vertrauen_Nachrichten (x)</t>
  </si>
  <si>
    <t>Anzahl korrekt eingeschätzter Deepfakes (y)</t>
  </si>
  <si>
    <t xml:space="preserve">n= </t>
  </si>
  <si>
    <t>fehlende Werte=</t>
  </si>
  <si>
    <t>Arbeitslos/ nicht erwerbstätig (z.B. Hausfrau)</t>
  </si>
  <si>
    <t>Rentner/ Pensionär</t>
  </si>
  <si>
    <t>in Schule/ Ausbildung/ Studium</t>
  </si>
  <si>
    <t>Berufstätiger Arbeitnehmer/ Selbstständiger/ Beamter</t>
  </si>
  <si>
    <t>andere Angabe</t>
  </si>
  <si>
    <t>kein Schulabschluss</t>
  </si>
  <si>
    <t>Hauptschul-/ Volksschulabschluss</t>
  </si>
  <si>
    <t>Realschulabschluss/ Mittlere Reife</t>
  </si>
  <si>
    <t>Abitur/ Fachhochschulreife/ Fachabitur</t>
  </si>
  <si>
    <t>Bachelorabschluss/ Meistertitel/ Diplomabschluss/ Masterabschluss</t>
  </si>
  <si>
    <t>Promotion (Abschluss mit Doktortitel)</t>
  </si>
  <si>
    <t>anderer Abschluss</t>
  </si>
  <si>
    <t>Tätigkeit (n =137)</t>
  </si>
  <si>
    <t>Schulbildung (n=137)</t>
  </si>
  <si>
    <t>Interesse an Cybersicherheit</t>
  </si>
  <si>
    <t>Interesse an Nachrichten</t>
  </si>
  <si>
    <t>Interesse an Politik</t>
  </si>
  <si>
    <t>gar nicht stark</t>
  </si>
  <si>
    <t>wenig stark</t>
  </si>
  <si>
    <t>einigermaßen stark</t>
  </si>
  <si>
    <t>sehr stark</t>
  </si>
  <si>
    <t>fehöende Werte</t>
  </si>
  <si>
    <t>Rang x (Geschlecht)</t>
  </si>
  <si>
    <t>Rang x (Schulbildung)</t>
  </si>
  <si>
    <t>H0: es gibt keinen Zusammenhang zwischen der Schulbildung und der Einschätzung der Deepfakes</t>
  </si>
  <si>
    <t>H1: es gibt einen Zusammenhang zwischen der Schulbildung und der Einschätzung der Deepfakes (ungerichtet)</t>
  </si>
  <si>
    <t>der t-Test von 2,82 liegt über diesem kritischen Wert, dadurch ist die beobachtete Korrelation statistisch relevant</t>
  </si>
  <si>
    <t>Rang x (Tätigkeit)</t>
  </si>
  <si>
    <t>Spearmans Rho von 0,25 deutet auf geringen Zusammenhang hin (positive Korrelation)</t>
  </si>
  <si>
    <t>korrekt eingeschätzte Deepfakes</t>
  </si>
  <si>
    <t>Anzahl der als Deepfakes eingeschätzter Vidoes (y)</t>
  </si>
  <si>
    <t>Falschmeldungen (x)</t>
  </si>
  <si>
    <t>AUSGABE: ZUSAMMENFASSUNG</t>
  </si>
  <si>
    <t>Regressions-Statistik</t>
  </si>
  <si>
    <t>Multipler Korrelationskoeffizient</t>
  </si>
  <si>
    <t>Bestimmtheitsmaß</t>
  </si>
  <si>
    <t>Adjustiertes Bestimmtheitsmaß</t>
  </si>
  <si>
    <t>Standardfehler</t>
  </si>
  <si>
    <t>Beobachtungen</t>
  </si>
  <si>
    <t>ANOVA</t>
  </si>
  <si>
    <t>Regression</t>
  </si>
  <si>
    <t>Residue</t>
  </si>
  <si>
    <t>Schnittpunkt</t>
  </si>
  <si>
    <t>Freiheitsgrade (df)</t>
  </si>
  <si>
    <t>Quadratsummen (SS)</t>
  </si>
  <si>
    <t>Mittlere Quadratsumme (MS)</t>
  </si>
  <si>
    <t>Prüfgröße (F)</t>
  </si>
  <si>
    <t>F krit</t>
  </si>
  <si>
    <t>Koeffizienten</t>
  </si>
  <si>
    <t>t-Statistik</t>
  </si>
  <si>
    <t>P-Wert</t>
  </si>
  <si>
    <t>Untere 95%</t>
  </si>
  <si>
    <t>Obere 95%</t>
  </si>
  <si>
    <t>Untere 95,0%</t>
  </si>
  <si>
    <t>Obere 95,0%</t>
  </si>
  <si>
    <t>AUSGABE: RESIDUENPLOT</t>
  </si>
  <si>
    <t>Beobachtung</t>
  </si>
  <si>
    <t>Residuen</t>
  </si>
  <si>
    <t>Schätzung für korrekt eingeschätzte Videos = y</t>
  </si>
  <si>
    <t>Schulbildung (x)</t>
  </si>
  <si>
    <t>Anzahl bekannter Videos (y)</t>
  </si>
  <si>
    <t>Schätzung für Anzahl bekannter Videos (y)</t>
  </si>
  <si>
    <t>durchschnitt Zuversicht Einschätzung (x)</t>
  </si>
  <si>
    <t>Anzahl echter Videos, die bekannt waren</t>
  </si>
  <si>
    <t>Schätzung für Anzahl echter Videos, die bekannt waren</t>
  </si>
  <si>
    <t>mindestens mehrmals pro Woche (5,6,7,8)</t>
  </si>
  <si>
    <t>Mittelwert  bekannte Videos</t>
  </si>
  <si>
    <t>MW echter, bekannter Videos</t>
  </si>
  <si>
    <t>MW korrekter Videos</t>
  </si>
  <si>
    <t>24 Jahre alt und jünger</t>
  </si>
  <si>
    <t>25 bis 49 Jahre alt</t>
  </si>
  <si>
    <t>50 Jahre alt und älter</t>
  </si>
  <si>
    <t>Vertrauen in die Nachrichten</t>
  </si>
  <si>
    <t>Erkennung von Falschmeldungen</t>
  </si>
  <si>
    <t>stimme zu</t>
  </si>
  <si>
    <t>unentschlossen</t>
  </si>
  <si>
    <t>stimme nicht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</si>
</sst>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0"/>
      <name val="Arial"/>
      <family val="2"/>
      <charset val="1"/>
    </font>
    <font>
      <sz val="10"/>
      <name val="Arial"/>
    </font>
    <font>
      <i/>
      <sz val="11"/>
      <color rgb="FF000000"/>
      <name val="Calibri"/>
    </font>
    <font>
      <b/>
      <i/>
      <sz val="10"/>
      <name val="Arial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0" applyFont="1"/>
    <xf numFmtId="9" fontId="1" fillId="0" borderId="0" xfId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1" fillId="0" borderId="8" xfId="1" applyBorder="1"/>
    <xf numFmtId="0" fontId="0" fillId="0" borderId="5" xfId="0" applyBorder="1"/>
    <xf numFmtId="0" fontId="0" fillId="3" borderId="7" xfId="0" applyFill="1" applyBorder="1"/>
    <xf numFmtId="0" fontId="0" fillId="3" borderId="0" xfId="0" applyFill="1"/>
    <xf numFmtId="0" fontId="0" fillId="4" borderId="7" xfId="0" applyFill="1" applyBorder="1"/>
    <xf numFmtId="0" fontId="0" fillId="4" borderId="0" xfId="0" applyFill="1"/>
    <xf numFmtId="0" fontId="4" fillId="0" borderId="0" xfId="0" applyFon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5" borderId="0" xfId="0" applyNumberFormat="1" applyFill="1"/>
    <xf numFmtId="0" fontId="0" fillId="5" borderId="0" xfId="0" applyFill="1"/>
    <xf numFmtId="1" fontId="0" fillId="5" borderId="2" xfId="0" applyNumberFormat="1" applyFill="1" applyBorder="1"/>
    <xf numFmtId="1" fontId="0" fillId="6" borderId="0" xfId="0" applyNumberFormat="1" applyFill="1"/>
    <xf numFmtId="0" fontId="0" fillId="6" borderId="0" xfId="0" applyFill="1"/>
    <xf numFmtId="9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1" fontId="0" fillId="5" borderId="1" xfId="0" applyNumberFormat="1" applyFill="1" applyBorder="1"/>
    <xf numFmtId="1" fontId="0" fillId="5" borderId="4" xfId="0" applyNumberFormat="1" applyFill="1" applyBorder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9" fontId="1" fillId="6" borderId="0" xfId="1" applyFill="1"/>
    <xf numFmtId="165" fontId="1" fillId="0" borderId="5" xfId="1" applyNumberFormat="1" applyBorder="1"/>
    <xf numFmtId="2" fontId="0" fillId="2" borderId="0" xfId="0" applyNumberFormat="1" applyFill="1"/>
    <xf numFmtId="0" fontId="5" fillId="0" borderId="0" xfId="0" applyFont="1"/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Continuous"/>
    </xf>
    <xf numFmtId="10" fontId="1" fillId="0" borderId="0" xfId="1" applyNumberFormat="1"/>
    <xf numFmtId="10" fontId="1" fillId="0" borderId="7" xfId="1" applyNumberFormat="1" applyBorder="1"/>
  </cellXfs>
  <cellStyles count="2">
    <cellStyle name="Prozent" xfId="1" builtinId="5"/>
    <cellStyle name="Standard" xfId="0" builtinId="0"/>
  </cellStyles>
  <dxfs count="7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0865C"/>
      <color rgb="FF4DD367"/>
      <color rgb="FF57DBAF"/>
      <color rgb="FF97E066"/>
      <color rgb="FFBADAAA"/>
      <color rgb="FF66FEDA"/>
      <color rgb="FF67CBFD"/>
      <color rgb="FF9CDDFE"/>
      <color rgb="FF8EF2E6"/>
      <color rgb="FF7DB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 Alter der Teilnehmer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Alter'!$E$3:$E$5</c:f>
              <c:strCache>
                <c:ptCount val="3"/>
                <c:pt idx="0">
                  <c:v>24 Jahre alt und jünger</c:v>
                </c:pt>
                <c:pt idx="1">
                  <c:v>25 bis 49 Jahre alt</c:v>
                </c:pt>
                <c:pt idx="2">
                  <c:v>50 Jahre alt und älter</c:v>
                </c:pt>
              </c:strCache>
            </c:strRef>
          </c:cat>
          <c:val>
            <c:numRef>
              <c:f>'Auswertung Alter'!$G$3:$G$5</c:f>
              <c:numCache>
                <c:formatCode>0%</c:formatCode>
                <c:ptCount val="3"/>
                <c:pt idx="0">
                  <c:v>0.25362318840579712</c:v>
                </c:pt>
                <c:pt idx="1">
                  <c:v>0.47101449275362317</c:v>
                </c:pt>
                <c:pt idx="2">
                  <c:v>0.27536231884057971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0-4474-84E3-69595E242E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8960824"/>
        <c:axId val="668966944"/>
      </c:barChart>
      <c:catAx>
        <c:axId val="66896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Alter der Teilnehmer (n = 138)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966944"/>
        <c:crosses val="autoZero"/>
        <c:auto val="1"/>
        <c:lblAlgn val="ctr"/>
        <c:lblOffset val="100"/>
        <c:noMultiLvlLbl val="0"/>
      </c:catAx>
      <c:valAx>
        <c:axId val="668966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Anteil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96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 Alter der Teilnehmer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Alter'!$E$3:$E$5</c:f>
              <c:strCache>
                <c:ptCount val="3"/>
                <c:pt idx="0">
                  <c:v>24 Jahre alt und jünger</c:v>
                </c:pt>
                <c:pt idx="1">
                  <c:v>25 bis 49 Jahre alt</c:v>
                </c:pt>
                <c:pt idx="2">
                  <c:v>50 Jahre alt und älter</c:v>
                </c:pt>
              </c:strCache>
            </c:strRef>
          </c:cat>
          <c:val>
            <c:numRef>
              <c:f>'Auswertung Alter'!$G$3:$G$5</c:f>
              <c:numCache>
                <c:formatCode>0%</c:formatCode>
                <c:ptCount val="3"/>
                <c:pt idx="0">
                  <c:v>0.25362318840579712</c:v>
                </c:pt>
                <c:pt idx="1">
                  <c:v>0.47101449275362317</c:v>
                </c:pt>
                <c:pt idx="2">
                  <c:v>0.27536231884057971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B-4963-848D-2AF103C90E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8960824"/>
        <c:axId val="668966944"/>
      </c:barChart>
      <c:catAx>
        <c:axId val="66896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Alter der Teilnehmer (n = 138)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966944"/>
        <c:crosses val="autoZero"/>
        <c:auto val="1"/>
        <c:lblAlgn val="ctr"/>
        <c:lblOffset val="100"/>
        <c:noMultiLvlLbl val="0"/>
      </c:catAx>
      <c:valAx>
        <c:axId val="66896694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Anteil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9608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 Geschlecht</a:t>
            </a:r>
            <a:r>
              <a:rPr lang="de-DE" baseline="0"/>
              <a:t> der Teilnehmer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Geschlecht'!$F$3:$F$5</c:f>
              <c:strCache>
                <c:ptCount val="3"/>
                <c:pt idx="0">
                  <c:v>männlich</c:v>
                </c:pt>
                <c:pt idx="1">
                  <c:v>weiblich</c:v>
                </c:pt>
                <c:pt idx="2">
                  <c:v>divers/ keine Angabe</c:v>
                </c:pt>
              </c:strCache>
            </c:strRef>
          </c:cat>
          <c:val>
            <c:numRef>
              <c:f>'Auswertung Geschlecht'!$H$3:$H$5</c:f>
              <c:numCache>
                <c:formatCode>0%</c:formatCode>
                <c:ptCount val="3"/>
                <c:pt idx="0">
                  <c:v>0.47101449275362317</c:v>
                </c:pt>
                <c:pt idx="1">
                  <c:v>0.49275362318840582</c:v>
                </c:pt>
                <c:pt idx="2">
                  <c:v>3.6231884057971016E-2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F5C-A272-501021F59B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1653048"/>
        <c:axId val="601648368"/>
      </c:barChart>
      <c:catAx>
        <c:axId val="60165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Geschlecht der Teilnehmer (n = 138)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648368"/>
        <c:crosses val="autoZero"/>
        <c:auto val="1"/>
        <c:lblAlgn val="ctr"/>
        <c:lblOffset val="100"/>
        <c:noMultiLvlLbl val="0"/>
      </c:catAx>
      <c:valAx>
        <c:axId val="601648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Anteil</a:t>
                </a:r>
                <a:r>
                  <a:rPr lang="de-DE" baseline="0"/>
                  <a:t> in %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65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 Geschlecht</a:t>
            </a:r>
            <a:r>
              <a:rPr lang="de-DE" baseline="0"/>
              <a:t> der Teilnehmer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Geschlecht'!$F$3:$F$5</c:f>
              <c:strCache>
                <c:ptCount val="3"/>
                <c:pt idx="0">
                  <c:v>männlich</c:v>
                </c:pt>
                <c:pt idx="1">
                  <c:v>weiblich</c:v>
                </c:pt>
                <c:pt idx="2">
                  <c:v>divers/ keine Angabe</c:v>
                </c:pt>
              </c:strCache>
            </c:strRef>
          </c:cat>
          <c:val>
            <c:numRef>
              <c:f>'Auswertung Geschlecht'!$H$3:$H$5</c:f>
              <c:numCache>
                <c:formatCode>0%</c:formatCode>
                <c:ptCount val="3"/>
                <c:pt idx="0">
                  <c:v>0.47101449275362317</c:v>
                </c:pt>
                <c:pt idx="1">
                  <c:v>0.49275362318840582</c:v>
                </c:pt>
                <c:pt idx="2">
                  <c:v>3.6231884057971016E-2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E-4895-8002-B6C8D7A40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1653048"/>
        <c:axId val="601648368"/>
      </c:barChart>
      <c:catAx>
        <c:axId val="60165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Geschlecht der Teilnehmer (n = 138)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648368"/>
        <c:crosses val="autoZero"/>
        <c:auto val="1"/>
        <c:lblAlgn val="ctr"/>
        <c:lblOffset val="100"/>
        <c:noMultiLvlLbl val="0"/>
      </c:catAx>
      <c:valAx>
        <c:axId val="60164836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Anteil</a:t>
                </a:r>
                <a:r>
                  <a:rPr lang="de-DE" baseline="0"/>
                  <a:t> in %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6530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Schulbildung</a:t>
            </a:r>
            <a:r>
              <a:rPr lang="de-DE" baseline="0"/>
              <a:t> der Teilnehmer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'Auswertung Tätigkeit, Schulbild'!$I$3</c:f>
              <c:strCache>
                <c:ptCount val="1"/>
                <c:pt idx="0">
                  <c:v>kein Schulabschluss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Schulbild'!$L$3</c:f>
              <c:numCache>
                <c:formatCode>0%</c:formatCode>
                <c:ptCount val="1"/>
                <c:pt idx="0">
                  <c:v>2.9197080291970802E-2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81-496A-96F3-7679AD288F98}"/>
            </c:ext>
          </c:extLst>
        </c:ser>
        <c:ser>
          <c:idx val="0"/>
          <c:order val="1"/>
          <c:tx>
            <c:strRef>
              <c:f>'Auswertung Tätigkeit, Schulbild'!$I$4</c:f>
              <c:strCache>
                <c:ptCount val="1"/>
                <c:pt idx="0">
                  <c:v>Hauptschul-/ Volksschulabschluss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Schulbild'!$L$4</c:f>
              <c:numCache>
                <c:formatCode>0%</c:formatCode>
                <c:ptCount val="1"/>
                <c:pt idx="0">
                  <c:v>4.3795620437956206E-2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81-496A-96F3-7679AD288F98}"/>
            </c:ext>
          </c:extLst>
        </c:ser>
        <c:ser>
          <c:idx val="1"/>
          <c:order val="2"/>
          <c:tx>
            <c:strRef>
              <c:f>'Auswertung Tätigkeit, Schulbild'!$I$5</c:f>
              <c:strCache>
                <c:ptCount val="1"/>
                <c:pt idx="0">
                  <c:v>Realschulabschluss/ Mittlere Reife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Schulbild'!$L$5</c:f>
              <c:numCache>
                <c:formatCode>0%</c:formatCode>
                <c:ptCount val="1"/>
                <c:pt idx="0">
                  <c:v>0.23357664233576642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81-496A-96F3-7679AD288F98}"/>
            </c:ext>
          </c:extLst>
        </c:ser>
        <c:ser>
          <c:idx val="3"/>
          <c:order val="3"/>
          <c:tx>
            <c:strRef>
              <c:f>'Auswertung Tätigkeit, Schulbild'!$I$6</c:f>
              <c:strCache>
                <c:ptCount val="1"/>
                <c:pt idx="0">
                  <c:v>Abitur/ Fachhochschulreife/ Fachabitur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Schulbild'!$L$6</c:f>
              <c:numCache>
                <c:formatCode>0%</c:formatCode>
                <c:ptCount val="1"/>
                <c:pt idx="0">
                  <c:v>0.20437956204379562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81-496A-96F3-7679AD288F98}"/>
            </c:ext>
          </c:extLst>
        </c:ser>
        <c:ser>
          <c:idx val="4"/>
          <c:order val="4"/>
          <c:tx>
            <c:strRef>
              <c:f>'Auswertung Tätigkeit, Schulbild'!$I$7</c:f>
              <c:strCache>
                <c:ptCount val="1"/>
                <c:pt idx="0">
                  <c:v>Bachelorabschluss/ Meistertitel/ Diplomabschluss/ Masterabschluss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Schulbild'!$L$7</c:f>
              <c:numCache>
                <c:formatCode>0%</c:formatCode>
                <c:ptCount val="1"/>
                <c:pt idx="0">
                  <c:v>0.47445255474452552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81-496A-96F3-7679AD288F98}"/>
            </c:ext>
          </c:extLst>
        </c:ser>
        <c:ser>
          <c:idx val="5"/>
          <c:order val="5"/>
          <c:tx>
            <c:strRef>
              <c:f>'Auswertung Tätigkeit, Schulbild'!$I$8</c:f>
              <c:strCache>
                <c:ptCount val="1"/>
                <c:pt idx="0">
                  <c:v>Promotion (Abschluss mit Doktortitel)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Schulbild'!$L$8</c:f>
              <c:numCache>
                <c:formatCode>0%</c:formatCode>
                <c:ptCount val="1"/>
                <c:pt idx="0">
                  <c:v>7.2992700729927005E-3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81-496A-96F3-7679AD288F98}"/>
            </c:ext>
          </c:extLst>
        </c:ser>
        <c:ser>
          <c:idx val="6"/>
          <c:order val="6"/>
          <c:tx>
            <c:strRef>
              <c:f>'Auswertung Tätigkeit, Schulbild'!$I$9</c:f>
              <c:strCache>
                <c:ptCount val="1"/>
                <c:pt idx="0">
                  <c:v>anderer Abschluss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Schulbild'!$J$1</c:f>
              <c:strCache>
                <c:ptCount val="1"/>
                <c:pt idx="0">
                  <c:v>Schulbildung (n=137)</c:v>
                </c:pt>
              </c:strCache>
            </c:strRef>
          </c:cat>
          <c:val>
            <c:numRef>
              <c:f>'Auswertung Tätigkeit, Schulbild'!$L$9</c:f>
              <c:numCache>
                <c:formatCode>0%</c:formatCode>
                <c:ptCount val="1"/>
                <c:pt idx="0">
                  <c:v>7.2992700729927005E-3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81-496A-96F3-7679AD288F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438542848"/>
        <c:axId val="438541768"/>
      </c:barChart>
      <c:catAx>
        <c:axId val="43854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41768"/>
        <c:crosses val="autoZero"/>
        <c:auto val="1"/>
        <c:lblAlgn val="ctr"/>
        <c:lblOffset val="100"/>
        <c:noMultiLvlLbl val="0"/>
      </c:catAx>
      <c:valAx>
        <c:axId val="438541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428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Tätigkeit</a:t>
            </a:r>
            <a:r>
              <a:rPr lang="de-DE" baseline="0"/>
              <a:t> der Teilnehmer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'Auswertung Tätigkeit, Schulbild'!$O$3</c:f>
              <c:strCache>
                <c:ptCount val="1"/>
                <c:pt idx="0">
                  <c:v>Arbeitslos/ nicht erwerbstätig (z.B. Hausfrau)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Schulbild'!$P$1</c:f>
              <c:strCache>
                <c:ptCount val="1"/>
                <c:pt idx="0">
                  <c:v>Tätigkeit (n =137)</c:v>
                </c:pt>
              </c:strCache>
            </c:strRef>
          </c:cat>
          <c:val>
            <c:numRef>
              <c:f>'Auswertung Tätigkeit, Schulbild'!$R$3</c:f>
              <c:numCache>
                <c:formatCode>0%</c:formatCode>
                <c:ptCount val="1"/>
                <c:pt idx="0">
                  <c:v>2.9197080291970802E-2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D-4E7A-9CBA-7971E776BD7C}"/>
            </c:ext>
          </c:extLst>
        </c:ser>
        <c:ser>
          <c:idx val="0"/>
          <c:order val="1"/>
          <c:tx>
            <c:strRef>
              <c:f>'Auswertung Tätigkeit, Schulbild'!$O$4</c:f>
              <c:strCache>
                <c:ptCount val="1"/>
                <c:pt idx="0">
                  <c:v>Rentner/ Pensionär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Schulbild'!$P$1</c:f>
              <c:strCache>
                <c:ptCount val="1"/>
                <c:pt idx="0">
                  <c:v>Tätigkeit (n =137)</c:v>
                </c:pt>
              </c:strCache>
            </c:strRef>
          </c:cat>
          <c:val>
            <c:numRef>
              <c:f>'Auswertung Tätigkeit, Schulbild'!$R$4</c:f>
              <c:numCache>
                <c:formatCode>0%</c:formatCode>
                <c:ptCount val="1"/>
                <c:pt idx="0">
                  <c:v>5.1094890510948905E-2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D-4E7A-9CBA-7971E776BD7C}"/>
            </c:ext>
          </c:extLst>
        </c:ser>
        <c:ser>
          <c:idx val="1"/>
          <c:order val="2"/>
          <c:tx>
            <c:strRef>
              <c:f>'Auswertung Tätigkeit, Schulbild'!$O$5</c:f>
              <c:strCache>
                <c:ptCount val="1"/>
                <c:pt idx="0">
                  <c:v>in Schule/ Ausbildung/ Studium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Schulbild'!$P$1</c:f>
              <c:strCache>
                <c:ptCount val="1"/>
                <c:pt idx="0">
                  <c:v>Tätigkeit (n =137)</c:v>
                </c:pt>
              </c:strCache>
            </c:strRef>
          </c:cat>
          <c:val>
            <c:numRef>
              <c:f>'Auswertung Tätigkeit, Schulbild'!$R$5</c:f>
              <c:numCache>
                <c:formatCode>0%</c:formatCode>
                <c:ptCount val="1"/>
                <c:pt idx="0">
                  <c:v>0.28467153284671531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D-4E7A-9CBA-7971E776BD7C}"/>
            </c:ext>
          </c:extLst>
        </c:ser>
        <c:ser>
          <c:idx val="3"/>
          <c:order val="3"/>
          <c:tx>
            <c:strRef>
              <c:f>'Auswertung Tätigkeit, Schulbild'!$O$6</c:f>
              <c:strCache>
                <c:ptCount val="1"/>
                <c:pt idx="0">
                  <c:v>Berufstätiger Arbeitnehmer/ Selbstständiger/ Beamter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Schulbild'!$P$1</c:f>
              <c:strCache>
                <c:ptCount val="1"/>
                <c:pt idx="0">
                  <c:v>Tätigkeit (n =137)</c:v>
                </c:pt>
              </c:strCache>
            </c:strRef>
          </c:cat>
          <c:val>
            <c:numRef>
              <c:f>'Auswertung Tätigkeit, Schulbild'!$R$6</c:f>
              <c:numCache>
                <c:formatCode>0%</c:formatCode>
                <c:ptCount val="1"/>
                <c:pt idx="0">
                  <c:v>0.62043795620437958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9D-4E7A-9CBA-7971E776BD7C}"/>
            </c:ext>
          </c:extLst>
        </c:ser>
        <c:ser>
          <c:idx val="4"/>
          <c:order val="4"/>
          <c:tx>
            <c:strRef>
              <c:f>'Auswertung Tätigkeit, Schulbild'!$O$7</c:f>
              <c:strCache>
                <c:ptCount val="1"/>
                <c:pt idx="0">
                  <c:v>andere Angabe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'Auswertung Tätigkeit, Schulbild'!$P$1</c:f>
              <c:strCache>
                <c:ptCount val="1"/>
                <c:pt idx="0">
                  <c:v>Tätigkeit (n =137)</c:v>
                </c:pt>
              </c:strCache>
            </c:strRef>
          </c:cat>
          <c:val>
            <c:numRef>
              <c:f>'Auswertung Tätigkeit, Schulbild'!$R$7</c:f>
              <c:numCache>
                <c:formatCode>0%</c:formatCode>
                <c:ptCount val="1"/>
                <c:pt idx="0">
                  <c:v>1.4598540145985401E-2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9D-4E7A-9CBA-7971E776BD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438542848"/>
        <c:axId val="438541768"/>
      </c:barChart>
      <c:catAx>
        <c:axId val="43854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41768"/>
        <c:crosses val="autoZero"/>
        <c:auto val="1"/>
        <c:lblAlgn val="ctr"/>
        <c:lblOffset val="100"/>
        <c:noMultiLvlLbl val="0"/>
      </c:catAx>
      <c:valAx>
        <c:axId val="438541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428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'Interesse Politik etc.'!$H$10</c:f>
              <c:strCache>
                <c:ptCount val="1"/>
                <c:pt idx="0">
                  <c:v>gar nicht stark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'Interesse Politik etc.'!$G$11:$G$13</c:f>
              <c:strCache>
                <c:ptCount val="3"/>
                <c:pt idx="0">
                  <c:v>Interesse an Cybersicherheit</c:v>
                </c:pt>
                <c:pt idx="1">
                  <c:v>Interesse an Nachrichten</c:v>
                </c:pt>
                <c:pt idx="2">
                  <c:v>Interesse an Politik</c:v>
                </c:pt>
              </c:strCache>
            </c:strRef>
          </c:cat>
          <c:val>
            <c:numRef>
              <c:f>'Interesse Politik etc.'!$H$11:$H$13</c:f>
              <c:numCache>
                <c:formatCode>0%</c:formatCode>
                <c:ptCount val="3"/>
                <c:pt idx="0">
                  <c:v>5.8823529411764705E-2</c:v>
                </c:pt>
                <c:pt idx="1">
                  <c:v>5.185185185185185E-2</c:v>
                </c:pt>
                <c:pt idx="2">
                  <c:v>8.8888888888888892E-2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C-4252-9B0A-4C9A7B019F0F}"/>
            </c:ext>
          </c:extLst>
        </c:ser>
        <c:ser>
          <c:idx val="1"/>
          <c:order val="1"/>
          <c:tx>
            <c:strRef>
              <c:f>'Interesse Politik etc.'!$I$10</c:f>
              <c:strCache>
                <c:ptCount val="1"/>
                <c:pt idx="0">
                  <c:v>wenig stark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'Interesse Politik etc.'!$G$11:$G$13</c:f>
              <c:strCache>
                <c:ptCount val="3"/>
                <c:pt idx="0">
                  <c:v>Interesse an Cybersicherheit</c:v>
                </c:pt>
                <c:pt idx="1">
                  <c:v>Interesse an Nachrichten</c:v>
                </c:pt>
                <c:pt idx="2">
                  <c:v>Interesse an Politik</c:v>
                </c:pt>
              </c:strCache>
            </c:strRef>
          </c:cat>
          <c:val>
            <c:numRef>
              <c:f>'Interesse Politik etc.'!$I$11:$I$13</c:f>
              <c:numCache>
                <c:formatCode>0%</c:formatCode>
                <c:ptCount val="3"/>
                <c:pt idx="0">
                  <c:v>0.3235294117647059</c:v>
                </c:pt>
                <c:pt idx="1">
                  <c:v>0.21481481481481482</c:v>
                </c:pt>
                <c:pt idx="2">
                  <c:v>0.29629629629629628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C-4252-9B0A-4C9A7B019F0F}"/>
            </c:ext>
          </c:extLst>
        </c:ser>
        <c:ser>
          <c:idx val="2"/>
          <c:order val="2"/>
          <c:tx>
            <c:strRef>
              <c:f>'Interesse Politik etc.'!$J$10</c:f>
              <c:strCache>
                <c:ptCount val="1"/>
                <c:pt idx="0">
                  <c:v>einigermaßen stark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'Interesse Politik etc.'!$G$11:$G$13</c:f>
              <c:strCache>
                <c:ptCount val="3"/>
                <c:pt idx="0">
                  <c:v>Interesse an Cybersicherheit</c:v>
                </c:pt>
                <c:pt idx="1">
                  <c:v>Interesse an Nachrichten</c:v>
                </c:pt>
                <c:pt idx="2">
                  <c:v>Interesse an Politik</c:v>
                </c:pt>
              </c:strCache>
            </c:strRef>
          </c:cat>
          <c:val>
            <c:numRef>
              <c:f>'Interesse Politik etc.'!$J$11:$J$13</c:f>
              <c:numCache>
                <c:formatCode>0%</c:formatCode>
                <c:ptCount val="3"/>
                <c:pt idx="0">
                  <c:v>0.41176470588235292</c:v>
                </c:pt>
                <c:pt idx="1">
                  <c:v>0.50370370370370365</c:v>
                </c:pt>
                <c:pt idx="2">
                  <c:v>0.40740740740740738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2C-4252-9B0A-4C9A7B019F0F}"/>
            </c:ext>
          </c:extLst>
        </c:ser>
        <c:ser>
          <c:idx val="3"/>
          <c:order val="3"/>
          <c:tx>
            <c:strRef>
              <c:f>'Interesse Politik etc.'!$K$10</c:f>
              <c:strCache>
                <c:ptCount val="1"/>
                <c:pt idx="0">
                  <c:v>sehr stark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'Interesse Politik etc.'!$G$11:$G$13</c:f>
              <c:strCache>
                <c:ptCount val="3"/>
                <c:pt idx="0">
                  <c:v>Interesse an Cybersicherheit</c:v>
                </c:pt>
                <c:pt idx="1">
                  <c:v>Interesse an Nachrichten</c:v>
                </c:pt>
                <c:pt idx="2">
                  <c:v>Interesse an Politik</c:v>
                </c:pt>
              </c:strCache>
            </c:strRef>
          </c:cat>
          <c:val>
            <c:numRef>
              <c:f>'Interesse Politik etc.'!$K$11:$K$13</c:f>
              <c:numCache>
                <c:formatCode>0%</c:formatCode>
                <c:ptCount val="3"/>
                <c:pt idx="0">
                  <c:v>0.20588235294117646</c:v>
                </c:pt>
                <c:pt idx="1">
                  <c:v>0.22962962962962963</c:v>
                </c:pt>
                <c:pt idx="2">
                  <c:v>0.2074074074074074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2C-4252-9B0A-4C9A7B019F0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1823992"/>
        <c:axId val="661824712"/>
      </c:barChart>
      <c:catAx>
        <c:axId val="66182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824712"/>
        <c:crosses val="autoZero"/>
        <c:auto val="1"/>
        <c:lblAlgn val="ctr"/>
        <c:lblOffset val="100"/>
        <c:noMultiLvlLbl val="0"/>
      </c:catAx>
      <c:valAx>
        <c:axId val="66182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82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'Vertrauen Nachrichten, Falschm.'!$F$5</c:f>
              <c:strCache>
                <c:ptCount val="1"/>
                <c:pt idx="0">
                  <c:v>stimme zu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'Vertrauen Nachrichten, Falschm.'!$E$6:$E$7</c:f>
              <c:strCache>
                <c:ptCount val="2"/>
                <c:pt idx="0">
                  <c:v>Vertrauen in die Nachrichten</c:v>
                </c:pt>
                <c:pt idx="1">
                  <c:v>Erkennung von Falschmeldungen</c:v>
                </c:pt>
              </c:strCache>
            </c:strRef>
          </c:cat>
          <c:val>
            <c:numRef>
              <c:f>'Vertrauen Nachrichten, Falschm.'!$F$6:$F$7</c:f>
              <c:numCache>
                <c:formatCode>0%</c:formatCode>
                <c:ptCount val="2"/>
                <c:pt idx="0">
                  <c:v>0.19166666666666668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5-4F98-9324-2FF045CE8DF0}"/>
            </c:ext>
          </c:extLst>
        </c:ser>
        <c:ser>
          <c:idx val="1"/>
          <c:order val="1"/>
          <c:tx>
            <c:strRef>
              <c:f>'Vertrauen Nachrichten, Falschm.'!$G$5</c:f>
              <c:strCache>
                <c:ptCount val="1"/>
                <c:pt idx="0">
                  <c:v>unentschlossen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'Vertrauen Nachrichten, Falschm.'!$E$6:$E$7</c:f>
              <c:strCache>
                <c:ptCount val="2"/>
                <c:pt idx="0">
                  <c:v>Vertrauen in die Nachrichten</c:v>
                </c:pt>
                <c:pt idx="1">
                  <c:v>Erkennung von Falschmeldungen</c:v>
                </c:pt>
              </c:strCache>
            </c:strRef>
          </c:cat>
          <c:val>
            <c:numRef>
              <c:f>'Vertrauen Nachrichten, Falschm.'!$G$6:$G$7</c:f>
              <c:numCache>
                <c:formatCode>0%</c:formatCode>
                <c:ptCount val="2"/>
                <c:pt idx="0">
                  <c:v>0.31666666666666665</c:v>
                </c:pt>
                <c:pt idx="1">
                  <c:v>0.38333333333333336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5-4F98-9324-2FF045CE8DF0}"/>
            </c:ext>
          </c:extLst>
        </c:ser>
        <c:ser>
          <c:idx val="2"/>
          <c:order val="2"/>
          <c:tx>
            <c:strRef>
              <c:f>'Vertrauen Nachrichten, Falschm.'!$H$5</c:f>
              <c:strCache>
                <c:ptCount val="1"/>
                <c:pt idx="0">
                  <c:v>stimme nicht zu</c:v>
                </c:pt>
              </c:strCache>
            </c:strRef>
          </c:tx>
          <c:spPr>
            <a:solidFill>
              <a:srgbClr val="F0865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'Vertrauen Nachrichten, Falschm.'!$E$6:$E$7</c:f>
              <c:strCache>
                <c:ptCount val="2"/>
                <c:pt idx="0">
                  <c:v>Vertrauen in die Nachrichten</c:v>
                </c:pt>
                <c:pt idx="1">
                  <c:v>Erkennung von Falschmeldungen</c:v>
                </c:pt>
              </c:strCache>
            </c:strRef>
          </c:cat>
          <c:val>
            <c:numRef>
              <c:f>'Vertrauen Nachrichten, Falschm.'!$H$6:$H$7</c:f>
              <c:numCache>
                <c:formatCode>0%</c:formatCode>
                <c:ptCount val="2"/>
                <c:pt idx="0">
                  <c:v>0.49166666666666664</c:v>
                </c:pt>
                <c:pt idx="1">
                  <c:v>0.21666666666666667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5-4F98-9324-2FF045CE8D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49104616"/>
        <c:axId val="349105336"/>
      </c:barChart>
      <c:catAx>
        <c:axId val="34910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9105336"/>
        <c:crosses val="autoZero"/>
        <c:auto val="1"/>
        <c:lblAlgn val="ctr"/>
        <c:lblOffset val="100"/>
        <c:noMultiLvlLbl val="0"/>
      </c:catAx>
      <c:valAx>
        <c:axId val="3491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Anteil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910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Gesamteinschätzung der Videos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de-DE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'Videos gesamt'!$B$1</c:f>
              <c:strCache>
                <c:ptCount val="1"/>
                <c:pt idx="0">
                  <c:v>Deepfake Ja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solidFill>
                <a:schemeClr val="accent4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'Videos gesamt'!$A$2:$A$11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'Videos gesamt'!$B$2:$B$11</c:f>
              <c:numCache>
                <c:formatCode>General</c:formatCode>
                <c:ptCount val="10"/>
                <c:pt idx="0">
                  <c:v>76</c:v>
                </c:pt>
                <c:pt idx="1">
                  <c:v>20</c:v>
                </c:pt>
                <c:pt idx="2">
                  <c:v>86</c:v>
                </c:pt>
                <c:pt idx="3">
                  <c:v>47.5</c:v>
                </c:pt>
                <c:pt idx="4">
                  <c:v>18</c:v>
                </c:pt>
                <c:pt idx="5">
                  <c:v>63</c:v>
                </c:pt>
                <c:pt idx="6">
                  <c:v>26</c:v>
                </c:pt>
                <c:pt idx="7">
                  <c:v>23</c:v>
                </c:pt>
                <c:pt idx="8">
                  <c:v>91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E-473F-B397-2FB456420D8E}"/>
            </c:ext>
          </c:extLst>
        </c:ser>
        <c:ser>
          <c:idx val="1"/>
          <c:order val="1"/>
          <c:tx>
            <c:strRef>
              <c:f>'Videos gesamt'!$C$1</c:f>
              <c:strCache>
                <c:ptCount val="1"/>
                <c:pt idx="0">
                  <c:v>Deepfake Nein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'Videos gesamt'!$A$2:$A$11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'Videos gesamt'!$C$2:$C$11</c:f>
              <c:numCache>
                <c:formatCode>General</c:formatCode>
                <c:ptCount val="10"/>
                <c:pt idx="0">
                  <c:v>24</c:v>
                </c:pt>
                <c:pt idx="1">
                  <c:v>80</c:v>
                </c:pt>
                <c:pt idx="2">
                  <c:v>14</c:v>
                </c:pt>
                <c:pt idx="3">
                  <c:v>52.5</c:v>
                </c:pt>
                <c:pt idx="4">
                  <c:v>82</c:v>
                </c:pt>
                <c:pt idx="5">
                  <c:v>37</c:v>
                </c:pt>
                <c:pt idx="6">
                  <c:v>74</c:v>
                </c:pt>
                <c:pt idx="7">
                  <c:v>77</c:v>
                </c:pt>
                <c:pt idx="8">
                  <c:v>9</c:v>
                </c:pt>
                <c:pt idx="9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E-473F-B397-2FB456420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9307784"/>
        <c:axId val="749307064"/>
      </c:barChart>
      <c:lineChart>
        <c:grouping val="standard"/>
        <c:varyColors val="0"/>
        <c:ser>
          <c:idx val="2"/>
          <c:order val="2"/>
          <c:tx>
            <c:v>50%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'Videos gesamt'!$D$2:$D$11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E-473F-B397-2FB456420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307784"/>
        <c:axId val="749307064"/>
      </c:lineChart>
      <c:catAx>
        <c:axId val="74930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Nummer des Videos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307064"/>
        <c:crosses val="autoZero"/>
        <c:auto val="1"/>
        <c:lblAlgn val="ctr"/>
        <c:lblOffset val="100"/>
        <c:noMultiLvlLbl val="0"/>
      </c:catAx>
      <c:valAx>
        <c:axId val="74930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Einschätzung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3077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Gesamteinschätzung der Videos</a:t>
            </a:r>
            <a:r>
              <a:rPr lang="de-DE" baseline="0"/>
              <a:t> (nicht bekannt)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Deepfake Ja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'Videos gesamt'!$P$2:$P$11</c:f>
              <c:numCache>
                <c:formatCode>General</c:formatCode>
                <c:ptCount val="10"/>
                <c:pt idx="0">
                  <c:v>76</c:v>
                </c:pt>
                <c:pt idx="1">
                  <c:v>24</c:v>
                </c:pt>
                <c:pt idx="2">
                  <c:v>87</c:v>
                </c:pt>
                <c:pt idx="3">
                  <c:v>47</c:v>
                </c:pt>
                <c:pt idx="4">
                  <c:v>20</c:v>
                </c:pt>
                <c:pt idx="5">
                  <c:v>62</c:v>
                </c:pt>
                <c:pt idx="6">
                  <c:v>29</c:v>
                </c:pt>
                <c:pt idx="7">
                  <c:v>23</c:v>
                </c:pt>
                <c:pt idx="8">
                  <c:v>90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9-4437-AF5F-E340CAC2CC0B}"/>
            </c:ext>
          </c:extLst>
        </c:ser>
        <c:ser>
          <c:idx val="1"/>
          <c:order val="1"/>
          <c:tx>
            <c:v>Deepfake Nein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'Videos gesamt'!$Q$2:$Q$11</c:f>
              <c:numCache>
                <c:formatCode>General</c:formatCode>
                <c:ptCount val="10"/>
                <c:pt idx="0">
                  <c:v>24</c:v>
                </c:pt>
                <c:pt idx="1">
                  <c:v>76</c:v>
                </c:pt>
                <c:pt idx="2">
                  <c:v>13</c:v>
                </c:pt>
                <c:pt idx="3">
                  <c:v>53</c:v>
                </c:pt>
                <c:pt idx="4">
                  <c:v>80</c:v>
                </c:pt>
                <c:pt idx="5">
                  <c:v>38</c:v>
                </c:pt>
                <c:pt idx="6">
                  <c:v>71</c:v>
                </c:pt>
                <c:pt idx="7">
                  <c:v>77</c:v>
                </c:pt>
                <c:pt idx="8">
                  <c:v>10</c:v>
                </c:pt>
                <c:pt idx="9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9-4437-AF5F-E340CAC2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248344"/>
        <c:axId val="589247624"/>
      </c:barChart>
      <c:lineChart>
        <c:grouping val="standard"/>
        <c:varyColors val="0"/>
        <c:ser>
          <c:idx val="2"/>
          <c:order val="2"/>
          <c:tx>
            <c:v>50%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'Videos gesamt'!$R$2:$R$11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9-4437-AF5F-E340CAC2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248344"/>
        <c:axId val="589247624"/>
      </c:lineChart>
      <c:catAx>
        <c:axId val="58924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Nummer des Videos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247624"/>
        <c:crosses val="autoZero"/>
        <c:auto val="1"/>
        <c:lblAlgn val="ctr"/>
        <c:lblOffset val="100"/>
        <c:noMultiLvlLbl val="0"/>
      </c:catAx>
      <c:valAx>
        <c:axId val="58924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Einschätzung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24834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3E-4DC0-93B1-DFB361BA8199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C1F-4F4A-83FA-5D3085B972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'Korrelation Cybersicher u. Deep'!$AJ$24:$AJ$25</c:f>
              <c:strCache>
                <c:ptCount val="2"/>
                <c:pt idx="0">
                  <c:v>Deepfakes bekannt</c:v>
                </c:pt>
                <c:pt idx="1">
                  <c:v>Deepfakes nicht bekannt</c:v>
                </c:pt>
              </c:strCache>
            </c:strRef>
          </c:cat>
          <c:val>
            <c:numRef>
              <c:f>'Korrelation Cybersicher u. Deep'!$AL$24:$AL$25</c:f>
              <c:numCache>
                <c:formatCode>0%</c:formatCode>
                <c:ptCount val="2"/>
                <c:pt idx="0">
                  <c:v>0.84166666666666667</c:v>
                </c:pt>
                <c:pt idx="1">
                  <c:v>0.15833333333333333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F-4F4A-83FA-5D3085B9724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Regression: Anzahl bekannter Videos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bekannt'!$C$1</c:f>
              <c:strCache>
                <c:ptCount val="1"/>
                <c:pt idx="0">
                  <c:v>Anzahl bekannter Videos (y)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511015927568513E-3"/>
                  <c:y val="-2.17324342799211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'Regression bekannt'!$B$2:$B$121</c:f>
              <c:numCache>
                <c:formatCode>0</c:formatCode>
                <c:ptCount val="1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</c:numCache>
            </c:numRef>
          </c:xVal>
          <c:yVal>
            <c:numRef>
              <c:f>'Regression bekannt'!$C$2:$C$121</c:f>
              <c:numCache>
                <c:formatCode>General</c:formatCode>
                <c:ptCount val="12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3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4</c:v>
                </c:pt>
                <c:pt idx="97">
                  <c:v>10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7-419B-AB73-FBE935486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361120"/>
        <c:axId val="411359680"/>
      </c:scatterChart>
      <c:valAx>
        <c:axId val="4113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Interesse Politik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359680"/>
        <c:crosses val="autoZero"/>
        <c:crossBetween val="midCat"/>
        <c:majorUnit val="1"/>
        <c:minorUnit val="1"/>
      </c:valAx>
      <c:valAx>
        <c:axId val="411359680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bekannter Videos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3611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Regression: Anzahl echter Videos, die bekannt waren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echt bekannt'!$D$1</c:f>
              <c:strCache>
                <c:ptCount val="1"/>
                <c:pt idx="0">
                  <c:v>Anzahl echter Videos, die bekannt waren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76394384712055E-3"/>
                  <c:y val="-2.35100040456005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'Regression echt bekannt'!$C$2:$C$145</c:f>
              <c:numCache>
                <c:formatCode>0</c:formatCode>
                <c:ptCount val="14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</c:numCache>
            </c:numRef>
          </c:xVal>
          <c:yVal>
            <c:numRef>
              <c:f>'Regression echt bekannt'!$D$2:$D$145</c:f>
              <c:numCache>
                <c:formatCode>General</c:formatCode>
                <c:ptCount val="14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3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B-4869-80DE-79AB3E585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96968"/>
        <c:axId val="414097328"/>
      </c:scatterChart>
      <c:valAx>
        <c:axId val="41409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Interesse an</a:t>
                </a:r>
                <a:r>
                  <a:rPr lang="de-DE" baseline="0"/>
                  <a:t> Politik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97328"/>
        <c:crosses val="autoZero"/>
        <c:crossBetween val="midCat"/>
        <c:majorUnit val="1"/>
        <c:minorUnit val="1"/>
      </c:valAx>
      <c:valAx>
        <c:axId val="41409732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echter, bekannter Videos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9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9</xdr:row>
      <xdr:rowOff>14287</xdr:rowOff>
    </xdr:from>
    <xdr:to>
      <xdr:col>13</xdr:col>
      <xdr:colOff>19050</xdr:colOff>
      <xdr:row>30</xdr:row>
      <xdr:rowOff>152400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80B20AB-415D-476F-369B-2A4E7D2CD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114300</xdr:colOff>
      <xdr:row>9</xdr:row>
      <xdr:rowOff>0</xdr:rowOff>
    </xdr:from>
    <xdr:to>
      <xdr:col>21</xdr:col>
      <xdr:colOff>128589</xdr:colOff>
      <xdr:row>30</xdr:row>
      <xdr:rowOff>138113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83D42F2-563A-414B-9E79-31A31EFB6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9</xdr:row>
      <xdr:rowOff>14287</xdr:rowOff>
    </xdr:from>
    <xdr:to>
      <xdr:col>14</xdr:col>
      <xdr:colOff>28575</xdr:colOff>
      <xdr:row>32</xdr:row>
      <xdr:rowOff>28576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7681FBA-D128-05F3-67E1-B1D94EC73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9</xdr:row>
      <xdr:rowOff>0</xdr:rowOff>
    </xdr:from>
    <xdr:to>
      <xdr:col>24</xdr:col>
      <xdr:colOff>14289</xdr:colOff>
      <xdr:row>32</xdr:row>
      <xdr:rowOff>14289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61C83CA-94B1-4CB2-A1A4-5C19C68E8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12</xdr:row>
      <xdr:rowOff>157162</xdr:rowOff>
    </xdr:from>
    <xdr:to>
      <xdr:col>11</xdr:col>
      <xdr:colOff>638175</xdr:colOff>
      <xdr:row>39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3254DD-3EF6-FEFA-D0AD-02D4C2B87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752475</xdr:colOff>
      <xdr:row>13</xdr:row>
      <xdr:rowOff>0</xdr:rowOff>
    </xdr:from>
    <xdr:to>
      <xdr:col>16</xdr:col>
      <xdr:colOff>676275</xdr:colOff>
      <xdr:row>39</xdr:row>
      <xdr:rowOff>128588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AC5EB3D-9A06-4F2C-9167-06421E4ED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657224</xdr:colOff>
      <xdr:row>14</xdr:row>
      <xdr:rowOff>128586</xdr:rowOff>
    </xdr:from>
    <xdr:to>
      <xdr:col>10</xdr:col>
      <xdr:colOff>466724</xdr:colOff>
      <xdr:row>34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CEE8E40-3A6C-8877-3F42-C61EEAB1A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4762</xdr:rowOff>
    </xdr:from>
    <xdr:to>
      <xdr:col>11</xdr:col>
      <xdr:colOff>152400</xdr:colOff>
      <xdr:row>30</xdr:row>
      <xdr:rowOff>66676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32992A4-4B44-6FE4-30FD-F25A2C5DE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733424</xdr:colOff>
      <xdr:row>13</xdr:row>
      <xdr:rowOff>123825</xdr:rowOff>
    </xdr:from>
    <xdr:to>
      <xdr:col>12</xdr:col>
      <xdr:colOff>9526</xdr:colOff>
      <xdr:row>30</xdr:row>
      <xdr:rowOff>95249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2447E2F-F91E-1BC0-0437-72084E742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638175</xdr:colOff>
      <xdr:row>16</xdr:row>
      <xdr:rowOff>42862</xdr:rowOff>
    </xdr:from>
    <xdr:to>
      <xdr:col>16</xdr:col>
      <xdr:colOff>571500</xdr:colOff>
      <xdr:row>33</xdr:row>
      <xdr:rowOff>33337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C8278DC-5E56-A881-8072-1CFA9CBDB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1228725</xdr:colOff>
      <xdr:row>16</xdr:row>
      <xdr:rowOff>90487</xdr:rowOff>
    </xdr:from>
    <xdr:to>
      <xdr:col>34</xdr:col>
      <xdr:colOff>428625</xdr:colOff>
      <xdr:row>33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CB50F1A-9EC1-9EBF-16A3-1BBAFCFAC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20</xdr:row>
      <xdr:rowOff>147636</xdr:rowOff>
    </xdr:from>
    <xdr:to>
      <xdr:col>17</xdr:col>
      <xdr:colOff>523875</xdr:colOff>
      <xdr:row>40</xdr:row>
      <xdr:rowOff>142874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FC29DB5-01E0-6BC6-FD99-8387814F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628649</xdr:colOff>
      <xdr:row>21</xdr:row>
      <xdr:rowOff>90487</xdr:rowOff>
    </xdr:from>
    <xdr:to>
      <xdr:col>25</xdr:col>
      <xdr:colOff>666749</xdr:colOff>
      <xdr:row>40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34159-485B-F002-AC7A-20681BCFB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6"/>
  <sheetViews>
    <sheetView tabSelected="1" zoomScaleNormal="100" workbookViewId="0">
      <pane ySplit="1" topLeftCell="A2" activePane="bottomLeft" state="frozen"/>
      <selection activeCell="AL1" sqref="AL1"/>
      <selection pane="bottomLeft" activeCell="AU145" sqref="AU145"/>
    </sheetView>
  </sheetViews>
  <sheetFormatPr baseColWidth="10" defaultRowHeight="12.75" x14ac:dyDescent="0.2"/>
  <sheetData>
    <row r="1" spans="1:57" x14ac:dyDescent="0.2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</row>
    <row r="2" spans="1:57" x14ac:dyDescent="0.2">
      <c r="A2" s="1">
        <v>1</v>
      </c>
      <c r="B2" s="1">
        <v>1</v>
      </c>
      <c r="C2" s="1">
        <v>1</v>
      </c>
      <c r="D2" s="1">
        <v>2</v>
      </c>
      <c r="E2" s="1">
        <v>5</v>
      </c>
      <c r="F2" s="1">
        <v>4</v>
      </c>
      <c r="G2" s="1">
        <v>1</v>
      </c>
      <c r="H2" s="1">
        <v>2</v>
      </c>
      <c r="I2" s="1">
        <v>3</v>
      </c>
      <c r="J2" s="1">
        <v>3</v>
      </c>
      <c r="K2" s="1">
        <v>2</v>
      </c>
      <c r="L2" s="1">
        <v>4</v>
      </c>
      <c r="M2" s="1">
        <v>3</v>
      </c>
      <c r="N2" s="1">
        <v>2</v>
      </c>
      <c r="O2" s="1">
        <v>2</v>
      </c>
      <c r="P2" s="1">
        <v>10</v>
      </c>
      <c r="Q2" s="1">
        <v>1</v>
      </c>
      <c r="R2" s="1">
        <v>2</v>
      </c>
      <c r="S2" s="1">
        <v>1</v>
      </c>
      <c r="T2" s="1">
        <v>3</v>
      </c>
      <c r="U2" s="1">
        <v>1</v>
      </c>
      <c r="V2" s="1">
        <v>2</v>
      </c>
      <c r="W2" s="1">
        <v>2</v>
      </c>
      <c r="X2" s="1">
        <v>3</v>
      </c>
      <c r="Y2" s="1">
        <v>0</v>
      </c>
      <c r="Z2" s="1">
        <v>2</v>
      </c>
      <c r="AA2" s="1">
        <v>2</v>
      </c>
      <c r="AB2" s="1">
        <v>2</v>
      </c>
      <c r="AC2" s="1">
        <v>0</v>
      </c>
      <c r="AD2" s="1">
        <v>2</v>
      </c>
      <c r="AE2" s="1">
        <v>2</v>
      </c>
      <c r="AF2" s="1">
        <v>3</v>
      </c>
      <c r="AG2" s="1">
        <v>0</v>
      </c>
      <c r="AH2" s="1">
        <v>2</v>
      </c>
      <c r="AI2" s="1">
        <v>2</v>
      </c>
      <c r="AJ2" s="1">
        <v>2</v>
      </c>
      <c r="AK2" s="1">
        <v>0</v>
      </c>
      <c r="AL2" s="1">
        <v>2</v>
      </c>
      <c r="AM2" s="1">
        <v>2</v>
      </c>
      <c r="AN2" s="1">
        <v>2</v>
      </c>
      <c r="AO2" s="1">
        <v>0</v>
      </c>
      <c r="AP2" s="1">
        <v>1</v>
      </c>
      <c r="AQ2" s="1">
        <v>2</v>
      </c>
      <c r="AR2" s="1">
        <v>2</v>
      </c>
      <c r="AS2" s="1">
        <v>0</v>
      </c>
      <c r="AT2" s="1">
        <v>2</v>
      </c>
      <c r="AU2" s="1">
        <v>2</v>
      </c>
      <c r="AV2" s="1">
        <v>2</v>
      </c>
      <c r="AW2" s="1">
        <v>0</v>
      </c>
      <c r="AX2" s="1">
        <v>2</v>
      </c>
      <c r="AY2" s="1">
        <v>1</v>
      </c>
      <c r="AZ2" s="1">
        <v>2</v>
      </c>
      <c r="BA2" s="1">
        <v>0</v>
      </c>
      <c r="BB2" s="1">
        <v>2</v>
      </c>
      <c r="BC2" s="1">
        <v>2</v>
      </c>
      <c r="BD2" s="1">
        <v>2</v>
      </c>
      <c r="BE2" s="2" t="s">
        <v>56</v>
      </c>
    </row>
    <row r="3" spans="1:57" x14ac:dyDescent="0.2">
      <c r="A3" s="1">
        <v>2</v>
      </c>
      <c r="B3" s="1">
        <v>1</v>
      </c>
      <c r="C3" s="1">
        <v>2</v>
      </c>
      <c r="D3" s="1">
        <v>1</v>
      </c>
      <c r="E3" s="1">
        <v>3</v>
      </c>
      <c r="F3" s="1">
        <v>4</v>
      </c>
      <c r="G3" s="1">
        <v>1</v>
      </c>
      <c r="H3" s="1">
        <v>2</v>
      </c>
      <c r="I3" s="1">
        <v>2</v>
      </c>
      <c r="J3" s="1">
        <v>4</v>
      </c>
      <c r="K3" s="1">
        <v>3</v>
      </c>
      <c r="L3" s="1">
        <v>6</v>
      </c>
      <c r="M3" s="1">
        <v>3</v>
      </c>
      <c r="N3" s="1">
        <v>2</v>
      </c>
      <c r="O3" s="1">
        <v>1</v>
      </c>
      <c r="P3" s="1">
        <v>10</v>
      </c>
      <c r="Q3" s="1">
        <v>1</v>
      </c>
      <c r="R3" s="1">
        <v>2</v>
      </c>
      <c r="S3" s="1">
        <v>1</v>
      </c>
      <c r="T3" s="1">
        <v>4</v>
      </c>
      <c r="U3" s="1">
        <v>1</v>
      </c>
      <c r="V3" s="1">
        <v>2</v>
      </c>
      <c r="W3" s="1">
        <v>2</v>
      </c>
      <c r="X3" s="1">
        <v>3</v>
      </c>
      <c r="Y3" s="1">
        <v>0</v>
      </c>
      <c r="Z3" s="1">
        <v>2</v>
      </c>
      <c r="AA3" s="1">
        <v>1</v>
      </c>
      <c r="AB3" s="1">
        <v>3</v>
      </c>
      <c r="AC3" s="1">
        <v>1</v>
      </c>
      <c r="AD3" s="1">
        <v>2</v>
      </c>
      <c r="AE3" s="1">
        <v>2</v>
      </c>
      <c r="AF3" s="1">
        <v>2</v>
      </c>
      <c r="AG3" s="1">
        <v>1</v>
      </c>
      <c r="AH3" s="1">
        <v>2</v>
      </c>
      <c r="AI3" s="1">
        <v>2</v>
      </c>
      <c r="AJ3" s="1">
        <v>4</v>
      </c>
      <c r="AK3" s="1">
        <v>1</v>
      </c>
      <c r="AL3" s="1">
        <v>2</v>
      </c>
      <c r="AM3" s="1">
        <v>1</v>
      </c>
      <c r="AN3" s="1">
        <v>2</v>
      </c>
      <c r="AO3" s="1">
        <v>1</v>
      </c>
      <c r="AP3" s="1">
        <v>2</v>
      </c>
      <c r="AQ3" s="1">
        <v>2</v>
      </c>
      <c r="AR3" s="1">
        <v>4</v>
      </c>
      <c r="AS3" s="1">
        <v>1</v>
      </c>
      <c r="AT3" s="1">
        <v>2</v>
      </c>
      <c r="AU3" s="1">
        <v>2</v>
      </c>
      <c r="AV3" s="1">
        <v>3</v>
      </c>
      <c r="AW3" s="1">
        <v>0</v>
      </c>
      <c r="AX3" s="1">
        <v>2</v>
      </c>
      <c r="AY3" s="1">
        <v>1</v>
      </c>
      <c r="AZ3" s="1">
        <v>4</v>
      </c>
      <c r="BA3" s="1">
        <v>-99</v>
      </c>
      <c r="BB3" s="1">
        <v>1</v>
      </c>
      <c r="BC3" s="1">
        <v>2</v>
      </c>
      <c r="BD3" s="1">
        <v>4</v>
      </c>
      <c r="BE3" s="2" t="s">
        <v>57</v>
      </c>
    </row>
    <row r="4" spans="1:57" x14ac:dyDescent="0.2">
      <c r="A4" s="1">
        <v>3</v>
      </c>
      <c r="B4" s="1">
        <v>1</v>
      </c>
      <c r="C4" s="1">
        <v>2</v>
      </c>
      <c r="D4" s="1">
        <v>1</v>
      </c>
      <c r="E4" s="1">
        <v>5</v>
      </c>
      <c r="F4" s="1">
        <v>4</v>
      </c>
      <c r="G4" s="1">
        <v>1</v>
      </c>
      <c r="H4" s="1">
        <v>2</v>
      </c>
      <c r="I4" s="1">
        <v>3</v>
      </c>
      <c r="J4" s="1">
        <v>4</v>
      </c>
      <c r="K4" s="1">
        <v>3</v>
      </c>
      <c r="L4" s="1">
        <v>7</v>
      </c>
      <c r="M4" s="1">
        <v>3</v>
      </c>
      <c r="N4" s="1">
        <v>3</v>
      </c>
      <c r="O4" s="1">
        <v>2</v>
      </c>
      <c r="P4" s="1">
        <v>10</v>
      </c>
      <c r="Q4" s="1">
        <v>1</v>
      </c>
      <c r="R4" s="1">
        <v>2</v>
      </c>
      <c r="S4" s="1">
        <v>1</v>
      </c>
      <c r="T4" s="1">
        <v>4</v>
      </c>
      <c r="U4" s="1">
        <v>1</v>
      </c>
      <c r="V4" s="1">
        <v>2</v>
      </c>
      <c r="W4" s="1">
        <v>2</v>
      </c>
      <c r="X4" s="1">
        <v>3</v>
      </c>
      <c r="Y4" s="1">
        <v>1</v>
      </c>
      <c r="Z4" s="1">
        <v>2</v>
      </c>
      <c r="AA4" s="1">
        <v>1</v>
      </c>
      <c r="AB4" s="1">
        <v>3</v>
      </c>
      <c r="AC4" s="1">
        <v>1</v>
      </c>
      <c r="AD4" s="1">
        <v>2</v>
      </c>
      <c r="AE4" s="1">
        <v>2</v>
      </c>
      <c r="AF4" s="1">
        <v>3</v>
      </c>
      <c r="AG4" s="1">
        <v>1</v>
      </c>
      <c r="AH4" s="1">
        <v>2</v>
      </c>
      <c r="AI4" s="1">
        <v>1</v>
      </c>
      <c r="AJ4" s="1">
        <v>3</v>
      </c>
      <c r="AK4" s="1">
        <v>1</v>
      </c>
      <c r="AL4" s="1">
        <v>2</v>
      </c>
      <c r="AM4" s="1">
        <v>1</v>
      </c>
      <c r="AN4" s="1">
        <v>3</v>
      </c>
      <c r="AO4" s="1">
        <v>1</v>
      </c>
      <c r="AP4" s="1">
        <v>2</v>
      </c>
      <c r="AQ4" s="1">
        <v>1</v>
      </c>
      <c r="AR4" s="1">
        <v>3</v>
      </c>
      <c r="AS4" s="1">
        <v>1</v>
      </c>
      <c r="AT4" s="1">
        <v>2</v>
      </c>
      <c r="AU4" s="1">
        <v>2</v>
      </c>
      <c r="AV4" s="1">
        <v>2</v>
      </c>
      <c r="AW4" s="1">
        <v>1</v>
      </c>
      <c r="AX4" s="1">
        <v>2</v>
      </c>
      <c r="AY4" s="1">
        <v>1</v>
      </c>
      <c r="AZ4" s="1">
        <v>3</v>
      </c>
      <c r="BA4" s="1">
        <v>1</v>
      </c>
      <c r="BB4" s="1">
        <v>2</v>
      </c>
      <c r="BC4" s="1">
        <v>2</v>
      </c>
      <c r="BD4" s="1">
        <v>3</v>
      </c>
      <c r="BE4" s="2" t="s">
        <v>58</v>
      </c>
    </row>
    <row r="5" spans="1:57" x14ac:dyDescent="0.2">
      <c r="A5" s="1">
        <v>4</v>
      </c>
      <c r="B5" s="1">
        <v>1</v>
      </c>
      <c r="C5" s="1">
        <v>1</v>
      </c>
      <c r="D5" s="1">
        <v>2</v>
      </c>
      <c r="E5" s="1">
        <v>4</v>
      </c>
      <c r="F5" s="1">
        <v>3</v>
      </c>
      <c r="G5" s="1">
        <v>1</v>
      </c>
      <c r="H5" s="1">
        <v>1</v>
      </c>
      <c r="I5" s="1">
        <v>3</v>
      </c>
      <c r="J5" s="1">
        <v>2</v>
      </c>
      <c r="K5" s="1">
        <v>2</v>
      </c>
      <c r="L5" s="1">
        <v>4</v>
      </c>
      <c r="M5" s="1">
        <v>2</v>
      </c>
      <c r="N5" s="1">
        <v>3</v>
      </c>
      <c r="O5" s="1">
        <v>2</v>
      </c>
      <c r="P5" s="1">
        <v>10</v>
      </c>
      <c r="Q5" s="1">
        <v>1</v>
      </c>
      <c r="R5" s="1">
        <v>2</v>
      </c>
      <c r="S5" s="1">
        <v>1</v>
      </c>
      <c r="T5" s="1">
        <v>2</v>
      </c>
      <c r="U5" s="1">
        <v>1</v>
      </c>
      <c r="V5" s="1">
        <v>2</v>
      </c>
      <c r="W5" s="1">
        <v>2</v>
      </c>
      <c r="X5" s="1">
        <v>3</v>
      </c>
      <c r="Y5" s="1">
        <v>1</v>
      </c>
      <c r="Z5" s="1">
        <v>2</v>
      </c>
      <c r="AA5" s="1">
        <v>1</v>
      </c>
      <c r="AB5" s="1">
        <v>4</v>
      </c>
      <c r="AC5" s="1">
        <v>0</v>
      </c>
      <c r="AD5" s="1">
        <v>2</v>
      </c>
      <c r="AE5" s="1">
        <v>2</v>
      </c>
      <c r="AF5" s="1">
        <v>4</v>
      </c>
      <c r="AG5" s="1">
        <v>1</v>
      </c>
      <c r="AH5" s="1">
        <v>2</v>
      </c>
      <c r="AI5" s="1">
        <v>1</v>
      </c>
      <c r="AJ5" s="1">
        <v>4</v>
      </c>
      <c r="AK5" s="1">
        <v>0</v>
      </c>
      <c r="AL5" s="1">
        <v>2</v>
      </c>
      <c r="AM5" s="1">
        <v>2</v>
      </c>
      <c r="AN5" s="1">
        <v>4</v>
      </c>
      <c r="AO5" s="1">
        <v>0</v>
      </c>
      <c r="AP5" s="1">
        <v>2</v>
      </c>
      <c r="AQ5" s="1">
        <v>1</v>
      </c>
      <c r="AR5" s="1">
        <v>4</v>
      </c>
      <c r="AS5" s="1">
        <v>1</v>
      </c>
      <c r="AT5" s="1">
        <v>1</v>
      </c>
      <c r="AU5" s="1">
        <v>1</v>
      </c>
      <c r="AV5" s="1">
        <v>4</v>
      </c>
      <c r="AW5" s="1">
        <v>0</v>
      </c>
      <c r="AX5" s="1">
        <v>1</v>
      </c>
      <c r="AY5" s="1">
        <v>1</v>
      </c>
      <c r="AZ5" s="1">
        <v>4</v>
      </c>
      <c r="BA5" s="1">
        <v>1</v>
      </c>
      <c r="BB5" s="1">
        <v>2</v>
      </c>
      <c r="BC5" s="1">
        <v>2</v>
      </c>
      <c r="BD5" s="1">
        <v>2</v>
      </c>
      <c r="BE5" s="2" t="s">
        <v>59</v>
      </c>
    </row>
    <row r="6" spans="1:57" x14ac:dyDescent="0.2">
      <c r="A6" s="1">
        <v>5</v>
      </c>
      <c r="B6" s="1">
        <v>1</v>
      </c>
      <c r="C6" s="1">
        <v>1</v>
      </c>
      <c r="D6" s="1">
        <v>1</v>
      </c>
      <c r="E6" s="1">
        <v>5</v>
      </c>
      <c r="F6" s="1">
        <v>3</v>
      </c>
      <c r="G6" s="1">
        <v>1</v>
      </c>
      <c r="H6" s="1">
        <v>2</v>
      </c>
      <c r="I6" s="1">
        <v>1</v>
      </c>
      <c r="J6" s="1">
        <v>3</v>
      </c>
      <c r="K6" s="1">
        <v>2</v>
      </c>
      <c r="L6" s="1">
        <v>5</v>
      </c>
      <c r="M6" s="1">
        <v>3</v>
      </c>
      <c r="N6" s="1">
        <v>1</v>
      </c>
      <c r="O6" s="1">
        <v>3</v>
      </c>
      <c r="P6" s="1">
        <v>10</v>
      </c>
      <c r="Q6" s="1">
        <v>0</v>
      </c>
      <c r="R6" s="1">
        <v>2</v>
      </c>
      <c r="S6" s="1">
        <v>2</v>
      </c>
      <c r="T6" s="1">
        <v>4</v>
      </c>
      <c r="U6" s="1">
        <v>0</v>
      </c>
      <c r="V6" s="1">
        <v>2</v>
      </c>
      <c r="W6" s="1">
        <v>1</v>
      </c>
      <c r="X6" s="1">
        <v>3</v>
      </c>
      <c r="Y6" s="1">
        <v>0</v>
      </c>
      <c r="Z6" s="1">
        <v>2</v>
      </c>
      <c r="AA6" s="1">
        <v>1</v>
      </c>
      <c r="AB6" s="1">
        <v>1</v>
      </c>
      <c r="AC6" s="1">
        <v>0</v>
      </c>
      <c r="AD6" s="1">
        <v>2</v>
      </c>
      <c r="AE6" s="1">
        <v>1</v>
      </c>
      <c r="AF6" s="1">
        <v>2</v>
      </c>
      <c r="AG6" s="1">
        <v>0</v>
      </c>
      <c r="AH6" s="1">
        <v>2</v>
      </c>
      <c r="AI6" s="1">
        <v>2</v>
      </c>
      <c r="AJ6" s="1">
        <v>3</v>
      </c>
      <c r="AK6" s="1">
        <v>0</v>
      </c>
      <c r="AL6" s="1">
        <v>2</v>
      </c>
      <c r="AM6" s="1">
        <v>1</v>
      </c>
      <c r="AN6" s="1">
        <v>1</v>
      </c>
      <c r="AO6" s="1">
        <v>0</v>
      </c>
      <c r="AP6" s="1">
        <v>2</v>
      </c>
      <c r="AQ6" s="1">
        <v>2</v>
      </c>
      <c r="AR6" s="1">
        <v>4</v>
      </c>
      <c r="AS6" s="1">
        <v>0</v>
      </c>
      <c r="AT6" s="1">
        <v>2</v>
      </c>
      <c r="AU6" s="1">
        <v>2</v>
      </c>
      <c r="AV6" s="1">
        <v>3</v>
      </c>
      <c r="AW6" s="1">
        <v>0</v>
      </c>
      <c r="AX6" s="1">
        <v>2</v>
      </c>
      <c r="AY6" s="1">
        <v>1</v>
      </c>
      <c r="AZ6" s="1">
        <v>2</v>
      </c>
      <c r="BA6" s="1">
        <v>0</v>
      </c>
      <c r="BB6" s="1">
        <v>2</v>
      </c>
      <c r="BC6" s="1">
        <v>2</v>
      </c>
      <c r="BD6" s="1">
        <v>3</v>
      </c>
      <c r="BE6" s="2" t="s">
        <v>60</v>
      </c>
    </row>
    <row r="7" spans="1:57" x14ac:dyDescent="0.2">
      <c r="A7" s="1">
        <v>6</v>
      </c>
      <c r="B7" s="1">
        <v>2</v>
      </c>
      <c r="C7" s="1">
        <v>-77</v>
      </c>
      <c r="D7" s="1">
        <v>-77</v>
      </c>
      <c r="E7" s="1">
        <v>-77</v>
      </c>
      <c r="F7" s="1">
        <v>-77</v>
      </c>
      <c r="G7" s="1">
        <v>-77</v>
      </c>
      <c r="H7" s="1">
        <v>-77</v>
      </c>
      <c r="I7" s="1">
        <v>-77</v>
      </c>
      <c r="J7" s="1">
        <v>-77</v>
      </c>
      <c r="K7" s="1">
        <v>-77</v>
      </c>
      <c r="L7" s="1">
        <v>-77</v>
      </c>
      <c r="M7" s="1">
        <v>-77</v>
      </c>
      <c r="N7" s="1">
        <v>-77</v>
      </c>
      <c r="O7" s="1">
        <v>-77</v>
      </c>
      <c r="P7" s="1">
        <v>-66</v>
      </c>
      <c r="Q7" s="1">
        <v>-77</v>
      </c>
      <c r="R7" s="1">
        <v>-77</v>
      </c>
      <c r="S7" s="1">
        <v>-77</v>
      </c>
      <c r="T7" s="1">
        <v>-77</v>
      </c>
      <c r="U7" s="1">
        <v>-77</v>
      </c>
      <c r="V7" s="1">
        <v>-77</v>
      </c>
      <c r="W7" s="1">
        <v>-77</v>
      </c>
      <c r="X7" s="1">
        <v>-77</v>
      </c>
      <c r="Y7" s="1">
        <v>-77</v>
      </c>
      <c r="Z7" s="1">
        <v>-77</v>
      </c>
      <c r="AA7" s="1">
        <v>-77</v>
      </c>
      <c r="AB7" s="1">
        <v>-77</v>
      </c>
      <c r="AC7" s="1">
        <v>-77</v>
      </c>
      <c r="AD7" s="1">
        <v>-77</v>
      </c>
      <c r="AE7" s="1">
        <v>-77</v>
      </c>
      <c r="AF7" s="1">
        <v>-77</v>
      </c>
      <c r="AG7" s="1">
        <v>-77</v>
      </c>
      <c r="AH7" s="1">
        <v>-77</v>
      </c>
      <c r="AI7" s="1">
        <v>-77</v>
      </c>
      <c r="AJ7" s="1">
        <v>-77</v>
      </c>
      <c r="AK7" s="1">
        <v>-77</v>
      </c>
      <c r="AL7" s="1">
        <v>-77</v>
      </c>
      <c r="AM7" s="1">
        <v>-77</v>
      </c>
      <c r="AN7" s="1">
        <v>-77</v>
      </c>
      <c r="AO7" s="1">
        <v>-77</v>
      </c>
      <c r="AP7" s="1">
        <v>-77</v>
      </c>
      <c r="AQ7" s="1">
        <v>-77</v>
      </c>
      <c r="AR7" s="1">
        <v>-77</v>
      </c>
      <c r="AS7" s="1">
        <v>-77</v>
      </c>
      <c r="AT7" s="1">
        <v>-77</v>
      </c>
      <c r="AU7" s="1">
        <v>-77</v>
      </c>
      <c r="AV7" s="1">
        <v>-77</v>
      </c>
      <c r="AW7" s="1">
        <v>-77</v>
      </c>
      <c r="AX7" s="1">
        <v>-77</v>
      </c>
      <c r="AY7" s="1">
        <v>-77</v>
      </c>
      <c r="AZ7" s="1">
        <v>-77</v>
      </c>
      <c r="BA7" s="1">
        <v>-77</v>
      </c>
      <c r="BB7" s="1">
        <v>-77</v>
      </c>
      <c r="BC7" s="1">
        <v>-77</v>
      </c>
      <c r="BD7" s="1">
        <v>-77</v>
      </c>
      <c r="BE7" s="2" t="s">
        <v>61</v>
      </c>
    </row>
    <row r="8" spans="1:57" x14ac:dyDescent="0.2">
      <c r="A8" s="1">
        <v>7</v>
      </c>
      <c r="B8" s="1">
        <v>1</v>
      </c>
      <c r="C8" s="1">
        <v>3</v>
      </c>
      <c r="D8" s="1">
        <v>3</v>
      </c>
      <c r="E8" s="1">
        <v>4</v>
      </c>
      <c r="F8" s="1">
        <v>4</v>
      </c>
      <c r="G8" s="1">
        <v>1</v>
      </c>
      <c r="H8" s="1">
        <v>2</v>
      </c>
      <c r="I8" s="1">
        <v>3</v>
      </c>
      <c r="J8" s="1">
        <v>3</v>
      </c>
      <c r="K8" s="1">
        <v>4</v>
      </c>
      <c r="L8" s="1">
        <v>8</v>
      </c>
      <c r="M8" s="1">
        <v>4</v>
      </c>
      <c r="N8" s="1">
        <v>3</v>
      </c>
      <c r="O8" s="1">
        <v>2</v>
      </c>
      <c r="P8" s="1">
        <v>10</v>
      </c>
      <c r="Q8" s="1">
        <v>1</v>
      </c>
      <c r="R8" s="1">
        <v>2</v>
      </c>
      <c r="S8" s="1">
        <v>1</v>
      </c>
      <c r="T8" s="1">
        <v>3</v>
      </c>
      <c r="U8" s="1">
        <v>1</v>
      </c>
      <c r="V8" s="1">
        <v>2</v>
      </c>
      <c r="W8" s="1">
        <v>1</v>
      </c>
      <c r="X8" s="1">
        <v>4</v>
      </c>
      <c r="Y8" s="1">
        <v>1</v>
      </c>
      <c r="Z8" s="1">
        <v>2</v>
      </c>
      <c r="AA8" s="1">
        <v>1</v>
      </c>
      <c r="AB8" s="1">
        <v>3</v>
      </c>
      <c r="AC8" s="1">
        <v>1</v>
      </c>
      <c r="AD8" s="1">
        <v>2</v>
      </c>
      <c r="AE8" s="1">
        <v>1</v>
      </c>
      <c r="AF8" s="1">
        <v>2</v>
      </c>
      <c r="AG8" s="1">
        <v>1</v>
      </c>
      <c r="AH8" s="1">
        <v>2</v>
      </c>
      <c r="AI8" s="1">
        <v>2</v>
      </c>
      <c r="AJ8" s="1">
        <v>2</v>
      </c>
      <c r="AK8" s="1">
        <v>1</v>
      </c>
      <c r="AL8" s="1">
        <v>2</v>
      </c>
      <c r="AM8" s="1">
        <v>1</v>
      </c>
      <c r="AN8" s="1">
        <v>4</v>
      </c>
      <c r="AO8" s="1">
        <v>1</v>
      </c>
      <c r="AP8" s="1">
        <v>2</v>
      </c>
      <c r="AQ8" s="1">
        <v>1</v>
      </c>
      <c r="AR8" s="1">
        <v>4</v>
      </c>
      <c r="AS8" s="1">
        <v>1</v>
      </c>
      <c r="AT8" s="1">
        <v>2</v>
      </c>
      <c r="AU8" s="1">
        <v>1</v>
      </c>
      <c r="AV8" s="1">
        <v>2</v>
      </c>
      <c r="AW8" s="1">
        <v>0</v>
      </c>
      <c r="AX8" s="1">
        <v>2</v>
      </c>
      <c r="AY8" s="1">
        <v>1</v>
      </c>
      <c r="AZ8" s="1">
        <v>4</v>
      </c>
      <c r="BA8" s="1">
        <v>1</v>
      </c>
      <c r="BB8" s="1">
        <v>2</v>
      </c>
      <c r="BC8" s="1">
        <v>1</v>
      </c>
      <c r="BD8" s="1">
        <v>2</v>
      </c>
      <c r="BE8" s="2" t="s">
        <v>62</v>
      </c>
    </row>
    <row r="9" spans="1:57" x14ac:dyDescent="0.2">
      <c r="A9" s="1">
        <v>8</v>
      </c>
      <c r="B9" s="1">
        <v>1</v>
      </c>
      <c r="C9" s="1">
        <v>2</v>
      </c>
      <c r="D9" s="1">
        <v>2</v>
      </c>
      <c r="E9" s="1">
        <v>3</v>
      </c>
      <c r="F9" s="1">
        <v>4</v>
      </c>
      <c r="G9" s="1">
        <v>-77</v>
      </c>
      <c r="H9" s="1">
        <v>-77</v>
      </c>
      <c r="I9" s="1">
        <v>-77</v>
      </c>
      <c r="J9" s="1">
        <v>-77</v>
      </c>
      <c r="K9" s="1">
        <v>-77</v>
      </c>
      <c r="L9" s="1">
        <v>-77</v>
      </c>
      <c r="M9" s="1">
        <v>-77</v>
      </c>
      <c r="N9" s="1">
        <v>-77</v>
      </c>
      <c r="O9" s="1">
        <v>-77</v>
      </c>
      <c r="P9" s="1">
        <v>-66</v>
      </c>
      <c r="Q9" s="1">
        <v>-77</v>
      </c>
      <c r="R9" s="1">
        <v>-77</v>
      </c>
      <c r="S9" s="1">
        <v>-77</v>
      </c>
      <c r="T9" s="1">
        <v>-77</v>
      </c>
      <c r="U9" s="1">
        <v>-77</v>
      </c>
      <c r="V9" s="1">
        <v>-77</v>
      </c>
      <c r="W9" s="1">
        <v>-77</v>
      </c>
      <c r="X9" s="1">
        <v>-77</v>
      </c>
      <c r="Y9" s="1">
        <v>-77</v>
      </c>
      <c r="Z9" s="1">
        <v>-77</v>
      </c>
      <c r="AA9" s="1">
        <v>-77</v>
      </c>
      <c r="AB9" s="1">
        <v>-77</v>
      </c>
      <c r="AC9" s="1">
        <v>-77</v>
      </c>
      <c r="AD9" s="1">
        <v>-77</v>
      </c>
      <c r="AE9" s="1">
        <v>-77</v>
      </c>
      <c r="AF9" s="1">
        <v>-77</v>
      </c>
      <c r="AG9" s="1">
        <v>-77</v>
      </c>
      <c r="AH9" s="1">
        <v>-77</v>
      </c>
      <c r="AI9" s="1">
        <v>-77</v>
      </c>
      <c r="AJ9" s="1">
        <v>-77</v>
      </c>
      <c r="AK9" s="1">
        <v>-77</v>
      </c>
      <c r="AL9" s="1">
        <v>-77</v>
      </c>
      <c r="AM9" s="1">
        <v>-77</v>
      </c>
      <c r="AN9" s="1">
        <v>-77</v>
      </c>
      <c r="AO9" s="1">
        <v>-77</v>
      </c>
      <c r="AP9" s="1">
        <v>-77</v>
      </c>
      <c r="AQ9" s="1">
        <v>-77</v>
      </c>
      <c r="AR9" s="1">
        <v>-77</v>
      </c>
      <c r="AS9" s="1">
        <v>-77</v>
      </c>
      <c r="AT9" s="1">
        <v>-77</v>
      </c>
      <c r="AU9" s="1">
        <v>-77</v>
      </c>
      <c r="AV9" s="1">
        <v>-77</v>
      </c>
      <c r="AW9" s="1">
        <v>-77</v>
      </c>
      <c r="AX9" s="1">
        <v>-77</v>
      </c>
      <c r="AY9" s="1">
        <v>-77</v>
      </c>
      <c r="AZ9" s="1">
        <v>-77</v>
      </c>
      <c r="BA9" s="1">
        <v>-77</v>
      </c>
      <c r="BB9" s="1">
        <v>-77</v>
      </c>
      <c r="BC9" s="1">
        <v>-77</v>
      </c>
      <c r="BD9" s="1">
        <v>-77</v>
      </c>
      <c r="BE9" s="2" t="s">
        <v>63</v>
      </c>
    </row>
    <row r="10" spans="1:57" x14ac:dyDescent="0.2">
      <c r="A10" s="1">
        <v>9</v>
      </c>
      <c r="B10" s="1">
        <v>1</v>
      </c>
      <c r="C10" s="1">
        <v>1</v>
      </c>
      <c r="D10" s="1">
        <v>1</v>
      </c>
      <c r="E10" s="1">
        <v>5</v>
      </c>
      <c r="F10" s="1">
        <v>4</v>
      </c>
      <c r="G10" s="1">
        <v>1</v>
      </c>
      <c r="H10" s="1">
        <v>2</v>
      </c>
      <c r="I10" s="1">
        <v>3</v>
      </c>
      <c r="J10" s="1">
        <v>3</v>
      </c>
      <c r="K10" s="1">
        <v>4</v>
      </c>
      <c r="L10" s="1">
        <v>7</v>
      </c>
      <c r="M10" s="1">
        <v>3</v>
      </c>
      <c r="N10" s="1">
        <v>2</v>
      </c>
      <c r="O10" s="1">
        <v>3</v>
      </c>
      <c r="P10" s="1">
        <v>10</v>
      </c>
      <c r="Q10" s="1">
        <v>1</v>
      </c>
      <c r="R10" s="1">
        <v>2</v>
      </c>
      <c r="S10" s="1">
        <v>1</v>
      </c>
      <c r="T10" s="1">
        <v>4</v>
      </c>
      <c r="U10" s="1">
        <v>1</v>
      </c>
      <c r="V10" s="1">
        <v>2</v>
      </c>
      <c r="W10" s="1">
        <v>2</v>
      </c>
      <c r="X10" s="1">
        <v>4</v>
      </c>
      <c r="Y10" s="1">
        <v>1</v>
      </c>
      <c r="Z10" s="1">
        <v>2</v>
      </c>
      <c r="AA10" s="1">
        <v>1</v>
      </c>
      <c r="AB10" s="1">
        <v>4</v>
      </c>
      <c r="AC10" s="1">
        <v>1</v>
      </c>
      <c r="AD10" s="1">
        <v>1</v>
      </c>
      <c r="AE10" s="1">
        <v>1</v>
      </c>
      <c r="AF10" s="1">
        <v>4</v>
      </c>
      <c r="AG10" s="1">
        <v>1</v>
      </c>
      <c r="AH10" s="1">
        <v>1</v>
      </c>
      <c r="AI10" s="1">
        <v>2</v>
      </c>
      <c r="AJ10" s="1">
        <v>4</v>
      </c>
      <c r="AK10" s="1">
        <v>1</v>
      </c>
      <c r="AL10" s="1">
        <v>2</v>
      </c>
      <c r="AM10" s="1">
        <v>1</v>
      </c>
      <c r="AN10" s="1">
        <v>4</v>
      </c>
      <c r="AO10" s="1">
        <v>1</v>
      </c>
      <c r="AP10" s="1">
        <v>1</v>
      </c>
      <c r="AQ10" s="1">
        <v>2</v>
      </c>
      <c r="AR10" s="1">
        <v>3</v>
      </c>
      <c r="AS10" s="1">
        <v>1</v>
      </c>
      <c r="AT10" s="1">
        <v>2</v>
      </c>
      <c r="AU10" s="1">
        <v>2</v>
      </c>
      <c r="AV10" s="1">
        <v>3</v>
      </c>
      <c r="AW10" s="1">
        <v>1</v>
      </c>
      <c r="AX10" s="1">
        <v>2</v>
      </c>
      <c r="AY10" s="1">
        <v>1</v>
      </c>
      <c r="AZ10" s="1">
        <v>4</v>
      </c>
      <c r="BA10" s="1">
        <v>1</v>
      </c>
      <c r="BB10" s="1">
        <v>1</v>
      </c>
      <c r="BC10" s="1">
        <v>2</v>
      </c>
      <c r="BD10" s="1">
        <v>4</v>
      </c>
      <c r="BE10" s="2" t="s">
        <v>64</v>
      </c>
    </row>
    <row r="11" spans="1:57" x14ac:dyDescent="0.2">
      <c r="A11" s="1">
        <v>10</v>
      </c>
      <c r="B11" s="1">
        <v>1</v>
      </c>
      <c r="C11" s="1">
        <v>3</v>
      </c>
      <c r="D11" s="1">
        <v>2</v>
      </c>
      <c r="E11" s="1">
        <v>2</v>
      </c>
      <c r="F11" s="1">
        <v>4</v>
      </c>
      <c r="G11" s="1">
        <v>1</v>
      </c>
      <c r="H11" s="1">
        <v>2</v>
      </c>
      <c r="I11" s="1">
        <v>3</v>
      </c>
      <c r="J11" s="1">
        <v>4</v>
      </c>
      <c r="K11" s="1">
        <v>4</v>
      </c>
      <c r="L11" s="1">
        <v>8</v>
      </c>
      <c r="M11" s="1">
        <v>4</v>
      </c>
      <c r="N11" s="1">
        <v>2</v>
      </c>
      <c r="O11" s="1">
        <v>2</v>
      </c>
      <c r="P11" s="1">
        <v>10</v>
      </c>
      <c r="Q11" s="1">
        <v>1</v>
      </c>
      <c r="R11" s="1">
        <v>2</v>
      </c>
      <c r="S11" s="1">
        <v>2</v>
      </c>
      <c r="T11" s="1">
        <v>4</v>
      </c>
      <c r="U11" s="1">
        <v>1</v>
      </c>
      <c r="V11" s="1">
        <v>2</v>
      </c>
      <c r="W11" s="1">
        <v>2</v>
      </c>
      <c r="X11" s="1">
        <v>3</v>
      </c>
      <c r="Y11" s="1">
        <v>1</v>
      </c>
      <c r="Z11" s="1">
        <v>2</v>
      </c>
      <c r="AA11" s="1">
        <v>1</v>
      </c>
      <c r="AB11" s="1">
        <v>4</v>
      </c>
      <c r="AC11" s="1">
        <v>1</v>
      </c>
      <c r="AD11" s="1">
        <v>2</v>
      </c>
      <c r="AE11" s="1">
        <v>2</v>
      </c>
      <c r="AF11" s="1">
        <v>3</v>
      </c>
      <c r="AG11" s="1">
        <v>1</v>
      </c>
      <c r="AH11" s="1">
        <v>2</v>
      </c>
      <c r="AI11" s="1">
        <v>1</v>
      </c>
      <c r="AJ11" s="1">
        <v>3</v>
      </c>
      <c r="AK11" s="1">
        <v>1</v>
      </c>
      <c r="AL11" s="1">
        <v>2</v>
      </c>
      <c r="AM11" s="1">
        <v>2</v>
      </c>
      <c r="AN11" s="1">
        <v>3</v>
      </c>
      <c r="AO11" s="1">
        <v>1</v>
      </c>
      <c r="AP11" s="1">
        <v>2</v>
      </c>
      <c r="AQ11" s="1">
        <v>1</v>
      </c>
      <c r="AR11" s="1">
        <v>4</v>
      </c>
      <c r="AS11" s="1">
        <v>1</v>
      </c>
      <c r="AT11" s="1">
        <v>2</v>
      </c>
      <c r="AU11" s="1">
        <v>1</v>
      </c>
      <c r="AV11" s="1">
        <v>4</v>
      </c>
      <c r="AW11" s="1">
        <v>1</v>
      </c>
      <c r="AX11" s="1">
        <v>2</v>
      </c>
      <c r="AY11" s="1">
        <v>1</v>
      </c>
      <c r="AZ11" s="1">
        <v>4</v>
      </c>
      <c r="BA11" s="1">
        <v>1</v>
      </c>
      <c r="BB11" s="1">
        <v>2</v>
      </c>
      <c r="BC11" s="1">
        <v>1</v>
      </c>
      <c r="BD11" s="1">
        <v>3</v>
      </c>
      <c r="BE11" s="2" t="s">
        <v>65</v>
      </c>
    </row>
    <row r="12" spans="1:57" x14ac:dyDescent="0.2">
      <c r="A12" s="1">
        <v>11</v>
      </c>
      <c r="B12" s="1">
        <v>1</v>
      </c>
      <c r="C12" s="1">
        <v>2</v>
      </c>
      <c r="D12" s="1">
        <v>1</v>
      </c>
      <c r="E12" s="1">
        <v>4</v>
      </c>
      <c r="F12" s="1">
        <v>3</v>
      </c>
      <c r="G12" s="1">
        <v>1</v>
      </c>
      <c r="H12" s="1">
        <v>2</v>
      </c>
      <c r="I12" s="1">
        <v>3</v>
      </c>
      <c r="J12" s="1">
        <v>4</v>
      </c>
      <c r="K12" s="1">
        <v>3</v>
      </c>
      <c r="L12" s="1">
        <v>6</v>
      </c>
      <c r="M12" s="1">
        <v>3</v>
      </c>
      <c r="N12" s="1">
        <v>3</v>
      </c>
      <c r="O12" s="1">
        <v>1</v>
      </c>
      <c r="P12" s="1">
        <v>10</v>
      </c>
      <c r="Q12" s="1">
        <v>1</v>
      </c>
      <c r="R12" s="1">
        <v>2</v>
      </c>
      <c r="S12" s="1">
        <v>1</v>
      </c>
      <c r="T12" s="1">
        <v>3</v>
      </c>
      <c r="U12" s="1">
        <v>1</v>
      </c>
      <c r="V12" s="1">
        <v>1</v>
      </c>
      <c r="W12" s="1">
        <v>2</v>
      </c>
      <c r="X12" s="1">
        <v>4</v>
      </c>
      <c r="Y12" s="1">
        <v>1</v>
      </c>
      <c r="Z12" s="1">
        <v>2</v>
      </c>
      <c r="AA12" s="1">
        <v>1</v>
      </c>
      <c r="AB12" s="1">
        <v>3</v>
      </c>
      <c r="AC12" s="1">
        <v>1</v>
      </c>
      <c r="AD12" s="1">
        <v>1</v>
      </c>
      <c r="AE12" s="1">
        <v>1</v>
      </c>
      <c r="AF12" s="1">
        <v>4</v>
      </c>
      <c r="AG12" s="1">
        <v>1</v>
      </c>
      <c r="AH12" s="1">
        <v>2</v>
      </c>
      <c r="AI12" s="1">
        <v>2</v>
      </c>
      <c r="AJ12" s="1">
        <v>3</v>
      </c>
      <c r="AK12" s="1">
        <v>1</v>
      </c>
      <c r="AL12" s="1">
        <v>1</v>
      </c>
      <c r="AM12" s="1">
        <v>1</v>
      </c>
      <c r="AN12" s="1">
        <v>4</v>
      </c>
      <c r="AO12" s="1">
        <v>1</v>
      </c>
      <c r="AP12" s="1">
        <v>2</v>
      </c>
      <c r="AQ12" s="1">
        <v>2</v>
      </c>
      <c r="AR12" s="1">
        <v>4</v>
      </c>
      <c r="AS12" s="1">
        <v>1</v>
      </c>
      <c r="AT12" s="1">
        <v>2</v>
      </c>
      <c r="AU12" s="1">
        <v>2</v>
      </c>
      <c r="AV12" s="1">
        <v>3</v>
      </c>
      <c r="AW12" s="1">
        <v>1</v>
      </c>
      <c r="AX12" s="1">
        <v>2</v>
      </c>
      <c r="AY12" s="1">
        <v>1</v>
      </c>
      <c r="AZ12" s="1">
        <v>4</v>
      </c>
      <c r="BA12" s="1">
        <v>1</v>
      </c>
      <c r="BB12" s="1">
        <v>1</v>
      </c>
      <c r="BC12" s="1">
        <v>2</v>
      </c>
      <c r="BD12" s="1">
        <v>4</v>
      </c>
      <c r="BE12" s="2" t="s">
        <v>66</v>
      </c>
    </row>
    <row r="13" spans="1:57" x14ac:dyDescent="0.2">
      <c r="A13" s="1">
        <v>12</v>
      </c>
      <c r="B13" s="1">
        <v>1</v>
      </c>
      <c r="C13" s="1">
        <v>2</v>
      </c>
      <c r="D13" s="1">
        <v>1</v>
      </c>
      <c r="E13" s="1">
        <v>4</v>
      </c>
      <c r="F13" s="1">
        <v>3</v>
      </c>
      <c r="G13" s="1">
        <v>1</v>
      </c>
      <c r="H13" s="1">
        <v>2</v>
      </c>
      <c r="I13" s="1">
        <v>3</v>
      </c>
      <c r="J13" s="1">
        <v>3</v>
      </c>
      <c r="K13" s="1">
        <v>3</v>
      </c>
      <c r="L13" s="1">
        <v>4</v>
      </c>
      <c r="M13" s="1">
        <v>3</v>
      </c>
      <c r="N13" s="1">
        <v>3</v>
      </c>
      <c r="O13" s="1">
        <v>1</v>
      </c>
      <c r="P13" s="1">
        <v>10</v>
      </c>
      <c r="Q13" s="1">
        <v>1</v>
      </c>
      <c r="R13" s="1">
        <v>2</v>
      </c>
      <c r="S13" s="1">
        <v>1</v>
      </c>
      <c r="T13" s="1">
        <v>3</v>
      </c>
      <c r="U13" s="1">
        <v>1</v>
      </c>
      <c r="V13" s="1">
        <v>2</v>
      </c>
      <c r="W13" s="1">
        <v>2</v>
      </c>
      <c r="X13" s="1">
        <v>2</v>
      </c>
      <c r="Y13" s="1">
        <v>0</v>
      </c>
      <c r="Z13" s="1">
        <v>2</v>
      </c>
      <c r="AA13" s="1">
        <v>1</v>
      </c>
      <c r="AB13" s="1">
        <v>3</v>
      </c>
      <c r="AC13" s="1">
        <v>1</v>
      </c>
      <c r="AD13" s="1">
        <v>2</v>
      </c>
      <c r="AE13" s="1">
        <v>1</v>
      </c>
      <c r="AF13" s="1">
        <v>4</v>
      </c>
      <c r="AG13" s="1">
        <v>1</v>
      </c>
      <c r="AH13" s="1">
        <v>2</v>
      </c>
      <c r="AI13" s="1">
        <v>2</v>
      </c>
      <c r="AJ13" s="1">
        <v>3</v>
      </c>
      <c r="AK13" s="1">
        <v>1</v>
      </c>
      <c r="AL13" s="1">
        <v>2</v>
      </c>
      <c r="AM13" s="1">
        <v>1</v>
      </c>
      <c r="AN13" s="1">
        <v>4</v>
      </c>
      <c r="AO13" s="1">
        <v>1</v>
      </c>
      <c r="AP13" s="1">
        <v>2</v>
      </c>
      <c r="AQ13" s="1">
        <v>2</v>
      </c>
      <c r="AR13" s="1">
        <v>2</v>
      </c>
      <c r="AS13" s="1">
        <v>1</v>
      </c>
      <c r="AT13" s="1">
        <v>2</v>
      </c>
      <c r="AU13" s="1">
        <v>2</v>
      </c>
      <c r="AV13" s="1">
        <v>3</v>
      </c>
      <c r="AW13" s="1">
        <v>0</v>
      </c>
      <c r="AX13" s="1">
        <v>2</v>
      </c>
      <c r="AY13" s="1">
        <v>1</v>
      </c>
      <c r="AZ13" s="1">
        <v>3</v>
      </c>
      <c r="BA13" s="1">
        <v>1</v>
      </c>
      <c r="BB13" s="1">
        <v>1</v>
      </c>
      <c r="BC13" s="1">
        <v>2</v>
      </c>
      <c r="BD13" s="1">
        <v>3</v>
      </c>
      <c r="BE13" s="2" t="s">
        <v>67</v>
      </c>
    </row>
    <row r="14" spans="1:57" x14ac:dyDescent="0.2">
      <c r="A14" s="1">
        <v>13</v>
      </c>
      <c r="B14" s="1">
        <v>1</v>
      </c>
      <c r="C14" s="1">
        <v>2</v>
      </c>
      <c r="D14" s="1">
        <v>1</v>
      </c>
      <c r="E14" s="1">
        <v>5</v>
      </c>
      <c r="F14" s="1">
        <v>4</v>
      </c>
      <c r="G14" s="1">
        <v>1</v>
      </c>
      <c r="H14" s="1">
        <v>1</v>
      </c>
      <c r="I14" s="1">
        <v>3</v>
      </c>
      <c r="J14" s="1">
        <v>4</v>
      </c>
      <c r="K14" s="1">
        <v>3</v>
      </c>
      <c r="L14" s="1">
        <v>6</v>
      </c>
      <c r="M14" s="1">
        <v>4</v>
      </c>
      <c r="N14" s="1">
        <v>3</v>
      </c>
      <c r="O14" s="1">
        <v>1</v>
      </c>
      <c r="P14" s="1">
        <v>10</v>
      </c>
      <c r="Q14" s="1">
        <v>1</v>
      </c>
      <c r="R14" s="1">
        <v>2</v>
      </c>
      <c r="S14" s="1">
        <v>2</v>
      </c>
      <c r="T14" s="1">
        <v>2</v>
      </c>
      <c r="U14" s="1">
        <v>1</v>
      </c>
      <c r="V14" s="1">
        <v>2</v>
      </c>
      <c r="W14" s="1">
        <v>2</v>
      </c>
      <c r="X14" s="1">
        <v>3</v>
      </c>
      <c r="Y14" s="1">
        <v>1</v>
      </c>
      <c r="Z14" s="1">
        <v>2</v>
      </c>
      <c r="AA14" s="1">
        <v>1</v>
      </c>
      <c r="AB14" s="1">
        <v>3</v>
      </c>
      <c r="AC14" s="1">
        <v>1</v>
      </c>
      <c r="AD14" s="1">
        <v>2</v>
      </c>
      <c r="AE14" s="1">
        <v>2</v>
      </c>
      <c r="AF14" s="1">
        <v>2</v>
      </c>
      <c r="AG14" s="1">
        <v>1</v>
      </c>
      <c r="AH14" s="1">
        <v>2</v>
      </c>
      <c r="AI14" s="1">
        <v>1</v>
      </c>
      <c r="AJ14" s="1">
        <v>2</v>
      </c>
      <c r="AK14" s="1">
        <v>1</v>
      </c>
      <c r="AL14" s="1">
        <v>2</v>
      </c>
      <c r="AM14" s="1">
        <v>1</v>
      </c>
      <c r="AN14" s="1">
        <v>4</v>
      </c>
      <c r="AO14" s="1">
        <v>1</v>
      </c>
      <c r="AP14" s="1">
        <v>2</v>
      </c>
      <c r="AQ14" s="1">
        <v>1</v>
      </c>
      <c r="AR14" s="1">
        <v>2</v>
      </c>
      <c r="AS14" s="1">
        <v>1</v>
      </c>
      <c r="AT14" s="1">
        <v>2</v>
      </c>
      <c r="AU14" s="1">
        <v>1</v>
      </c>
      <c r="AV14" s="1">
        <v>3</v>
      </c>
      <c r="AW14" s="1">
        <v>1</v>
      </c>
      <c r="AX14" s="1">
        <v>2</v>
      </c>
      <c r="AY14" s="1">
        <v>1</v>
      </c>
      <c r="AZ14" s="1">
        <v>3</v>
      </c>
      <c r="BA14" s="1">
        <v>1</v>
      </c>
      <c r="BB14" s="1">
        <v>2</v>
      </c>
      <c r="BC14" s="1">
        <v>1</v>
      </c>
      <c r="BD14" s="1">
        <v>3</v>
      </c>
      <c r="BE14" s="2" t="s">
        <v>68</v>
      </c>
    </row>
    <row r="15" spans="1:57" x14ac:dyDescent="0.2">
      <c r="A15" s="1">
        <v>14</v>
      </c>
      <c r="B15" s="1">
        <v>1</v>
      </c>
      <c r="C15" s="1">
        <v>2</v>
      </c>
      <c r="D15" s="1">
        <v>2</v>
      </c>
      <c r="E15" s="1">
        <v>5</v>
      </c>
      <c r="F15" s="1">
        <v>4</v>
      </c>
      <c r="G15" s="1">
        <v>1</v>
      </c>
      <c r="H15" s="1">
        <v>2</v>
      </c>
      <c r="I15" s="1">
        <v>3</v>
      </c>
      <c r="J15" s="1">
        <v>2</v>
      </c>
      <c r="K15" s="1">
        <v>3</v>
      </c>
      <c r="L15" s="1">
        <v>7</v>
      </c>
      <c r="M15" s="1">
        <v>4</v>
      </c>
      <c r="N15" s="1">
        <v>2</v>
      </c>
      <c r="O15" s="1">
        <v>3</v>
      </c>
      <c r="P15" s="1">
        <v>10</v>
      </c>
      <c r="Q15" s="1">
        <v>1</v>
      </c>
      <c r="R15" s="1">
        <v>2</v>
      </c>
      <c r="S15" s="1">
        <v>1</v>
      </c>
      <c r="T15" s="1">
        <v>2</v>
      </c>
      <c r="U15" s="1">
        <v>1</v>
      </c>
      <c r="V15" s="1">
        <v>2</v>
      </c>
      <c r="W15" s="1">
        <v>2</v>
      </c>
      <c r="X15" s="1">
        <v>3</v>
      </c>
      <c r="Y15" s="1">
        <v>1</v>
      </c>
      <c r="Z15" s="1">
        <v>2</v>
      </c>
      <c r="AA15" s="1">
        <v>1</v>
      </c>
      <c r="AB15" s="1">
        <v>2</v>
      </c>
      <c r="AC15" s="1">
        <v>1</v>
      </c>
      <c r="AD15" s="1">
        <v>2</v>
      </c>
      <c r="AE15" s="1">
        <v>1</v>
      </c>
      <c r="AF15" s="1">
        <v>3</v>
      </c>
      <c r="AG15" s="1">
        <v>1</v>
      </c>
      <c r="AH15" s="1">
        <v>2</v>
      </c>
      <c r="AI15" s="1">
        <v>2</v>
      </c>
      <c r="AJ15" s="1">
        <v>3</v>
      </c>
      <c r="AK15" s="1">
        <v>1</v>
      </c>
      <c r="AL15" s="1">
        <v>2</v>
      </c>
      <c r="AM15" s="1">
        <v>1</v>
      </c>
      <c r="AN15" s="1">
        <v>4</v>
      </c>
      <c r="AO15" s="1">
        <v>1</v>
      </c>
      <c r="AP15" s="1">
        <v>2</v>
      </c>
      <c r="AQ15" s="1">
        <v>2</v>
      </c>
      <c r="AR15" s="1">
        <v>3</v>
      </c>
      <c r="AS15" s="1">
        <v>1</v>
      </c>
      <c r="AT15" s="1">
        <v>2</v>
      </c>
      <c r="AU15" s="1">
        <v>2</v>
      </c>
      <c r="AV15" s="1">
        <v>3</v>
      </c>
      <c r="AW15" s="1">
        <v>0</v>
      </c>
      <c r="AX15" s="1">
        <v>2</v>
      </c>
      <c r="AY15" s="1">
        <v>1</v>
      </c>
      <c r="AZ15" s="1">
        <v>4</v>
      </c>
      <c r="BA15" s="1">
        <v>1</v>
      </c>
      <c r="BB15" s="1">
        <v>1</v>
      </c>
      <c r="BC15" s="1">
        <v>2</v>
      </c>
      <c r="BD15" s="1">
        <v>4</v>
      </c>
      <c r="BE15" s="2" t="s">
        <v>69</v>
      </c>
    </row>
    <row r="16" spans="1:57" x14ac:dyDescent="0.2">
      <c r="A16" s="1">
        <v>15</v>
      </c>
      <c r="B16" s="1">
        <v>1</v>
      </c>
      <c r="C16" s="1">
        <v>2</v>
      </c>
      <c r="D16" s="1">
        <v>1</v>
      </c>
      <c r="E16" s="1">
        <v>5</v>
      </c>
      <c r="F16" s="1">
        <v>4</v>
      </c>
      <c r="G16" s="1">
        <v>1</v>
      </c>
      <c r="H16" s="1">
        <v>2</v>
      </c>
      <c r="I16" s="1">
        <v>3</v>
      </c>
      <c r="J16" s="1">
        <v>3</v>
      </c>
      <c r="K16" s="1">
        <v>4</v>
      </c>
      <c r="L16" s="1">
        <v>8</v>
      </c>
      <c r="M16" s="1">
        <v>4</v>
      </c>
      <c r="N16" s="1">
        <v>1</v>
      </c>
      <c r="O16" s="1">
        <v>3</v>
      </c>
      <c r="P16" s="1">
        <v>10</v>
      </c>
      <c r="Q16" s="1">
        <v>1</v>
      </c>
      <c r="R16" s="1">
        <v>2</v>
      </c>
      <c r="S16" s="1">
        <v>2</v>
      </c>
      <c r="T16" s="1">
        <v>2</v>
      </c>
      <c r="U16" s="1">
        <v>1</v>
      </c>
      <c r="V16" s="1">
        <v>1</v>
      </c>
      <c r="W16" s="1">
        <v>2</v>
      </c>
      <c r="X16" s="1">
        <v>4</v>
      </c>
      <c r="Y16" s="1">
        <v>1</v>
      </c>
      <c r="Z16" s="1">
        <v>2</v>
      </c>
      <c r="AA16" s="1">
        <v>1</v>
      </c>
      <c r="AB16" s="1">
        <v>4</v>
      </c>
      <c r="AC16" s="1">
        <v>1</v>
      </c>
      <c r="AD16" s="1">
        <v>2</v>
      </c>
      <c r="AE16" s="1">
        <v>2</v>
      </c>
      <c r="AF16" s="1">
        <v>3</v>
      </c>
      <c r="AG16" s="1">
        <v>1</v>
      </c>
      <c r="AH16" s="1">
        <v>2</v>
      </c>
      <c r="AI16" s="1">
        <v>2</v>
      </c>
      <c r="AJ16" s="1">
        <v>2</v>
      </c>
      <c r="AK16" s="1">
        <v>1</v>
      </c>
      <c r="AL16" s="1">
        <v>2</v>
      </c>
      <c r="AM16" s="1">
        <v>1</v>
      </c>
      <c r="AN16" s="1">
        <v>3</v>
      </c>
      <c r="AO16" s="1">
        <v>1</v>
      </c>
      <c r="AP16" s="1">
        <v>1</v>
      </c>
      <c r="AQ16" s="1">
        <v>2</v>
      </c>
      <c r="AR16" s="1">
        <v>3</v>
      </c>
      <c r="AS16" s="1">
        <v>1</v>
      </c>
      <c r="AT16" s="1">
        <v>2</v>
      </c>
      <c r="AU16" s="1">
        <v>2</v>
      </c>
      <c r="AV16" s="1">
        <v>4</v>
      </c>
      <c r="AW16" s="1">
        <v>0</v>
      </c>
      <c r="AX16" s="1">
        <v>2</v>
      </c>
      <c r="AY16" s="1">
        <v>1</v>
      </c>
      <c r="AZ16" s="1">
        <v>4</v>
      </c>
      <c r="BA16" s="1">
        <v>1</v>
      </c>
      <c r="BB16" s="1">
        <v>1</v>
      </c>
      <c r="BC16" s="1">
        <v>2</v>
      </c>
      <c r="BD16" s="1">
        <v>3</v>
      </c>
      <c r="BE16" s="2" t="s">
        <v>70</v>
      </c>
    </row>
    <row r="17" spans="1:57" x14ac:dyDescent="0.2">
      <c r="A17" s="1">
        <v>16</v>
      </c>
      <c r="B17" s="1">
        <v>1</v>
      </c>
      <c r="C17" s="1">
        <v>1</v>
      </c>
      <c r="D17" s="1">
        <v>3</v>
      </c>
      <c r="E17" s="1">
        <v>5</v>
      </c>
      <c r="F17" s="1">
        <v>4</v>
      </c>
      <c r="G17" s="1">
        <v>1</v>
      </c>
      <c r="H17" s="1">
        <v>2</v>
      </c>
      <c r="I17" s="1">
        <v>3</v>
      </c>
      <c r="J17" s="1">
        <v>4</v>
      </c>
      <c r="K17" s="1">
        <v>2</v>
      </c>
      <c r="L17" s="1">
        <v>5</v>
      </c>
      <c r="M17" s="1">
        <v>2</v>
      </c>
      <c r="N17" s="1">
        <v>3</v>
      </c>
      <c r="O17" s="1">
        <v>1</v>
      </c>
      <c r="P17" s="1">
        <v>10</v>
      </c>
      <c r="Q17" s="1">
        <v>1</v>
      </c>
      <c r="R17" s="1">
        <v>2</v>
      </c>
      <c r="S17" s="1">
        <v>1</v>
      </c>
      <c r="T17" s="1">
        <v>2</v>
      </c>
      <c r="U17" s="1">
        <v>1</v>
      </c>
      <c r="V17" s="1">
        <v>2</v>
      </c>
      <c r="W17" s="1">
        <v>2</v>
      </c>
      <c r="X17" s="1">
        <v>4</v>
      </c>
      <c r="Y17" s="1">
        <v>1</v>
      </c>
      <c r="Z17" s="1">
        <v>2</v>
      </c>
      <c r="AA17" s="1">
        <v>1</v>
      </c>
      <c r="AB17" s="1">
        <v>3</v>
      </c>
      <c r="AC17" s="1">
        <v>1</v>
      </c>
      <c r="AD17" s="1">
        <v>2</v>
      </c>
      <c r="AE17" s="1">
        <v>1</v>
      </c>
      <c r="AF17" s="1">
        <v>4</v>
      </c>
      <c r="AG17" s="1">
        <v>1</v>
      </c>
      <c r="AH17" s="1">
        <v>2</v>
      </c>
      <c r="AI17" s="1">
        <v>2</v>
      </c>
      <c r="AJ17" s="1">
        <v>4</v>
      </c>
      <c r="AK17" s="1">
        <v>1</v>
      </c>
      <c r="AL17" s="1">
        <v>2</v>
      </c>
      <c r="AM17" s="1">
        <v>1</v>
      </c>
      <c r="AN17" s="1">
        <v>4</v>
      </c>
      <c r="AO17" s="1">
        <v>1</v>
      </c>
      <c r="AP17" s="1">
        <v>2</v>
      </c>
      <c r="AQ17" s="1">
        <v>2</v>
      </c>
      <c r="AR17" s="1">
        <v>4</v>
      </c>
      <c r="AS17" s="1">
        <v>1</v>
      </c>
      <c r="AT17" s="1">
        <v>2</v>
      </c>
      <c r="AU17" s="1">
        <v>2</v>
      </c>
      <c r="AV17" s="1">
        <v>4</v>
      </c>
      <c r="AW17" s="1">
        <v>0</v>
      </c>
      <c r="AX17" s="1">
        <v>2</v>
      </c>
      <c r="AY17" s="1">
        <v>1</v>
      </c>
      <c r="AZ17" s="1">
        <v>4</v>
      </c>
      <c r="BA17" s="1">
        <v>1</v>
      </c>
      <c r="BB17" s="1">
        <v>2</v>
      </c>
      <c r="BC17" s="1">
        <v>2</v>
      </c>
      <c r="BD17" s="1">
        <v>4</v>
      </c>
      <c r="BE17" s="2" t="s">
        <v>71</v>
      </c>
    </row>
    <row r="18" spans="1:57" x14ac:dyDescent="0.2">
      <c r="A18" s="1">
        <v>17</v>
      </c>
      <c r="B18" s="1">
        <v>1</v>
      </c>
      <c r="C18" s="1">
        <v>1</v>
      </c>
      <c r="D18" s="1">
        <v>1</v>
      </c>
      <c r="E18" s="1">
        <v>5</v>
      </c>
      <c r="F18" s="1">
        <v>3</v>
      </c>
      <c r="G18" s="1">
        <v>1</v>
      </c>
      <c r="H18" s="1">
        <v>2</v>
      </c>
      <c r="I18" s="1">
        <v>3</v>
      </c>
      <c r="J18" s="1">
        <v>4</v>
      </c>
      <c r="K18" s="1">
        <v>4</v>
      </c>
      <c r="L18" s="1">
        <v>8</v>
      </c>
      <c r="M18" s="1">
        <v>4</v>
      </c>
      <c r="N18" s="1">
        <v>3</v>
      </c>
      <c r="O18" s="1">
        <v>3</v>
      </c>
      <c r="P18" s="1">
        <v>10</v>
      </c>
      <c r="Q18" s="1">
        <v>1</v>
      </c>
      <c r="R18" s="1">
        <v>1</v>
      </c>
      <c r="S18" s="1">
        <v>1</v>
      </c>
      <c r="T18" s="1">
        <v>4</v>
      </c>
      <c r="U18" s="1">
        <v>1</v>
      </c>
      <c r="V18" s="1">
        <v>2</v>
      </c>
      <c r="W18" s="1">
        <v>1</v>
      </c>
      <c r="X18" s="1">
        <v>2</v>
      </c>
      <c r="Y18" s="1">
        <v>0</v>
      </c>
      <c r="Z18" s="1">
        <v>2</v>
      </c>
      <c r="AA18" s="1">
        <v>1</v>
      </c>
      <c r="AB18" s="1">
        <v>4</v>
      </c>
      <c r="AC18" s="1">
        <v>1</v>
      </c>
      <c r="AD18" s="1">
        <v>2</v>
      </c>
      <c r="AE18" s="1">
        <v>1</v>
      </c>
      <c r="AF18" s="1">
        <v>2</v>
      </c>
      <c r="AG18" s="1">
        <v>1</v>
      </c>
      <c r="AH18" s="1">
        <v>2</v>
      </c>
      <c r="AI18" s="1">
        <v>2</v>
      </c>
      <c r="AJ18" s="1">
        <v>2</v>
      </c>
      <c r="AK18" s="1">
        <v>0</v>
      </c>
      <c r="AL18" s="1">
        <v>1</v>
      </c>
      <c r="AM18" s="1">
        <v>2</v>
      </c>
      <c r="AN18" s="1">
        <v>4</v>
      </c>
      <c r="AO18" s="1">
        <v>1</v>
      </c>
      <c r="AP18" s="1">
        <v>2</v>
      </c>
      <c r="AQ18" s="1">
        <v>1</v>
      </c>
      <c r="AR18" s="1">
        <v>3</v>
      </c>
      <c r="AS18" s="1">
        <v>1</v>
      </c>
      <c r="AT18" s="1">
        <v>2</v>
      </c>
      <c r="AU18" s="1">
        <v>2</v>
      </c>
      <c r="AV18" s="1">
        <v>4</v>
      </c>
      <c r="AW18" s="1">
        <v>1</v>
      </c>
      <c r="AX18" s="1">
        <v>1</v>
      </c>
      <c r="AY18" s="1">
        <v>1</v>
      </c>
      <c r="AZ18" s="1">
        <v>4</v>
      </c>
      <c r="BA18" s="1">
        <v>0</v>
      </c>
      <c r="BB18" s="1">
        <v>1</v>
      </c>
      <c r="BC18" s="1">
        <v>2</v>
      </c>
      <c r="BD18" s="1">
        <v>4</v>
      </c>
      <c r="BE18" s="2" t="s">
        <v>72</v>
      </c>
    </row>
    <row r="19" spans="1:57" x14ac:dyDescent="0.2">
      <c r="A19" s="1">
        <v>18</v>
      </c>
      <c r="B19" s="1">
        <v>1</v>
      </c>
      <c r="C19" s="1">
        <v>1</v>
      </c>
      <c r="D19" s="1">
        <v>2</v>
      </c>
      <c r="E19" s="1">
        <v>4</v>
      </c>
      <c r="F19" s="1">
        <v>3</v>
      </c>
      <c r="G19" s="1">
        <v>1</v>
      </c>
      <c r="H19" s="1">
        <v>2</v>
      </c>
      <c r="I19" s="1">
        <v>2</v>
      </c>
      <c r="J19" s="1">
        <v>3</v>
      </c>
      <c r="K19" s="1">
        <v>4</v>
      </c>
      <c r="L19" s="1">
        <v>8</v>
      </c>
      <c r="M19" s="1">
        <v>4</v>
      </c>
      <c r="N19" s="1">
        <v>2</v>
      </c>
      <c r="O19" s="1">
        <v>2</v>
      </c>
      <c r="P19" s="1">
        <v>10</v>
      </c>
      <c r="Q19" s="1">
        <v>1</v>
      </c>
      <c r="R19" s="1">
        <v>2</v>
      </c>
      <c r="S19" s="1">
        <v>2</v>
      </c>
      <c r="T19" s="1">
        <v>2</v>
      </c>
      <c r="U19" s="1">
        <v>1</v>
      </c>
      <c r="V19" s="1">
        <v>2</v>
      </c>
      <c r="W19" s="1">
        <v>2</v>
      </c>
      <c r="X19" s="1">
        <v>3</v>
      </c>
      <c r="Y19" s="1">
        <v>1</v>
      </c>
      <c r="Z19" s="1">
        <v>2</v>
      </c>
      <c r="AA19" s="1">
        <v>1</v>
      </c>
      <c r="AB19" s="1">
        <v>3</v>
      </c>
      <c r="AC19" s="1">
        <v>1</v>
      </c>
      <c r="AD19" s="1">
        <v>2</v>
      </c>
      <c r="AE19" s="1">
        <v>1</v>
      </c>
      <c r="AF19" s="1">
        <v>4</v>
      </c>
      <c r="AG19" s="1">
        <v>1</v>
      </c>
      <c r="AH19" s="1">
        <v>2</v>
      </c>
      <c r="AI19" s="1">
        <v>2</v>
      </c>
      <c r="AJ19" s="1">
        <v>3</v>
      </c>
      <c r="AK19" s="1">
        <v>1</v>
      </c>
      <c r="AL19" s="1">
        <v>2</v>
      </c>
      <c r="AM19" s="1">
        <v>2</v>
      </c>
      <c r="AN19" s="1">
        <v>3</v>
      </c>
      <c r="AO19" s="1">
        <v>1</v>
      </c>
      <c r="AP19" s="1">
        <v>2</v>
      </c>
      <c r="AQ19" s="1">
        <v>2</v>
      </c>
      <c r="AR19" s="1">
        <v>2</v>
      </c>
      <c r="AS19" s="1">
        <v>1</v>
      </c>
      <c r="AT19" s="1">
        <v>2</v>
      </c>
      <c r="AU19" s="1">
        <v>1</v>
      </c>
      <c r="AV19" s="1">
        <v>2</v>
      </c>
      <c r="AW19" s="1">
        <v>1</v>
      </c>
      <c r="AX19" s="1">
        <v>2</v>
      </c>
      <c r="AY19" s="1">
        <v>1</v>
      </c>
      <c r="AZ19" s="1">
        <v>3</v>
      </c>
      <c r="BA19" s="1">
        <v>1</v>
      </c>
      <c r="BB19" s="1">
        <v>2</v>
      </c>
      <c r="BC19" s="1">
        <v>2</v>
      </c>
      <c r="BD19" s="1">
        <v>3</v>
      </c>
      <c r="BE19" s="2" t="s">
        <v>73</v>
      </c>
    </row>
    <row r="20" spans="1:57" x14ac:dyDescent="0.2">
      <c r="A20" s="1">
        <v>19</v>
      </c>
      <c r="B20" s="1">
        <v>1</v>
      </c>
      <c r="C20" s="1">
        <v>2</v>
      </c>
      <c r="D20" s="1">
        <v>2</v>
      </c>
      <c r="E20" s="1">
        <v>5</v>
      </c>
      <c r="F20" s="1">
        <v>3</v>
      </c>
      <c r="G20" s="1">
        <v>1</v>
      </c>
      <c r="H20" s="1">
        <v>2</v>
      </c>
      <c r="I20" s="1">
        <v>2</v>
      </c>
      <c r="J20" s="1">
        <v>4</v>
      </c>
      <c r="K20" s="1">
        <v>3</v>
      </c>
      <c r="L20" s="1">
        <v>7</v>
      </c>
      <c r="M20" s="1">
        <v>3</v>
      </c>
      <c r="N20" s="1">
        <v>3</v>
      </c>
      <c r="O20" s="1">
        <v>1</v>
      </c>
      <c r="P20" s="1">
        <v>10</v>
      </c>
      <c r="Q20" s="1">
        <v>1</v>
      </c>
      <c r="R20" s="1">
        <v>2</v>
      </c>
      <c r="S20" s="1">
        <v>1</v>
      </c>
      <c r="T20" s="1">
        <v>2</v>
      </c>
      <c r="U20" s="1">
        <v>1</v>
      </c>
      <c r="V20" s="1">
        <v>2</v>
      </c>
      <c r="W20" s="1">
        <v>2</v>
      </c>
      <c r="X20" s="1">
        <v>3</v>
      </c>
      <c r="Y20" s="1">
        <v>1</v>
      </c>
      <c r="Z20" s="1">
        <v>2</v>
      </c>
      <c r="AA20" s="1">
        <v>1</v>
      </c>
      <c r="AB20" s="1">
        <v>4</v>
      </c>
      <c r="AC20" s="1">
        <v>1</v>
      </c>
      <c r="AD20" s="1">
        <v>2</v>
      </c>
      <c r="AE20" s="1">
        <v>2</v>
      </c>
      <c r="AF20" s="1">
        <v>2</v>
      </c>
      <c r="AG20" s="1">
        <v>1</v>
      </c>
      <c r="AH20" s="1">
        <v>1</v>
      </c>
      <c r="AI20" s="1">
        <v>2</v>
      </c>
      <c r="AJ20" s="1">
        <v>3</v>
      </c>
      <c r="AK20" s="1">
        <v>1</v>
      </c>
      <c r="AL20" s="1">
        <v>2</v>
      </c>
      <c r="AM20" s="1">
        <v>1</v>
      </c>
      <c r="AN20" s="1">
        <v>3</v>
      </c>
      <c r="AO20" s="1">
        <v>1</v>
      </c>
      <c r="AP20" s="1">
        <v>2</v>
      </c>
      <c r="AQ20" s="1">
        <v>1</v>
      </c>
      <c r="AR20" s="1">
        <v>3</v>
      </c>
      <c r="AS20" s="1">
        <v>1</v>
      </c>
      <c r="AT20" s="1">
        <v>2</v>
      </c>
      <c r="AU20" s="1">
        <v>1</v>
      </c>
      <c r="AV20" s="1">
        <v>3</v>
      </c>
      <c r="AW20" s="1">
        <v>0</v>
      </c>
      <c r="AX20" s="1">
        <v>2</v>
      </c>
      <c r="AY20" s="1">
        <v>1</v>
      </c>
      <c r="AZ20" s="1">
        <v>4</v>
      </c>
      <c r="BA20" s="1">
        <v>1</v>
      </c>
      <c r="BB20" s="1">
        <v>2</v>
      </c>
      <c r="BC20" s="1">
        <v>2</v>
      </c>
      <c r="BD20" s="1">
        <v>4</v>
      </c>
      <c r="BE20" s="2" t="s">
        <v>74</v>
      </c>
    </row>
    <row r="21" spans="1:57" x14ac:dyDescent="0.2">
      <c r="A21" s="1">
        <v>20</v>
      </c>
      <c r="B21" s="1">
        <v>1</v>
      </c>
      <c r="C21" s="1">
        <v>2</v>
      </c>
      <c r="D21" s="1">
        <v>2</v>
      </c>
      <c r="E21" s="1">
        <v>5</v>
      </c>
      <c r="F21" s="1">
        <v>4</v>
      </c>
      <c r="G21" s="1">
        <v>1</v>
      </c>
      <c r="H21" s="1">
        <v>2</v>
      </c>
      <c r="I21" s="1">
        <v>3</v>
      </c>
      <c r="J21" s="1">
        <v>4</v>
      </c>
      <c r="K21" s="1">
        <v>3</v>
      </c>
      <c r="L21" s="1">
        <v>7</v>
      </c>
      <c r="M21" s="1">
        <v>3</v>
      </c>
      <c r="N21" s="1">
        <v>1</v>
      </c>
      <c r="O21" s="1">
        <v>2</v>
      </c>
      <c r="P21" s="1">
        <v>10</v>
      </c>
      <c r="Q21" s="1">
        <v>1</v>
      </c>
      <c r="R21" s="1">
        <v>2</v>
      </c>
      <c r="S21" s="1">
        <v>1</v>
      </c>
      <c r="T21" s="1">
        <v>4</v>
      </c>
      <c r="U21" s="1">
        <v>1</v>
      </c>
      <c r="V21" s="1">
        <v>1</v>
      </c>
      <c r="W21" s="1">
        <v>2</v>
      </c>
      <c r="X21" s="1">
        <v>3</v>
      </c>
      <c r="Y21" s="1">
        <v>1</v>
      </c>
      <c r="Z21" s="1">
        <v>2</v>
      </c>
      <c r="AA21" s="1">
        <v>1</v>
      </c>
      <c r="AB21" s="1">
        <v>2</v>
      </c>
      <c r="AC21" s="1">
        <v>1</v>
      </c>
      <c r="AD21" s="1">
        <v>2</v>
      </c>
      <c r="AE21" s="1">
        <v>2</v>
      </c>
      <c r="AF21" s="1">
        <v>2</v>
      </c>
      <c r="AG21" s="1">
        <v>1</v>
      </c>
      <c r="AH21" s="1">
        <v>2</v>
      </c>
      <c r="AI21" s="1">
        <v>2</v>
      </c>
      <c r="AJ21" s="1">
        <v>1</v>
      </c>
      <c r="AK21" s="1">
        <v>1</v>
      </c>
      <c r="AL21" s="1">
        <v>2</v>
      </c>
      <c r="AM21" s="1">
        <v>1</v>
      </c>
      <c r="AN21" s="1">
        <v>2</v>
      </c>
      <c r="AO21" s="1">
        <v>1</v>
      </c>
      <c r="AP21" s="1">
        <v>2</v>
      </c>
      <c r="AQ21" s="1">
        <v>2</v>
      </c>
      <c r="AR21" s="1">
        <v>4</v>
      </c>
      <c r="AS21" s="1">
        <v>1</v>
      </c>
      <c r="AT21" s="1">
        <v>2</v>
      </c>
      <c r="AU21" s="1">
        <v>2</v>
      </c>
      <c r="AV21" s="1">
        <v>3</v>
      </c>
      <c r="AW21" s="1">
        <v>1</v>
      </c>
      <c r="AX21" s="1">
        <v>2</v>
      </c>
      <c r="AY21" s="1">
        <v>2</v>
      </c>
      <c r="AZ21" s="1">
        <v>3</v>
      </c>
      <c r="BA21" s="1">
        <v>1</v>
      </c>
      <c r="BB21" s="1">
        <v>2</v>
      </c>
      <c r="BC21" s="1">
        <v>2</v>
      </c>
      <c r="BD21" s="1">
        <v>4</v>
      </c>
      <c r="BE21" s="2" t="s">
        <v>75</v>
      </c>
    </row>
    <row r="22" spans="1:57" x14ac:dyDescent="0.2">
      <c r="A22" s="1">
        <v>21</v>
      </c>
      <c r="B22" s="1">
        <v>1</v>
      </c>
      <c r="C22" s="1">
        <v>2</v>
      </c>
      <c r="D22" s="1">
        <v>1</v>
      </c>
      <c r="E22" s="1">
        <v>5</v>
      </c>
      <c r="F22" s="1">
        <v>4</v>
      </c>
      <c r="G22" s="1">
        <v>1</v>
      </c>
      <c r="H22" s="1">
        <v>1</v>
      </c>
      <c r="I22" s="1">
        <v>3</v>
      </c>
      <c r="J22" s="1">
        <v>4</v>
      </c>
      <c r="K22" s="1">
        <v>2</v>
      </c>
      <c r="L22" s="1">
        <v>4</v>
      </c>
      <c r="M22" s="1">
        <v>1</v>
      </c>
      <c r="N22" s="1">
        <v>3</v>
      </c>
      <c r="O22" s="1">
        <v>1</v>
      </c>
      <c r="P22" s="1">
        <v>10</v>
      </c>
      <c r="Q22" s="1">
        <v>1</v>
      </c>
      <c r="R22" s="1">
        <v>2</v>
      </c>
      <c r="S22" s="1">
        <v>2</v>
      </c>
      <c r="T22" s="1">
        <v>3</v>
      </c>
      <c r="U22" s="1">
        <v>0</v>
      </c>
      <c r="V22" s="1">
        <v>2</v>
      </c>
      <c r="W22" s="1">
        <v>1</v>
      </c>
      <c r="X22" s="1">
        <v>4</v>
      </c>
      <c r="Y22" s="1">
        <v>1</v>
      </c>
      <c r="Z22" s="1">
        <v>2</v>
      </c>
      <c r="AA22" s="1">
        <v>1</v>
      </c>
      <c r="AB22" s="1">
        <v>4</v>
      </c>
      <c r="AC22" s="1">
        <v>1</v>
      </c>
      <c r="AD22" s="1">
        <v>2</v>
      </c>
      <c r="AE22" s="1">
        <v>2</v>
      </c>
      <c r="AF22" s="1">
        <v>3</v>
      </c>
      <c r="AG22" s="1">
        <v>1</v>
      </c>
      <c r="AH22" s="1">
        <v>2</v>
      </c>
      <c r="AI22" s="1">
        <v>1</v>
      </c>
      <c r="AJ22" s="1">
        <v>2</v>
      </c>
      <c r="AK22" s="1">
        <v>0</v>
      </c>
      <c r="AL22" s="1">
        <v>2</v>
      </c>
      <c r="AM22" s="1">
        <v>1</v>
      </c>
      <c r="AN22" s="1">
        <v>4</v>
      </c>
      <c r="AO22" s="1">
        <v>1</v>
      </c>
      <c r="AP22" s="1">
        <v>2</v>
      </c>
      <c r="AQ22" s="1">
        <v>1</v>
      </c>
      <c r="AR22" s="1">
        <v>3</v>
      </c>
      <c r="AS22" s="1">
        <v>1</v>
      </c>
      <c r="AT22" s="1">
        <v>2</v>
      </c>
      <c r="AU22" s="1">
        <v>1</v>
      </c>
      <c r="AV22" s="1">
        <v>2</v>
      </c>
      <c r="AW22" s="1">
        <v>1</v>
      </c>
      <c r="AX22" s="1">
        <v>2</v>
      </c>
      <c r="AY22" s="1">
        <v>1</v>
      </c>
      <c r="AZ22" s="1">
        <v>2</v>
      </c>
      <c r="BA22" s="1">
        <v>1</v>
      </c>
      <c r="BB22" s="1">
        <v>2</v>
      </c>
      <c r="BC22" s="1">
        <v>2</v>
      </c>
      <c r="BD22" s="1">
        <v>4</v>
      </c>
      <c r="BE22" s="2" t="s">
        <v>76</v>
      </c>
    </row>
    <row r="23" spans="1:57" x14ac:dyDescent="0.2">
      <c r="A23" s="1">
        <v>22</v>
      </c>
      <c r="B23" s="1">
        <v>1</v>
      </c>
      <c r="C23" s="1">
        <v>2</v>
      </c>
      <c r="D23" s="1">
        <v>1</v>
      </c>
      <c r="E23" s="1">
        <v>5</v>
      </c>
      <c r="F23" s="1">
        <v>4</v>
      </c>
      <c r="G23" s="1">
        <v>1</v>
      </c>
      <c r="H23" s="1">
        <v>2</v>
      </c>
      <c r="I23" s="1">
        <v>4</v>
      </c>
      <c r="J23" s="1">
        <v>3</v>
      </c>
      <c r="K23" s="1">
        <v>4</v>
      </c>
      <c r="L23" s="1">
        <v>7</v>
      </c>
      <c r="M23" s="1">
        <v>3</v>
      </c>
      <c r="N23" s="1">
        <v>1</v>
      </c>
      <c r="O23" s="1">
        <v>3</v>
      </c>
      <c r="P23" s="1">
        <v>10</v>
      </c>
      <c r="Q23" s="1">
        <v>1</v>
      </c>
      <c r="R23" s="1">
        <v>1</v>
      </c>
      <c r="S23" s="1">
        <v>2</v>
      </c>
      <c r="T23" s="1">
        <v>3</v>
      </c>
      <c r="U23" s="1">
        <v>1</v>
      </c>
      <c r="V23" s="1">
        <v>2</v>
      </c>
      <c r="W23" s="1">
        <v>2</v>
      </c>
      <c r="X23" s="1">
        <v>4</v>
      </c>
      <c r="Y23" s="1">
        <v>0</v>
      </c>
      <c r="Z23" s="1">
        <v>2</v>
      </c>
      <c r="AA23" s="1">
        <v>1</v>
      </c>
      <c r="AB23" s="1">
        <v>4</v>
      </c>
      <c r="AC23" s="1">
        <v>1</v>
      </c>
      <c r="AD23" s="1">
        <v>2</v>
      </c>
      <c r="AE23" s="1">
        <v>2</v>
      </c>
      <c r="AF23" s="1">
        <v>3</v>
      </c>
      <c r="AG23" s="1">
        <v>1</v>
      </c>
      <c r="AH23" s="1">
        <v>2</v>
      </c>
      <c r="AI23" s="1">
        <v>2</v>
      </c>
      <c r="AJ23" s="1">
        <v>4</v>
      </c>
      <c r="AK23" s="1">
        <v>0</v>
      </c>
      <c r="AL23" s="1">
        <v>2</v>
      </c>
      <c r="AM23" s="1">
        <v>1</v>
      </c>
      <c r="AN23" s="1">
        <v>3</v>
      </c>
      <c r="AO23" s="1">
        <v>1</v>
      </c>
      <c r="AP23" s="1">
        <v>2</v>
      </c>
      <c r="AQ23" s="1">
        <v>2</v>
      </c>
      <c r="AR23" s="1">
        <v>4</v>
      </c>
      <c r="AS23" s="1">
        <v>1</v>
      </c>
      <c r="AT23" s="1">
        <v>2</v>
      </c>
      <c r="AU23" s="1">
        <v>2</v>
      </c>
      <c r="AV23" s="1">
        <v>3</v>
      </c>
      <c r="AW23" s="1">
        <v>1</v>
      </c>
      <c r="AX23" s="1">
        <v>2</v>
      </c>
      <c r="AY23" s="1">
        <v>1</v>
      </c>
      <c r="AZ23" s="1">
        <v>2</v>
      </c>
      <c r="BA23" s="1">
        <v>1</v>
      </c>
      <c r="BB23" s="1">
        <v>2</v>
      </c>
      <c r="BC23" s="1">
        <v>2</v>
      </c>
      <c r="BD23" s="1">
        <v>4</v>
      </c>
      <c r="BE23" s="2" t="s">
        <v>77</v>
      </c>
    </row>
    <row r="24" spans="1:57" x14ac:dyDescent="0.2">
      <c r="A24" s="1">
        <v>23</v>
      </c>
      <c r="B24" s="1">
        <v>1</v>
      </c>
      <c r="C24" s="1">
        <v>3</v>
      </c>
      <c r="D24" s="1">
        <v>1</v>
      </c>
      <c r="E24" s="1">
        <v>5</v>
      </c>
      <c r="F24" s="1">
        <v>4</v>
      </c>
      <c r="G24" s="1">
        <v>1</v>
      </c>
      <c r="H24" s="1">
        <v>2</v>
      </c>
      <c r="I24" s="1">
        <v>3</v>
      </c>
      <c r="J24" s="1">
        <v>4</v>
      </c>
      <c r="K24" s="1">
        <v>3</v>
      </c>
      <c r="L24" s="1">
        <v>7</v>
      </c>
      <c r="M24" s="1">
        <v>2</v>
      </c>
      <c r="N24" s="1">
        <v>3</v>
      </c>
      <c r="O24" s="1">
        <v>1</v>
      </c>
      <c r="P24" s="1">
        <v>10</v>
      </c>
      <c r="Q24" s="1">
        <v>1</v>
      </c>
      <c r="R24" s="1">
        <v>2</v>
      </c>
      <c r="S24" s="1">
        <v>1</v>
      </c>
      <c r="T24" s="1">
        <v>2</v>
      </c>
      <c r="U24" s="1">
        <v>1</v>
      </c>
      <c r="V24" s="1">
        <v>2</v>
      </c>
      <c r="W24" s="1">
        <v>2</v>
      </c>
      <c r="X24" s="1">
        <v>4</v>
      </c>
      <c r="Y24" s="1">
        <v>1</v>
      </c>
      <c r="Z24" s="1">
        <v>2</v>
      </c>
      <c r="AA24" s="1">
        <v>1</v>
      </c>
      <c r="AB24" s="1">
        <v>3</v>
      </c>
      <c r="AC24" s="1">
        <v>1</v>
      </c>
      <c r="AD24" s="1">
        <v>2</v>
      </c>
      <c r="AE24" s="1">
        <v>1</v>
      </c>
      <c r="AF24" s="1">
        <v>3</v>
      </c>
      <c r="AG24" s="1">
        <v>1</v>
      </c>
      <c r="AH24" s="1">
        <v>2</v>
      </c>
      <c r="AI24" s="1">
        <v>1</v>
      </c>
      <c r="AJ24" s="1">
        <v>2</v>
      </c>
      <c r="AK24" s="1">
        <v>1</v>
      </c>
      <c r="AL24" s="1">
        <v>2</v>
      </c>
      <c r="AM24" s="1">
        <v>2</v>
      </c>
      <c r="AN24" s="1">
        <v>3</v>
      </c>
      <c r="AO24" s="1">
        <v>1</v>
      </c>
      <c r="AP24" s="1">
        <v>2</v>
      </c>
      <c r="AQ24" s="1">
        <v>1</v>
      </c>
      <c r="AR24" s="1">
        <v>2</v>
      </c>
      <c r="AS24" s="1">
        <v>1</v>
      </c>
      <c r="AT24" s="1">
        <v>2</v>
      </c>
      <c r="AU24" s="1">
        <v>1</v>
      </c>
      <c r="AV24" s="1">
        <v>3</v>
      </c>
      <c r="AW24" s="1">
        <v>1</v>
      </c>
      <c r="AX24" s="1">
        <v>2</v>
      </c>
      <c r="AY24" s="1">
        <v>1</v>
      </c>
      <c r="AZ24" s="1">
        <v>4</v>
      </c>
      <c r="BA24" s="1">
        <v>1</v>
      </c>
      <c r="BB24" s="1">
        <v>2</v>
      </c>
      <c r="BC24" s="1">
        <v>1</v>
      </c>
      <c r="BD24" s="1">
        <v>3</v>
      </c>
      <c r="BE24" s="2" t="s">
        <v>78</v>
      </c>
    </row>
    <row r="25" spans="1:57" x14ac:dyDescent="0.2">
      <c r="A25" s="1">
        <v>24</v>
      </c>
      <c r="B25" s="1">
        <v>1</v>
      </c>
      <c r="C25" s="1">
        <v>2</v>
      </c>
      <c r="D25" s="1">
        <v>1</v>
      </c>
      <c r="E25" s="1">
        <v>5</v>
      </c>
      <c r="F25" s="1">
        <v>4</v>
      </c>
      <c r="G25" s="1">
        <v>1</v>
      </c>
      <c r="H25" s="1">
        <v>2</v>
      </c>
      <c r="I25" s="1">
        <v>3</v>
      </c>
      <c r="J25" s="1">
        <v>2</v>
      </c>
      <c r="K25" s="1">
        <v>4</v>
      </c>
      <c r="L25" s="1">
        <v>8</v>
      </c>
      <c r="M25" s="1">
        <v>4</v>
      </c>
      <c r="N25" s="1">
        <v>3</v>
      </c>
      <c r="O25" s="1">
        <v>1</v>
      </c>
      <c r="P25" s="1">
        <v>10</v>
      </c>
      <c r="Q25" s="1">
        <v>1</v>
      </c>
      <c r="R25" s="1">
        <v>2</v>
      </c>
      <c r="S25" s="1">
        <v>1</v>
      </c>
      <c r="T25" s="1">
        <v>4</v>
      </c>
      <c r="U25" s="1">
        <v>1</v>
      </c>
      <c r="V25" s="1">
        <v>1</v>
      </c>
      <c r="W25" s="1">
        <v>2</v>
      </c>
      <c r="X25" s="1">
        <v>4</v>
      </c>
      <c r="Y25" s="1">
        <v>1</v>
      </c>
      <c r="Z25" s="1">
        <v>2</v>
      </c>
      <c r="AA25" s="1">
        <v>1</v>
      </c>
      <c r="AB25" s="1">
        <v>4</v>
      </c>
      <c r="AC25" s="1">
        <v>1</v>
      </c>
      <c r="AD25" s="1">
        <v>2</v>
      </c>
      <c r="AE25" s="1">
        <v>1</v>
      </c>
      <c r="AF25" s="1">
        <v>4</v>
      </c>
      <c r="AG25" s="1">
        <v>1</v>
      </c>
      <c r="AH25" s="1">
        <v>1</v>
      </c>
      <c r="AI25" s="1">
        <v>2</v>
      </c>
      <c r="AJ25" s="1">
        <v>4</v>
      </c>
      <c r="AK25" s="1">
        <v>1</v>
      </c>
      <c r="AL25" s="1">
        <v>2</v>
      </c>
      <c r="AM25" s="1">
        <v>1</v>
      </c>
      <c r="AN25" s="1">
        <v>4</v>
      </c>
      <c r="AO25" s="1">
        <v>1</v>
      </c>
      <c r="AP25" s="1">
        <v>1</v>
      </c>
      <c r="AQ25" s="1">
        <v>2</v>
      </c>
      <c r="AR25" s="1">
        <v>4</v>
      </c>
      <c r="AS25" s="1">
        <v>1</v>
      </c>
      <c r="AT25" s="1">
        <v>2</v>
      </c>
      <c r="AU25" s="1">
        <v>2</v>
      </c>
      <c r="AV25" s="1">
        <v>3</v>
      </c>
      <c r="AW25" s="1">
        <v>1</v>
      </c>
      <c r="AX25" s="1">
        <v>2</v>
      </c>
      <c r="AY25" s="1">
        <v>1</v>
      </c>
      <c r="AZ25" s="1">
        <v>3</v>
      </c>
      <c r="BA25" s="1">
        <v>1</v>
      </c>
      <c r="BB25" s="1">
        <v>1</v>
      </c>
      <c r="BC25" s="1">
        <v>2</v>
      </c>
      <c r="BD25" s="1">
        <v>4</v>
      </c>
      <c r="BE25" s="2" t="s">
        <v>79</v>
      </c>
    </row>
    <row r="26" spans="1:57" x14ac:dyDescent="0.2">
      <c r="A26" s="1">
        <v>25</v>
      </c>
      <c r="B26" s="1">
        <v>1</v>
      </c>
      <c r="C26" s="1">
        <v>1</v>
      </c>
      <c r="D26" s="1">
        <v>1</v>
      </c>
      <c r="E26" s="1">
        <v>5</v>
      </c>
      <c r="F26" s="1">
        <v>4</v>
      </c>
      <c r="G26" s="1">
        <v>1</v>
      </c>
      <c r="H26" s="1">
        <v>2</v>
      </c>
      <c r="I26" s="1">
        <v>2</v>
      </c>
      <c r="J26" s="1">
        <v>4</v>
      </c>
      <c r="K26" s="1">
        <v>2</v>
      </c>
      <c r="L26" s="1">
        <v>4</v>
      </c>
      <c r="M26" s="1">
        <v>2</v>
      </c>
      <c r="N26" s="1">
        <v>3</v>
      </c>
      <c r="O26" s="1">
        <v>2</v>
      </c>
      <c r="P26" s="1">
        <v>10</v>
      </c>
      <c r="Q26" s="1">
        <v>1</v>
      </c>
      <c r="R26" s="1">
        <v>2</v>
      </c>
      <c r="S26" s="1">
        <v>1</v>
      </c>
      <c r="T26" s="1">
        <v>3</v>
      </c>
      <c r="U26" s="1">
        <v>1</v>
      </c>
      <c r="V26" s="1">
        <v>2</v>
      </c>
      <c r="W26" s="1">
        <v>2</v>
      </c>
      <c r="X26" s="1">
        <v>3</v>
      </c>
      <c r="Y26" s="1">
        <v>1</v>
      </c>
      <c r="Z26" s="1">
        <v>2</v>
      </c>
      <c r="AA26" s="1">
        <v>1</v>
      </c>
      <c r="AB26" s="1">
        <v>2</v>
      </c>
      <c r="AC26" s="1">
        <v>1</v>
      </c>
      <c r="AD26" s="1">
        <v>2</v>
      </c>
      <c r="AE26" s="1">
        <v>2</v>
      </c>
      <c r="AF26" s="1">
        <v>1</v>
      </c>
      <c r="AG26" s="1">
        <v>1</v>
      </c>
      <c r="AH26" s="1">
        <v>2</v>
      </c>
      <c r="AI26" s="1">
        <v>2</v>
      </c>
      <c r="AJ26" s="1">
        <v>1</v>
      </c>
      <c r="AK26" s="1">
        <v>1</v>
      </c>
      <c r="AL26" s="1">
        <v>2</v>
      </c>
      <c r="AM26" s="1">
        <v>2</v>
      </c>
      <c r="AN26" s="1">
        <v>3</v>
      </c>
      <c r="AO26" s="1">
        <v>1</v>
      </c>
      <c r="AP26" s="1">
        <v>2</v>
      </c>
      <c r="AQ26" s="1">
        <v>2</v>
      </c>
      <c r="AR26" s="1">
        <v>3</v>
      </c>
      <c r="AS26" s="1">
        <v>1</v>
      </c>
      <c r="AT26" s="1">
        <v>2</v>
      </c>
      <c r="AU26" s="1">
        <v>2</v>
      </c>
      <c r="AV26" s="1">
        <v>3</v>
      </c>
      <c r="AW26" s="1">
        <v>0</v>
      </c>
      <c r="AX26" s="1">
        <v>2</v>
      </c>
      <c r="AY26" s="1">
        <v>1</v>
      </c>
      <c r="AZ26" s="1">
        <v>4</v>
      </c>
      <c r="BA26" s="1">
        <v>1</v>
      </c>
      <c r="BB26" s="1">
        <v>2</v>
      </c>
      <c r="BC26" s="1">
        <v>2</v>
      </c>
      <c r="BD26" s="1">
        <v>3</v>
      </c>
      <c r="BE26" s="2" t="s">
        <v>80</v>
      </c>
    </row>
    <row r="27" spans="1:57" x14ac:dyDescent="0.2">
      <c r="A27" s="1">
        <v>26</v>
      </c>
      <c r="B27" s="1">
        <v>1</v>
      </c>
      <c r="C27" s="1">
        <v>2</v>
      </c>
      <c r="D27" s="1">
        <v>1</v>
      </c>
      <c r="E27" s="1">
        <v>5</v>
      </c>
      <c r="F27" s="1">
        <v>4</v>
      </c>
      <c r="G27" s="1">
        <v>1</v>
      </c>
      <c r="H27" s="1">
        <v>2</v>
      </c>
      <c r="I27" s="1">
        <v>4</v>
      </c>
      <c r="J27" s="1">
        <v>3</v>
      </c>
      <c r="K27" s="1">
        <v>3</v>
      </c>
      <c r="L27" s="1">
        <v>6</v>
      </c>
      <c r="M27" s="1">
        <v>3</v>
      </c>
      <c r="N27" s="1">
        <v>1</v>
      </c>
      <c r="O27" s="1">
        <v>3</v>
      </c>
      <c r="P27" s="1">
        <v>10</v>
      </c>
      <c r="Q27" s="1">
        <v>1</v>
      </c>
      <c r="R27" s="1">
        <v>2</v>
      </c>
      <c r="S27" s="1">
        <v>1</v>
      </c>
      <c r="T27" s="1">
        <v>4</v>
      </c>
      <c r="U27" s="1">
        <v>1</v>
      </c>
      <c r="V27" s="1">
        <v>1</v>
      </c>
      <c r="W27" s="1">
        <v>2</v>
      </c>
      <c r="X27" s="1">
        <v>4</v>
      </c>
      <c r="Y27" s="1">
        <v>1</v>
      </c>
      <c r="Z27" s="1">
        <v>2</v>
      </c>
      <c r="AA27" s="1">
        <v>1</v>
      </c>
      <c r="AB27" s="1">
        <v>4</v>
      </c>
      <c r="AC27" s="1">
        <v>1</v>
      </c>
      <c r="AD27" s="1">
        <v>2</v>
      </c>
      <c r="AE27" s="1">
        <v>1</v>
      </c>
      <c r="AF27" s="1">
        <v>3</v>
      </c>
      <c r="AG27" s="1">
        <v>1</v>
      </c>
      <c r="AH27" s="1">
        <v>2</v>
      </c>
      <c r="AI27" s="1">
        <v>2</v>
      </c>
      <c r="AJ27" s="1">
        <v>4</v>
      </c>
      <c r="AK27" s="1">
        <v>1</v>
      </c>
      <c r="AL27" s="1">
        <v>2</v>
      </c>
      <c r="AM27" s="1">
        <v>1</v>
      </c>
      <c r="AN27" s="1">
        <v>3</v>
      </c>
      <c r="AO27" s="1">
        <v>1</v>
      </c>
      <c r="AP27" s="1">
        <v>2</v>
      </c>
      <c r="AQ27" s="1">
        <v>2</v>
      </c>
      <c r="AR27" s="1">
        <v>4</v>
      </c>
      <c r="AS27" s="1">
        <v>1</v>
      </c>
      <c r="AT27" s="1">
        <v>2</v>
      </c>
      <c r="AU27" s="1">
        <v>2</v>
      </c>
      <c r="AV27" s="1">
        <v>4</v>
      </c>
      <c r="AW27" s="1">
        <v>0</v>
      </c>
      <c r="AX27" s="1">
        <v>2</v>
      </c>
      <c r="AY27" s="1">
        <v>1</v>
      </c>
      <c r="AZ27" s="1">
        <v>4</v>
      </c>
      <c r="BA27" s="1">
        <v>1</v>
      </c>
      <c r="BB27" s="1">
        <v>2</v>
      </c>
      <c r="BC27" s="1">
        <v>2</v>
      </c>
      <c r="BD27" s="1">
        <v>4</v>
      </c>
      <c r="BE27" s="2" t="s">
        <v>81</v>
      </c>
    </row>
    <row r="28" spans="1:57" x14ac:dyDescent="0.2">
      <c r="A28" s="1">
        <v>27</v>
      </c>
      <c r="B28" s="1">
        <v>1</v>
      </c>
      <c r="C28" s="1">
        <v>3</v>
      </c>
      <c r="D28" s="1">
        <v>1</v>
      </c>
      <c r="E28" s="1">
        <v>5</v>
      </c>
      <c r="F28" s="1">
        <v>4</v>
      </c>
      <c r="G28" s="1">
        <v>1</v>
      </c>
      <c r="H28" s="1">
        <v>2</v>
      </c>
      <c r="I28" s="1">
        <v>1</v>
      </c>
      <c r="J28" s="1">
        <v>4</v>
      </c>
      <c r="K28" s="1">
        <v>3</v>
      </c>
      <c r="L28" s="1">
        <v>8</v>
      </c>
      <c r="M28" s="1">
        <v>3</v>
      </c>
      <c r="N28" s="1">
        <v>2</v>
      </c>
      <c r="O28" s="1">
        <v>2</v>
      </c>
      <c r="P28" s="1">
        <v>10</v>
      </c>
      <c r="Q28" s="1">
        <v>1</v>
      </c>
      <c r="R28" s="1">
        <v>2</v>
      </c>
      <c r="S28" s="1">
        <v>2</v>
      </c>
      <c r="T28" s="1">
        <v>1</v>
      </c>
      <c r="U28" s="1">
        <v>1</v>
      </c>
      <c r="V28" s="1">
        <v>1</v>
      </c>
      <c r="W28" s="1">
        <v>2</v>
      </c>
      <c r="X28" s="1">
        <v>4</v>
      </c>
      <c r="Y28" s="1">
        <v>1</v>
      </c>
      <c r="Z28" s="1">
        <v>2</v>
      </c>
      <c r="AA28" s="1">
        <v>2</v>
      </c>
      <c r="AB28" s="1">
        <v>4</v>
      </c>
      <c r="AC28" s="1">
        <v>1</v>
      </c>
      <c r="AD28" s="1">
        <v>2</v>
      </c>
      <c r="AE28" s="1">
        <v>1</v>
      </c>
      <c r="AF28" s="1">
        <v>3</v>
      </c>
      <c r="AG28" s="1">
        <v>1</v>
      </c>
      <c r="AH28" s="1">
        <v>2</v>
      </c>
      <c r="AI28" s="1">
        <v>2</v>
      </c>
      <c r="AJ28" s="1">
        <v>4</v>
      </c>
      <c r="AK28" s="1">
        <v>1</v>
      </c>
      <c r="AL28" s="1">
        <v>2</v>
      </c>
      <c r="AM28" s="1">
        <v>1</v>
      </c>
      <c r="AN28" s="1">
        <v>3</v>
      </c>
      <c r="AO28" s="1">
        <v>1</v>
      </c>
      <c r="AP28" s="1">
        <v>2</v>
      </c>
      <c r="AQ28" s="1">
        <v>2</v>
      </c>
      <c r="AR28" s="1">
        <v>4</v>
      </c>
      <c r="AS28" s="1">
        <v>1</v>
      </c>
      <c r="AT28" s="1">
        <v>2</v>
      </c>
      <c r="AU28" s="1">
        <v>2</v>
      </c>
      <c r="AV28" s="1">
        <v>4</v>
      </c>
      <c r="AW28" s="1">
        <v>1</v>
      </c>
      <c r="AX28" s="1">
        <v>2</v>
      </c>
      <c r="AY28" s="1">
        <v>1</v>
      </c>
      <c r="AZ28" s="1">
        <v>4</v>
      </c>
      <c r="BA28" s="1">
        <v>1</v>
      </c>
      <c r="BB28" s="1">
        <v>2</v>
      </c>
      <c r="BC28" s="1">
        <v>2</v>
      </c>
      <c r="BD28" s="1">
        <v>4</v>
      </c>
      <c r="BE28" s="2" t="s">
        <v>82</v>
      </c>
    </row>
    <row r="29" spans="1:57" x14ac:dyDescent="0.2">
      <c r="A29" s="1">
        <v>28</v>
      </c>
      <c r="B29" s="1">
        <v>1</v>
      </c>
      <c r="C29" s="1">
        <v>2</v>
      </c>
      <c r="D29" s="1">
        <v>1</v>
      </c>
      <c r="E29" s="1">
        <v>5</v>
      </c>
      <c r="F29" s="1">
        <v>4</v>
      </c>
      <c r="G29" s="1">
        <v>1</v>
      </c>
      <c r="H29" s="1">
        <v>2</v>
      </c>
      <c r="I29" s="1">
        <v>3</v>
      </c>
      <c r="J29" s="1">
        <v>4</v>
      </c>
      <c r="K29" s="1">
        <v>3</v>
      </c>
      <c r="L29" s="1">
        <v>8</v>
      </c>
      <c r="M29" s="1">
        <v>3</v>
      </c>
      <c r="N29" s="1">
        <v>3</v>
      </c>
      <c r="O29" s="1">
        <v>1</v>
      </c>
      <c r="P29" s="1">
        <v>10</v>
      </c>
      <c r="Q29" s="1">
        <v>0</v>
      </c>
      <c r="R29" s="1">
        <v>1</v>
      </c>
      <c r="S29" s="1">
        <v>1</v>
      </c>
      <c r="T29" s="1">
        <v>4</v>
      </c>
      <c r="U29" s="1">
        <v>1</v>
      </c>
      <c r="V29" s="1">
        <v>2</v>
      </c>
      <c r="W29" s="1">
        <v>2</v>
      </c>
      <c r="X29" s="1">
        <v>3</v>
      </c>
      <c r="Y29" s="1">
        <v>1</v>
      </c>
      <c r="Z29" s="1">
        <v>2</v>
      </c>
      <c r="AA29" s="1">
        <v>1</v>
      </c>
      <c r="AB29" s="1">
        <v>3</v>
      </c>
      <c r="AC29" s="1">
        <v>1</v>
      </c>
      <c r="AD29" s="1">
        <v>1</v>
      </c>
      <c r="AE29" s="1">
        <v>1</v>
      </c>
      <c r="AF29" s="1">
        <v>3</v>
      </c>
      <c r="AG29" s="1">
        <v>1</v>
      </c>
      <c r="AH29" s="1">
        <v>2</v>
      </c>
      <c r="AI29" s="1">
        <v>2</v>
      </c>
      <c r="AJ29" s="1">
        <v>2</v>
      </c>
      <c r="AK29" s="1">
        <v>1</v>
      </c>
      <c r="AL29" s="1">
        <v>2</v>
      </c>
      <c r="AM29" s="1">
        <v>2</v>
      </c>
      <c r="AN29" s="1">
        <v>3</v>
      </c>
      <c r="AO29" s="1">
        <v>0</v>
      </c>
      <c r="AP29" s="1">
        <v>1</v>
      </c>
      <c r="AQ29" s="1">
        <v>2</v>
      </c>
      <c r="AR29" s="1">
        <v>4</v>
      </c>
      <c r="AS29" s="1">
        <v>1</v>
      </c>
      <c r="AT29" s="1">
        <v>2</v>
      </c>
      <c r="AU29" s="1">
        <v>2</v>
      </c>
      <c r="AV29" s="1">
        <v>2</v>
      </c>
      <c r="AW29" s="1">
        <v>1</v>
      </c>
      <c r="AX29" s="1">
        <v>2</v>
      </c>
      <c r="AY29" s="1">
        <v>1</v>
      </c>
      <c r="AZ29" s="1">
        <v>3</v>
      </c>
      <c r="BA29" s="1">
        <v>1</v>
      </c>
      <c r="BB29" s="1">
        <v>2</v>
      </c>
      <c r="BC29" s="1">
        <v>2</v>
      </c>
      <c r="BD29" s="1">
        <v>3</v>
      </c>
      <c r="BE29" s="2" t="s">
        <v>83</v>
      </c>
    </row>
    <row r="30" spans="1:57" x14ac:dyDescent="0.2">
      <c r="A30" s="1">
        <v>29</v>
      </c>
      <c r="B30" s="1">
        <v>1</v>
      </c>
      <c r="C30" s="1">
        <v>2</v>
      </c>
      <c r="D30" s="1">
        <v>1</v>
      </c>
      <c r="E30" s="1">
        <v>5</v>
      </c>
      <c r="F30" s="1">
        <v>3</v>
      </c>
      <c r="G30" s="1">
        <v>1</v>
      </c>
      <c r="H30" s="1">
        <v>2</v>
      </c>
      <c r="I30" s="1">
        <v>3</v>
      </c>
      <c r="J30" s="1">
        <v>3</v>
      </c>
      <c r="K30" s="1">
        <v>3</v>
      </c>
      <c r="L30" s="1">
        <v>4</v>
      </c>
      <c r="M30" s="1">
        <v>3</v>
      </c>
      <c r="N30" s="1">
        <v>2</v>
      </c>
      <c r="O30" s="1">
        <v>2</v>
      </c>
      <c r="P30" s="1">
        <v>10</v>
      </c>
      <c r="Q30" s="1">
        <v>1</v>
      </c>
      <c r="R30" s="1">
        <v>2</v>
      </c>
      <c r="S30" s="1">
        <v>1</v>
      </c>
      <c r="T30" s="1">
        <v>4</v>
      </c>
      <c r="U30" s="1">
        <v>1</v>
      </c>
      <c r="V30" s="1">
        <v>1</v>
      </c>
      <c r="W30" s="1">
        <v>2</v>
      </c>
      <c r="X30" s="1">
        <v>4</v>
      </c>
      <c r="Y30" s="1">
        <v>1</v>
      </c>
      <c r="Z30" s="1">
        <v>2</v>
      </c>
      <c r="AA30" s="1">
        <v>1</v>
      </c>
      <c r="AB30" s="1">
        <v>4</v>
      </c>
      <c r="AC30" s="1">
        <v>1</v>
      </c>
      <c r="AD30" s="1">
        <v>2</v>
      </c>
      <c r="AE30" s="1">
        <v>1</v>
      </c>
      <c r="AF30" s="1">
        <v>3</v>
      </c>
      <c r="AG30" s="1">
        <v>1</v>
      </c>
      <c r="AH30" s="1">
        <v>2</v>
      </c>
      <c r="AI30" s="1">
        <v>2</v>
      </c>
      <c r="AJ30" s="1">
        <v>3</v>
      </c>
      <c r="AK30" s="1">
        <v>1</v>
      </c>
      <c r="AL30" s="1">
        <v>2</v>
      </c>
      <c r="AM30" s="1">
        <v>1</v>
      </c>
      <c r="AN30" s="1">
        <v>3</v>
      </c>
      <c r="AO30" s="1">
        <v>1</v>
      </c>
      <c r="AP30" s="1">
        <v>2</v>
      </c>
      <c r="AQ30" s="1">
        <v>2</v>
      </c>
      <c r="AR30" s="1">
        <v>4</v>
      </c>
      <c r="AS30" s="1">
        <v>1</v>
      </c>
      <c r="AT30" s="1">
        <v>2</v>
      </c>
      <c r="AU30" s="1">
        <v>2</v>
      </c>
      <c r="AV30" s="1">
        <v>3</v>
      </c>
      <c r="AW30" s="1">
        <v>1</v>
      </c>
      <c r="AX30" s="1">
        <v>2</v>
      </c>
      <c r="AY30" s="1">
        <v>1</v>
      </c>
      <c r="AZ30" s="1">
        <v>4</v>
      </c>
      <c r="BA30" s="1">
        <v>1</v>
      </c>
      <c r="BB30" s="1">
        <v>1</v>
      </c>
      <c r="BC30" s="1">
        <v>2</v>
      </c>
      <c r="BD30" s="1">
        <v>4</v>
      </c>
      <c r="BE30" s="2" t="s">
        <v>84</v>
      </c>
    </row>
    <row r="31" spans="1:57" x14ac:dyDescent="0.2">
      <c r="A31" s="1">
        <v>30</v>
      </c>
      <c r="B31" s="1">
        <v>1</v>
      </c>
      <c r="C31" s="1">
        <v>2</v>
      </c>
      <c r="D31" s="1">
        <v>1</v>
      </c>
      <c r="E31" s="1">
        <v>4</v>
      </c>
      <c r="F31" s="1">
        <v>3</v>
      </c>
      <c r="G31" s="1">
        <v>1</v>
      </c>
      <c r="H31" s="1">
        <v>2</v>
      </c>
      <c r="I31" s="1">
        <v>3</v>
      </c>
      <c r="J31" s="1">
        <v>3</v>
      </c>
      <c r="K31" s="1">
        <v>3</v>
      </c>
      <c r="L31" s="1">
        <v>7</v>
      </c>
      <c r="M31" s="1">
        <v>3</v>
      </c>
      <c r="N31" s="1">
        <v>2</v>
      </c>
      <c r="O31" s="1">
        <v>3</v>
      </c>
      <c r="P31" s="1">
        <v>10</v>
      </c>
      <c r="Q31" s="1">
        <v>1</v>
      </c>
      <c r="R31" s="1">
        <v>2</v>
      </c>
      <c r="S31" s="1">
        <v>1</v>
      </c>
      <c r="T31" s="1">
        <v>3</v>
      </c>
      <c r="U31" s="1">
        <v>1</v>
      </c>
      <c r="V31" s="1">
        <v>2</v>
      </c>
      <c r="W31" s="1">
        <v>2</v>
      </c>
      <c r="X31" s="1">
        <v>3</v>
      </c>
      <c r="Y31" s="1">
        <v>1</v>
      </c>
      <c r="Z31" s="1">
        <v>2</v>
      </c>
      <c r="AA31" s="1">
        <v>1</v>
      </c>
      <c r="AB31" s="1">
        <v>3</v>
      </c>
      <c r="AC31" s="1">
        <v>1</v>
      </c>
      <c r="AD31" s="1">
        <v>2</v>
      </c>
      <c r="AE31" s="1">
        <v>1</v>
      </c>
      <c r="AF31" s="1">
        <v>3</v>
      </c>
      <c r="AG31" s="1">
        <v>1</v>
      </c>
      <c r="AH31" s="1">
        <v>2</v>
      </c>
      <c r="AI31" s="1">
        <v>2</v>
      </c>
      <c r="AJ31" s="1">
        <v>3</v>
      </c>
      <c r="AK31" s="1">
        <v>1</v>
      </c>
      <c r="AL31" s="1">
        <v>2</v>
      </c>
      <c r="AM31" s="1">
        <v>1</v>
      </c>
      <c r="AN31" s="1">
        <v>3</v>
      </c>
      <c r="AO31" s="1">
        <v>1</v>
      </c>
      <c r="AP31" s="1">
        <v>2</v>
      </c>
      <c r="AQ31" s="1">
        <v>2</v>
      </c>
      <c r="AR31" s="1">
        <v>3</v>
      </c>
      <c r="AS31" s="1">
        <v>1</v>
      </c>
      <c r="AT31" s="1">
        <v>2</v>
      </c>
      <c r="AU31" s="1">
        <v>2</v>
      </c>
      <c r="AV31" s="1">
        <v>3</v>
      </c>
      <c r="AW31" s="1">
        <v>1</v>
      </c>
      <c r="AX31" s="1">
        <v>2</v>
      </c>
      <c r="AY31" s="1">
        <v>1</v>
      </c>
      <c r="AZ31" s="1">
        <v>3</v>
      </c>
      <c r="BA31" s="1">
        <v>1</v>
      </c>
      <c r="BB31" s="1">
        <v>1</v>
      </c>
      <c r="BC31" s="1">
        <v>2</v>
      </c>
      <c r="BD31" s="1">
        <v>4</v>
      </c>
      <c r="BE31" s="2" t="s">
        <v>85</v>
      </c>
    </row>
    <row r="32" spans="1:57" x14ac:dyDescent="0.2">
      <c r="A32" s="1">
        <v>31</v>
      </c>
      <c r="B32" s="1">
        <v>1</v>
      </c>
      <c r="C32" s="1">
        <v>1</v>
      </c>
      <c r="D32" s="1">
        <v>3</v>
      </c>
      <c r="E32" s="1">
        <v>4</v>
      </c>
      <c r="F32" s="1">
        <v>3</v>
      </c>
      <c r="G32" s="1">
        <v>1</v>
      </c>
      <c r="H32" s="1">
        <v>2</v>
      </c>
      <c r="I32" s="1">
        <v>3</v>
      </c>
      <c r="J32" s="1">
        <v>3</v>
      </c>
      <c r="K32" s="1">
        <v>2</v>
      </c>
      <c r="L32" s="1">
        <v>4</v>
      </c>
      <c r="M32" s="1">
        <v>2</v>
      </c>
      <c r="N32" s="1">
        <v>3</v>
      </c>
      <c r="O32" s="1">
        <v>1</v>
      </c>
      <c r="P32" s="1">
        <v>10</v>
      </c>
      <c r="Q32" s="1">
        <v>1</v>
      </c>
      <c r="R32" s="1">
        <v>1</v>
      </c>
      <c r="S32" s="1">
        <v>1</v>
      </c>
      <c r="T32" s="1">
        <v>4</v>
      </c>
      <c r="U32" s="1">
        <v>1</v>
      </c>
      <c r="V32" s="1">
        <v>2</v>
      </c>
      <c r="W32" s="1">
        <v>2</v>
      </c>
      <c r="X32" s="1">
        <v>3</v>
      </c>
      <c r="Y32" s="1">
        <v>1</v>
      </c>
      <c r="Z32" s="1">
        <v>2</v>
      </c>
      <c r="AA32" s="1">
        <v>2</v>
      </c>
      <c r="AB32" s="1">
        <v>2</v>
      </c>
      <c r="AC32" s="1">
        <v>1</v>
      </c>
      <c r="AD32" s="1">
        <v>2</v>
      </c>
      <c r="AE32" s="1">
        <v>2</v>
      </c>
      <c r="AF32" s="1">
        <v>3</v>
      </c>
      <c r="AG32" s="1">
        <v>1</v>
      </c>
      <c r="AH32" s="1">
        <v>2</v>
      </c>
      <c r="AI32" s="1">
        <v>2</v>
      </c>
      <c r="AJ32" s="1">
        <v>3</v>
      </c>
      <c r="AK32" s="1">
        <v>1</v>
      </c>
      <c r="AL32" s="1">
        <v>2</v>
      </c>
      <c r="AM32" s="1">
        <v>1</v>
      </c>
      <c r="AN32" s="1">
        <v>2</v>
      </c>
      <c r="AO32" s="1">
        <v>1</v>
      </c>
      <c r="AP32" s="1">
        <v>2</v>
      </c>
      <c r="AQ32" s="1">
        <v>2</v>
      </c>
      <c r="AR32" s="1">
        <v>4</v>
      </c>
      <c r="AS32" s="1">
        <v>1</v>
      </c>
      <c r="AT32" s="1">
        <v>2</v>
      </c>
      <c r="AU32" s="1">
        <v>2</v>
      </c>
      <c r="AV32" s="1">
        <v>3</v>
      </c>
      <c r="AW32" s="1">
        <v>1</v>
      </c>
      <c r="AX32" s="1">
        <v>2</v>
      </c>
      <c r="AY32" s="1">
        <v>1</v>
      </c>
      <c r="AZ32" s="1">
        <v>4</v>
      </c>
      <c r="BA32" s="1">
        <v>1</v>
      </c>
      <c r="BB32" s="1">
        <v>2</v>
      </c>
      <c r="BC32" s="1">
        <v>2</v>
      </c>
      <c r="BD32" s="1">
        <v>3</v>
      </c>
      <c r="BE32" s="2" t="s">
        <v>86</v>
      </c>
    </row>
    <row r="33" spans="1:57" x14ac:dyDescent="0.2">
      <c r="A33" s="1">
        <v>32</v>
      </c>
      <c r="B33" s="1">
        <v>1</v>
      </c>
      <c r="C33" s="1">
        <v>2</v>
      </c>
      <c r="D33" s="1">
        <v>2</v>
      </c>
      <c r="E33" s="1">
        <v>4</v>
      </c>
      <c r="F33" s="1">
        <v>3</v>
      </c>
      <c r="G33" s="1">
        <v>1</v>
      </c>
      <c r="H33" s="1">
        <v>2</v>
      </c>
      <c r="I33" s="1">
        <v>2</v>
      </c>
      <c r="J33" s="1">
        <v>2</v>
      </c>
      <c r="K33" s="1">
        <v>4</v>
      </c>
      <c r="L33" s="1">
        <v>8</v>
      </c>
      <c r="M33" s="1">
        <v>4</v>
      </c>
      <c r="N33" s="1">
        <v>2</v>
      </c>
      <c r="O33" s="1">
        <v>3</v>
      </c>
      <c r="P33" s="1">
        <v>10</v>
      </c>
      <c r="Q33" s="1">
        <v>1</v>
      </c>
      <c r="R33" s="1">
        <v>2</v>
      </c>
      <c r="S33" s="1">
        <v>1</v>
      </c>
      <c r="T33" s="1">
        <v>4</v>
      </c>
      <c r="U33" s="1">
        <v>1</v>
      </c>
      <c r="V33" s="1">
        <v>2</v>
      </c>
      <c r="W33" s="1">
        <v>1</v>
      </c>
      <c r="X33" s="1">
        <v>2</v>
      </c>
      <c r="Y33" s="1">
        <v>1</v>
      </c>
      <c r="Z33" s="1">
        <v>2</v>
      </c>
      <c r="AA33" s="1">
        <v>2</v>
      </c>
      <c r="AB33" s="1">
        <v>2</v>
      </c>
      <c r="AC33" s="1">
        <v>1</v>
      </c>
      <c r="AD33" s="1">
        <v>2</v>
      </c>
      <c r="AE33" s="1">
        <v>2</v>
      </c>
      <c r="AF33" s="1">
        <v>3</v>
      </c>
      <c r="AG33" s="1">
        <v>1</v>
      </c>
      <c r="AH33" s="1">
        <v>2</v>
      </c>
      <c r="AI33" s="1">
        <v>2</v>
      </c>
      <c r="AJ33" s="1">
        <v>3</v>
      </c>
      <c r="AK33" s="1">
        <v>0</v>
      </c>
      <c r="AL33" s="1">
        <v>2</v>
      </c>
      <c r="AM33" s="1">
        <v>1</v>
      </c>
      <c r="AN33" s="1">
        <v>2</v>
      </c>
      <c r="AO33" s="1">
        <v>1</v>
      </c>
      <c r="AP33" s="1">
        <v>2</v>
      </c>
      <c r="AQ33" s="1">
        <v>1</v>
      </c>
      <c r="AR33" s="1">
        <v>2</v>
      </c>
      <c r="AS33" s="1">
        <v>1</v>
      </c>
      <c r="AT33" s="1">
        <v>2</v>
      </c>
      <c r="AU33" s="1">
        <v>2</v>
      </c>
      <c r="AV33" s="1">
        <v>2</v>
      </c>
      <c r="AW33" s="1">
        <v>1</v>
      </c>
      <c r="AX33" s="1">
        <v>2</v>
      </c>
      <c r="AY33" s="1">
        <v>1</v>
      </c>
      <c r="AZ33" s="1">
        <v>2</v>
      </c>
      <c r="BA33" s="1">
        <v>0</v>
      </c>
      <c r="BB33" s="1">
        <v>1</v>
      </c>
      <c r="BC33" s="1">
        <v>2</v>
      </c>
      <c r="BD33" s="1">
        <v>3</v>
      </c>
      <c r="BE33" s="2" t="s">
        <v>87</v>
      </c>
    </row>
    <row r="34" spans="1:57" x14ac:dyDescent="0.2">
      <c r="A34" s="1">
        <v>33</v>
      </c>
      <c r="B34" s="1">
        <v>1</v>
      </c>
      <c r="C34" s="1">
        <v>3</v>
      </c>
      <c r="D34" s="1">
        <v>2</v>
      </c>
      <c r="E34" s="1">
        <v>5</v>
      </c>
      <c r="F34" s="1">
        <v>2</v>
      </c>
      <c r="G34" s="1">
        <v>1</v>
      </c>
      <c r="H34" s="1">
        <v>2</v>
      </c>
      <c r="I34" s="1">
        <v>3</v>
      </c>
      <c r="J34" s="1">
        <v>3</v>
      </c>
      <c r="K34" s="1">
        <v>4</v>
      </c>
      <c r="L34" s="1">
        <v>8</v>
      </c>
      <c r="M34" s="1">
        <v>4</v>
      </c>
      <c r="N34" s="1">
        <v>1</v>
      </c>
      <c r="O34" s="1">
        <v>3</v>
      </c>
      <c r="P34" s="1">
        <v>10</v>
      </c>
      <c r="Q34" s="1">
        <v>1</v>
      </c>
      <c r="R34" s="1">
        <v>2</v>
      </c>
      <c r="S34" s="1">
        <v>1</v>
      </c>
      <c r="T34" s="1">
        <v>3</v>
      </c>
      <c r="U34" s="1">
        <v>1</v>
      </c>
      <c r="V34" s="1">
        <v>2</v>
      </c>
      <c r="W34" s="1">
        <v>2</v>
      </c>
      <c r="X34" s="1">
        <v>3</v>
      </c>
      <c r="Y34" s="1">
        <v>1</v>
      </c>
      <c r="Z34" s="1">
        <v>2</v>
      </c>
      <c r="AA34" s="1">
        <v>1</v>
      </c>
      <c r="AB34" s="1">
        <v>3</v>
      </c>
      <c r="AC34" s="1">
        <v>1</v>
      </c>
      <c r="AD34" s="1">
        <v>2</v>
      </c>
      <c r="AE34" s="1">
        <v>1</v>
      </c>
      <c r="AF34" s="1">
        <v>3</v>
      </c>
      <c r="AG34" s="1">
        <v>1</v>
      </c>
      <c r="AH34" s="1">
        <v>1</v>
      </c>
      <c r="AI34" s="1">
        <v>2</v>
      </c>
      <c r="AJ34" s="1">
        <v>3</v>
      </c>
      <c r="AK34" s="1">
        <v>1</v>
      </c>
      <c r="AL34" s="1">
        <v>2</v>
      </c>
      <c r="AM34" s="1">
        <v>1</v>
      </c>
      <c r="AN34" s="1">
        <v>3</v>
      </c>
      <c r="AO34" s="1">
        <v>1</v>
      </c>
      <c r="AP34" s="1">
        <v>1</v>
      </c>
      <c r="AQ34" s="1">
        <v>2</v>
      </c>
      <c r="AR34" s="1">
        <v>4</v>
      </c>
      <c r="AS34" s="1">
        <v>1</v>
      </c>
      <c r="AT34" s="1">
        <v>2</v>
      </c>
      <c r="AU34" s="1">
        <v>2</v>
      </c>
      <c r="AV34" s="1">
        <v>3</v>
      </c>
      <c r="AW34" s="1">
        <v>1</v>
      </c>
      <c r="AX34" s="1">
        <v>2</v>
      </c>
      <c r="AY34" s="1">
        <v>1</v>
      </c>
      <c r="AZ34" s="1">
        <v>3</v>
      </c>
      <c r="BA34" s="1">
        <v>1</v>
      </c>
      <c r="BB34" s="1">
        <v>1</v>
      </c>
      <c r="BC34" s="1">
        <v>2</v>
      </c>
      <c r="BD34" s="1">
        <v>4</v>
      </c>
      <c r="BE34" s="2" t="s">
        <v>88</v>
      </c>
    </row>
    <row r="35" spans="1:57" x14ac:dyDescent="0.2">
      <c r="A35" s="1">
        <v>34</v>
      </c>
      <c r="B35" s="1">
        <v>1</v>
      </c>
      <c r="C35" s="1">
        <v>2</v>
      </c>
      <c r="D35" s="1">
        <v>1</v>
      </c>
      <c r="E35" s="1">
        <v>5</v>
      </c>
      <c r="F35" s="1">
        <v>4</v>
      </c>
      <c r="G35" s="1">
        <v>1</v>
      </c>
      <c r="H35" s="1">
        <v>2</v>
      </c>
      <c r="I35" s="1">
        <v>2</v>
      </c>
      <c r="J35" s="1">
        <v>4</v>
      </c>
      <c r="K35" s="1">
        <v>3</v>
      </c>
      <c r="L35" s="1">
        <v>7</v>
      </c>
      <c r="M35" s="1">
        <v>3</v>
      </c>
      <c r="N35" s="1">
        <v>1</v>
      </c>
      <c r="O35" s="1">
        <v>1</v>
      </c>
      <c r="P35" s="1">
        <v>10</v>
      </c>
      <c r="Q35" s="1">
        <v>1</v>
      </c>
      <c r="R35" s="1">
        <v>2</v>
      </c>
      <c r="S35" s="1">
        <v>2</v>
      </c>
      <c r="T35" s="1">
        <v>2</v>
      </c>
      <c r="U35" s="1">
        <v>1</v>
      </c>
      <c r="V35" s="1">
        <v>2</v>
      </c>
      <c r="W35" s="1">
        <v>2</v>
      </c>
      <c r="X35" s="1">
        <v>4</v>
      </c>
      <c r="Y35" s="1">
        <v>1</v>
      </c>
      <c r="Z35" s="1">
        <v>2</v>
      </c>
      <c r="AA35" s="1">
        <v>1</v>
      </c>
      <c r="AB35" s="1">
        <v>3</v>
      </c>
      <c r="AC35" s="1">
        <v>1</v>
      </c>
      <c r="AD35" s="1">
        <v>1</v>
      </c>
      <c r="AE35" s="1">
        <v>1</v>
      </c>
      <c r="AF35" s="1">
        <v>3</v>
      </c>
      <c r="AG35" s="1">
        <v>1</v>
      </c>
      <c r="AH35" s="1">
        <v>2</v>
      </c>
      <c r="AI35" s="1">
        <v>2</v>
      </c>
      <c r="AJ35" s="1">
        <v>3</v>
      </c>
      <c r="AK35" s="1">
        <v>1</v>
      </c>
      <c r="AL35" s="1">
        <v>2</v>
      </c>
      <c r="AM35" s="1">
        <v>1</v>
      </c>
      <c r="AN35" s="1">
        <v>2</v>
      </c>
      <c r="AO35" s="1">
        <v>1</v>
      </c>
      <c r="AP35" s="1">
        <v>2</v>
      </c>
      <c r="AQ35" s="1">
        <v>2</v>
      </c>
      <c r="AR35" s="1">
        <v>3</v>
      </c>
      <c r="AS35" s="1">
        <v>1</v>
      </c>
      <c r="AT35" s="1">
        <v>2</v>
      </c>
      <c r="AU35" s="1">
        <v>2</v>
      </c>
      <c r="AV35" s="1">
        <v>2</v>
      </c>
      <c r="AW35" s="1">
        <v>1</v>
      </c>
      <c r="AX35" s="1">
        <v>2</v>
      </c>
      <c r="AY35" s="1">
        <v>1</v>
      </c>
      <c r="AZ35" s="1">
        <v>3</v>
      </c>
      <c r="BA35" s="1">
        <v>1</v>
      </c>
      <c r="BB35" s="1">
        <v>2</v>
      </c>
      <c r="BC35" s="1">
        <v>2</v>
      </c>
      <c r="BD35" s="1">
        <v>3</v>
      </c>
      <c r="BE35" s="2" t="s">
        <v>89</v>
      </c>
    </row>
    <row r="36" spans="1:57" x14ac:dyDescent="0.2">
      <c r="A36" s="1">
        <v>35</v>
      </c>
      <c r="B36" s="1">
        <v>1</v>
      </c>
      <c r="C36" s="1">
        <v>1</v>
      </c>
      <c r="D36" s="1">
        <v>1</v>
      </c>
      <c r="E36" s="1">
        <v>4</v>
      </c>
      <c r="F36" s="1">
        <v>3</v>
      </c>
      <c r="G36" s="1">
        <v>1</v>
      </c>
      <c r="H36" s="1">
        <v>2</v>
      </c>
      <c r="I36" s="1">
        <v>3</v>
      </c>
      <c r="J36" s="1">
        <v>2</v>
      </c>
      <c r="K36" s="1">
        <v>3</v>
      </c>
      <c r="L36" s="1">
        <v>5</v>
      </c>
      <c r="M36" s="1">
        <v>3</v>
      </c>
      <c r="N36" s="1">
        <v>2</v>
      </c>
      <c r="O36" s="1">
        <v>3</v>
      </c>
      <c r="P36" s="1">
        <v>10</v>
      </c>
      <c r="Q36" s="1">
        <v>1</v>
      </c>
      <c r="R36" s="1">
        <v>2</v>
      </c>
      <c r="S36" s="1">
        <v>1</v>
      </c>
      <c r="T36" s="1">
        <v>2</v>
      </c>
      <c r="U36" s="1">
        <v>-77</v>
      </c>
      <c r="V36" s="1">
        <v>-77</v>
      </c>
      <c r="W36" s="1">
        <v>-77</v>
      </c>
      <c r="X36" s="1">
        <v>-77</v>
      </c>
      <c r="Y36" s="1">
        <v>-77</v>
      </c>
      <c r="Z36" s="1">
        <v>-77</v>
      </c>
      <c r="AA36" s="1">
        <v>-77</v>
      </c>
      <c r="AB36" s="1">
        <v>-77</v>
      </c>
      <c r="AC36" s="1">
        <v>-77</v>
      </c>
      <c r="AD36" s="1">
        <v>-77</v>
      </c>
      <c r="AE36" s="1">
        <v>-77</v>
      </c>
      <c r="AF36" s="1">
        <v>-77</v>
      </c>
      <c r="AG36" s="1">
        <v>-77</v>
      </c>
      <c r="AH36" s="1">
        <v>-77</v>
      </c>
      <c r="AI36" s="1">
        <v>-77</v>
      </c>
      <c r="AJ36" s="1">
        <v>-77</v>
      </c>
      <c r="AK36" s="1">
        <v>-77</v>
      </c>
      <c r="AL36" s="1">
        <v>-77</v>
      </c>
      <c r="AM36" s="1">
        <v>-77</v>
      </c>
      <c r="AN36" s="1">
        <v>-77</v>
      </c>
      <c r="AO36" s="1">
        <v>-77</v>
      </c>
      <c r="AP36" s="1">
        <v>-77</v>
      </c>
      <c r="AQ36" s="1">
        <v>-77</v>
      </c>
      <c r="AR36" s="1">
        <v>-77</v>
      </c>
      <c r="AS36" s="1">
        <v>-77</v>
      </c>
      <c r="AT36" s="1">
        <v>-77</v>
      </c>
      <c r="AU36" s="1">
        <v>-77</v>
      </c>
      <c r="AV36" s="1">
        <v>-77</v>
      </c>
      <c r="AW36" s="1">
        <v>-77</v>
      </c>
      <c r="AX36" s="1">
        <v>-77</v>
      </c>
      <c r="AY36" s="1">
        <v>-77</v>
      </c>
      <c r="AZ36" s="1">
        <v>-77</v>
      </c>
      <c r="BA36" s="1">
        <v>-77</v>
      </c>
      <c r="BB36" s="1">
        <v>-77</v>
      </c>
      <c r="BC36" s="1">
        <v>-77</v>
      </c>
      <c r="BD36" s="1">
        <v>-77</v>
      </c>
      <c r="BE36" s="2" t="s">
        <v>90</v>
      </c>
    </row>
    <row r="37" spans="1:57" x14ac:dyDescent="0.2">
      <c r="A37" s="1">
        <v>36</v>
      </c>
      <c r="B37" s="1">
        <v>1</v>
      </c>
      <c r="C37" s="1">
        <v>3</v>
      </c>
      <c r="D37" s="1">
        <v>1</v>
      </c>
      <c r="E37" s="1">
        <v>3</v>
      </c>
      <c r="F37" s="1">
        <v>2</v>
      </c>
      <c r="G37" s="1">
        <v>1</v>
      </c>
      <c r="H37" s="1">
        <v>2</v>
      </c>
      <c r="I37" s="1">
        <v>3</v>
      </c>
      <c r="J37" s="1">
        <v>3</v>
      </c>
      <c r="K37" s="1">
        <v>4</v>
      </c>
      <c r="L37" s="1">
        <v>7</v>
      </c>
      <c r="M37" s="1">
        <v>3</v>
      </c>
      <c r="N37" s="1">
        <v>1</v>
      </c>
      <c r="O37" s="1">
        <v>2</v>
      </c>
      <c r="P37" s="1">
        <v>10</v>
      </c>
      <c r="Q37" s="1">
        <v>1</v>
      </c>
      <c r="R37" s="1">
        <v>2</v>
      </c>
      <c r="S37" s="1">
        <v>1</v>
      </c>
      <c r="T37" s="1">
        <v>4</v>
      </c>
      <c r="U37" s="1">
        <v>1</v>
      </c>
      <c r="V37" s="1">
        <v>2</v>
      </c>
      <c r="W37" s="1">
        <v>2</v>
      </c>
      <c r="X37" s="1">
        <v>3</v>
      </c>
      <c r="Y37" s="1">
        <v>1</v>
      </c>
      <c r="Z37" s="1">
        <v>2</v>
      </c>
      <c r="AA37" s="1">
        <v>1</v>
      </c>
      <c r="AB37" s="1">
        <v>3</v>
      </c>
      <c r="AC37" s="1">
        <v>1</v>
      </c>
      <c r="AD37" s="1">
        <v>2</v>
      </c>
      <c r="AE37" s="1">
        <v>1</v>
      </c>
      <c r="AF37" s="1">
        <v>3</v>
      </c>
      <c r="AG37" s="1">
        <v>1</v>
      </c>
      <c r="AH37" s="1">
        <v>1</v>
      </c>
      <c r="AI37" s="1">
        <v>2</v>
      </c>
      <c r="AJ37" s="1">
        <v>4</v>
      </c>
      <c r="AK37" s="1">
        <v>1</v>
      </c>
      <c r="AL37" s="1">
        <v>2</v>
      </c>
      <c r="AM37" s="1">
        <v>2</v>
      </c>
      <c r="AN37" s="1">
        <v>3</v>
      </c>
      <c r="AO37" s="1">
        <v>1</v>
      </c>
      <c r="AP37" s="1">
        <v>2</v>
      </c>
      <c r="AQ37" s="1">
        <v>1</v>
      </c>
      <c r="AR37" s="1">
        <v>4</v>
      </c>
      <c r="AS37" s="1">
        <v>1</v>
      </c>
      <c r="AT37" s="1">
        <v>2</v>
      </c>
      <c r="AU37" s="1">
        <v>2</v>
      </c>
      <c r="AV37" s="1">
        <v>3</v>
      </c>
      <c r="AW37" s="1">
        <v>1</v>
      </c>
      <c r="AX37" s="1">
        <v>2</v>
      </c>
      <c r="AY37" s="1">
        <v>1</v>
      </c>
      <c r="AZ37" s="1">
        <v>3</v>
      </c>
      <c r="BA37" s="1">
        <v>1</v>
      </c>
      <c r="BB37" s="1">
        <v>2</v>
      </c>
      <c r="BC37" s="1">
        <v>2</v>
      </c>
      <c r="BD37" s="1">
        <v>3</v>
      </c>
      <c r="BE37" s="2" t="s">
        <v>91</v>
      </c>
    </row>
    <row r="38" spans="1:57" x14ac:dyDescent="0.2">
      <c r="A38" s="1">
        <v>37</v>
      </c>
      <c r="B38" s="1">
        <v>1</v>
      </c>
      <c r="C38" s="1">
        <v>2</v>
      </c>
      <c r="D38" s="1">
        <v>1</v>
      </c>
      <c r="E38" s="1">
        <v>5</v>
      </c>
      <c r="F38" s="1">
        <v>4</v>
      </c>
      <c r="G38" s="1">
        <v>1</v>
      </c>
      <c r="H38" s="1">
        <v>2</v>
      </c>
      <c r="I38" s="1">
        <v>2</v>
      </c>
      <c r="J38" s="1">
        <v>4</v>
      </c>
      <c r="K38" s="1">
        <v>2</v>
      </c>
      <c r="L38" s="1">
        <v>3</v>
      </c>
      <c r="M38" s="1">
        <v>1</v>
      </c>
      <c r="N38" s="1">
        <v>1</v>
      </c>
      <c r="O38" s="1">
        <v>1</v>
      </c>
      <c r="P38" s="1">
        <v>10</v>
      </c>
      <c r="Q38" s="1">
        <v>1</v>
      </c>
      <c r="R38" s="1">
        <v>2</v>
      </c>
      <c r="S38" s="1">
        <v>1</v>
      </c>
      <c r="T38" s="1">
        <v>2</v>
      </c>
      <c r="U38" s="1">
        <v>1</v>
      </c>
      <c r="V38" s="1">
        <v>1</v>
      </c>
      <c r="W38" s="1">
        <v>2</v>
      </c>
      <c r="X38" s="1">
        <v>4</v>
      </c>
      <c r="Y38" s="1">
        <v>1</v>
      </c>
      <c r="Z38" s="1">
        <v>2</v>
      </c>
      <c r="AA38" s="1">
        <v>1</v>
      </c>
      <c r="AB38" s="1">
        <v>4</v>
      </c>
      <c r="AC38" s="1">
        <v>1</v>
      </c>
      <c r="AD38" s="1">
        <v>2</v>
      </c>
      <c r="AE38" s="1">
        <v>2</v>
      </c>
      <c r="AF38" s="1">
        <v>2</v>
      </c>
      <c r="AG38" s="1">
        <v>1</v>
      </c>
      <c r="AH38" s="1">
        <v>2</v>
      </c>
      <c r="AI38" s="1">
        <v>2</v>
      </c>
      <c r="AJ38" s="1">
        <v>3</v>
      </c>
      <c r="AK38" s="1">
        <v>0</v>
      </c>
      <c r="AL38" s="1">
        <v>2</v>
      </c>
      <c r="AM38" s="1">
        <v>1</v>
      </c>
      <c r="AN38" s="1">
        <v>4</v>
      </c>
      <c r="AO38" s="1">
        <v>1</v>
      </c>
      <c r="AP38" s="1">
        <v>2</v>
      </c>
      <c r="AQ38" s="1">
        <v>2</v>
      </c>
      <c r="AR38" s="1">
        <v>4</v>
      </c>
      <c r="AS38" s="1">
        <v>0</v>
      </c>
      <c r="AT38" s="1">
        <v>2</v>
      </c>
      <c r="AU38" s="1">
        <v>2</v>
      </c>
      <c r="AV38" s="1">
        <v>4</v>
      </c>
      <c r="AW38" s="1">
        <v>0</v>
      </c>
      <c r="AX38" s="1">
        <v>2</v>
      </c>
      <c r="AY38" s="1">
        <v>1</v>
      </c>
      <c r="AZ38" s="1">
        <v>4</v>
      </c>
      <c r="BA38" s="1">
        <v>0</v>
      </c>
      <c r="BB38" s="1">
        <v>2</v>
      </c>
      <c r="BC38" s="1">
        <v>2</v>
      </c>
      <c r="BD38" s="1">
        <v>4</v>
      </c>
      <c r="BE38" s="2" t="s">
        <v>92</v>
      </c>
    </row>
    <row r="39" spans="1:57" x14ac:dyDescent="0.2">
      <c r="A39" s="1">
        <v>38</v>
      </c>
      <c r="B39" s="1">
        <v>1</v>
      </c>
      <c r="C39" s="1">
        <v>2</v>
      </c>
      <c r="D39" s="1">
        <v>2</v>
      </c>
      <c r="E39" s="1">
        <v>5</v>
      </c>
      <c r="F39" s="1">
        <v>5</v>
      </c>
      <c r="G39" s="1">
        <v>1</v>
      </c>
      <c r="H39" s="1">
        <v>2</v>
      </c>
      <c r="I39" s="1">
        <v>3</v>
      </c>
      <c r="J39" s="1">
        <v>1</v>
      </c>
      <c r="K39" s="1">
        <v>3</v>
      </c>
      <c r="L39" s="1">
        <v>8</v>
      </c>
      <c r="M39" s="1">
        <v>3</v>
      </c>
      <c r="N39" s="1">
        <v>3</v>
      </c>
      <c r="O39" s="1">
        <v>3</v>
      </c>
      <c r="P39" s="1">
        <v>10</v>
      </c>
      <c r="Q39" s="1">
        <v>1</v>
      </c>
      <c r="R39" s="1">
        <v>2</v>
      </c>
      <c r="S39" s="1">
        <v>1</v>
      </c>
      <c r="T39" s="1">
        <v>3</v>
      </c>
      <c r="U39" s="1">
        <v>1</v>
      </c>
      <c r="V39" s="1">
        <v>2</v>
      </c>
      <c r="W39" s="1">
        <v>2</v>
      </c>
      <c r="X39" s="1">
        <v>3</v>
      </c>
      <c r="Y39" s="1">
        <v>1</v>
      </c>
      <c r="Z39" s="1">
        <v>2</v>
      </c>
      <c r="AA39" s="1">
        <v>1</v>
      </c>
      <c r="AB39" s="1">
        <v>4</v>
      </c>
      <c r="AC39" s="1">
        <v>1</v>
      </c>
      <c r="AD39" s="1">
        <v>2</v>
      </c>
      <c r="AE39" s="1">
        <v>2</v>
      </c>
      <c r="AF39" s="1">
        <v>3</v>
      </c>
      <c r="AG39" s="1">
        <v>1</v>
      </c>
      <c r="AH39" s="1">
        <v>2</v>
      </c>
      <c r="AI39" s="1">
        <v>2</v>
      </c>
      <c r="AJ39" s="1">
        <v>3</v>
      </c>
      <c r="AK39" s="1">
        <v>1</v>
      </c>
      <c r="AL39" s="1">
        <v>1</v>
      </c>
      <c r="AM39" s="1">
        <v>1</v>
      </c>
      <c r="AN39" s="1">
        <v>4</v>
      </c>
      <c r="AO39" s="1">
        <v>1</v>
      </c>
      <c r="AP39" s="1">
        <v>1</v>
      </c>
      <c r="AQ39" s="1">
        <v>2</v>
      </c>
      <c r="AR39" s="1">
        <v>4</v>
      </c>
      <c r="AS39" s="1">
        <v>1</v>
      </c>
      <c r="AT39" s="1">
        <v>2</v>
      </c>
      <c r="AU39" s="1">
        <v>2</v>
      </c>
      <c r="AV39" s="1">
        <v>4</v>
      </c>
      <c r="AW39" s="1">
        <v>0</v>
      </c>
      <c r="AX39" s="1">
        <v>1</v>
      </c>
      <c r="AY39" s="1">
        <v>1</v>
      </c>
      <c r="AZ39" s="1">
        <v>4</v>
      </c>
      <c r="BA39" s="1">
        <v>1</v>
      </c>
      <c r="BB39" s="1">
        <v>2</v>
      </c>
      <c r="BC39" s="1">
        <v>2</v>
      </c>
      <c r="BD39" s="1">
        <v>4</v>
      </c>
      <c r="BE39" s="2" t="s">
        <v>93</v>
      </c>
    </row>
    <row r="40" spans="1:57" x14ac:dyDescent="0.2">
      <c r="A40" s="1">
        <v>39</v>
      </c>
      <c r="B40" s="1">
        <v>1</v>
      </c>
      <c r="C40" s="1">
        <v>2</v>
      </c>
      <c r="D40" s="1">
        <v>2</v>
      </c>
      <c r="E40" s="1">
        <v>5</v>
      </c>
      <c r="F40" s="1">
        <v>4</v>
      </c>
      <c r="G40" s="1">
        <v>2</v>
      </c>
      <c r="H40" s="1">
        <v>2</v>
      </c>
      <c r="I40" s="1">
        <v>2</v>
      </c>
      <c r="J40" s="1">
        <v>2</v>
      </c>
      <c r="K40" s="1">
        <v>3</v>
      </c>
      <c r="L40" s="1">
        <v>4</v>
      </c>
      <c r="M40" s="1">
        <v>3</v>
      </c>
      <c r="N40" s="1">
        <v>1</v>
      </c>
      <c r="O40" s="1">
        <v>1</v>
      </c>
      <c r="P40" s="1">
        <v>10</v>
      </c>
      <c r="Q40" s="1">
        <v>1</v>
      </c>
      <c r="R40" s="1">
        <v>2</v>
      </c>
      <c r="S40" s="1">
        <v>1</v>
      </c>
      <c r="T40" s="1">
        <v>3</v>
      </c>
      <c r="U40" s="1">
        <v>1</v>
      </c>
      <c r="V40" s="1">
        <v>1</v>
      </c>
      <c r="W40" s="1">
        <v>2</v>
      </c>
      <c r="X40" s="1">
        <v>2</v>
      </c>
      <c r="Y40" s="1">
        <v>1</v>
      </c>
      <c r="Z40" s="1">
        <v>2</v>
      </c>
      <c r="AA40" s="1">
        <v>1</v>
      </c>
      <c r="AB40" s="1">
        <v>4</v>
      </c>
      <c r="AC40" s="1">
        <v>1</v>
      </c>
      <c r="AD40" s="1">
        <v>2</v>
      </c>
      <c r="AE40" s="1">
        <v>1</v>
      </c>
      <c r="AF40" s="1">
        <v>2</v>
      </c>
      <c r="AG40" s="1">
        <v>1</v>
      </c>
      <c r="AH40" s="1">
        <v>1</v>
      </c>
      <c r="AI40" s="1">
        <v>2</v>
      </c>
      <c r="AJ40" s="1">
        <v>2</v>
      </c>
      <c r="AK40" s="1">
        <v>0</v>
      </c>
      <c r="AL40" s="1">
        <v>2</v>
      </c>
      <c r="AM40" s="1">
        <v>1</v>
      </c>
      <c r="AN40" s="1">
        <v>4</v>
      </c>
      <c r="AO40" s="1">
        <v>0</v>
      </c>
      <c r="AP40" s="1">
        <v>2</v>
      </c>
      <c r="AQ40" s="1">
        <v>2</v>
      </c>
      <c r="AR40" s="1">
        <v>3</v>
      </c>
      <c r="AS40" s="1">
        <v>1</v>
      </c>
      <c r="AT40" s="1">
        <v>2</v>
      </c>
      <c r="AU40" s="1">
        <v>2</v>
      </c>
      <c r="AV40" s="1">
        <v>2</v>
      </c>
      <c r="AW40" s="1">
        <v>0</v>
      </c>
      <c r="AX40" s="1">
        <v>2</v>
      </c>
      <c r="AY40" s="1">
        <v>1</v>
      </c>
      <c r="AZ40" s="1">
        <v>4</v>
      </c>
      <c r="BA40" s="1">
        <v>0</v>
      </c>
      <c r="BB40" s="1">
        <v>1</v>
      </c>
      <c r="BC40" s="1">
        <v>2</v>
      </c>
      <c r="BD40" s="1">
        <v>3</v>
      </c>
      <c r="BE40" s="2" t="s">
        <v>94</v>
      </c>
    </row>
    <row r="41" spans="1:57" x14ac:dyDescent="0.2">
      <c r="A41" s="1">
        <v>40</v>
      </c>
      <c r="B41" s="1">
        <v>1</v>
      </c>
      <c r="C41" s="1">
        <v>2</v>
      </c>
      <c r="D41" s="1">
        <v>2</v>
      </c>
      <c r="E41" s="1">
        <v>5</v>
      </c>
      <c r="F41" s="1">
        <v>5</v>
      </c>
      <c r="G41" s="1">
        <v>1</v>
      </c>
      <c r="H41" s="1">
        <v>2</v>
      </c>
      <c r="I41" s="1">
        <v>3</v>
      </c>
      <c r="J41" s="1">
        <v>2</v>
      </c>
      <c r="K41" s="1">
        <v>-77</v>
      </c>
      <c r="L41" s="1">
        <v>-77</v>
      </c>
      <c r="M41" s="1">
        <v>-77</v>
      </c>
      <c r="N41" s="1">
        <v>-77</v>
      </c>
      <c r="O41" s="1">
        <v>-77</v>
      </c>
      <c r="P41" s="1">
        <v>-66</v>
      </c>
      <c r="Q41" s="1">
        <v>-77</v>
      </c>
      <c r="R41" s="1">
        <v>-77</v>
      </c>
      <c r="S41" s="1">
        <v>-77</v>
      </c>
      <c r="T41" s="1">
        <v>-77</v>
      </c>
      <c r="U41" s="1">
        <v>-77</v>
      </c>
      <c r="V41" s="1">
        <v>-77</v>
      </c>
      <c r="W41" s="1">
        <v>-77</v>
      </c>
      <c r="X41" s="1">
        <v>-77</v>
      </c>
      <c r="Y41" s="1">
        <v>-77</v>
      </c>
      <c r="Z41" s="1">
        <v>-77</v>
      </c>
      <c r="AA41" s="1">
        <v>-77</v>
      </c>
      <c r="AB41" s="1">
        <v>-77</v>
      </c>
      <c r="AC41" s="1">
        <v>-77</v>
      </c>
      <c r="AD41" s="1">
        <v>-77</v>
      </c>
      <c r="AE41" s="1">
        <v>-77</v>
      </c>
      <c r="AF41" s="1">
        <v>-77</v>
      </c>
      <c r="AG41" s="1">
        <v>-77</v>
      </c>
      <c r="AH41" s="1">
        <v>-77</v>
      </c>
      <c r="AI41" s="1">
        <v>-77</v>
      </c>
      <c r="AJ41" s="1">
        <v>-77</v>
      </c>
      <c r="AK41" s="1">
        <v>-77</v>
      </c>
      <c r="AL41" s="1">
        <v>-77</v>
      </c>
      <c r="AM41" s="1">
        <v>-77</v>
      </c>
      <c r="AN41" s="1">
        <v>-77</v>
      </c>
      <c r="AO41" s="1">
        <v>-77</v>
      </c>
      <c r="AP41" s="1">
        <v>-77</v>
      </c>
      <c r="AQ41" s="1">
        <v>-77</v>
      </c>
      <c r="AR41" s="1">
        <v>-77</v>
      </c>
      <c r="AS41" s="1">
        <v>-77</v>
      </c>
      <c r="AT41" s="1">
        <v>-77</v>
      </c>
      <c r="AU41" s="1">
        <v>-77</v>
      </c>
      <c r="AV41" s="1">
        <v>-77</v>
      </c>
      <c r="AW41" s="1">
        <v>-77</v>
      </c>
      <c r="AX41" s="1">
        <v>-77</v>
      </c>
      <c r="AY41" s="1">
        <v>-77</v>
      </c>
      <c r="AZ41" s="1">
        <v>-77</v>
      </c>
      <c r="BA41" s="1">
        <v>-77</v>
      </c>
      <c r="BB41" s="1">
        <v>-77</v>
      </c>
      <c r="BC41" s="1">
        <v>-77</v>
      </c>
      <c r="BD41" s="1">
        <v>-77</v>
      </c>
      <c r="BE41" s="2" t="s">
        <v>95</v>
      </c>
    </row>
    <row r="42" spans="1:57" x14ac:dyDescent="0.2">
      <c r="A42" s="1">
        <v>41</v>
      </c>
      <c r="B42" s="1">
        <v>1</v>
      </c>
      <c r="C42" s="1">
        <v>1</v>
      </c>
      <c r="D42" s="1">
        <v>1</v>
      </c>
      <c r="E42" s="1">
        <v>3</v>
      </c>
      <c r="F42" s="1">
        <v>3</v>
      </c>
      <c r="G42" s="1">
        <v>1</v>
      </c>
      <c r="H42" s="1">
        <v>2</v>
      </c>
      <c r="I42" s="1">
        <v>4</v>
      </c>
      <c r="J42" s="1">
        <v>4</v>
      </c>
      <c r="K42" s="1">
        <v>3</v>
      </c>
      <c r="L42" s="1">
        <v>7</v>
      </c>
      <c r="M42" s="1">
        <v>3</v>
      </c>
      <c r="N42" s="1">
        <v>3</v>
      </c>
      <c r="O42" s="1">
        <v>3</v>
      </c>
      <c r="P42" s="1">
        <v>10</v>
      </c>
      <c r="Q42" s="1">
        <v>-77</v>
      </c>
      <c r="R42" s="1">
        <v>-77</v>
      </c>
      <c r="S42" s="1">
        <v>-77</v>
      </c>
      <c r="T42" s="1">
        <v>-77</v>
      </c>
      <c r="U42" s="1">
        <v>-77</v>
      </c>
      <c r="V42" s="1">
        <v>-77</v>
      </c>
      <c r="W42" s="1">
        <v>-77</v>
      </c>
      <c r="X42" s="1">
        <v>-77</v>
      </c>
      <c r="Y42" s="1">
        <v>-77</v>
      </c>
      <c r="Z42" s="1">
        <v>-77</v>
      </c>
      <c r="AA42" s="1">
        <v>-77</v>
      </c>
      <c r="AB42" s="1">
        <v>-77</v>
      </c>
      <c r="AC42" s="1">
        <v>-77</v>
      </c>
      <c r="AD42" s="1">
        <v>-77</v>
      </c>
      <c r="AE42" s="1">
        <v>-77</v>
      </c>
      <c r="AF42" s="1">
        <v>-77</v>
      </c>
      <c r="AG42" s="1">
        <v>-77</v>
      </c>
      <c r="AH42" s="1">
        <v>-77</v>
      </c>
      <c r="AI42" s="1">
        <v>-77</v>
      </c>
      <c r="AJ42" s="1">
        <v>-77</v>
      </c>
      <c r="AK42" s="1">
        <v>-77</v>
      </c>
      <c r="AL42" s="1">
        <v>-77</v>
      </c>
      <c r="AM42" s="1">
        <v>-77</v>
      </c>
      <c r="AN42" s="1">
        <v>-77</v>
      </c>
      <c r="AO42" s="1">
        <v>-77</v>
      </c>
      <c r="AP42" s="1">
        <v>-77</v>
      </c>
      <c r="AQ42" s="1">
        <v>-77</v>
      </c>
      <c r="AR42" s="1">
        <v>-77</v>
      </c>
      <c r="AS42" s="1">
        <v>-77</v>
      </c>
      <c r="AT42" s="1">
        <v>-77</v>
      </c>
      <c r="AU42" s="1">
        <v>-77</v>
      </c>
      <c r="AV42" s="1">
        <v>-77</v>
      </c>
      <c r="AW42" s="1">
        <v>-77</v>
      </c>
      <c r="AX42" s="1">
        <v>-77</v>
      </c>
      <c r="AY42" s="1">
        <v>-77</v>
      </c>
      <c r="AZ42" s="1">
        <v>-77</v>
      </c>
      <c r="BA42" s="1">
        <v>-77</v>
      </c>
      <c r="BB42" s="1">
        <v>-77</v>
      </c>
      <c r="BC42" s="1">
        <v>-77</v>
      </c>
      <c r="BD42" s="1">
        <v>-77</v>
      </c>
      <c r="BE42" s="2" t="s">
        <v>96</v>
      </c>
    </row>
    <row r="43" spans="1:57" x14ac:dyDescent="0.2">
      <c r="A43" s="1">
        <v>42</v>
      </c>
      <c r="B43" s="1">
        <v>1</v>
      </c>
      <c r="C43" s="1">
        <v>1</v>
      </c>
      <c r="D43" s="1">
        <v>1</v>
      </c>
      <c r="E43" s="1">
        <v>3</v>
      </c>
      <c r="F43" s="1">
        <v>3</v>
      </c>
      <c r="G43" s="1">
        <v>1</v>
      </c>
      <c r="H43" s="1">
        <v>2</v>
      </c>
      <c r="I43" s="1">
        <v>4</v>
      </c>
      <c r="J43" s="1">
        <v>4</v>
      </c>
      <c r="K43" s="1">
        <v>3</v>
      </c>
      <c r="L43" s="1">
        <v>6</v>
      </c>
      <c r="M43" s="1">
        <v>4</v>
      </c>
      <c r="N43" s="1">
        <v>3</v>
      </c>
      <c r="O43" s="1">
        <v>1</v>
      </c>
      <c r="P43" s="1">
        <v>10</v>
      </c>
      <c r="Q43" s="1">
        <v>1</v>
      </c>
      <c r="R43" s="1">
        <v>2</v>
      </c>
      <c r="S43" s="1">
        <v>1</v>
      </c>
      <c r="T43" s="1">
        <v>4</v>
      </c>
      <c r="U43" s="1">
        <v>1</v>
      </c>
      <c r="V43" s="1">
        <v>2</v>
      </c>
      <c r="W43" s="1">
        <v>1</v>
      </c>
      <c r="X43" s="1">
        <v>4</v>
      </c>
      <c r="Y43" s="1">
        <v>0</v>
      </c>
      <c r="Z43" s="1">
        <v>2</v>
      </c>
      <c r="AA43" s="1">
        <v>1</v>
      </c>
      <c r="AB43" s="1">
        <v>4</v>
      </c>
      <c r="AC43" s="1">
        <v>-77</v>
      </c>
      <c r="AD43" s="1">
        <v>-77</v>
      </c>
      <c r="AE43" s="1">
        <v>-77</v>
      </c>
      <c r="AF43" s="1">
        <v>-77</v>
      </c>
      <c r="AG43" s="1">
        <v>-77</v>
      </c>
      <c r="AH43" s="1">
        <v>-77</v>
      </c>
      <c r="AI43" s="1">
        <v>-77</v>
      </c>
      <c r="AJ43" s="1">
        <v>-77</v>
      </c>
      <c r="AK43" s="1">
        <v>-77</v>
      </c>
      <c r="AL43" s="1">
        <v>-77</v>
      </c>
      <c r="AM43" s="1">
        <v>-77</v>
      </c>
      <c r="AN43" s="1">
        <v>-77</v>
      </c>
      <c r="AO43" s="1">
        <v>-77</v>
      </c>
      <c r="AP43" s="1">
        <v>-77</v>
      </c>
      <c r="AQ43" s="1">
        <v>-77</v>
      </c>
      <c r="AR43" s="1">
        <v>-77</v>
      </c>
      <c r="AS43" s="1">
        <v>-77</v>
      </c>
      <c r="AT43" s="1">
        <v>-77</v>
      </c>
      <c r="AU43" s="1">
        <v>-77</v>
      </c>
      <c r="AV43" s="1">
        <v>-77</v>
      </c>
      <c r="AW43" s="1">
        <v>-77</v>
      </c>
      <c r="AX43" s="1">
        <v>-77</v>
      </c>
      <c r="AY43" s="1">
        <v>-77</v>
      </c>
      <c r="AZ43" s="1">
        <v>-77</v>
      </c>
      <c r="BA43" s="1">
        <v>-77</v>
      </c>
      <c r="BB43" s="1">
        <v>-77</v>
      </c>
      <c r="BC43" s="1">
        <v>-77</v>
      </c>
      <c r="BD43" s="1">
        <v>-77</v>
      </c>
      <c r="BE43" s="2" t="s">
        <v>97</v>
      </c>
    </row>
    <row r="44" spans="1:57" x14ac:dyDescent="0.2">
      <c r="A44" s="1">
        <v>43</v>
      </c>
      <c r="B44" s="1">
        <v>1</v>
      </c>
      <c r="C44" s="1">
        <v>2</v>
      </c>
      <c r="D44" s="1">
        <v>2</v>
      </c>
      <c r="E44" s="1">
        <v>5</v>
      </c>
      <c r="F44" s="1">
        <v>4</v>
      </c>
      <c r="G44" s="1">
        <v>1</v>
      </c>
      <c r="H44" s="1">
        <v>2</v>
      </c>
      <c r="I44" s="1">
        <v>3</v>
      </c>
      <c r="J44" s="1">
        <v>4</v>
      </c>
      <c r="K44" s="1">
        <v>3</v>
      </c>
      <c r="L44" s="1">
        <v>5</v>
      </c>
      <c r="M44" s="1">
        <v>2</v>
      </c>
      <c r="N44" s="1">
        <v>2</v>
      </c>
      <c r="O44" s="1">
        <v>1</v>
      </c>
      <c r="P44" s="1">
        <v>10</v>
      </c>
      <c r="Q44" s="1">
        <v>1</v>
      </c>
      <c r="R44" s="1">
        <v>2</v>
      </c>
      <c r="S44" s="1">
        <v>1</v>
      </c>
      <c r="T44" s="1">
        <v>4</v>
      </c>
      <c r="U44" s="1">
        <v>1</v>
      </c>
      <c r="V44" s="1">
        <v>2</v>
      </c>
      <c r="W44" s="1">
        <v>2</v>
      </c>
      <c r="X44" s="1">
        <v>3</v>
      </c>
      <c r="Y44" s="1">
        <v>1</v>
      </c>
      <c r="Z44" s="1">
        <v>2</v>
      </c>
      <c r="AA44" s="1">
        <v>1</v>
      </c>
      <c r="AB44" s="1">
        <v>4</v>
      </c>
      <c r="AC44" s="1">
        <v>1</v>
      </c>
      <c r="AD44" s="1">
        <v>2</v>
      </c>
      <c r="AE44" s="1">
        <v>2</v>
      </c>
      <c r="AF44" s="1">
        <v>3</v>
      </c>
      <c r="AG44" s="1">
        <v>1</v>
      </c>
      <c r="AH44" s="1">
        <v>2</v>
      </c>
      <c r="AI44" s="1">
        <v>2</v>
      </c>
      <c r="AJ44" s="1">
        <v>2</v>
      </c>
      <c r="AK44" s="1">
        <v>1</v>
      </c>
      <c r="AL44" s="1">
        <v>2</v>
      </c>
      <c r="AM44" s="1">
        <v>1</v>
      </c>
      <c r="AN44" s="1">
        <v>4</v>
      </c>
      <c r="AO44" s="1">
        <v>1</v>
      </c>
      <c r="AP44" s="1">
        <v>2</v>
      </c>
      <c r="AQ44" s="1">
        <v>2</v>
      </c>
      <c r="AR44" s="1">
        <v>3</v>
      </c>
      <c r="AS44" s="1">
        <v>1</v>
      </c>
      <c r="AT44" s="1">
        <v>2</v>
      </c>
      <c r="AU44" s="1">
        <v>2</v>
      </c>
      <c r="AV44" s="1">
        <v>4</v>
      </c>
      <c r="AW44" s="1">
        <v>1</v>
      </c>
      <c r="AX44" s="1">
        <v>2</v>
      </c>
      <c r="AY44" s="1">
        <v>1</v>
      </c>
      <c r="AZ44" s="1">
        <v>4</v>
      </c>
      <c r="BA44" s="1">
        <v>1</v>
      </c>
      <c r="BB44" s="1">
        <v>2</v>
      </c>
      <c r="BC44" s="1">
        <v>2</v>
      </c>
      <c r="BD44" s="1">
        <v>4</v>
      </c>
      <c r="BE44" s="2" t="s">
        <v>98</v>
      </c>
    </row>
    <row r="45" spans="1:57" x14ac:dyDescent="0.2">
      <c r="A45" s="1">
        <v>44</v>
      </c>
      <c r="B45" s="1">
        <v>1</v>
      </c>
      <c r="C45" s="1">
        <v>2</v>
      </c>
      <c r="D45" s="1">
        <v>2</v>
      </c>
      <c r="E45" s="1">
        <v>5</v>
      </c>
      <c r="F45" s="1">
        <v>3</v>
      </c>
      <c r="G45" s="1">
        <v>1</v>
      </c>
      <c r="H45" s="1">
        <v>1</v>
      </c>
      <c r="I45" s="1">
        <v>3</v>
      </c>
      <c r="J45" s="1">
        <v>3</v>
      </c>
      <c r="K45" s="1">
        <v>2</v>
      </c>
      <c r="L45" s="1">
        <v>3</v>
      </c>
      <c r="M45" s="1">
        <v>2</v>
      </c>
      <c r="N45" s="1">
        <v>2</v>
      </c>
      <c r="O45" s="1">
        <v>1</v>
      </c>
      <c r="P45" s="1">
        <v>10</v>
      </c>
      <c r="Q45" s="1">
        <v>1</v>
      </c>
      <c r="R45" s="1">
        <v>2</v>
      </c>
      <c r="S45" s="1">
        <v>1</v>
      </c>
      <c r="T45" s="1">
        <v>2</v>
      </c>
      <c r="U45" s="1">
        <v>1</v>
      </c>
      <c r="V45" s="1">
        <v>2</v>
      </c>
      <c r="W45" s="1">
        <v>2</v>
      </c>
      <c r="X45" s="1">
        <v>3</v>
      </c>
      <c r="Y45" s="1">
        <v>1</v>
      </c>
      <c r="Z45" s="1">
        <v>2</v>
      </c>
      <c r="AA45" s="1">
        <v>1</v>
      </c>
      <c r="AB45" s="1">
        <v>4</v>
      </c>
      <c r="AC45" s="1">
        <v>1</v>
      </c>
      <c r="AD45" s="1">
        <v>2</v>
      </c>
      <c r="AE45" s="1">
        <v>2</v>
      </c>
      <c r="AF45" s="1">
        <v>3</v>
      </c>
      <c r="AG45" s="1">
        <v>1</v>
      </c>
      <c r="AH45" s="1">
        <v>2</v>
      </c>
      <c r="AI45" s="1">
        <v>1</v>
      </c>
      <c r="AJ45" s="1">
        <v>4</v>
      </c>
      <c r="AK45" s="1">
        <v>1</v>
      </c>
      <c r="AL45" s="1">
        <v>2</v>
      </c>
      <c r="AM45" s="1">
        <v>2</v>
      </c>
      <c r="AN45" s="1">
        <v>3</v>
      </c>
      <c r="AO45" s="1">
        <v>1</v>
      </c>
      <c r="AP45" s="1">
        <v>2</v>
      </c>
      <c r="AQ45" s="1">
        <v>2</v>
      </c>
      <c r="AR45" s="1">
        <v>2</v>
      </c>
      <c r="AS45" s="1">
        <v>1</v>
      </c>
      <c r="AT45" s="1">
        <v>2</v>
      </c>
      <c r="AU45" s="1">
        <v>2</v>
      </c>
      <c r="AV45" s="1">
        <v>2</v>
      </c>
      <c r="AW45" s="1">
        <v>1</v>
      </c>
      <c r="AX45" s="1">
        <v>2</v>
      </c>
      <c r="AY45" s="1">
        <v>2</v>
      </c>
      <c r="AZ45" s="1">
        <v>2</v>
      </c>
      <c r="BA45" s="1">
        <v>1</v>
      </c>
      <c r="BB45" s="1">
        <v>2</v>
      </c>
      <c r="BC45" s="1">
        <v>2</v>
      </c>
      <c r="BD45" s="1">
        <v>3</v>
      </c>
      <c r="BE45" s="2" t="s">
        <v>99</v>
      </c>
    </row>
    <row r="46" spans="1:57" x14ac:dyDescent="0.2">
      <c r="A46" s="1">
        <v>45</v>
      </c>
      <c r="B46" s="1">
        <v>1</v>
      </c>
      <c r="C46" s="1">
        <v>2</v>
      </c>
      <c r="D46" s="1">
        <v>2</v>
      </c>
      <c r="E46" s="1">
        <v>4</v>
      </c>
      <c r="F46" s="1">
        <v>4</v>
      </c>
      <c r="G46" s="1">
        <v>1</v>
      </c>
      <c r="H46" s="1">
        <v>2</v>
      </c>
      <c r="I46" s="1">
        <v>1</v>
      </c>
      <c r="J46" s="1">
        <v>2</v>
      </c>
      <c r="K46" s="1">
        <v>3</v>
      </c>
      <c r="L46" s="1">
        <v>7</v>
      </c>
      <c r="M46" s="1">
        <v>3</v>
      </c>
      <c r="N46" s="1">
        <v>1</v>
      </c>
      <c r="O46" s="1">
        <v>1</v>
      </c>
      <c r="P46" s="1">
        <v>10</v>
      </c>
      <c r="Q46" s="1">
        <v>1</v>
      </c>
      <c r="R46" s="1">
        <v>2</v>
      </c>
      <c r="S46" s="1">
        <v>1</v>
      </c>
      <c r="T46" s="1">
        <v>2</v>
      </c>
      <c r="U46" s="1">
        <v>1</v>
      </c>
      <c r="V46" s="1">
        <v>2</v>
      </c>
      <c r="W46" s="1">
        <v>2</v>
      </c>
      <c r="X46" s="1">
        <v>4</v>
      </c>
      <c r="Y46" s="1">
        <v>1</v>
      </c>
      <c r="Z46" s="1">
        <v>1</v>
      </c>
      <c r="AA46" s="1">
        <v>2</v>
      </c>
      <c r="AB46" s="1">
        <v>2</v>
      </c>
      <c r="AC46" s="1">
        <v>1</v>
      </c>
      <c r="AD46" s="1">
        <v>2</v>
      </c>
      <c r="AE46" s="1">
        <v>2</v>
      </c>
      <c r="AF46" s="1">
        <v>2</v>
      </c>
      <c r="AG46" s="1">
        <v>1</v>
      </c>
      <c r="AH46" s="1">
        <v>2</v>
      </c>
      <c r="AI46" s="1">
        <v>2</v>
      </c>
      <c r="AJ46" s="1">
        <v>2</v>
      </c>
      <c r="AK46" s="1">
        <v>1</v>
      </c>
      <c r="AL46" s="1">
        <v>2</v>
      </c>
      <c r="AM46" s="1">
        <v>2</v>
      </c>
      <c r="AN46" s="1">
        <v>3</v>
      </c>
      <c r="AO46" s="1">
        <v>1</v>
      </c>
      <c r="AP46" s="1">
        <v>2</v>
      </c>
      <c r="AQ46" s="1">
        <v>1</v>
      </c>
      <c r="AR46" s="1">
        <v>4</v>
      </c>
      <c r="AS46" s="1">
        <v>1</v>
      </c>
      <c r="AT46" s="1">
        <v>2</v>
      </c>
      <c r="AU46" s="1">
        <v>2</v>
      </c>
      <c r="AV46" s="1">
        <v>4</v>
      </c>
      <c r="AW46" s="1">
        <v>1</v>
      </c>
      <c r="AX46" s="1">
        <v>2</v>
      </c>
      <c r="AY46" s="1">
        <v>2</v>
      </c>
      <c r="AZ46" s="1">
        <v>2</v>
      </c>
      <c r="BA46" s="1">
        <v>1</v>
      </c>
      <c r="BB46" s="1">
        <v>2</v>
      </c>
      <c r="BC46" s="1">
        <v>2</v>
      </c>
      <c r="BD46" s="1">
        <v>3</v>
      </c>
      <c r="BE46" s="2" t="s">
        <v>100</v>
      </c>
    </row>
    <row r="47" spans="1:57" x14ac:dyDescent="0.2">
      <c r="A47" s="1">
        <v>46</v>
      </c>
      <c r="B47" s="1">
        <v>1</v>
      </c>
      <c r="C47" s="1">
        <v>3</v>
      </c>
      <c r="D47" s="1">
        <v>1</v>
      </c>
      <c r="E47" s="1">
        <v>3</v>
      </c>
      <c r="F47" s="1">
        <v>4</v>
      </c>
      <c r="G47" s="1">
        <v>1</v>
      </c>
      <c r="H47" s="1">
        <v>2</v>
      </c>
      <c r="I47" s="1">
        <v>2</v>
      </c>
      <c r="J47" s="1">
        <v>3</v>
      </c>
      <c r="K47" s="1">
        <v>3</v>
      </c>
      <c r="L47" s="1">
        <v>7</v>
      </c>
      <c r="M47" s="1">
        <v>4</v>
      </c>
      <c r="N47" s="1">
        <v>3</v>
      </c>
      <c r="O47" s="1">
        <v>2</v>
      </c>
      <c r="P47" s="1">
        <v>10</v>
      </c>
      <c r="Q47" s="1">
        <v>1</v>
      </c>
      <c r="R47" s="1">
        <v>1</v>
      </c>
      <c r="S47" s="1">
        <v>1</v>
      </c>
      <c r="T47" s="1">
        <v>4</v>
      </c>
      <c r="U47" s="1">
        <v>1</v>
      </c>
      <c r="V47" s="1">
        <v>1</v>
      </c>
      <c r="W47" s="1">
        <v>2</v>
      </c>
      <c r="X47" s="1">
        <v>4</v>
      </c>
      <c r="Y47" s="1">
        <v>1</v>
      </c>
      <c r="Z47" s="1">
        <v>2</v>
      </c>
      <c r="AA47" s="1">
        <v>1</v>
      </c>
      <c r="AB47" s="1">
        <v>1</v>
      </c>
      <c r="AC47" s="1">
        <v>1</v>
      </c>
      <c r="AD47" s="1">
        <v>2</v>
      </c>
      <c r="AE47" s="1">
        <v>1</v>
      </c>
      <c r="AF47" s="1">
        <v>3</v>
      </c>
      <c r="AG47" s="1">
        <v>1</v>
      </c>
      <c r="AH47" s="1">
        <v>2</v>
      </c>
      <c r="AI47" s="1">
        <v>2</v>
      </c>
      <c r="AJ47" s="1">
        <v>3</v>
      </c>
      <c r="AK47" s="1">
        <v>1</v>
      </c>
      <c r="AL47" s="1">
        <v>2</v>
      </c>
      <c r="AM47" s="1">
        <v>1</v>
      </c>
      <c r="AN47" s="1">
        <v>2</v>
      </c>
      <c r="AO47" s="1">
        <v>1</v>
      </c>
      <c r="AP47" s="1">
        <v>2</v>
      </c>
      <c r="AQ47" s="1">
        <v>2</v>
      </c>
      <c r="AR47" s="1">
        <v>3</v>
      </c>
      <c r="AS47" s="1">
        <v>1</v>
      </c>
      <c r="AT47" s="1">
        <v>2</v>
      </c>
      <c r="AU47" s="1">
        <v>2</v>
      </c>
      <c r="AV47" s="1">
        <v>3</v>
      </c>
      <c r="AW47" s="1">
        <v>1</v>
      </c>
      <c r="AX47" s="1">
        <v>2</v>
      </c>
      <c r="AY47" s="1">
        <v>1</v>
      </c>
      <c r="AZ47" s="1">
        <v>3</v>
      </c>
      <c r="BA47" s="1">
        <v>1</v>
      </c>
      <c r="BB47" s="1">
        <v>2</v>
      </c>
      <c r="BC47" s="1">
        <v>2</v>
      </c>
      <c r="BD47" s="1">
        <v>3</v>
      </c>
      <c r="BE47" s="2" t="s">
        <v>101</v>
      </c>
    </row>
    <row r="48" spans="1:57" x14ac:dyDescent="0.2">
      <c r="A48" s="1">
        <v>47</v>
      </c>
      <c r="B48" s="1">
        <v>1</v>
      </c>
      <c r="C48" s="1">
        <v>1</v>
      </c>
      <c r="D48" s="1">
        <v>2</v>
      </c>
      <c r="E48" s="1">
        <v>3</v>
      </c>
      <c r="F48" s="1">
        <v>3</v>
      </c>
      <c r="G48" s="1">
        <v>2</v>
      </c>
      <c r="H48" s="1">
        <v>2</v>
      </c>
      <c r="I48" s="1">
        <v>3</v>
      </c>
      <c r="J48" s="1">
        <v>2</v>
      </c>
      <c r="K48" s="1">
        <v>2</v>
      </c>
      <c r="L48" s="1">
        <v>5</v>
      </c>
      <c r="M48" s="1">
        <v>1</v>
      </c>
      <c r="N48" s="1">
        <v>3</v>
      </c>
      <c r="O48" s="1">
        <v>2</v>
      </c>
      <c r="P48" s="1">
        <v>-66</v>
      </c>
      <c r="Q48" s="1">
        <v>-77</v>
      </c>
      <c r="R48" s="1">
        <v>-77</v>
      </c>
      <c r="S48" s="1">
        <v>-77</v>
      </c>
      <c r="T48" s="1">
        <v>-77</v>
      </c>
      <c r="U48" s="1">
        <v>-77</v>
      </c>
      <c r="V48" s="1">
        <v>-77</v>
      </c>
      <c r="W48" s="1">
        <v>-77</v>
      </c>
      <c r="X48" s="1">
        <v>-77</v>
      </c>
      <c r="Y48" s="1">
        <v>-77</v>
      </c>
      <c r="Z48" s="1">
        <v>-77</v>
      </c>
      <c r="AA48" s="1">
        <v>-77</v>
      </c>
      <c r="AB48" s="1">
        <v>-77</v>
      </c>
      <c r="AC48" s="1">
        <v>-77</v>
      </c>
      <c r="AD48" s="1">
        <v>-77</v>
      </c>
      <c r="AE48" s="1">
        <v>-77</v>
      </c>
      <c r="AF48" s="1">
        <v>-77</v>
      </c>
      <c r="AG48" s="1">
        <v>-77</v>
      </c>
      <c r="AH48" s="1">
        <v>-77</v>
      </c>
      <c r="AI48" s="1">
        <v>-77</v>
      </c>
      <c r="AJ48" s="1">
        <v>-77</v>
      </c>
      <c r="AK48" s="1">
        <v>-77</v>
      </c>
      <c r="AL48" s="1">
        <v>-77</v>
      </c>
      <c r="AM48" s="1">
        <v>-77</v>
      </c>
      <c r="AN48" s="1">
        <v>-77</v>
      </c>
      <c r="AO48" s="1">
        <v>-77</v>
      </c>
      <c r="AP48" s="1">
        <v>-77</v>
      </c>
      <c r="AQ48" s="1">
        <v>-77</v>
      </c>
      <c r="AR48" s="1">
        <v>-77</v>
      </c>
      <c r="AS48" s="1">
        <v>-77</v>
      </c>
      <c r="AT48" s="1">
        <v>-77</v>
      </c>
      <c r="AU48" s="1">
        <v>-77</v>
      </c>
      <c r="AV48" s="1">
        <v>-77</v>
      </c>
      <c r="AW48" s="1">
        <v>-77</v>
      </c>
      <c r="AX48" s="1">
        <v>-77</v>
      </c>
      <c r="AY48" s="1">
        <v>-77</v>
      </c>
      <c r="AZ48" s="1">
        <v>-77</v>
      </c>
      <c r="BA48" s="1">
        <v>-77</v>
      </c>
      <c r="BB48" s="1">
        <v>-77</v>
      </c>
      <c r="BC48" s="1">
        <v>-77</v>
      </c>
      <c r="BD48" s="1">
        <v>-77</v>
      </c>
      <c r="BE48" s="2" t="s">
        <v>102</v>
      </c>
    </row>
    <row r="49" spans="1:57" x14ac:dyDescent="0.2">
      <c r="A49" s="1">
        <v>48</v>
      </c>
      <c r="B49" s="1">
        <v>1</v>
      </c>
      <c r="C49" s="1">
        <v>2</v>
      </c>
      <c r="D49" s="1">
        <v>1</v>
      </c>
      <c r="E49" s="1">
        <v>5</v>
      </c>
      <c r="F49" s="1">
        <v>4</v>
      </c>
      <c r="G49" s="1">
        <v>1</v>
      </c>
      <c r="H49" s="1">
        <v>2</v>
      </c>
      <c r="I49" s="1">
        <v>4</v>
      </c>
      <c r="J49" s="1">
        <v>3</v>
      </c>
      <c r="K49" s="1">
        <v>3</v>
      </c>
      <c r="L49" s="1">
        <v>7</v>
      </c>
      <c r="M49" s="1">
        <v>3</v>
      </c>
      <c r="N49" s="1">
        <v>3</v>
      </c>
      <c r="O49" s="1">
        <v>2</v>
      </c>
      <c r="P49" s="1">
        <v>10</v>
      </c>
      <c r="Q49" s="1">
        <v>1</v>
      </c>
      <c r="R49" s="1">
        <v>2</v>
      </c>
      <c r="S49" s="1">
        <v>1</v>
      </c>
      <c r="T49" s="1">
        <v>3</v>
      </c>
      <c r="U49" s="1">
        <v>1</v>
      </c>
      <c r="V49" s="1">
        <v>1</v>
      </c>
      <c r="W49" s="1">
        <v>2</v>
      </c>
      <c r="X49" s="1">
        <v>4</v>
      </c>
      <c r="Y49" s="1">
        <v>1</v>
      </c>
      <c r="Z49" s="1">
        <v>2</v>
      </c>
      <c r="AA49" s="1">
        <v>1</v>
      </c>
      <c r="AB49" s="1">
        <v>3</v>
      </c>
      <c r="AC49" s="1">
        <v>1</v>
      </c>
      <c r="AD49" s="1">
        <v>2</v>
      </c>
      <c r="AE49" s="1">
        <v>2</v>
      </c>
      <c r="AF49" s="1">
        <v>2</v>
      </c>
      <c r="AG49" s="1">
        <v>1</v>
      </c>
      <c r="AH49" s="1">
        <v>2</v>
      </c>
      <c r="AI49" s="1">
        <v>2</v>
      </c>
      <c r="AJ49" s="1">
        <v>2</v>
      </c>
      <c r="AK49" s="1">
        <v>1</v>
      </c>
      <c r="AL49" s="1">
        <v>2</v>
      </c>
      <c r="AM49" s="1">
        <v>1</v>
      </c>
      <c r="AN49" s="1">
        <v>3</v>
      </c>
      <c r="AO49" s="1">
        <v>1</v>
      </c>
      <c r="AP49" s="1">
        <v>2</v>
      </c>
      <c r="AQ49" s="1">
        <v>2</v>
      </c>
      <c r="AR49" s="1">
        <v>4</v>
      </c>
      <c r="AS49" s="1">
        <v>1</v>
      </c>
      <c r="AT49" s="1">
        <v>2</v>
      </c>
      <c r="AU49" s="1">
        <v>1</v>
      </c>
      <c r="AV49" s="1">
        <v>3</v>
      </c>
      <c r="AW49" s="1">
        <v>1</v>
      </c>
      <c r="AX49" s="1">
        <v>2</v>
      </c>
      <c r="AY49" s="1">
        <v>1</v>
      </c>
      <c r="AZ49" s="1">
        <v>4</v>
      </c>
      <c r="BA49" s="1">
        <v>1</v>
      </c>
      <c r="BB49" s="1">
        <v>2</v>
      </c>
      <c r="BC49" s="1">
        <v>2</v>
      </c>
      <c r="BD49" s="1">
        <v>2</v>
      </c>
      <c r="BE49" s="2" t="s">
        <v>103</v>
      </c>
    </row>
    <row r="50" spans="1:57" x14ac:dyDescent="0.2">
      <c r="A50" s="1">
        <v>49</v>
      </c>
      <c r="B50" s="1">
        <v>1</v>
      </c>
      <c r="C50" s="1">
        <v>2</v>
      </c>
      <c r="D50" s="1">
        <v>2</v>
      </c>
      <c r="E50" s="1">
        <v>5</v>
      </c>
      <c r="F50" s="1">
        <v>3</v>
      </c>
      <c r="G50" s="1">
        <v>1</v>
      </c>
      <c r="H50" s="1">
        <v>2</v>
      </c>
      <c r="I50" s="1">
        <v>3</v>
      </c>
      <c r="J50" s="1">
        <v>2</v>
      </c>
      <c r="K50" s="1">
        <v>3</v>
      </c>
      <c r="L50" s="1">
        <v>8</v>
      </c>
      <c r="M50" s="1">
        <v>2</v>
      </c>
      <c r="N50" s="1">
        <v>2</v>
      </c>
      <c r="O50" s="1">
        <v>2</v>
      </c>
      <c r="P50" s="1">
        <v>10</v>
      </c>
      <c r="Q50" s="1">
        <v>1</v>
      </c>
      <c r="R50" s="1">
        <v>2</v>
      </c>
      <c r="S50" s="1">
        <v>1</v>
      </c>
      <c r="T50" s="1">
        <v>4</v>
      </c>
      <c r="U50" s="1">
        <v>1</v>
      </c>
      <c r="V50" s="1">
        <v>2</v>
      </c>
      <c r="W50" s="1">
        <v>2</v>
      </c>
      <c r="X50" s="1">
        <v>3</v>
      </c>
      <c r="Y50" s="1">
        <v>1</v>
      </c>
      <c r="Z50" s="1">
        <v>2</v>
      </c>
      <c r="AA50" s="1">
        <v>1</v>
      </c>
      <c r="AB50" s="1">
        <v>3</v>
      </c>
      <c r="AC50" s="1">
        <v>1</v>
      </c>
      <c r="AD50" s="1">
        <v>2</v>
      </c>
      <c r="AE50" s="1">
        <v>2</v>
      </c>
      <c r="AF50" s="1">
        <v>4</v>
      </c>
      <c r="AG50" s="1">
        <v>1</v>
      </c>
      <c r="AH50" s="1">
        <v>1</v>
      </c>
      <c r="AI50" s="1">
        <v>2</v>
      </c>
      <c r="AJ50" s="1">
        <v>4</v>
      </c>
      <c r="AK50" s="1">
        <v>1</v>
      </c>
      <c r="AL50" s="1">
        <v>2</v>
      </c>
      <c r="AM50" s="1">
        <v>1</v>
      </c>
      <c r="AN50" s="1">
        <v>4</v>
      </c>
      <c r="AO50" s="1">
        <v>1</v>
      </c>
      <c r="AP50" s="1">
        <v>2</v>
      </c>
      <c r="AQ50" s="1">
        <v>2</v>
      </c>
      <c r="AR50" s="1">
        <v>4</v>
      </c>
      <c r="AS50" s="1">
        <v>1</v>
      </c>
      <c r="AT50" s="1">
        <v>2</v>
      </c>
      <c r="AU50" s="1">
        <v>2</v>
      </c>
      <c r="AV50" s="1">
        <v>3</v>
      </c>
      <c r="AW50" s="1">
        <v>1</v>
      </c>
      <c r="AX50" s="1">
        <v>1</v>
      </c>
      <c r="AY50" s="1">
        <v>1</v>
      </c>
      <c r="AZ50" s="1">
        <v>3</v>
      </c>
      <c r="BA50" s="1">
        <v>1</v>
      </c>
      <c r="BB50" s="1">
        <v>2</v>
      </c>
      <c r="BC50" s="1">
        <v>1</v>
      </c>
      <c r="BD50" s="1">
        <v>3</v>
      </c>
      <c r="BE50" s="2" t="s">
        <v>104</v>
      </c>
    </row>
    <row r="51" spans="1:57" x14ac:dyDescent="0.2">
      <c r="A51" s="1">
        <v>50</v>
      </c>
      <c r="B51" s="1">
        <v>2</v>
      </c>
      <c r="C51" s="1">
        <v>-77</v>
      </c>
      <c r="D51" s="1">
        <v>-77</v>
      </c>
      <c r="E51" s="1">
        <v>-77</v>
      </c>
      <c r="F51" s="1">
        <v>-77</v>
      </c>
      <c r="G51" s="1">
        <v>-77</v>
      </c>
      <c r="H51" s="1">
        <v>-77</v>
      </c>
      <c r="I51" s="1">
        <v>-77</v>
      </c>
      <c r="J51" s="1">
        <v>-77</v>
      </c>
      <c r="K51" s="1">
        <v>-77</v>
      </c>
      <c r="L51" s="1">
        <v>-77</v>
      </c>
      <c r="M51" s="1">
        <v>-77</v>
      </c>
      <c r="N51" s="1">
        <v>-77</v>
      </c>
      <c r="O51" s="1">
        <v>-77</v>
      </c>
      <c r="P51" s="1">
        <v>-66</v>
      </c>
      <c r="Q51" s="1">
        <v>-77</v>
      </c>
      <c r="R51" s="1">
        <v>-77</v>
      </c>
      <c r="S51" s="1">
        <v>-77</v>
      </c>
      <c r="T51" s="1">
        <v>-77</v>
      </c>
      <c r="U51" s="1">
        <v>-77</v>
      </c>
      <c r="V51" s="1">
        <v>-77</v>
      </c>
      <c r="W51" s="1">
        <v>-77</v>
      </c>
      <c r="X51" s="1">
        <v>-77</v>
      </c>
      <c r="Y51" s="1">
        <v>-77</v>
      </c>
      <c r="Z51" s="1">
        <v>-77</v>
      </c>
      <c r="AA51" s="1">
        <v>-77</v>
      </c>
      <c r="AB51" s="1">
        <v>-77</v>
      </c>
      <c r="AC51" s="1">
        <v>-77</v>
      </c>
      <c r="AD51" s="1">
        <v>-77</v>
      </c>
      <c r="AE51" s="1">
        <v>-77</v>
      </c>
      <c r="AF51" s="1">
        <v>-77</v>
      </c>
      <c r="AG51" s="1">
        <v>-77</v>
      </c>
      <c r="AH51" s="1">
        <v>-77</v>
      </c>
      <c r="AI51" s="1">
        <v>-77</v>
      </c>
      <c r="AJ51" s="1">
        <v>-77</v>
      </c>
      <c r="AK51" s="1">
        <v>-77</v>
      </c>
      <c r="AL51" s="1">
        <v>-77</v>
      </c>
      <c r="AM51" s="1">
        <v>-77</v>
      </c>
      <c r="AN51" s="1">
        <v>-77</v>
      </c>
      <c r="AO51" s="1">
        <v>-77</v>
      </c>
      <c r="AP51" s="1">
        <v>-77</v>
      </c>
      <c r="AQ51" s="1">
        <v>-77</v>
      </c>
      <c r="AR51" s="1">
        <v>-77</v>
      </c>
      <c r="AS51" s="1">
        <v>-77</v>
      </c>
      <c r="AT51" s="1">
        <v>-77</v>
      </c>
      <c r="AU51" s="1">
        <v>-77</v>
      </c>
      <c r="AV51" s="1">
        <v>-77</v>
      </c>
      <c r="AW51" s="1">
        <v>-77</v>
      </c>
      <c r="AX51" s="1">
        <v>-77</v>
      </c>
      <c r="AY51" s="1">
        <v>-77</v>
      </c>
      <c r="AZ51" s="1">
        <v>-77</v>
      </c>
      <c r="BA51" s="1">
        <v>-77</v>
      </c>
      <c r="BB51" s="1">
        <v>-77</v>
      </c>
      <c r="BC51" s="1">
        <v>-77</v>
      </c>
      <c r="BD51" s="1">
        <v>-77</v>
      </c>
      <c r="BE51" s="2" t="s">
        <v>105</v>
      </c>
    </row>
    <row r="52" spans="1:57" x14ac:dyDescent="0.2">
      <c r="A52" s="1">
        <v>51</v>
      </c>
      <c r="B52" s="1">
        <v>1</v>
      </c>
      <c r="C52" s="1">
        <v>2</v>
      </c>
      <c r="D52" s="1">
        <v>1</v>
      </c>
      <c r="E52" s="1">
        <v>5</v>
      </c>
      <c r="F52" s="1">
        <v>4</v>
      </c>
      <c r="G52" s="1">
        <v>1</v>
      </c>
      <c r="H52" s="1">
        <v>2</v>
      </c>
      <c r="I52" s="1">
        <v>3</v>
      </c>
      <c r="J52" s="1">
        <v>2</v>
      </c>
      <c r="K52" s="1">
        <v>3</v>
      </c>
      <c r="L52" s="1">
        <v>7</v>
      </c>
      <c r="M52" s="1">
        <v>3</v>
      </c>
      <c r="N52" s="1">
        <v>2</v>
      </c>
      <c r="O52" s="1">
        <v>2</v>
      </c>
      <c r="P52" s="1">
        <v>10</v>
      </c>
      <c r="Q52" s="1">
        <v>-77</v>
      </c>
      <c r="R52" s="1">
        <v>-77</v>
      </c>
      <c r="S52" s="1">
        <v>-77</v>
      </c>
      <c r="T52" s="1">
        <v>-77</v>
      </c>
      <c r="U52" s="1">
        <v>-77</v>
      </c>
      <c r="V52" s="1">
        <v>-77</v>
      </c>
      <c r="W52" s="1">
        <v>-77</v>
      </c>
      <c r="X52" s="1">
        <v>-77</v>
      </c>
      <c r="Y52" s="1">
        <v>-77</v>
      </c>
      <c r="Z52" s="1">
        <v>-77</v>
      </c>
      <c r="AA52" s="1">
        <v>-77</v>
      </c>
      <c r="AB52" s="1">
        <v>-77</v>
      </c>
      <c r="AC52" s="1">
        <v>-77</v>
      </c>
      <c r="AD52" s="1">
        <v>-77</v>
      </c>
      <c r="AE52" s="1">
        <v>-77</v>
      </c>
      <c r="AF52" s="1">
        <v>-77</v>
      </c>
      <c r="AG52" s="1">
        <v>-77</v>
      </c>
      <c r="AH52" s="1">
        <v>-77</v>
      </c>
      <c r="AI52" s="1">
        <v>-77</v>
      </c>
      <c r="AJ52" s="1">
        <v>-77</v>
      </c>
      <c r="AK52" s="1">
        <v>-77</v>
      </c>
      <c r="AL52" s="1">
        <v>-77</v>
      </c>
      <c r="AM52" s="1">
        <v>-77</v>
      </c>
      <c r="AN52" s="1">
        <v>-77</v>
      </c>
      <c r="AO52" s="1">
        <v>-77</v>
      </c>
      <c r="AP52" s="1">
        <v>-77</v>
      </c>
      <c r="AQ52" s="1">
        <v>-77</v>
      </c>
      <c r="AR52" s="1">
        <v>-77</v>
      </c>
      <c r="AS52" s="1">
        <v>-77</v>
      </c>
      <c r="AT52" s="1">
        <v>-77</v>
      </c>
      <c r="AU52" s="1">
        <v>-77</v>
      </c>
      <c r="AV52" s="1">
        <v>-77</v>
      </c>
      <c r="AW52" s="1">
        <v>-77</v>
      </c>
      <c r="AX52" s="1">
        <v>-77</v>
      </c>
      <c r="AY52" s="1">
        <v>-77</v>
      </c>
      <c r="AZ52" s="1">
        <v>-77</v>
      </c>
      <c r="BA52" s="1">
        <v>-77</v>
      </c>
      <c r="BB52" s="1">
        <v>-77</v>
      </c>
      <c r="BC52" s="1">
        <v>-77</v>
      </c>
      <c r="BD52" s="1">
        <v>-77</v>
      </c>
      <c r="BE52" s="2" t="s">
        <v>106</v>
      </c>
    </row>
    <row r="53" spans="1:57" x14ac:dyDescent="0.2">
      <c r="A53" s="1">
        <v>52</v>
      </c>
      <c r="B53" s="1">
        <v>1</v>
      </c>
      <c r="C53" s="1">
        <v>1</v>
      </c>
      <c r="D53" s="1">
        <v>2</v>
      </c>
      <c r="E53" s="1">
        <v>5</v>
      </c>
      <c r="F53" s="1">
        <v>3</v>
      </c>
      <c r="G53" s="1">
        <v>1</v>
      </c>
      <c r="H53" s="1">
        <v>2</v>
      </c>
      <c r="I53" s="1">
        <v>3</v>
      </c>
      <c r="J53" s="1">
        <v>2</v>
      </c>
      <c r="K53" s="1">
        <v>3</v>
      </c>
      <c r="L53" s="1">
        <v>7</v>
      </c>
      <c r="M53" s="1">
        <v>3</v>
      </c>
      <c r="N53" s="1">
        <v>1</v>
      </c>
      <c r="O53" s="1">
        <v>3</v>
      </c>
      <c r="P53" s="1">
        <v>10</v>
      </c>
      <c r="Q53" s="1">
        <v>1</v>
      </c>
      <c r="R53" s="1">
        <v>2</v>
      </c>
      <c r="S53" s="1">
        <v>1</v>
      </c>
      <c r="T53" s="1">
        <v>3</v>
      </c>
      <c r="U53" s="1">
        <v>1</v>
      </c>
      <c r="V53" s="1">
        <v>2</v>
      </c>
      <c r="W53" s="1">
        <v>2</v>
      </c>
      <c r="X53" s="1">
        <v>4</v>
      </c>
      <c r="Y53" s="1">
        <v>1</v>
      </c>
      <c r="Z53" s="1">
        <v>2</v>
      </c>
      <c r="AA53" s="1">
        <v>1</v>
      </c>
      <c r="AB53" s="1">
        <v>3</v>
      </c>
      <c r="AC53" s="1">
        <v>1</v>
      </c>
      <c r="AD53" s="1">
        <v>2</v>
      </c>
      <c r="AE53" s="1">
        <v>1</v>
      </c>
      <c r="AF53" s="1">
        <v>2</v>
      </c>
      <c r="AG53" s="1">
        <v>1</v>
      </c>
      <c r="AH53" s="1">
        <v>2</v>
      </c>
      <c r="AI53" s="1">
        <v>2</v>
      </c>
      <c r="AJ53" s="1">
        <v>2</v>
      </c>
      <c r="AK53" s="1">
        <v>1</v>
      </c>
      <c r="AL53" s="1">
        <v>2</v>
      </c>
      <c r="AM53" s="1">
        <v>1</v>
      </c>
      <c r="AN53" s="1">
        <v>4</v>
      </c>
      <c r="AO53" s="1">
        <v>1</v>
      </c>
      <c r="AP53" s="1">
        <v>2</v>
      </c>
      <c r="AQ53" s="1">
        <v>2</v>
      </c>
      <c r="AR53" s="1">
        <v>4</v>
      </c>
      <c r="AS53" s="1">
        <v>1</v>
      </c>
      <c r="AT53" s="1">
        <v>2</v>
      </c>
      <c r="AU53" s="1">
        <v>2</v>
      </c>
      <c r="AV53" s="1">
        <v>4</v>
      </c>
      <c r="AW53" s="1">
        <v>0</v>
      </c>
      <c r="AX53" s="1">
        <v>2</v>
      </c>
      <c r="AY53" s="1">
        <v>1</v>
      </c>
      <c r="AZ53" s="1">
        <v>4</v>
      </c>
      <c r="BA53" s="1">
        <v>1</v>
      </c>
      <c r="BB53" s="1">
        <v>2</v>
      </c>
      <c r="BC53" s="1">
        <v>2</v>
      </c>
      <c r="BD53" s="1">
        <v>3</v>
      </c>
      <c r="BE53" s="2" t="s">
        <v>107</v>
      </c>
    </row>
    <row r="54" spans="1:57" x14ac:dyDescent="0.2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-77</v>
      </c>
      <c r="H54" s="1">
        <v>-77</v>
      </c>
      <c r="I54" s="1">
        <v>-77</v>
      </c>
      <c r="J54" s="1">
        <v>-77</v>
      </c>
      <c r="K54" s="1">
        <v>-77</v>
      </c>
      <c r="L54" s="1">
        <v>-77</v>
      </c>
      <c r="M54" s="1">
        <v>-77</v>
      </c>
      <c r="N54" s="1">
        <v>-77</v>
      </c>
      <c r="O54" s="1">
        <v>-77</v>
      </c>
      <c r="P54" s="1">
        <v>-66</v>
      </c>
      <c r="Q54" s="1">
        <v>-77</v>
      </c>
      <c r="R54" s="1">
        <v>-77</v>
      </c>
      <c r="S54" s="1">
        <v>-77</v>
      </c>
      <c r="T54" s="1">
        <v>-77</v>
      </c>
      <c r="U54" s="1">
        <v>-77</v>
      </c>
      <c r="V54" s="1">
        <v>-77</v>
      </c>
      <c r="W54" s="1">
        <v>-77</v>
      </c>
      <c r="X54" s="1">
        <v>-77</v>
      </c>
      <c r="Y54" s="1">
        <v>-77</v>
      </c>
      <c r="Z54" s="1">
        <v>-77</v>
      </c>
      <c r="AA54" s="1">
        <v>-77</v>
      </c>
      <c r="AB54" s="1">
        <v>-77</v>
      </c>
      <c r="AC54" s="1">
        <v>-77</v>
      </c>
      <c r="AD54" s="1">
        <v>-77</v>
      </c>
      <c r="AE54" s="1">
        <v>-77</v>
      </c>
      <c r="AF54" s="1">
        <v>-77</v>
      </c>
      <c r="AG54" s="1">
        <v>-77</v>
      </c>
      <c r="AH54" s="1">
        <v>-77</v>
      </c>
      <c r="AI54" s="1">
        <v>-77</v>
      </c>
      <c r="AJ54" s="1">
        <v>-77</v>
      </c>
      <c r="AK54" s="1">
        <v>-77</v>
      </c>
      <c r="AL54" s="1">
        <v>-77</v>
      </c>
      <c r="AM54" s="1">
        <v>-77</v>
      </c>
      <c r="AN54" s="1">
        <v>-77</v>
      </c>
      <c r="AO54" s="1">
        <v>-77</v>
      </c>
      <c r="AP54" s="1">
        <v>-77</v>
      </c>
      <c r="AQ54" s="1">
        <v>-77</v>
      </c>
      <c r="AR54" s="1">
        <v>-77</v>
      </c>
      <c r="AS54" s="1">
        <v>-77</v>
      </c>
      <c r="AT54" s="1">
        <v>-77</v>
      </c>
      <c r="AU54" s="1">
        <v>-77</v>
      </c>
      <c r="AV54" s="1">
        <v>-77</v>
      </c>
      <c r="AW54" s="1">
        <v>-77</v>
      </c>
      <c r="AX54" s="1">
        <v>-77</v>
      </c>
      <c r="AY54" s="1">
        <v>-77</v>
      </c>
      <c r="AZ54" s="1">
        <v>-77</v>
      </c>
      <c r="BA54" s="1">
        <v>-77</v>
      </c>
      <c r="BB54" s="1">
        <v>-77</v>
      </c>
      <c r="BC54" s="1">
        <v>-77</v>
      </c>
      <c r="BD54" s="1">
        <v>-77</v>
      </c>
      <c r="BE54" s="2" t="s">
        <v>108</v>
      </c>
    </row>
    <row r="55" spans="1:57" x14ac:dyDescent="0.2">
      <c r="A55" s="1">
        <v>54</v>
      </c>
      <c r="B55" s="1">
        <v>1</v>
      </c>
      <c r="C55" s="1">
        <v>2</v>
      </c>
      <c r="D55" s="1">
        <v>1</v>
      </c>
      <c r="E55" s="1">
        <v>5</v>
      </c>
      <c r="F55" s="1">
        <v>3</v>
      </c>
      <c r="G55" s="1">
        <v>1</v>
      </c>
      <c r="H55" s="1">
        <v>2</v>
      </c>
      <c r="I55" s="1">
        <v>3</v>
      </c>
      <c r="J55" s="1">
        <v>3</v>
      </c>
      <c r="K55" s="1">
        <v>4</v>
      </c>
      <c r="L55" s="1">
        <v>7</v>
      </c>
      <c r="M55" s="1">
        <v>4</v>
      </c>
      <c r="N55" s="1">
        <v>2</v>
      </c>
      <c r="O55" s="1">
        <v>2</v>
      </c>
      <c r="P55" s="1">
        <v>10</v>
      </c>
      <c r="Q55" s="1">
        <v>1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2</v>
      </c>
      <c r="X55" s="1">
        <v>3</v>
      </c>
      <c r="Y55" s="1">
        <v>0</v>
      </c>
      <c r="Z55" s="1">
        <v>2</v>
      </c>
      <c r="AA55" s="1">
        <v>1</v>
      </c>
      <c r="AB55" s="1">
        <v>3</v>
      </c>
      <c r="AC55" s="1">
        <v>1</v>
      </c>
      <c r="AD55" s="1">
        <v>2</v>
      </c>
      <c r="AE55" s="1">
        <v>2</v>
      </c>
      <c r="AF55" s="1">
        <v>3</v>
      </c>
      <c r="AG55" s="1">
        <v>1</v>
      </c>
      <c r="AH55" s="1">
        <v>1</v>
      </c>
      <c r="AI55" s="1">
        <v>2</v>
      </c>
      <c r="AJ55" s="1">
        <v>4</v>
      </c>
      <c r="AK55" s="1">
        <v>0</v>
      </c>
      <c r="AL55" s="1">
        <v>2</v>
      </c>
      <c r="AM55" s="1">
        <v>1</v>
      </c>
      <c r="AN55" s="1">
        <v>4</v>
      </c>
      <c r="AO55" s="1">
        <v>0</v>
      </c>
      <c r="AP55" s="1">
        <v>2</v>
      </c>
      <c r="AQ55" s="1">
        <v>2</v>
      </c>
      <c r="AR55" s="1">
        <v>4</v>
      </c>
      <c r="AS55" s="1">
        <v>1</v>
      </c>
      <c r="AT55" s="1">
        <v>2</v>
      </c>
      <c r="AU55" s="1">
        <v>2</v>
      </c>
      <c r="AV55" s="1">
        <v>3</v>
      </c>
      <c r="AW55" s="1">
        <v>0</v>
      </c>
      <c r="AX55" s="1">
        <v>2</v>
      </c>
      <c r="AY55" s="1">
        <v>1</v>
      </c>
      <c r="AZ55" s="1">
        <v>4</v>
      </c>
      <c r="BA55" s="1">
        <v>0</v>
      </c>
      <c r="BB55" s="1">
        <v>1</v>
      </c>
      <c r="BC55" s="1">
        <v>2</v>
      </c>
      <c r="BD55" s="1">
        <v>4</v>
      </c>
      <c r="BE55" s="2" t="s">
        <v>109</v>
      </c>
    </row>
    <row r="56" spans="1:57" x14ac:dyDescent="0.2">
      <c r="A56" s="1">
        <v>55</v>
      </c>
      <c r="B56" s="1">
        <v>1</v>
      </c>
      <c r="C56" s="1">
        <v>2</v>
      </c>
      <c r="D56" s="1">
        <v>2</v>
      </c>
      <c r="E56" s="1">
        <v>4</v>
      </c>
      <c r="F56" s="1">
        <v>4</v>
      </c>
      <c r="G56" s="1">
        <v>1</v>
      </c>
      <c r="H56" s="1">
        <v>2</v>
      </c>
      <c r="I56" s="1">
        <v>2</v>
      </c>
      <c r="J56" s="1">
        <v>3</v>
      </c>
      <c r="K56" s="1">
        <v>2</v>
      </c>
      <c r="L56" s="1">
        <v>3</v>
      </c>
      <c r="M56" s="1">
        <v>2</v>
      </c>
      <c r="N56" s="1">
        <v>2</v>
      </c>
      <c r="O56" s="1">
        <v>2</v>
      </c>
      <c r="P56" s="1">
        <v>10</v>
      </c>
      <c r="Q56" s="1">
        <v>1</v>
      </c>
      <c r="R56" s="1">
        <v>2</v>
      </c>
      <c r="S56" s="1">
        <v>1</v>
      </c>
      <c r="T56" s="1">
        <v>1</v>
      </c>
      <c r="U56" s="1">
        <v>1</v>
      </c>
      <c r="V56" s="1">
        <v>2</v>
      </c>
      <c r="W56" s="1">
        <v>2</v>
      </c>
      <c r="X56" s="1">
        <v>1</v>
      </c>
      <c r="Y56" s="1">
        <v>1</v>
      </c>
      <c r="Z56" s="1">
        <v>2</v>
      </c>
      <c r="AA56" s="1">
        <v>1</v>
      </c>
      <c r="AB56" s="1">
        <v>1</v>
      </c>
      <c r="AC56" s="1">
        <v>1</v>
      </c>
      <c r="AD56" s="1">
        <v>2</v>
      </c>
      <c r="AE56" s="1">
        <v>2</v>
      </c>
      <c r="AF56" s="1">
        <v>1</v>
      </c>
      <c r="AG56" s="1">
        <v>1</v>
      </c>
      <c r="AH56" s="1">
        <v>2</v>
      </c>
      <c r="AI56" s="1">
        <v>2</v>
      </c>
      <c r="AJ56" s="1">
        <v>1</v>
      </c>
      <c r="AK56" s="1">
        <v>1</v>
      </c>
      <c r="AL56" s="1">
        <v>2</v>
      </c>
      <c r="AM56" s="1">
        <v>1</v>
      </c>
      <c r="AN56" s="1">
        <v>1</v>
      </c>
      <c r="AO56" s="1">
        <v>1</v>
      </c>
      <c r="AP56" s="1">
        <v>2</v>
      </c>
      <c r="AQ56" s="1">
        <v>2</v>
      </c>
      <c r="AR56" s="1">
        <v>2</v>
      </c>
      <c r="AS56" s="1">
        <v>1</v>
      </c>
      <c r="AT56" s="1">
        <v>2</v>
      </c>
      <c r="AU56" s="1">
        <v>1</v>
      </c>
      <c r="AV56" s="1">
        <v>1</v>
      </c>
      <c r="AW56" s="1">
        <v>1</v>
      </c>
      <c r="AX56" s="1">
        <v>2</v>
      </c>
      <c r="AY56" s="1">
        <v>1</v>
      </c>
      <c r="AZ56" s="1">
        <v>1</v>
      </c>
      <c r="BA56" s="1">
        <v>1</v>
      </c>
      <c r="BB56" s="1">
        <v>2</v>
      </c>
      <c r="BC56" s="1">
        <v>2</v>
      </c>
      <c r="BD56" s="1">
        <v>1</v>
      </c>
      <c r="BE56" s="2" t="s">
        <v>110</v>
      </c>
    </row>
    <row r="57" spans="1:57" x14ac:dyDescent="0.2">
      <c r="A57" s="1">
        <v>56</v>
      </c>
      <c r="B57" s="1">
        <v>1</v>
      </c>
      <c r="C57" s="1">
        <v>3</v>
      </c>
      <c r="D57" s="1">
        <v>2</v>
      </c>
      <c r="E57" s="1">
        <v>6</v>
      </c>
      <c r="F57" s="1">
        <v>4</v>
      </c>
      <c r="G57" s="1">
        <v>2</v>
      </c>
      <c r="H57" s="1">
        <v>2</v>
      </c>
      <c r="I57" s="1">
        <v>3</v>
      </c>
      <c r="J57" s="1">
        <v>2</v>
      </c>
      <c r="K57" s="1">
        <v>3</v>
      </c>
      <c r="L57" s="1">
        <v>7</v>
      </c>
      <c r="M57" s="1">
        <v>3</v>
      </c>
      <c r="N57" s="1">
        <v>2</v>
      </c>
      <c r="O57" s="1">
        <v>3</v>
      </c>
      <c r="P57" s="1">
        <v>10</v>
      </c>
      <c r="Q57" s="1">
        <v>1</v>
      </c>
      <c r="R57" s="1">
        <v>2</v>
      </c>
      <c r="S57" s="1">
        <v>1</v>
      </c>
      <c r="T57" s="1">
        <v>1</v>
      </c>
      <c r="U57" s="1">
        <v>1</v>
      </c>
      <c r="V57" s="1">
        <v>2</v>
      </c>
      <c r="W57" s="1">
        <v>1</v>
      </c>
      <c r="X57" s="1">
        <v>3</v>
      </c>
      <c r="Y57" s="1">
        <v>1</v>
      </c>
      <c r="Z57" s="1">
        <v>2</v>
      </c>
      <c r="AA57" s="1">
        <v>1</v>
      </c>
      <c r="AB57" s="1">
        <v>3</v>
      </c>
      <c r="AC57" s="1">
        <v>1</v>
      </c>
      <c r="AD57" s="1">
        <v>2</v>
      </c>
      <c r="AE57" s="1">
        <v>2</v>
      </c>
      <c r="AF57" s="1">
        <v>2</v>
      </c>
      <c r="AG57" s="1">
        <v>1</v>
      </c>
      <c r="AH57" s="1">
        <v>1</v>
      </c>
      <c r="AI57" s="1">
        <v>2</v>
      </c>
      <c r="AJ57" s="1">
        <v>3</v>
      </c>
      <c r="AK57" s="1">
        <v>1</v>
      </c>
      <c r="AL57" s="1">
        <v>2</v>
      </c>
      <c r="AM57" s="1">
        <v>1</v>
      </c>
      <c r="AN57" s="1">
        <v>2</v>
      </c>
      <c r="AO57" s="1">
        <v>0</v>
      </c>
      <c r="AP57" s="1">
        <v>2</v>
      </c>
      <c r="AQ57" s="1">
        <v>1</v>
      </c>
      <c r="AR57" s="1">
        <v>3</v>
      </c>
      <c r="AS57" s="1">
        <v>1</v>
      </c>
      <c r="AT57" s="1">
        <v>2</v>
      </c>
      <c r="AU57" s="1">
        <v>1</v>
      </c>
      <c r="AV57" s="1">
        <v>3</v>
      </c>
      <c r="AW57" s="1">
        <v>0</v>
      </c>
      <c r="AX57" s="1">
        <v>2</v>
      </c>
      <c r="AY57" s="1">
        <v>1</v>
      </c>
      <c r="AZ57" s="1">
        <v>3</v>
      </c>
      <c r="BA57" s="1">
        <v>1</v>
      </c>
      <c r="BB57" s="1">
        <v>2</v>
      </c>
      <c r="BC57" s="1">
        <v>2</v>
      </c>
      <c r="BD57" s="1">
        <v>3</v>
      </c>
      <c r="BE57" s="2" t="s">
        <v>111</v>
      </c>
    </row>
    <row r="58" spans="1:57" x14ac:dyDescent="0.2">
      <c r="A58" s="1">
        <v>57</v>
      </c>
      <c r="B58" s="1">
        <v>1</v>
      </c>
      <c r="C58" s="1">
        <v>1</v>
      </c>
      <c r="D58" s="1">
        <v>2</v>
      </c>
      <c r="E58" s="1">
        <v>3</v>
      </c>
      <c r="F58" s="1">
        <v>3</v>
      </c>
      <c r="G58" s="1">
        <v>2</v>
      </c>
      <c r="H58" s="1">
        <v>2</v>
      </c>
      <c r="I58" s="1">
        <v>3</v>
      </c>
      <c r="J58" s="1">
        <v>2</v>
      </c>
      <c r="K58" s="1">
        <v>3</v>
      </c>
      <c r="L58" s="1">
        <v>4</v>
      </c>
      <c r="M58" s="1">
        <v>2</v>
      </c>
      <c r="N58" s="1">
        <v>1</v>
      </c>
      <c r="O58" s="1">
        <v>3</v>
      </c>
      <c r="P58" s="1">
        <v>10</v>
      </c>
      <c r="Q58" s="1">
        <v>1</v>
      </c>
      <c r="R58" s="1">
        <v>2</v>
      </c>
      <c r="S58" s="1">
        <v>1</v>
      </c>
      <c r="T58" s="1">
        <v>3</v>
      </c>
      <c r="U58" s="1">
        <v>0</v>
      </c>
      <c r="V58" s="1">
        <v>2</v>
      </c>
      <c r="W58" s="1">
        <v>1</v>
      </c>
      <c r="X58" s="1">
        <v>2</v>
      </c>
      <c r="Y58" s="1">
        <v>1</v>
      </c>
      <c r="Z58" s="1">
        <v>2</v>
      </c>
      <c r="AA58" s="1">
        <v>1</v>
      </c>
      <c r="AB58" s="1">
        <v>4</v>
      </c>
      <c r="AC58" s="1">
        <v>1</v>
      </c>
      <c r="AD58" s="1">
        <v>2</v>
      </c>
      <c r="AE58" s="1">
        <v>2</v>
      </c>
      <c r="AF58" s="1">
        <v>3</v>
      </c>
      <c r="AG58" s="1">
        <v>1</v>
      </c>
      <c r="AH58" s="1">
        <v>2</v>
      </c>
      <c r="AI58" s="1">
        <v>2</v>
      </c>
      <c r="AJ58" s="1">
        <v>3</v>
      </c>
      <c r="AK58" s="1">
        <v>1</v>
      </c>
      <c r="AL58" s="1">
        <v>2</v>
      </c>
      <c r="AM58" s="1">
        <v>2</v>
      </c>
      <c r="AN58" s="1">
        <v>2</v>
      </c>
      <c r="AO58" s="1">
        <v>0</v>
      </c>
      <c r="AP58" s="1">
        <v>2</v>
      </c>
      <c r="AQ58" s="1">
        <v>2</v>
      </c>
      <c r="AR58" s="1">
        <v>2</v>
      </c>
      <c r="AS58" s="1">
        <v>1</v>
      </c>
      <c r="AT58" s="1">
        <v>2</v>
      </c>
      <c r="AU58" s="1">
        <v>1</v>
      </c>
      <c r="AV58" s="1">
        <v>3</v>
      </c>
      <c r="AW58" s="1">
        <v>1</v>
      </c>
      <c r="AX58" s="1">
        <v>2</v>
      </c>
      <c r="AY58" s="1">
        <v>1</v>
      </c>
      <c r="AZ58" s="1">
        <v>4</v>
      </c>
      <c r="BA58" s="1">
        <v>1</v>
      </c>
      <c r="BB58" s="1">
        <v>2</v>
      </c>
      <c r="BC58" s="1">
        <v>1</v>
      </c>
      <c r="BD58" s="1">
        <v>3</v>
      </c>
      <c r="BE58" s="2" t="s">
        <v>112</v>
      </c>
    </row>
    <row r="59" spans="1:57" x14ac:dyDescent="0.2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3</v>
      </c>
      <c r="G59" s="1">
        <v>1</v>
      </c>
      <c r="H59" s="1">
        <v>2</v>
      </c>
      <c r="I59" s="1">
        <v>4</v>
      </c>
      <c r="J59" s="1">
        <v>2</v>
      </c>
      <c r="K59" s="1">
        <v>2</v>
      </c>
      <c r="L59" s="1">
        <v>5</v>
      </c>
      <c r="M59" s="1">
        <v>3</v>
      </c>
      <c r="N59" s="1">
        <v>1</v>
      </c>
      <c r="O59" s="1">
        <v>3</v>
      </c>
      <c r="P59" s="1">
        <v>10</v>
      </c>
      <c r="Q59" s="1">
        <v>0</v>
      </c>
      <c r="R59" s="1">
        <v>2</v>
      </c>
      <c r="S59" s="1">
        <v>1</v>
      </c>
      <c r="T59" s="1">
        <v>3</v>
      </c>
      <c r="U59" s="1">
        <v>0</v>
      </c>
      <c r="V59" s="1">
        <v>2</v>
      </c>
      <c r="W59" s="1">
        <v>2</v>
      </c>
      <c r="X59" s="1">
        <v>4</v>
      </c>
      <c r="Y59" s="1">
        <v>0</v>
      </c>
      <c r="Z59" s="1">
        <v>2</v>
      </c>
      <c r="AA59" s="1">
        <v>1</v>
      </c>
      <c r="AB59" s="1">
        <v>4</v>
      </c>
      <c r="AC59" s="1">
        <v>1</v>
      </c>
      <c r="AD59" s="1">
        <v>2</v>
      </c>
      <c r="AE59" s="1">
        <v>1</v>
      </c>
      <c r="AF59" s="1">
        <v>2</v>
      </c>
      <c r="AG59" s="1">
        <v>1</v>
      </c>
      <c r="AH59" s="1">
        <v>2</v>
      </c>
      <c r="AI59" s="1">
        <v>2</v>
      </c>
      <c r="AJ59" s="1">
        <v>3</v>
      </c>
      <c r="AK59" s="1">
        <v>1</v>
      </c>
      <c r="AL59" s="1">
        <v>2</v>
      </c>
      <c r="AM59" s="1">
        <v>1</v>
      </c>
      <c r="AN59" s="1">
        <v>3</v>
      </c>
      <c r="AO59" s="1">
        <v>0</v>
      </c>
      <c r="AP59" s="1">
        <v>2</v>
      </c>
      <c r="AQ59" s="1">
        <v>2</v>
      </c>
      <c r="AR59" s="1">
        <v>3</v>
      </c>
      <c r="AS59" s="1">
        <v>1</v>
      </c>
      <c r="AT59" s="1">
        <v>2</v>
      </c>
      <c r="AU59" s="1">
        <v>2</v>
      </c>
      <c r="AV59" s="1">
        <v>3</v>
      </c>
      <c r="AW59" s="1">
        <v>0</v>
      </c>
      <c r="AX59" s="1">
        <v>2</v>
      </c>
      <c r="AY59" s="1">
        <v>1</v>
      </c>
      <c r="AZ59" s="1">
        <v>4</v>
      </c>
      <c r="BA59" s="1">
        <v>0</v>
      </c>
      <c r="BB59" s="1">
        <v>1</v>
      </c>
      <c r="BC59" s="1">
        <v>2</v>
      </c>
      <c r="BD59" s="1">
        <v>4</v>
      </c>
      <c r="BE59" s="2" t="s">
        <v>113</v>
      </c>
    </row>
    <row r="60" spans="1:57" x14ac:dyDescent="0.2">
      <c r="A60" s="1">
        <v>59</v>
      </c>
      <c r="B60" s="1">
        <v>1</v>
      </c>
      <c r="C60" s="1">
        <v>1</v>
      </c>
      <c r="D60" s="1">
        <v>2</v>
      </c>
      <c r="E60" s="1">
        <v>3</v>
      </c>
      <c r="F60" s="1">
        <v>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1</v>
      </c>
      <c r="P60" s="1">
        <v>10</v>
      </c>
      <c r="Q60" s="1">
        <v>-77</v>
      </c>
      <c r="R60" s="1">
        <v>-77</v>
      </c>
      <c r="S60" s="1">
        <v>-77</v>
      </c>
      <c r="T60" s="1">
        <v>-77</v>
      </c>
      <c r="U60" s="1">
        <v>-77</v>
      </c>
      <c r="V60" s="1">
        <v>-77</v>
      </c>
      <c r="W60" s="1">
        <v>-77</v>
      </c>
      <c r="X60" s="1">
        <v>-77</v>
      </c>
      <c r="Y60" s="1">
        <v>-77</v>
      </c>
      <c r="Z60" s="1">
        <v>-77</v>
      </c>
      <c r="AA60" s="1">
        <v>-77</v>
      </c>
      <c r="AB60" s="1">
        <v>-77</v>
      </c>
      <c r="AC60" s="1">
        <v>-77</v>
      </c>
      <c r="AD60" s="1">
        <v>-77</v>
      </c>
      <c r="AE60" s="1">
        <v>-77</v>
      </c>
      <c r="AF60" s="1">
        <v>-77</v>
      </c>
      <c r="AG60" s="1">
        <v>-77</v>
      </c>
      <c r="AH60" s="1">
        <v>-77</v>
      </c>
      <c r="AI60" s="1">
        <v>-77</v>
      </c>
      <c r="AJ60" s="1">
        <v>-77</v>
      </c>
      <c r="AK60" s="1">
        <v>-77</v>
      </c>
      <c r="AL60" s="1">
        <v>-77</v>
      </c>
      <c r="AM60" s="1">
        <v>-77</v>
      </c>
      <c r="AN60" s="1">
        <v>-77</v>
      </c>
      <c r="AO60" s="1">
        <v>-77</v>
      </c>
      <c r="AP60" s="1">
        <v>-77</v>
      </c>
      <c r="AQ60" s="1">
        <v>-77</v>
      </c>
      <c r="AR60" s="1">
        <v>-77</v>
      </c>
      <c r="AS60" s="1">
        <v>-77</v>
      </c>
      <c r="AT60" s="1">
        <v>-77</v>
      </c>
      <c r="AU60" s="1">
        <v>-77</v>
      </c>
      <c r="AV60" s="1">
        <v>-77</v>
      </c>
      <c r="AW60" s="1">
        <v>-77</v>
      </c>
      <c r="AX60" s="1">
        <v>-77</v>
      </c>
      <c r="AY60" s="1">
        <v>-77</v>
      </c>
      <c r="AZ60" s="1">
        <v>-77</v>
      </c>
      <c r="BA60" s="1">
        <v>-77</v>
      </c>
      <c r="BB60" s="1">
        <v>-77</v>
      </c>
      <c r="BC60" s="1">
        <v>-77</v>
      </c>
      <c r="BD60" s="1">
        <v>-77</v>
      </c>
      <c r="BE60" s="2" t="s">
        <v>114</v>
      </c>
    </row>
    <row r="61" spans="1:57" x14ac:dyDescent="0.2">
      <c r="A61" s="1">
        <v>60</v>
      </c>
      <c r="B61" s="1">
        <v>1</v>
      </c>
      <c r="C61" s="1">
        <v>2</v>
      </c>
      <c r="D61" s="1">
        <v>2</v>
      </c>
      <c r="E61" s="1">
        <v>5</v>
      </c>
      <c r="F61" s="1">
        <v>3</v>
      </c>
      <c r="G61" s="1">
        <v>1</v>
      </c>
      <c r="H61" s="1">
        <v>1</v>
      </c>
      <c r="I61" s="1">
        <v>3</v>
      </c>
      <c r="J61" s="1">
        <v>2</v>
      </c>
      <c r="K61" s="1">
        <v>3</v>
      </c>
      <c r="L61" s="1">
        <v>5</v>
      </c>
      <c r="M61" s="1">
        <v>3</v>
      </c>
      <c r="N61" s="1">
        <v>2</v>
      </c>
      <c r="O61" s="1">
        <v>2</v>
      </c>
      <c r="P61" s="1">
        <v>10</v>
      </c>
      <c r="Q61" s="1">
        <v>-77</v>
      </c>
      <c r="R61" s="1">
        <v>-77</v>
      </c>
      <c r="S61" s="1">
        <v>-77</v>
      </c>
      <c r="T61" s="1">
        <v>-77</v>
      </c>
      <c r="U61" s="1">
        <v>-77</v>
      </c>
      <c r="V61" s="1">
        <v>-77</v>
      </c>
      <c r="W61" s="1">
        <v>-77</v>
      </c>
      <c r="X61" s="1">
        <v>-77</v>
      </c>
      <c r="Y61" s="1">
        <v>-77</v>
      </c>
      <c r="Z61" s="1">
        <v>-77</v>
      </c>
      <c r="AA61" s="1">
        <v>-77</v>
      </c>
      <c r="AB61" s="1">
        <v>-77</v>
      </c>
      <c r="AC61" s="1">
        <v>-77</v>
      </c>
      <c r="AD61" s="1">
        <v>-77</v>
      </c>
      <c r="AE61" s="1">
        <v>-77</v>
      </c>
      <c r="AF61" s="1">
        <v>-77</v>
      </c>
      <c r="AG61" s="1">
        <v>-77</v>
      </c>
      <c r="AH61" s="1">
        <v>-77</v>
      </c>
      <c r="AI61" s="1">
        <v>-77</v>
      </c>
      <c r="AJ61" s="1">
        <v>-77</v>
      </c>
      <c r="AK61" s="1">
        <v>-77</v>
      </c>
      <c r="AL61" s="1">
        <v>-77</v>
      </c>
      <c r="AM61" s="1">
        <v>-77</v>
      </c>
      <c r="AN61" s="1">
        <v>-77</v>
      </c>
      <c r="AO61" s="1">
        <v>-77</v>
      </c>
      <c r="AP61" s="1">
        <v>-77</v>
      </c>
      <c r="AQ61" s="1">
        <v>-77</v>
      </c>
      <c r="AR61" s="1">
        <v>-77</v>
      </c>
      <c r="AS61" s="1">
        <v>-77</v>
      </c>
      <c r="AT61" s="1">
        <v>-77</v>
      </c>
      <c r="AU61" s="1">
        <v>-77</v>
      </c>
      <c r="AV61" s="1">
        <v>-77</v>
      </c>
      <c r="AW61" s="1">
        <v>-77</v>
      </c>
      <c r="AX61" s="1">
        <v>-77</v>
      </c>
      <c r="AY61" s="1">
        <v>-77</v>
      </c>
      <c r="AZ61" s="1">
        <v>-77</v>
      </c>
      <c r="BA61" s="1">
        <v>-77</v>
      </c>
      <c r="BB61" s="1">
        <v>-77</v>
      </c>
      <c r="BC61" s="1">
        <v>-77</v>
      </c>
      <c r="BD61" s="1">
        <v>-77</v>
      </c>
      <c r="BE61" s="2" t="s">
        <v>115</v>
      </c>
    </row>
    <row r="62" spans="1:57" x14ac:dyDescent="0.2">
      <c r="A62" s="1">
        <v>61</v>
      </c>
      <c r="B62" s="1">
        <v>1</v>
      </c>
      <c r="C62" s="1">
        <v>2</v>
      </c>
      <c r="D62" s="1">
        <v>2</v>
      </c>
      <c r="E62" s="1">
        <v>5</v>
      </c>
      <c r="F62" s="1">
        <v>3</v>
      </c>
      <c r="G62" s="1">
        <v>1</v>
      </c>
      <c r="H62" s="1">
        <v>1</v>
      </c>
      <c r="I62" s="1">
        <v>3</v>
      </c>
      <c r="J62" s="1">
        <v>2</v>
      </c>
      <c r="K62" s="1">
        <v>3</v>
      </c>
      <c r="L62" s="1">
        <v>5</v>
      </c>
      <c r="M62" s="1">
        <v>3</v>
      </c>
      <c r="N62" s="1">
        <v>2</v>
      </c>
      <c r="O62" s="1">
        <v>2</v>
      </c>
      <c r="P62" s="1">
        <v>10</v>
      </c>
      <c r="Q62" s="1">
        <v>-77</v>
      </c>
      <c r="R62" s="1">
        <v>-77</v>
      </c>
      <c r="S62" s="1">
        <v>-77</v>
      </c>
      <c r="T62" s="1">
        <v>-77</v>
      </c>
      <c r="U62" s="1">
        <v>-77</v>
      </c>
      <c r="V62" s="1">
        <v>-77</v>
      </c>
      <c r="W62" s="1">
        <v>-77</v>
      </c>
      <c r="X62" s="1">
        <v>-77</v>
      </c>
      <c r="Y62" s="1">
        <v>-77</v>
      </c>
      <c r="Z62" s="1">
        <v>-77</v>
      </c>
      <c r="AA62" s="1">
        <v>-77</v>
      </c>
      <c r="AB62" s="1">
        <v>-77</v>
      </c>
      <c r="AC62" s="1">
        <v>-77</v>
      </c>
      <c r="AD62" s="1">
        <v>-77</v>
      </c>
      <c r="AE62" s="1">
        <v>-77</v>
      </c>
      <c r="AF62" s="1">
        <v>-77</v>
      </c>
      <c r="AG62" s="1">
        <v>-77</v>
      </c>
      <c r="AH62" s="1">
        <v>-77</v>
      </c>
      <c r="AI62" s="1">
        <v>-77</v>
      </c>
      <c r="AJ62" s="1">
        <v>-77</v>
      </c>
      <c r="AK62" s="1">
        <v>-77</v>
      </c>
      <c r="AL62" s="1">
        <v>-77</v>
      </c>
      <c r="AM62" s="1">
        <v>-77</v>
      </c>
      <c r="AN62" s="1">
        <v>-77</v>
      </c>
      <c r="AO62" s="1">
        <v>-77</v>
      </c>
      <c r="AP62" s="1">
        <v>-77</v>
      </c>
      <c r="AQ62" s="1">
        <v>-77</v>
      </c>
      <c r="AR62" s="1">
        <v>-77</v>
      </c>
      <c r="AS62" s="1">
        <v>-77</v>
      </c>
      <c r="AT62" s="1">
        <v>-77</v>
      </c>
      <c r="AU62" s="1">
        <v>-77</v>
      </c>
      <c r="AV62" s="1">
        <v>-77</v>
      </c>
      <c r="AW62" s="1">
        <v>-77</v>
      </c>
      <c r="AX62" s="1">
        <v>-77</v>
      </c>
      <c r="AY62" s="1">
        <v>-77</v>
      </c>
      <c r="AZ62" s="1">
        <v>-77</v>
      </c>
      <c r="BA62" s="1">
        <v>-77</v>
      </c>
      <c r="BB62" s="1">
        <v>-77</v>
      </c>
      <c r="BC62" s="1">
        <v>-77</v>
      </c>
      <c r="BD62" s="1">
        <v>-77</v>
      </c>
      <c r="BE62" s="2" t="s">
        <v>116</v>
      </c>
    </row>
    <row r="63" spans="1:57" x14ac:dyDescent="0.2">
      <c r="A63" s="1">
        <v>62</v>
      </c>
      <c r="B63" s="1">
        <v>1</v>
      </c>
      <c r="C63" s="1">
        <v>3</v>
      </c>
      <c r="D63" s="1">
        <v>1</v>
      </c>
      <c r="E63" s="1">
        <v>3</v>
      </c>
      <c r="F63" s="1">
        <v>2</v>
      </c>
      <c r="G63" s="1">
        <v>1</v>
      </c>
      <c r="H63" s="1">
        <v>2</v>
      </c>
      <c r="I63" s="1">
        <v>2</v>
      </c>
      <c r="J63" s="1">
        <v>3</v>
      </c>
      <c r="K63" s="1">
        <v>4</v>
      </c>
      <c r="L63" s="1">
        <v>8</v>
      </c>
      <c r="M63" s="1">
        <v>4</v>
      </c>
      <c r="N63" s="1">
        <v>1</v>
      </c>
      <c r="O63" s="1">
        <v>2</v>
      </c>
      <c r="P63" s="1">
        <v>10</v>
      </c>
      <c r="Q63" s="1">
        <v>-77</v>
      </c>
      <c r="R63" s="1">
        <v>-77</v>
      </c>
      <c r="S63" s="1">
        <v>-77</v>
      </c>
      <c r="T63" s="1">
        <v>-77</v>
      </c>
      <c r="U63" s="1">
        <v>-77</v>
      </c>
      <c r="V63" s="1">
        <v>-77</v>
      </c>
      <c r="W63" s="1">
        <v>-77</v>
      </c>
      <c r="X63" s="1">
        <v>-77</v>
      </c>
      <c r="Y63" s="1">
        <v>-77</v>
      </c>
      <c r="Z63" s="1">
        <v>-77</v>
      </c>
      <c r="AA63" s="1">
        <v>-77</v>
      </c>
      <c r="AB63" s="1">
        <v>-77</v>
      </c>
      <c r="AC63" s="1">
        <v>-77</v>
      </c>
      <c r="AD63" s="1">
        <v>-77</v>
      </c>
      <c r="AE63" s="1">
        <v>-77</v>
      </c>
      <c r="AF63" s="1">
        <v>-77</v>
      </c>
      <c r="AG63" s="1">
        <v>-77</v>
      </c>
      <c r="AH63" s="1">
        <v>-77</v>
      </c>
      <c r="AI63" s="1">
        <v>-77</v>
      </c>
      <c r="AJ63" s="1">
        <v>-77</v>
      </c>
      <c r="AK63" s="1">
        <v>-77</v>
      </c>
      <c r="AL63" s="1">
        <v>-77</v>
      </c>
      <c r="AM63" s="1">
        <v>-77</v>
      </c>
      <c r="AN63" s="1">
        <v>-77</v>
      </c>
      <c r="AO63" s="1">
        <v>-77</v>
      </c>
      <c r="AP63" s="1">
        <v>-77</v>
      </c>
      <c r="AQ63" s="1">
        <v>-77</v>
      </c>
      <c r="AR63" s="1">
        <v>-77</v>
      </c>
      <c r="AS63" s="1">
        <v>-77</v>
      </c>
      <c r="AT63" s="1">
        <v>-77</v>
      </c>
      <c r="AU63" s="1">
        <v>-77</v>
      </c>
      <c r="AV63" s="1">
        <v>-77</v>
      </c>
      <c r="AW63" s="1">
        <v>-77</v>
      </c>
      <c r="AX63" s="1">
        <v>-77</v>
      </c>
      <c r="AY63" s="1">
        <v>-77</v>
      </c>
      <c r="AZ63" s="1">
        <v>-77</v>
      </c>
      <c r="BA63" s="1">
        <v>-77</v>
      </c>
      <c r="BB63" s="1">
        <v>-77</v>
      </c>
      <c r="BC63" s="1">
        <v>-77</v>
      </c>
      <c r="BD63" s="1">
        <v>-77</v>
      </c>
      <c r="BE63" s="2" t="s">
        <v>117</v>
      </c>
    </row>
    <row r="64" spans="1:57" x14ac:dyDescent="0.2">
      <c r="A64" s="1">
        <v>63</v>
      </c>
      <c r="B64" s="1">
        <v>1</v>
      </c>
      <c r="C64" s="1">
        <v>2</v>
      </c>
      <c r="D64" s="1">
        <v>2</v>
      </c>
      <c r="E64" s="1">
        <v>4</v>
      </c>
      <c r="F64" s="1">
        <v>4</v>
      </c>
      <c r="G64" s="1">
        <v>-77</v>
      </c>
      <c r="H64" s="1">
        <v>-77</v>
      </c>
      <c r="I64" s="1">
        <v>-77</v>
      </c>
      <c r="J64" s="1">
        <v>-77</v>
      </c>
      <c r="K64" s="1">
        <v>-77</v>
      </c>
      <c r="L64" s="1">
        <v>-77</v>
      </c>
      <c r="M64" s="1">
        <v>-77</v>
      </c>
      <c r="N64" s="1">
        <v>-77</v>
      </c>
      <c r="O64" s="1">
        <v>-77</v>
      </c>
      <c r="P64" s="1">
        <v>-66</v>
      </c>
      <c r="Q64" s="1">
        <v>-77</v>
      </c>
      <c r="R64" s="1">
        <v>-77</v>
      </c>
      <c r="S64" s="1">
        <v>-77</v>
      </c>
      <c r="T64" s="1">
        <v>-77</v>
      </c>
      <c r="U64" s="1">
        <v>-77</v>
      </c>
      <c r="V64" s="1">
        <v>-77</v>
      </c>
      <c r="W64" s="1">
        <v>-77</v>
      </c>
      <c r="X64" s="1">
        <v>-77</v>
      </c>
      <c r="Y64" s="1">
        <v>-77</v>
      </c>
      <c r="Z64" s="1">
        <v>-77</v>
      </c>
      <c r="AA64" s="1">
        <v>-77</v>
      </c>
      <c r="AB64" s="1">
        <v>-77</v>
      </c>
      <c r="AC64" s="1">
        <v>-77</v>
      </c>
      <c r="AD64" s="1">
        <v>-77</v>
      </c>
      <c r="AE64" s="1">
        <v>-77</v>
      </c>
      <c r="AF64" s="1">
        <v>-77</v>
      </c>
      <c r="AG64" s="1">
        <v>-77</v>
      </c>
      <c r="AH64" s="1">
        <v>-77</v>
      </c>
      <c r="AI64" s="1">
        <v>-77</v>
      </c>
      <c r="AJ64" s="1">
        <v>-77</v>
      </c>
      <c r="AK64" s="1">
        <v>-77</v>
      </c>
      <c r="AL64" s="1">
        <v>-77</v>
      </c>
      <c r="AM64" s="1">
        <v>-77</v>
      </c>
      <c r="AN64" s="1">
        <v>-77</v>
      </c>
      <c r="AO64" s="1">
        <v>-77</v>
      </c>
      <c r="AP64" s="1">
        <v>-77</v>
      </c>
      <c r="AQ64" s="1">
        <v>-77</v>
      </c>
      <c r="AR64" s="1">
        <v>-77</v>
      </c>
      <c r="AS64" s="1">
        <v>-77</v>
      </c>
      <c r="AT64" s="1">
        <v>-77</v>
      </c>
      <c r="AU64" s="1">
        <v>-77</v>
      </c>
      <c r="AV64" s="1">
        <v>-77</v>
      </c>
      <c r="AW64" s="1">
        <v>-77</v>
      </c>
      <c r="AX64" s="1">
        <v>-77</v>
      </c>
      <c r="AY64" s="1">
        <v>-77</v>
      </c>
      <c r="AZ64" s="1">
        <v>-77</v>
      </c>
      <c r="BA64" s="1">
        <v>-77</v>
      </c>
      <c r="BB64" s="1">
        <v>-77</v>
      </c>
      <c r="BC64" s="1">
        <v>-77</v>
      </c>
      <c r="BD64" s="1">
        <v>-77</v>
      </c>
      <c r="BE64" s="2" t="s">
        <v>118</v>
      </c>
    </row>
    <row r="65" spans="1:57" x14ac:dyDescent="0.2">
      <c r="A65" s="1">
        <v>64</v>
      </c>
      <c r="B65" s="1">
        <v>1</v>
      </c>
      <c r="C65" s="1">
        <v>1</v>
      </c>
      <c r="D65" s="1">
        <v>1</v>
      </c>
      <c r="E65" s="1">
        <v>4</v>
      </c>
      <c r="F65" s="1">
        <v>3</v>
      </c>
      <c r="G65" s="1">
        <v>1</v>
      </c>
      <c r="H65" s="1">
        <v>2</v>
      </c>
      <c r="I65" s="1">
        <v>3</v>
      </c>
      <c r="J65" s="1">
        <v>2</v>
      </c>
      <c r="K65" s="1">
        <v>3</v>
      </c>
      <c r="L65" s="1">
        <v>6</v>
      </c>
      <c r="M65" s="1">
        <v>3</v>
      </c>
      <c r="N65" s="1">
        <v>1</v>
      </c>
      <c r="O65" s="1">
        <v>2</v>
      </c>
      <c r="P65" s="1">
        <v>10</v>
      </c>
      <c r="Q65" s="1">
        <v>1</v>
      </c>
      <c r="R65" s="1">
        <v>2</v>
      </c>
      <c r="S65" s="1">
        <v>1</v>
      </c>
      <c r="T65" s="1">
        <v>3</v>
      </c>
      <c r="U65" s="1">
        <v>1</v>
      </c>
      <c r="V65" s="1">
        <v>1</v>
      </c>
      <c r="W65" s="1">
        <v>2</v>
      </c>
      <c r="X65" s="1">
        <v>4</v>
      </c>
      <c r="Y65" s="1">
        <v>1</v>
      </c>
      <c r="Z65" s="1">
        <v>2</v>
      </c>
      <c r="AA65" s="1">
        <v>1</v>
      </c>
      <c r="AB65" s="1">
        <v>4</v>
      </c>
      <c r="AC65" s="1">
        <v>1</v>
      </c>
      <c r="AD65" s="1">
        <v>1</v>
      </c>
      <c r="AE65" s="1">
        <v>2</v>
      </c>
      <c r="AF65" s="1">
        <v>4</v>
      </c>
      <c r="AG65" s="1">
        <v>1</v>
      </c>
      <c r="AH65" s="1">
        <v>2</v>
      </c>
      <c r="AI65" s="1">
        <v>1</v>
      </c>
      <c r="AJ65" s="1">
        <v>3</v>
      </c>
      <c r="AK65" s="1">
        <v>1</v>
      </c>
      <c r="AL65" s="1">
        <v>2</v>
      </c>
      <c r="AM65" s="1">
        <v>2</v>
      </c>
      <c r="AN65" s="1">
        <v>2</v>
      </c>
      <c r="AO65" s="1">
        <v>1</v>
      </c>
      <c r="AP65" s="1">
        <v>2</v>
      </c>
      <c r="AQ65" s="1">
        <v>2</v>
      </c>
      <c r="AR65" s="1">
        <v>4</v>
      </c>
      <c r="AS65" s="1">
        <v>1</v>
      </c>
      <c r="AT65" s="1">
        <v>2</v>
      </c>
      <c r="AU65" s="1">
        <v>2</v>
      </c>
      <c r="AV65" s="1">
        <v>3</v>
      </c>
      <c r="AW65" s="1">
        <v>1</v>
      </c>
      <c r="AX65" s="1">
        <v>2</v>
      </c>
      <c r="AY65" s="1">
        <v>1</v>
      </c>
      <c r="AZ65" s="1">
        <v>4</v>
      </c>
      <c r="BA65" s="1">
        <v>1</v>
      </c>
      <c r="BB65" s="1">
        <v>2</v>
      </c>
      <c r="BC65" s="1">
        <v>1</v>
      </c>
      <c r="BD65" s="1">
        <v>4</v>
      </c>
      <c r="BE65" s="2" t="s">
        <v>119</v>
      </c>
    </row>
    <row r="66" spans="1:57" x14ac:dyDescent="0.2">
      <c r="A66" s="1">
        <v>65</v>
      </c>
      <c r="B66" s="1">
        <v>1</v>
      </c>
      <c r="C66" s="1">
        <v>3</v>
      </c>
      <c r="D66" s="1">
        <v>1</v>
      </c>
      <c r="E66" s="1">
        <v>3</v>
      </c>
      <c r="F66" s="1">
        <v>2</v>
      </c>
      <c r="G66" s="1">
        <v>1</v>
      </c>
      <c r="H66" s="1">
        <v>2</v>
      </c>
      <c r="I66" s="1">
        <v>2</v>
      </c>
      <c r="J66" s="1">
        <v>3</v>
      </c>
      <c r="K66" s="1">
        <v>4</v>
      </c>
      <c r="L66" s="1">
        <v>8</v>
      </c>
      <c r="M66" s="1">
        <v>4</v>
      </c>
      <c r="N66" s="1">
        <v>1</v>
      </c>
      <c r="O66" s="1">
        <v>2</v>
      </c>
      <c r="P66" s="1">
        <v>10</v>
      </c>
      <c r="Q66" s="1">
        <v>-77</v>
      </c>
      <c r="R66" s="1">
        <v>-77</v>
      </c>
      <c r="S66" s="1">
        <v>-77</v>
      </c>
      <c r="T66" s="1">
        <v>-77</v>
      </c>
      <c r="U66" s="1">
        <v>-77</v>
      </c>
      <c r="V66" s="1">
        <v>-77</v>
      </c>
      <c r="W66" s="1">
        <v>-77</v>
      </c>
      <c r="X66" s="1">
        <v>-77</v>
      </c>
      <c r="Y66" s="1">
        <v>-77</v>
      </c>
      <c r="Z66" s="1">
        <v>-77</v>
      </c>
      <c r="AA66" s="1">
        <v>-77</v>
      </c>
      <c r="AB66" s="1">
        <v>-77</v>
      </c>
      <c r="AC66" s="1">
        <v>-77</v>
      </c>
      <c r="AD66" s="1">
        <v>-77</v>
      </c>
      <c r="AE66" s="1">
        <v>-77</v>
      </c>
      <c r="AF66" s="1">
        <v>-77</v>
      </c>
      <c r="AG66" s="1">
        <v>-77</v>
      </c>
      <c r="AH66" s="1">
        <v>-77</v>
      </c>
      <c r="AI66" s="1">
        <v>-77</v>
      </c>
      <c r="AJ66" s="1">
        <v>-77</v>
      </c>
      <c r="AK66" s="1">
        <v>-77</v>
      </c>
      <c r="AL66" s="1">
        <v>-77</v>
      </c>
      <c r="AM66" s="1">
        <v>-77</v>
      </c>
      <c r="AN66" s="1">
        <v>-77</v>
      </c>
      <c r="AO66" s="1">
        <v>-77</v>
      </c>
      <c r="AP66" s="1">
        <v>-77</v>
      </c>
      <c r="AQ66" s="1">
        <v>-77</v>
      </c>
      <c r="AR66" s="1">
        <v>-77</v>
      </c>
      <c r="AS66" s="1">
        <v>-77</v>
      </c>
      <c r="AT66" s="1">
        <v>-77</v>
      </c>
      <c r="AU66" s="1">
        <v>-77</v>
      </c>
      <c r="AV66" s="1">
        <v>-77</v>
      </c>
      <c r="AW66" s="1">
        <v>-77</v>
      </c>
      <c r="AX66" s="1">
        <v>-77</v>
      </c>
      <c r="AY66" s="1">
        <v>-77</v>
      </c>
      <c r="AZ66" s="1">
        <v>-77</v>
      </c>
      <c r="BA66" s="1">
        <v>-77</v>
      </c>
      <c r="BB66" s="1">
        <v>-77</v>
      </c>
      <c r="BC66" s="1">
        <v>-77</v>
      </c>
      <c r="BD66" s="1">
        <v>-77</v>
      </c>
      <c r="BE66" s="2" t="s">
        <v>120</v>
      </c>
    </row>
    <row r="67" spans="1:57" x14ac:dyDescent="0.2">
      <c r="A67" s="1">
        <v>66</v>
      </c>
      <c r="B67" s="1">
        <v>1</v>
      </c>
      <c r="C67" s="1">
        <v>3</v>
      </c>
      <c r="D67" s="1">
        <v>2</v>
      </c>
      <c r="E67" s="1">
        <v>4</v>
      </c>
      <c r="F67" s="1">
        <v>4</v>
      </c>
      <c r="G67" s="1">
        <v>2</v>
      </c>
      <c r="H67" s="1">
        <v>2</v>
      </c>
      <c r="I67" s="1">
        <v>2</v>
      </c>
      <c r="J67" s="1">
        <v>3</v>
      </c>
      <c r="K67" s="1">
        <v>3</v>
      </c>
      <c r="L67" s="1">
        <v>5</v>
      </c>
      <c r="M67" s="1">
        <v>2</v>
      </c>
      <c r="N67" s="1">
        <v>3</v>
      </c>
      <c r="O67" s="1">
        <v>1</v>
      </c>
      <c r="P67" s="1">
        <v>10</v>
      </c>
      <c r="Q67" s="1">
        <v>1</v>
      </c>
      <c r="R67" s="1">
        <v>2</v>
      </c>
      <c r="S67" s="1">
        <v>1</v>
      </c>
      <c r="T67" s="1">
        <v>3</v>
      </c>
      <c r="U67" s="1">
        <v>1</v>
      </c>
      <c r="V67" s="1">
        <v>2</v>
      </c>
      <c r="W67" s="1">
        <v>2</v>
      </c>
      <c r="X67" s="1">
        <v>4</v>
      </c>
      <c r="Y67" s="1">
        <v>1</v>
      </c>
      <c r="Z67" s="1">
        <v>2</v>
      </c>
      <c r="AA67" s="1">
        <v>1</v>
      </c>
      <c r="AB67" s="1">
        <v>3</v>
      </c>
      <c r="AC67" s="1">
        <v>1</v>
      </c>
      <c r="AD67" s="1">
        <v>2</v>
      </c>
      <c r="AE67" s="1">
        <v>2</v>
      </c>
      <c r="AF67" s="1">
        <v>3</v>
      </c>
      <c r="AG67" s="1">
        <v>1</v>
      </c>
      <c r="AH67" s="1">
        <v>2</v>
      </c>
      <c r="AI67" s="1">
        <v>2</v>
      </c>
      <c r="AJ67" s="1">
        <v>3</v>
      </c>
      <c r="AK67" s="1">
        <v>1</v>
      </c>
      <c r="AL67" s="1">
        <v>2</v>
      </c>
      <c r="AM67" s="1">
        <v>2</v>
      </c>
      <c r="AN67" s="1">
        <v>4</v>
      </c>
      <c r="AO67" s="1">
        <v>1</v>
      </c>
      <c r="AP67" s="1">
        <v>2</v>
      </c>
      <c r="AQ67" s="1">
        <v>2</v>
      </c>
      <c r="AR67" s="1">
        <v>3</v>
      </c>
      <c r="AS67" s="1">
        <v>1</v>
      </c>
      <c r="AT67" s="1">
        <v>2</v>
      </c>
      <c r="AU67" s="1">
        <v>2</v>
      </c>
      <c r="AV67" s="1">
        <v>3</v>
      </c>
      <c r="AW67" s="1">
        <v>1</v>
      </c>
      <c r="AX67" s="1">
        <v>2</v>
      </c>
      <c r="AY67" s="1">
        <v>1</v>
      </c>
      <c r="AZ67" s="1">
        <v>2</v>
      </c>
      <c r="BA67" s="1">
        <v>1</v>
      </c>
      <c r="BB67" s="1">
        <v>2</v>
      </c>
      <c r="BC67" s="1">
        <v>2</v>
      </c>
      <c r="BD67" s="1">
        <v>2</v>
      </c>
      <c r="BE67" s="2" t="s">
        <v>121</v>
      </c>
    </row>
    <row r="68" spans="1:57" x14ac:dyDescent="0.2">
      <c r="A68" s="1">
        <v>67</v>
      </c>
      <c r="B68" s="1">
        <v>1</v>
      </c>
      <c r="C68" s="1">
        <v>1</v>
      </c>
      <c r="D68" s="1">
        <v>2</v>
      </c>
      <c r="E68" s="1">
        <v>1</v>
      </c>
      <c r="F68" s="1">
        <v>3</v>
      </c>
      <c r="G68" s="1">
        <v>2</v>
      </c>
      <c r="H68" s="1">
        <v>2</v>
      </c>
      <c r="I68" s="1">
        <v>3</v>
      </c>
      <c r="J68" s="1">
        <v>1</v>
      </c>
      <c r="K68" s="1">
        <v>2</v>
      </c>
      <c r="L68" s="1">
        <v>3</v>
      </c>
      <c r="M68" s="1">
        <v>1</v>
      </c>
      <c r="N68" s="1">
        <v>3</v>
      </c>
      <c r="O68" s="1">
        <v>2</v>
      </c>
      <c r="P68" s="1">
        <v>10</v>
      </c>
      <c r="Q68" s="1">
        <v>1</v>
      </c>
      <c r="R68" s="1">
        <v>2</v>
      </c>
      <c r="S68" s="1">
        <v>1</v>
      </c>
      <c r="T68" s="1">
        <v>3</v>
      </c>
      <c r="U68" s="1">
        <v>1</v>
      </c>
      <c r="V68" s="1">
        <v>2</v>
      </c>
      <c r="W68" s="1">
        <v>2</v>
      </c>
      <c r="X68" s="1">
        <v>3</v>
      </c>
      <c r="Y68" s="1">
        <v>1</v>
      </c>
      <c r="Z68" s="1">
        <v>2</v>
      </c>
      <c r="AA68" s="1">
        <v>1</v>
      </c>
      <c r="AB68" s="1">
        <v>4</v>
      </c>
      <c r="AC68" s="1">
        <v>1</v>
      </c>
      <c r="AD68" s="1">
        <v>1</v>
      </c>
      <c r="AE68" s="1">
        <v>2</v>
      </c>
      <c r="AF68" s="1">
        <v>2</v>
      </c>
      <c r="AG68" s="1">
        <v>1</v>
      </c>
      <c r="AH68" s="1">
        <v>2</v>
      </c>
      <c r="AI68" s="1">
        <v>2</v>
      </c>
      <c r="AJ68" s="1">
        <v>2</v>
      </c>
      <c r="AK68" s="1">
        <v>1</v>
      </c>
      <c r="AL68" s="1">
        <v>2</v>
      </c>
      <c r="AM68" s="1">
        <v>1</v>
      </c>
      <c r="AN68" s="1">
        <v>3</v>
      </c>
      <c r="AO68" s="1">
        <v>0</v>
      </c>
      <c r="AP68" s="1">
        <v>2</v>
      </c>
      <c r="AQ68" s="1">
        <v>2</v>
      </c>
      <c r="AR68" s="1">
        <v>4</v>
      </c>
      <c r="AS68" s="1">
        <v>1</v>
      </c>
      <c r="AT68" s="1">
        <v>2</v>
      </c>
      <c r="AU68" s="1">
        <v>2</v>
      </c>
      <c r="AV68" s="1">
        <v>3</v>
      </c>
      <c r="AW68" s="1">
        <v>1</v>
      </c>
      <c r="AX68" s="1">
        <v>2</v>
      </c>
      <c r="AY68" s="1">
        <v>1</v>
      </c>
      <c r="AZ68" s="1">
        <v>3</v>
      </c>
      <c r="BA68" s="1">
        <v>1</v>
      </c>
      <c r="BB68" s="1">
        <v>2</v>
      </c>
      <c r="BC68" s="1">
        <v>2</v>
      </c>
      <c r="BD68" s="1">
        <v>3</v>
      </c>
      <c r="BE68" s="2" t="s">
        <v>122</v>
      </c>
    </row>
    <row r="69" spans="1:57" x14ac:dyDescent="0.2">
      <c r="A69" s="1">
        <v>68</v>
      </c>
      <c r="B69" s="1">
        <v>1</v>
      </c>
      <c r="C69" s="1">
        <v>1</v>
      </c>
      <c r="D69" s="1">
        <v>2</v>
      </c>
      <c r="E69" s="1">
        <v>1</v>
      </c>
      <c r="F69" s="1">
        <v>3</v>
      </c>
      <c r="G69" s="1">
        <v>2</v>
      </c>
      <c r="H69" s="1">
        <v>2</v>
      </c>
      <c r="I69" s="1">
        <v>2</v>
      </c>
      <c r="J69" s="1">
        <v>3</v>
      </c>
      <c r="K69" s="1">
        <v>2</v>
      </c>
      <c r="L69" s="1">
        <v>7</v>
      </c>
      <c r="M69" s="1">
        <v>4</v>
      </c>
      <c r="N69" s="1">
        <v>1</v>
      </c>
      <c r="O69" s="1">
        <v>2</v>
      </c>
      <c r="P69" s="1">
        <v>10</v>
      </c>
      <c r="Q69" s="1">
        <v>1</v>
      </c>
      <c r="R69" s="1">
        <v>2</v>
      </c>
      <c r="S69" s="1">
        <v>2</v>
      </c>
      <c r="T69" s="1">
        <v>1</v>
      </c>
      <c r="U69" s="1">
        <v>1</v>
      </c>
      <c r="V69" s="1">
        <v>2</v>
      </c>
      <c r="W69" s="1">
        <v>2</v>
      </c>
      <c r="X69" s="1">
        <v>1</v>
      </c>
      <c r="Y69" s="1">
        <v>1</v>
      </c>
      <c r="Z69" s="1">
        <v>2</v>
      </c>
      <c r="AA69" s="1">
        <v>2</v>
      </c>
      <c r="AB69" s="1">
        <v>1</v>
      </c>
      <c r="AC69" s="1">
        <v>-77</v>
      </c>
      <c r="AD69" s="1">
        <v>-77</v>
      </c>
      <c r="AE69" s="1">
        <v>-77</v>
      </c>
      <c r="AF69" s="1">
        <v>-77</v>
      </c>
      <c r="AG69" s="1">
        <v>-77</v>
      </c>
      <c r="AH69" s="1">
        <v>-77</v>
      </c>
      <c r="AI69" s="1">
        <v>-77</v>
      </c>
      <c r="AJ69" s="1">
        <v>-77</v>
      </c>
      <c r="AK69" s="1">
        <v>-77</v>
      </c>
      <c r="AL69" s="1">
        <v>-77</v>
      </c>
      <c r="AM69" s="1">
        <v>-77</v>
      </c>
      <c r="AN69" s="1">
        <v>-77</v>
      </c>
      <c r="AO69" s="1">
        <v>-77</v>
      </c>
      <c r="AP69" s="1">
        <v>-77</v>
      </c>
      <c r="AQ69" s="1">
        <v>-77</v>
      </c>
      <c r="AR69" s="1">
        <v>-77</v>
      </c>
      <c r="AS69" s="1">
        <v>-77</v>
      </c>
      <c r="AT69" s="1">
        <v>-77</v>
      </c>
      <c r="AU69" s="1">
        <v>-77</v>
      </c>
      <c r="AV69" s="1">
        <v>-77</v>
      </c>
      <c r="AW69" s="1">
        <v>-77</v>
      </c>
      <c r="AX69" s="1">
        <v>-77</v>
      </c>
      <c r="AY69" s="1">
        <v>-77</v>
      </c>
      <c r="AZ69" s="1">
        <v>-77</v>
      </c>
      <c r="BA69" s="1">
        <v>-77</v>
      </c>
      <c r="BB69" s="1">
        <v>-77</v>
      </c>
      <c r="BC69" s="1">
        <v>-77</v>
      </c>
      <c r="BD69" s="1">
        <v>-77</v>
      </c>
      <c r="BE69" s="2" t="s">
        <v>123</v>
      </c>
    </row>
    <row r="70" spans="1:57" x14ac:dyDescent="0.2">
      <c r="A70" s="1">
        <v>69</v>
      </c>
      <c r="B70" s="1">
        <v>1</v>
      </c>
      <c r="C70" s="1">
        <v>2</v>
      </c>
      <c r="D70" s="1">
        <v>1</v>
      </c>
      <c r="E70" s="1">
        <v>5</v>
      </c>
      <c r="F70" s="1">
        <v>4</v>
      </c>
      <c r="G70" s="1">
        <v>1</v>
      </c>
      <c r="H70" s="1">
        <v>2</v>
      </c>
      <c r="I70" s="1">
        <v>3</v>
      </c>
      <c r="J70" s="1">
        <v>3</v>
      </c>
      <c r="K70" s="1">
        <v>2</v>
      </c>
      <c r="L70" s="1">
        <v>7</v>
      </c>
      <c r="M70" s="1">
        <v>2</v>
      </c>
      <c r="N70" s="1">
        <v>3</v>
      </c>
      <c r="O70" s="1">
        <v>1</v>
      </c>
      <c r="P70" s="1">
        <v>10</v>
      </c>
      <c r="Q70" s="1">
        <v>1</v>
      </c>
      <c r="R70" s="1">
        <v>1</v>
      </c>
      <c r="S70" s="1">
        <v>1</v>
      </c>
      <c r="T70" s="1">
        <v>4</v>
      </c>
      <c r="U70" s="1">
        <v>1</v>
      </c>
      <c r="V70" s="1">
        <v>1</v>
      </c>
      <c r="W70" s="1">
        <v>2</v>
      </c>
      <c r="X70" s="1">
        <v>4</v>
      </c>
      <c r="Y70" s="1">
        <v>1</v>
      </c>
      <c r="Z70" s="1">
        <v>2</v>
      </c>
      <c r="AA70" s="1">
        <v>2</v>
      </c>
      <c r="AB70" s="1">
        <v>2</v>
      </c>
      <c r="AC70" s="1">
        <v>-77</v>
      </c>
      <c r="AD70" s="1">
        <v>-77</v>
      </c>
      <c r="AE70" s="1">
        <v>-77</v>
      </c>
      <c r="AF70" s="1">
        <v>-77</v>
      </c>
      <c r="AG70" s="1">
        <v>-77</v>
      </c>
      <c r="AH70" s="1">
        <v>-77</v>
      </c>
      <c r="AI70" s="1">
        <v>-77</v>
      </c>
      <c r="AJ70" s="1">
        <v>-77</v>
      </c>
      <c r="AK70" s="1">
        <v>-77</v>
      </c>
      <c r="AL70" s="1">
        <v>-77</v>
      </c>
      <c r="AM70" s="1">
        <v>-77</v>
      </c>
      <c r="AN70" s="1">
        <v>-77</v>
      </c>
      <c r="AO70" s="1">
        <v>-77</v>
      </c>
      <c r="AP70" s="1">
        <v>-77</v>
      </c>
      <c r="AQ70" s="1">
        <v>-77</v>
      </c>
      <c r="AR70" s="1">
        <v>-77</v>
      </c>
      <c r="AS70" s="1">
        <v>-77</v>
      </c>
      <c r="AT70" s="1">
        <v>-77</v>
      </c>
      <c r="AU70" s="1">
        <v>-77</v>
      </c>
      <c r="AV70" s="1">
        <v>-77</v>
      </c>
      <c r="AW70" s="1">
        <v>-77</v>
      </c>
      <c r="AX70" s="1">
        <v>-77</v>
      </c>
      <c r="AY70" s="1">
        <v>-77</v>
      </c>
      <c r="AZ70" s="1">
        <v>-77</v>
      </c>
      <c r="BA70" s="1">
        <v>-77</v>
      </c>
      <c r="BB70" s="1">
        <v>-77</v>
      </c>
      <c r="BC70" s="1">
        <v>-77</v>
      </c>
      <c r="BD70" s="1">
        <v>-77</v>
      </c>
      <c r="BE70" s="2" t="s">
        <v>124</v>
      </c>
    </row>
    <row r="71" spans="1:57" x14ac:dyDescent="0.2">
      <c r="A71" s="1">
        <v>70</v>
      </c>
      <c r="B71" s="1">
        <v>1</v>
      </c>
      <c r="C71" s="1">
        <v>2</v>
      </c>
      <c r="D71" s="1">
        <v>2</v>
      </c>
      <c r="E71" s="1">
        <v>5</v>
      </c>
      <c r="F71" s="1">
        <v>4</v>
      </c>
      <c r="G71" s="1">
        <v>1</v>
      </c>
      <c r="H71" s="1">
        <v>2</v>
      </c>
      <c r="I71" s="1">
        <v>2</v>
      </c>
      <c r="J71" s="1">
        <v>3</v>
      </c>
      <c r="K71" s="1">
        <v>2</v>
      </c>
      <c r="L71" s="1">
        <v>4</v>
      </c>
      <c r="M71" s="1">
        <v>2</v>
      </c>
      <c r="N71" s="1">
        <v>2</v>
      </c>
      <c r="O71" s="1">
        <v>2</v>
      </c>
      <c r="P71" s="1">
        <v>10</v>
      </c>
      <c r="Q71" s="1">
        <v>1</v>
      </c>
      <c r="R71" s="1">
        <v>2</v>
      </c>
      <c r="S71" s="1">
        <v>1</v>
      </c>
      <c r="T71" s="1">
        <v>2</v>
      </c>
      <c r="U71" s="1">
        <v>1</v>
      </c>
      <c r="V71" s="1">
        <v>2</v>
      </c>
      <c r="W71" s="1">
        <v>2</v>
      </c>
      <c r="X71" s="1">
        <v>4</v>
      </c>
      <c r="Y71" s="1">
        <v>1</v>
      </c>
      <c r="Z71" s="1">
        <v>2</v>
      </c>
      <c r="AA71" s="1">
        <v>1</v>
      </c>
      <c r="AB71" s="1">
        <v>1</v>
      </c>
      <c r="AC71" s="1">
        <v>1</v>
      </c>
      <c r="AD71" s="1">
        <v>2</v>
      </c>
      <c r="AE71" s="1">
        <v>2</v>
      </c>
      <c r="AF71" s="1">
        <v>3</v>
      </c>
      <c r="AG71" s="1">
        <v>1</v>
      </c>
      <c r="AH71" s="1">
        <v>2</v>
      </c>
      <c r="AI71" s="1">
        <v>2</v>
      </c>
      <c r="AJ71" s="1">
        <v>3</v>
      </c>
      <c r="AK71" s="1">
        <v>1</v>
      </c>
      <c r="AL71" s="1">
        <v>2</v>
      </c>
      <c r="AM71" s="1">
        <v>1</v>
      </c>
      <c r="AN71" s="1">
        <v>4</v>
      </c>
      <c r="AO71" s="1">
        <v>1</v>
      </c>
      <c r="AP71" s="1">
        <v>2</v>
      </c>
      <c r="AQ71" s="1">
        <v>2</v>
      </c>
      <c r="AR71" s="1">
        <v>4</v>
      </c>
      <c r="AS71" s="1">
        <v>1</v>
      </c>
      <c r="AT71" s="1">
        <v>2</v>
      </c>
      <c r="AU71" s="1">
        <v>2</v>
      </c>
      <c r="AV71" s="1">
        <v>4</v>
      </c>
      <c r="AW71" s="1">
        <v>1</v>
      </c>
      <c r="AX71" s="1">
        <v>2</v>
      </c>
      <c r="AY71" s="1">
        <v>1</v>
      </c>
      <c r="AZ71" s="1">
        <v>3</v>
      </c>
      <c r="BA71" s="1">
        <v>1</v>
      </c>
      <c r="BB71" s="1">
        <v>2</v>
      </c>
      <c r="BC71" s="1">
        <v>2</v>
      </c>
      <c r="BD71" s="1">
        <v>3</v>
      </c>
      <c r="BE71" s="2" t="s">
        <v>125</v>
      </c>
    </row>
    <row r="72" spans="1:57" x14ac:dyDescent="0.2">
      <c r="A72" s="1">
        <v>71</v>
      </c>
      <c r="B72" s="1">
        <v>1</v>
      </c>
      <c r="C72" s="1">
        <v>3</v>
      </c>
      <c r="D72" s="1">
        <v>1</v>
      </c>
      <c r="E72" s="1">
        <v>4</v>
      </c>
      <c r="F72" s="1">
        <v>4</v>
      </c>
      <c r="G72" s="1">
        <v>2</v>
      </c>
      <c r="H72" s="1">
        <v>2</v>
      </c>
      <c r="I72" s="1">
        <v>1</v>
      </c>
      <c r="J72" s="1">
        <v>1</v>
      </c>
      <c r="K72" s="1">
        <v>3</v>
      </c>
      <c r="L72" s="1">
        <v>6</v>
      </c>
      <c r="M72" s="1">
        <v>2</v>
      </c>
      <c r="N72" s="1">
        <v>1</v>
      </c>
      <c r="O72" s="1">
        <v>2</v>
      </c>
      <c r="P72" s="1">
        <v>10</v>
      </c>
      <c r="Q72" s="1">
        <v>1</v>
      </c>
      <c r="R72" s="1">
        <v>2</v>
      </c>
      <c r="S72" s="1">
        <v>2</v>
      </c>
      <c r="T72" s="1">
        <v>1</v>
      </c>
      <c r="U72" s="1">
        <v>1</v>
      </c>
      <c r="V72" s="1">
        <v>1</v>
      </c>
      <c r="W72" s="1">
        <v>2</v>
      </c>
      <c r="X72" s="1">
        <v>3</v>
      </c>
      <c r="Y72" s="1">
        <v>1</v>
      </c>
      <c r="Z72" s="1">
        <v>2</v>
      </c>
      <c r="AA72" s="1">
        <v>1</v>
      </c>
      <c r="AB72" s="1">
        <v>2</v>
      </c>
      <c r="AC72" s="1">
        <v>1</v>
      </c>
      <c r="AD72" s="1">
        <v>2</v>
      </c>
      <c r="AE72" s="1">
        <v>1</v>
      </c>
      <c r="AF72" s="1">
        <v>2</v>
      </c>
      <c r="AG72" s="1">
        <v>1</v>
      </c>
      <c r="AH72" s="1">
        <v>2</v>
      </c>
      <c r="AI72" s="1">
        <v>2</v>
      </c>
      <c r="AJ72" s="1">
        <v>2</v>
      </c>
      <c r="AK72" s="1">
        <v>1</v>
      </c>
      <c r="AL72" s="1">
        <v>2</v>
      </c>
      <c r="AM72" s="1">
        <v>1</v>
      </c>
      <c r="AN72" s="1">
        <v>2</v>
      </c>
      <c r="AO72" s="1">
        <v>1</v>
      </c>
      <c r="AP72" s="1">
        <v>2</v>
      </c>
      <c r="AQ72" s="1">
        <v>2</v>
      </c>
      <c r="AR72" s="1">
        <v>1</v>
      </c>
      <c r="AS72" s="1">
        <v>1</v>
      </c>
      <c r="AT72" s="1">
        <v>2</v>
      </c>
      <c r="AU72" s="1">
        <v>2</v>
      </c>
      <c r="AV72" s="1">
        <v>3</v>
      </c>
      <c r="AW72" s="1">
        <v>1</v>
      </c>
      <c r="AX72" s="1">
        <v>2</v>
      </c>
      <c r="AY72" s="1">
        <v>1</v>
      </c>
      <c r="AZ72" s="1">
        <v>2</v>
      </c>
      <c r="BA72" s="1">
        <v>1</v>
      </c>
      <c r="BB72" s="1">
        <v>2</v>
      </c>
      <c r="BC72" s="1">
        <v>1</v>
      </c>
      <c r="BD72" s="1">
        <v>1</v>
      </c>
      <c r="BE72" s="2" t="s">
        <v>126</v>
      </c>
    </row>
    <row r="73" spans="1:57" x14ac:dyDescent="0.2">
      <c r="A73" s="1">
        <v>72</v>
      </c>
      <c r="B73" s="1">
        <v>1</v>
      </c>
      <c r="C73" s="1">
        <v>1</v>
      </c>
      <c r="D73" s="1">
        <v>1</v>
      </c>
      <c r="E73" s="1">
        <v>3</v>
      </c>
      <c r="F73" s="1">
        <v>4</v>
      </c>
      <c r="G73" s="1">
        <v>1</v>
      </c>
      <c r="H73" s="1">
        <v>2</v>
      </c>
      <c r="I73" s="1">
        <v>4</v>
      </c>
      <c r="J73" s="1">
        <v>4</v>
      </c>
      <c r="K73" s="1">
        <v>4</v>
      </c>
      <c r="L73" s="1">
        <v>8</v>
      </c>
      <c r="M73" s="1">
        <v>4</v>
      </c>
      <c r="N73" s="1">
        <v>1</v>
      </c>
      <c r="O73" s="1">
        <v>3</v>
      </c>
      <c r="P73" s="1">
        <v>10</v>
      </c>
      <c r="Q73" s="1">
        <v>-66</v>
      </c>
      <c r="R73" s="1">
        <v>2</v>
      </c>
      <c r="S73" s="1">
        <v>1</v>
      </c>
      <c r="T73" s="1">
        <v>4</v>
      </c>
      <c r="U73" s="1">
        <v>-77</v>
      </c>
      <c r="V73" s="1">
        <v>-77</v>
      </c>
      <c r="W73" s="1">
        <v>-77</v>
      </c>
      <c r="X73" s="1">
        <v>-77</v>
      </c>
      <c r="Y73" s="1">
        <v>-77</v>
      </c>
      <c r="Z73" s="1">
        <v>-77</v>
      </c>
      <c r="AA73" s="1">
        <v>-77</v>
      </c>
      <c r="AB73" s="1">
        <v>-77</v>
      </c>
      <c r="AC73" s="1">
        <v>-77</v>
      </c>
      <c r="AD73" s="1">
        <v>-77</v>
      </c>
      <c r="AE73" s="1">
        <v>-77</v>
      </c>
      <c r="AF73" s="1">
        <v>-77</v>
      </c>
      <c r="AG73" s="1">
        <v>-77</v>
      </c>
      <c r="AH73" s="1">
        <v>-77</v>
      </c>
      <c r="AI73" s="1">
        <v>-77</v>
      </c>
      <c r="AJ73" s="1">
        <v>-77</v>
      </c>
      <c r="AK73" s="1">
        <v>-77</v>
      </c>
      <c r="AL73" s="1">
        <v>-77</v>
      </c>
      <c r="AM73" s="1">
        <v>-77</v>
      </c>
      <c r="AN73" s="1">
        <v>-77</v>
      </c>
      <c r="AO73" s="1">
        <v>-77</v>
      </c>
      <c r="AP73" s="1">
        <v>-77</v>
      </c>
      <c r="AQ73" s="1">
        <v>-77</v>
      </c>
      <c r="AR73" s="1">
        <v>-77</v>
      </c>
      <c r="AS73" s="1">
        <v>-77</v>
      </c>
      <c r="AT73" s="1">
        <v>-77</v>
      </c>
      <c r="AU73" s="1">
        <v>-77</v>
      </c>
      <c r="AV73" s="1">
        <v>-77</v>
      </c>
      <c r="AW73" s="1">
        <v>-77</v>
      </c>
      <c r="AX73" s="1">
        <v>-77</v>
      </c>
      <c r="AY73" s="1">
        <v>-77</v>
      </c>
      <c r="AZ73" s="1">
        <v>-77</v>
      </c>
      <c r="BA73" s="1">
        <v>-77</v>
      </c>
      <c r="BB73" s="1">
        <v>-77</v>
      </c>
      <c r="BC73" s="1">
        <v>-77</v>
      </c>
      <c r="BD73" s="1">
        <v>-77</v>
      </c>
      <c r="BE73" s="2" t="s">
        <v>127</v>
      </c>
    </row>
    <row r="74" spans="1:57" x14ac:dyDescent="0.2">
      <c r="A74" s="1">
        <v>73</v>
      </c>
      <c r="B74" s="1">
        <v>1</v>
      </c>
      <c r="C74" s="1">
        <v>1</v>
      </c>
      <c r="D74" s="1">
        <v>1</v>
      </c>
      <c r="E74" s="1">
        <v>4</v>
      </c>
      <c r="F74" s="1">
        <v>3</v>
      </c>
      <c r="G74" s="1">
        <v>1</v>
      </c>
      <c r="H74" s="1">
        <v>2</v>
      </c>
      <c r="I74" s="1">
        <v>3</v>
      </c>
      <c r="J74" s="1">
        <v>2</v>
      </c>
      <c r="K74" s="1">
        <v>4</v>
      </c>
      <c r="L74" s="1">
        <v>8</v>
      </c>
      <c r="M74" s="1">
        <v>3</v>
      </c>
      <c r="N74" s="1">
        <v>2</v>
      </c>
      <c r="O74" s="1">
        <v>3</v>
      </c>
      <c r="P74" s="1">
        <v>10</v>
      </c>
      <c r="Q74" s="1">
        <v>-77</v>
      </c>
      <c r="R74" s="1">
        <v>-77</v>
      </c>
      <c r="S74" s="1">
        <v>-77</v>
      </c>
      <c r="T74" s="1">
        <v>-77</v>
      </c>
      <c r="U74" s="1">
        <v>-77</v>
      </c>
      <c r="V74" s="1">
        <v>-77</v>
      </c>
      <c r="W74" s="1">
        <v>-77</v>
      </c>
      <c r="X74" s="1">
        <v>-77</v>
      </c>
      <c r="Y74" s="1">
        <v>-77</v>
      </c>
      <c r="Z74" s="1">
        <v>-77</v>
      </c>
      <c r="AA74" s="1">
        <v>-77</v>
      </c>
      <c r="AB74" s="1">
        <v>-77</v>
      </c>
      <c r="AC74" s="1">
        <v>-77</v>
      </c>
      <c r="AD74" s="1">
        <v>-77</v>
      </c>
      <c r="AE74" s="1">
        <v>-77</v>
      </c>
      <c r="AF74" s="1">
        <v>-77</v>
      </c>
      <c r="AG74" s="1">
        <v>-77</v>
      </c>
      <c r="AH74" s="1">
        <v>-77</v>
      </c>
      <c r="AI74" s="1">
        <v>-77</v>
      </c>
      <c r="AJ74" s="1">
        <v>-77</v>
      </c>
      <c r="AK74" s="1">
        <v>-77</v>
      </c>
      <c r="AL74" s="1">
        <v>-77</v>
      </c>
      <c r="AM74" s="1">
        <v>-77</v>
      </c>
      <c r="AN74" s="1">
        <v>-77</v>
      </c>
      <c r="AO74" s="1">
        <v>-77</v>
      </c>
      <c r="AP74" s="1">
        <v>-77</v>
      </c>
      <c r="AQ74" s="1">
        <v>-77</v>
      </c>
      <c r="AR74" s="1">
        <v>-77</v>
      </c>
      <c r="AS74" s="1">
        <v>-77</v>
      </c>
      <c r="AT74" s="1">
        <v>-77</v>
      </c>
      <c r="AU74" s="1">
        <v>-77</v>
      </c>
      <c r="AV74" s="1">
        <v>-77</v>
      </c>
      <c r="AW74" s="1">
        <v>-77</v>
      </c>
      <c r="AX74" s="1">
        <v>-77</v>
      </c>
      <c r="AY74" s="1">
        <v>-77</v>
      </c>
      <c r="AZ74" s="1">
        <v>-77</v>
      </c>
      <c r="BA74" s="1">
        <v>-77</v>
      </c>
      <c r="BB74" s="1">
        <v>-77</v>
      </c>
      <c r="BC74" s="1">
        <v>-77</v>
      </c>
      <c r="BD74" s="1">
        <v>-77</v>
      </c>
      <c r="BE74" s="2" t="s">
        <v>128</v>
      </c>
    </row>
    <row r="75" spans="1:57" x14ac:dyDescent="0.2">
      <c r="A75" s="1">
        <v>74</v>
      </c>
      <c r="B75" s="1">
        <v>2</v>
      </c>
      <c r="C75" s="1">
        <v>-77</v>
      </c>
      <c r="D75" s="1">
        <v>-77</v>
      </c>
      <c r="E75" s="1">
        <v>-77</v>
      </c>
      <c r="F75" s="1">
        <v>-77</v>
      </c>
      <c r="G75" s="1">
        <v>-77</v>
      </c>
      <c r="H75" s="1">
        <v>-77</v>
      </c>
      <c r="I75" s="1">
        <v>-77</v>
      </c>
      <c r="J75" s="1">
        <v>-77</v>
      </c>
      <c r="K75" s="1">
        <v>-77</v>
      </c>
      <c r="L75" s="1">
        <v>-77</v>
      </c>
      <c r="M75" s="1">
        <v>-77</v>
      </c>
      <c r="N75" s="1">
        <v>-77</v>
      </c>
      <c r="O75" s="1">
        <v>-77</v>
      </c>
      <c r="P75" s="1">
        <v>-66</v>
      </c>
      <c r="Q75" s="1">
        <v>-77</v>
      </c>
      <c r="R75" s="1">
        <v>-77</v>
      </c>
      <c r="S75" s="1">
        <v>-77</v>
      </c>
      <c r="T75" s="1">
        <v>-77</v>
      </c>
      <c r="U75" s="1">
        <v>-77</v>
      </c>
      <c r="V75" s="1">
        <v>-77</v>
      </c>
      <c r="W75" s="1">
        <v>-77</v>
      </c>
      <c r="X75" s="1">
        <v>-77</v>
      </c>
      <c r="Y75" s="1">
        <v>-77</v>
      </c>
      <c r="Z75" s="1">
        <v>-77</v>
      </c>
      <c r="AA75" s="1">
        <v>-77</v>
      </c>
      <c r="AB75" s="1">
        <v>-77</v>
      </c>
      <c r="AC75" s="1">
        <v>-77</v>
      </c>
      <c r="AD75" s="1">
        <v>-77</v>
      </c>
      <c r="AE75" s="1">
        <v>-77</v>
      </c>
      <c r="AF75" s="1">
        <v>-77</v>
      </c>
      <c r="AG75" s="1">
        <v>-77</v>
      </c>
      <c r="AH75" s="1">
        <v>-77</v>
      </c>
      <c r="AI75" s="1">
        <v>-77</v>
      </c>
      <c r="AJ75" s="1">
        <v>-77</v>
      </c>
      <c r="AK75" s="1">
        <v>-77</v>
      </c>
      <c r="AL75" s="1">
        <v>-77</v>
      </c>
      <c r="AM75" s="1">
        <v>-77</v>
      </c>
      <c r="AN75" s="1">
        <v>-77</v>
      </c>
      <c r="AO75" s="1">
        <v>-77</v>
      </c>
      <c r="AP75" s="1">
        <v>-77</v>
      </c>
      <c r="AQ75" s="1">
        <v>-77</v>
      </c>
      <c r="AR75" s="1">
        <v>-77</v>
      </c>
      <c r="AS75" s="1">
        <v>-77</v>
      </c>
      <c r="AT75" s="1">
        <v>-77</v>
      </c>
      <c r="AU75" s="1">
        <v>-77</v>
      </c>
      <c r="AV75" s="1">
        <v>-77</v>
      </c>
      <c r="AW75" s="1">
        <v>-77</v>
      </c>
      <c r="AX75" s="1">
        <v>-77</v>
      </c>
      <c r="AY75" s="1">
        <v>-77</v>
      </c>
      <c r="AZ75" s="1">
        <v>-77</v>
      </c>
      <c r="BA75" s="1">
        <v>-77</v>
      </c>
      <c r="BB75" s="1">
        <v>-77</v>
      </c>
      <c r="BC75" s="1">
        <v>-77</v>
      </c>
      <c r="BD75" s="1">
        <v>-77</v>
      </c>
      <c r="BE75" s="2" t="s">
        <v>129</v>
      </c>
    </row>
    <row r="76" spans="1:57" x14ac:dyDescent="0.2">
      <c r="A76" s="1">
        <v>75</v>
      </c>
      <c r="B76" s="1">
        <v>1</v>
      </c>
      <c r="C76" s="1">
        <v>2</v>
      </c>
      <c r="D76" s="1">
        <v>1</v>
      </c>
      <c r="E76" s="1">
        <v>5</v>
      </c>
      <c r="F76" s="1">
        <v>3</v>
      </c>
      <c r="G76" s="1">
        <v>1</v>
      </c>
      <c r="H76" s="1">
        <v>2</v>
      </c>
      <c r="I76" s="1">
        <v>3</v>
      </c>
      <c r="J76" s="1">
        <v>2</v>
      </c>
      <c r="K76" s="1">
        <v>2</v>
      </c>
      <c r="L76" s="1">
        <v>3</v>
      </c>
      <c r="M76" s="1">
        <v>2</v>
      </c>
      <c r="N76" s="1">
        <v>3</v>
      </c>
      <c r="O76" s="1">
        <v>1</v>
      </c>
      <c r="P76" s="1">
        <v>10</v>
      </c>
      <c r="Q76" s="1">
        <v>1</v>
      </c>
      <c r="R76" s="1">
        <v>2</v>
      </c>
      <c r="S76" s="1">
        <v>1</v>
      </c>
      <c r="T76" s="1">
        <v>3</v>
      </c>
      <c r="U76" s="1">
        <v>1</v>
      </c>
      <c r="V76" s="1">
        <v>2</v>
      </c>
      <c r="W76" s="1">
        <v>2</v>
      </c>
      <c r="X76" s="1">
        <v>2</v>
      </c>
      <c r="Y76" s="1">
        <v>0</v>
      </c>
      <c r="Z76" s="1">
        <v>2</v>
      </c>
      <c r="AA76" s="1">
        <v>1</v>
      </c>
      <c r="AB76" s="1">
        <v>3</v>
      </c>
      <c r="AC76" s="1">
        <v>1</v>
      </c>
      <c r="AD76" s="1">
        <v>2</v>
      </c>
      <c r="AE76" s="1">
        <v>2</v>
      </c>
      <c r="AF76" s="1">
        <v>1</v>
      </c>
      <c r="AG76" s="1">
        <v>1</v>
      </c>
      <c r="AH76" s="1">
        <v>2</v>
      </c>
      <c r="AI76" s="1">
        <v>2</v>
      </c>
      <c r="AJ76" s="1">
        <v>4</v>
      </c>
      <c r="AK76" s="1">
        <v>1</v>
      </c>
      <c r="AL76" s="1">
        <v>2</v>
      </c>
      <c r="AM76" s="1">
        <v>1</v>
      </c>
      <c r="AN76" s="1">
        <v>3</v>
      </c>
      <c r="AO76" s="1">
        <v>0</v>
      </c>
      <c r="AP76" s="1">
        <v>2</v>
      </c>
      <c r="AQ76" s="1">
        <v>2</v>
      </c>
      <c r="AR76" s="1">
        <v>3</v>
      </c>
      <c r="AS76" s="1">
        <v>1</v>
      </c>
      <c r="AT76" s="1">
        <v>2</v>
      </c>
      <c r="AU76" s="1">
        <v>2</v>
      </c>
      <c r="AV76" s="1">
        <v>2</v>
      </c>
      <c r="AW76" s="1">
        <v>0</v>
      </c>
      <c r="AX76" s="1">
        <v>2</v>
      </c>
      <c r="AY76" s="1">
        <v>1</v>
      </c>
      <c r="AZ76" s="1">
        <v>3</v>
      </c>
      <c r="BA76" s="1">
        <v>0</v>
      </c>
      <c r="BB76" s="1">
        <v>1</v>
      </c>
      <c r="BC76" s="1">
        <v>2</v>
      </c>
      <c r="BD76" s="1">
        <v>4</v>
      </c>
      <c r="BE76" s="2" t="s">
        <v>130</v>
      </c>
    </row>
    <row r="77" spans="1:57" x14ac:dyDescent="0.2">
      <c r="A77" s="1">
        <v>76</v>
      </c>
      <c r="B77" s="1">
        <v>1</v>
      </c>
      <c r="C77" s="1">
        <v>1</v>
      </c>
      <c r="D77" s="1">
        <v>1</v>
      </c>
      <c r="E77" s="1">
        <v>4</v>
      </c>
      <c r="F77" s="1">
        <v>3</v>
      </c>
      <c r="G77" s="1">
        <v>1</v>
      </c>
      <c r="H77" s="1">
        <v>2</v>
      </c>
      <c r="I77" s="1">
        <v>3</v>
      </c>
      <c r="J77" s="1">
        <v>2</v>
      </c>
      <c r="K77" s="1">
        <v>4</v>
      </c>
      <c r="L77" s="1">
        <v>7</v>
      </c>
      <c r="M77" s="1">
        <v>4</v>
      </c>
      <c r="N77" s="1">
        <v>3</v>
      </c>
      <c r="O77" s="1">
        <v>2</v>
      </c>
      <c r="P77" s="1">
        <v>10</v>
      </c>
      <c r="Q77" s="1">
        <v>1</v>
      </c>
      <c r="R77" s="1">
        <v>2</v>
      </c>
      <c r="S77" s="1">
        <v>2</v>
      </c>
      <c r="T77" s="1">
        <v>2</v>
      </c>
      <c r="U77" s="1">
        <v>1</v>
      </c>
      <c r="V77" s="1">
        <v>1</v>
      </c>
      <c r="W77" s="1">
        <v>2</v>
      </c>
      <c r="X77" s="1">
        <v>4</v>
      </c>
      <c r="Y77" s="1">
        <v>0</v>
      </c>
      <c r="Z77" s="1">
        <v>2</v>
      </c>
      <c r="AA77" s="1">
        <v>1</v>
      </c>
      <c r="AB77" s="1">
        <v>3</v>
      </c>
      <c r="AC77" s="1">
        <v>1</v>
      </c>
      <c r="AD77" s="1">
        <v>2</v>
      </c>
      <c r="AE77" s="1">
        <v>2</v>
      </c>
      <c r="AF77" s="1">
        <v>2</v>
      </c>
      <c r="AG77" s="1">
        <v>1</v>
      </c>
      <c r="AH77" s="1">
        <v>2</v>
      </c>
      <c r="AI77" s="1">
        <v>2</v>
      </c>
      <c r="AJ77" s="1">
        <v>3</v>
      </c>
      <c r="AK77" s="1">
        <v>1</v>
      </c>
      <c r="AL77" s="1">
        <v>2</v>
      </c>
      <c r="AM77" s="1">
        <v>1</v>
      </c>
      <c r="AN77" s="1">
        <v>1</v>
      </c>
      <c r="AO77" s="1">
        <v>0</v>
      </c>
      <c r="AP77" s="1">
        <v>1</v>
      </c>
      <c r="AQ77" s="1">
        <v>2</v>
      </c>
      <c r="AR77" s="1">
        <v>4</v>
      </c>
      <c r="AS77" s="1">
        <v>1</v>
      </c>
      <c r="AT77" s="1">
        <v>2</v>
      </c>
      <c r="AU77" s="1">
        <v>2</v>
      </c>
      <c r="AV77" s="1">
        <v>3</v>
      </c>
      <c r="AW77" s="1">
        <v>1</v>
      </c>
      <c r="AX77" s="1">
        <v>2</v>
      </c>
      <c r="AY77" s="1">
        <v>1</v>
      </c>
      <c r="AZ77" s="1">
        <v>2</v>
      </c>
      <c r="BA77" s="1">
        <v>0</v>
      </c>
      <c r="BB77" s="1">
        <v>2</v>
      </c>
      <c r="BC77" s="1">
        <v>2</v>
      </c>
      <c r="BD77" s="1">
        <v>3</v>
      </c>
      <c r="BE77" s="2" t="s">
        <v>131</v>
      </c>
    </row>
    <row r="78" spans="1:57" x14ac:dyDescent="0.2">
      <c r="A78" s="1">
        <v>77</v>
      </c>
      <c r="B78" s="1">
        <v>1</v>
      </c>
      <c r="C78" s="1">
        <v>2</v>
      </c>
      <c r="D78" s="1">
        <v>2</v>
      </c>
      <c r="E78" s="1">
        <v>7</v>
      </c>
      <c r="F78" s="1">
        <v>4</v>
      </c>
      <c r="G78" s="1">
        <v>1</v>
      </c>
      <c r="H78" s="1">
        <v>2</v>
      </c>
      <c r="I78" s="1">
        <v>2</v>
      </c>
      <c r="J78" s="1">
        <v>3</v>
      </c>
      <c r="K78" s="1">
        <v>1</v>
      </c>
      <c r="L78" s="1">
        <v>5</v>
      </c>
      <c r="M78" s="1">
        <v>1</v>
      </c>
      <c r="N78" s="1">
        <v>3</v>
      </c>
      <c r="O78" s="1">
        <v>1</v>
      </c>
      <c r="P78" s="1">
        <v>10</v>
      </c>
      <c r="Q78" s="1">
        <v>1</v>
      </c>
      <c r="R78" s="1">
        <v>2</v>
      </c>
      <c r="S78" s="1">
        <v>2</v>
      </c>
      <c r="T78" s="1">
        <v>3</v>
      </c>
      <c r="U78" s="1">
        <v>1</v>
      </c>
      <c r="V78" s="1">
        <v>2</v>
      </c>
      <c r="W78" s="1">
        <v>2</v>
      </c>
      <c r="X78" s="1">
        <v>3</v>
      </c>
      <c r="Y78" s="1">
        <v>1</v>
      </c>
      <c r="Z78" s="1">
        <v>2</v>
      </c>
      <c r="AA78" s="1">
        <v>1</v>
      </c>
      <c r="AB78" s="1">
        <v>3</v>
      </c>
      <c r="AC78" s="1">
        <v>1</v>
      </c>
      <c r="AD78" s="1">
        <v>2</v>
      </c>
      <c r="AE78" s="1">
        <v>2</v>
      </c>
      <c r="AF78" s="1">
        <v>3</v>
      </c>
      <c r="AG78" s="1">
        <v>1</v>
      </c>
      <c r="AH78" s="1">
        <v>2</v>
      </c>
      <c r="AI78" s="1">
        <v>2</v>
      </c>
      <c r="AJ78" s="1">
        <v>3</v>
      </c>
      <c r="AK78" s="1">
        <v>1</v>
      </c>
      <c r="AL78" s="1">
        <v>2</v>
      </c>
      <c r="AM78" s="1">
        <v>2</v>
      </c>
      <c r="AN78" s="1">
        <v>3</v>
      </c>
      <c r="AO78" s="1">
        <v>1</v>
      </c>
      <c r="AP78" s="1">
        <v>2</v>
      </c>
      <c r="AQ78" s="1">
        <v>2</v>
      </c>
      <c r="AR78" s="1">
        <v>3</v>
      </c>
      <c r="AS78" s="1">
        <v>1</v>
      </c>
      <c r="AT78" s="1">
        <v>2</v>
      </c>
      <c r="AU78" s="1">
        <v>2</v>
      </c>
      <c r="AV78" s="1">
        <v>3</v>
      </c>
      <c r="AW78" s="1">
        <v>1</v>
      </c>
      <c r="AX78" s="1">
        <v>2</v>
      </c>
      <c r="AY78" s="1">
        <v>1</v>
      </c>
      <c r="AZ78" s="1">
        <v>3</v>
      </c>
      <c r="BA78" s="1">
        <v>1</v>
      </c>
      <c r="BB78" s="1">
        <v>2</v>
      </c>
      <c r="BC78" s="1">
        <v>1</v>
      </c>
      <c r="BD78" s="1">
        <v>3</v>
      </c>
      <c r="BE78" s="2" t="s">
        <v>132</v>
      </c>
    </row>
    <row r="79" spans="1:57" x14ac:dyDescent="0.2">
      <c r="A79" s="1">
        <v>78</v>
      </c>
      <c r="B79" s="1">
        <v>1</v>
      </c>
      <c r="C79" s="1">
        <v>1</v>
      </c>
      <c r="D79" s="1">
        <v>1</v>
      </c>
      <c r="E79" s="1">
        <v>5</v>
      </c>
      <c r="F79" s="1">
        <v>4</v>
      </c>
      <c r="G79" s="1">
        <v>1</v>
      </c>
      <c r="H79" s="1">
        <v>2</v>
      </c>
      <c r="I79" s="1">
        <v>3</v>
      </c>
      <c r="J79" s="1">
        <v>4</v>
      </c>
      <c r="K79" s="1">
        <v>2</v>
      </c>
      <c r="L79" s="1">
        <v>4</v>
      </c>
      <c r="M79" s="1">
        <v>3</v>
      </c>
      <c r="N79" s="1">
        <v>3</v>
      </c>
      <c r="O79" s="1">
        <v>3</v>
      </c>
      <c r="P79" s="1">
        <v>10</v>
      </c>
      <c r="Q79" s="1">
        <v>1</v>
      </c>
      <c r="R79" s="1">
        <v>2</v>
      </c>
      <c r="S79" s="1">
        <v>1</v>
      </c>
      <c r="T79" s="1">
        <v>3</v>
      </c>
      <c r="U79" s="1">
        <v>0</v>
      </c>
      <c r="V79" s="1">
        <v>1</v>
      </c>
      <c r="W79" s="1">
        <v>2</v>
      </c>
      <c r="X79" s="1">
        <v>4</v>
      </c>
      <c r="Y79" s="1">
        <v>0</v>
      </c>
      <c r="Z79" s="1">
        <v>2</v>
      </c>
      <c r="AA79" s="1">
        <v>1</v>
      </c>
      <c r="AB79" s="1">
        <v>3</v>
      </c>
      <c r="AC79" s="1">
        <v>1</v>
      </c>
      <c r="AD79" s="1">
        <v>2</v>
      </c>
      <c r="AE79" s="1">
        <v>1</v>
      </c>
      <c r="AF79" s="1">
        <v>2</v>
      </c>
      <c r="AG79" s="1">
        <v>1</v>
      </c>
      <c r="AH79" s="1">
        <v>1</v>
      </c>
      <c r="AI79" s="1">
        <v>2</v>
      </c>
      <c r="AJ79" s="1">
        <v>4</v>
      </c>
      <c r="AK79" s="1">
        <v>0</v>
      </c>
      <c r="AL79" s="1">
        <v>2</v>
      </c>
      <c r="AM79" s="1">
        <v>1</v>
      </c>
      <c r="AN79" s="1">
        <v>4</v>
      </c>
      <c r="AO79" s="1">
        <v>1</v>
      </c>
      <c r="AP79" s="1">
        <v>2</v>
      </c>
      <c r="AQ79" s="1">
        <v>2</v>
      </c>
      <c r="AR79" s="1">
        <v>4</v>
      </c>
      <c r="AS79" s="1">
        <v>1</v>
      </c>
      <c r="AT79" s="1">
        <v>2</v>
      </c>
      <c r="AU79" s="1">
        <v>2</v>
      </c>
      <c r="AV79" s="1">
        <v>2</v>
      </c>
      <c r="AW79" s="1">
        <v>0</v>
      </c>
      <c r="AX79" s="1">
        <v>2</v>
      </c>
      <c r="AY79" s="1">
        <v>1</v>
      </c>
      <c r="AZ79" s="1">
        <v>4</v>
      </c>
      <c r="BA79" s="1">
        <v>1</v>
      </c>
      <c r="BB79" s="1">
        <v>2</v>
      </c>
      <c r="BC79" s="1">
        <v>2</v>
      </c>
      <c r="BD79" s="1">
        <v>2</v>
      </c>
      <c r="BE79" s="2" t="s">
        <v>133</v>
      </c>
    </row>
    <row r="80" spans="1:57" x14ac:dyDescent="0.2">
      <c r="A80" s="1">
        <v>79</v>
      </c>
      <c r="B80" s="1">
        <v>1</v>
      </c>
      <c r="C80" s="1">
        <v>2</v>
      </c>
      <c r="D80" s="1">
        <v>1</v>
      </c>
      <c r="E80" s="1">
        <v>5</v>
      </c>
      <c r="F80" s="1">
        <v>4</v>
      </c>
      <c r="G80" s="1">
        <v>1</v>
      </c>
      <c r="H80" s="1">
        <v>2</v>
      </c>
      <c r="I80" s="1">
        <v>3</v>
      </c>
      <c r="J80" s="1">
        <v>4</v>
      </c>
      <c r="K80" s="1">
        <v>4</v>
      </c>
      <c r="L80" s="1">
        <v>8</v>
      </c>
      <c r="M80" s="1">
        <v>4</v>
      </c>
      <c r="N80" s="1">
        <v>3</v>
      </c>
      <c r="O80" s="1">
        <v>3</v>
      </c>
      <c r="P80" s="1">
        <v>10</v>
      </c>
      <c r="Q80" s="1">
        <v>1</v>
      </c>
      <c r="R80" s="1">
        <v>1</v>
      </c>
      <c r="S80" s="1">
        <v>1</v>
      </c>
      <c r="T80" s="1">
        <v>4</v>
      </c>
      <c r="U80" s="1">
        <v>1</v>
      </c>
      <c r="V80" s="1">
        <v>1</v>
      </c>
      <c r="W80" s="1">
        <v>2</v>
      </c>
      <c r="X80" s="1">
        <v>4</v>
      </c>
      <c r="Y80" s="1">
        <v>1</v>
      </c>
      <c r="Z80" s="1">
        <v>2</v>
      </c>
      <c r="AA80" s="1">
        <v>1</v>
      </c>
      <c r="AB80" s="1">
        <v>3</v>
      </c>
      <c r="AC80" s="1">
        <v>1</v>
      </c>
      <c r="AD80" s="1">
        <v>2</v>
      </c>
      <c r="AE80" s="1">
        <v>2</v>
      </c>
      <c r="AF80" s="1">
        <v>2</v>
      </c>
      <c r="AG80" s="1">
        <v>1</v>
      </c>
      <c r="AH80" s="1">
        <v>2</v>
      </c>
      <c r="AI80" s="1">
        <v>2</v>
      </c>
      <c r="AJ80" s="1">
        <v>3</v>
      </c>
      <c r="AK80" s="1">
        <v>1</v>
      </c>
      <c r="AL80" s="1">
        <v>2</v>
      </c>
      <c r="AM80" s="1">
        <v>1</v>
      </c>
      <c r="AN80" s="1">
        <v>4</v>
      </c>
      <c r="AO80" s="1">
        <v>1</v>
      </c>
      <c r="AP80" s="1">
        <v>1</v>
      </c>
      <c r="AQ80" s="1">
        <v>2</v>
      </c>
      <c r="AR80" s="1">
        <v>3</v>
      </c>
      <c r="AS80" s="1">
        <v>1</v>
      </c>
      <c r="AT80" s="1">
        <v>2</v>
      </c>
      <c r="AU80" s="1">
        <v>2</v>
      </c>
      <c r="AV80" s="1">
        <v>4</v>
      </c>
      <c r="AW80" s="1">
        <v>0</v>
      </c>
      <c r="AX80" s="1">
        <v>2</v>
      </c>
      <c r="AY80" s="1">
        <v>1</v>
      </c>
      <c r="AZ80" s="1">
        <v>4</v>
      </c>
      <c r="BA80" s="1">
        <v>1</v>
      </c>
      <c r="BB80" s="1">
        <v>2</v>
      </c>
      <c r="BC80" s="1">
        <v>2</v>
      </c>
      <c r="BD80" s="1">
        <v>3</v>
      </c>
      <c r="BE80" s="2" t="s">
        <v>134</v>
      </c>
    </row>
    <row r="81" spans="1:57" x14ac:dyDescent="0.2">
      <c r="A81" s="1">
        <v>80</v>
      </c>
      <c r="B81" s="1">
        <v>1</v>
      </c>
      <c r="C81" s="1">
        <v>3</v>
      </c>
      <c r="D81" s="1">
        <v>1</v>
      </c>
      <c r="E81" s="1">
        <v>5</v>
      </c>
      <c r="F81" s="1">
        <v>4</v>
      </c>
      <c r="G81" s="1">
        <v>1</v>
      </c>
      <c r="H81" s="1">
        <v>2</v>
      </c>
      <c r="I81" s="1">
        <v>2</v>
      </c>
      <c r="J81" s="1">
        <v>2</v>
      </c>
      <c r="K81" s="1">
        <v>3</v>
      </c>
      <c r="L81" s="1">
        <v>6</v>
      </c>
      <c r="M81" s="1">
        <v>3</v>
      </c>
      <c r="N81" s="1">
        <v>3</v>
      </c>
      <c r="O81" s="1">
        <v>1</v>
      </c>
      <c r="P81" s="1">
        <v>10</v>
      </c>
      <c r="Q81" s="1">
        <v>1</v>
      </c>
      <c r="R81" s="1">
        <v>2</v>
      </c>
      <c r="S81" s="1">
        <v>1</v>
      </c>
      <c r="T81" s="1">
        <v>4</v>
      </c>
      <c r="U81" s="1">
        <v>1</v>
      </c>
      <c r="V81" s="1">
        <v>1</v>
      </c>
      <c r="W81" s="1">
        <v>2</v>
      </c>
      <c r="X81" s="1">
        <v>4</v>
      </c>
      <c r="Y81" s="1">
        <v>1</v>
      </c>
      <c r="Z81" s="1">
        <v>2</v>
      </c>
      <c r="AA81" s="1">
        <v>1</v>
      </c>
      <c r="AB81" s="1">
        <v>3</v>
      </c>
      <c r="AC81" s="1">
        <v>1</v>
      </c>
      <c r="AD81" s="1">
        <v>2</v>
      </c>
      <c r="AE81" s="1">
        <v>2</v>
      </c>
      <c r="AF81" s="1">
        <v>2</v>
      </c>
      <c r="AG81" s="1">
        <v>1</v>
      </c>
      <c r="AH81" s="1">
        <v>2</v>
      </c>
      <c r="AI81" s="1">
        <v>2</v>
      </c>
      <c r="AJ81" s="1">
        <v>3</v>
      </c>
      <c r="AK81" s="1">
        <v>1</v>
      </c>
      <c r="AL81" s="1">
        <v>2</v>
      </c>
      <c r="AM81" s="1">
        <v>2</v>
      </c>
      <c r="AN81" s="1">
        <v>3</v>
      </c>
      <c r="AO81" s="1">
        <v>1</v>
      </c>
      <c r="AP81" s="1">
        <v>1</v>
      </c>
      <c r="AQ81" s="1">
        <v>2</v>
      </c>
      <c r="AR81" s="1">
        <v>4</v>
      </c>
      <c r="AS81" s="1">
        <v>1</v>
      </c>
      <c r="AT81" s="1">
        <v>2</v>
      </c>
      <c r="AU81" s="1">
        <v>2</v>
      </c>
      <c r="AV81" s="1">
        <v>3</v>
      </c>
      <c r="AW81" s="1">
        <v>1</v>
      </c>
      <c r="AX81" s="1">
        <v>2</v>
      </c>
      <c r="AY81" s="1">
        <v>1</v>
      </c>
      <c r="AZ81" s="1">
        <v>2</v>
      </c>
      <c r="BA81" s="1">
        <v>1</v>
      </c>
      <c r="BB81" s="1">
        <v>2</v>
      </c>
      <c r="BC81" s="1">
        <v>2</v>
      </c>
      <c r="BD81" s="1">
        <v>3</v>
      </c>
      <c r="BE81" s="2" t="s">
        <v>135</v>
      </c>
    </row>
    <row r="82" spans="1:57" x14ac:dyDescent="0.2">
      <c r="A82" s="1">
        <v>81</v>
      </c>
      <c r="B82" s="1">
        <v>1</v>
      </c>
      <c r="C82" s="1">
        <v>1</v>
      </c>
      <c r="D82" s="1">
        <v>2</v>
      </c>
      <c r="E82" s="1">
        <v>4</v>
      </c>
      <c r="F82" s="1">
        <v>3</v>
      </c>
      <c r="G82" s="1">
        <v>1</v>
      </c>
      <c r="H82" s="1">
        <v>2</v>
      </c>
      <c r="I82" s="1">
        <v>2</v>
      </c>
      <c r="J82" s="1">
        <v>3</v>
      </c>
      <c r="K82" s="1">
        <v>2</v>
      </c>
      <c r="L82" s="1">
        <v>5</v>
      </c>
      <c r="M82" s="1">
        <v>2</v>
      </c>
      <c r="N82" s="1">
        <v>3</v>
      </c>
      <c r="O82" s="1">
        <v>1</v>
      </c>
      <c r="P82" s="1">
        <v>10</v>
      </c>
      <c r="Q82" s="1">
        <v>1</v>
      </c>
      <c r="R82" s="1">
        <v>2</v>
      </c>
      <c r="S82" s="1">
        <v>2</v>
      </c>
      <c r="T82" s="1">
        <v>2</v>
      </c>
      <c r="U82" s="1">
        <v>1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1</v>
      </c>
      <c r="AB82" s="1">
        <v>2</v>
      </c>
      <c r="AC82" s="1">
        <v>1</v>
      </c>
      <c r="AD82" s="1">
        <v>2</v>
      </c>
      <c r="AE82" s="1">
        <v>2</v>
      </c>
      <c r="AF82" s="1">
        <v>2</v>
      </c>
      <c r="AG82" s="1">
        <v>1</v>
      </c>
      <c r="AH82" s="1">
        <v>2</v>
      </c>
      <c r="AI82" s="1">
        <v>2</v>
      </c>
      <c r="AJ82" s="1">
        <v>3</v>
      </c>
      <c r="AK82" s="1">
        <v>1</v>
      </c>
      <c r="AL82" s="1">
        <v>2</v>
      </c>
      <c r="AM82" s="1">
        <v>1</v>
      </c>
      <c r="AN82" s="1">
        <v>3</v>
      </c>
      <c r="AO82" s="1">
        <v>1</v>
      </c>
      <c r="AP82" s="1">
        <v>2</v>
      </c>
      <c r="AQ82" s="1">
        <v>2</v>
      </c>
      <c r="AR82" s="1">
        <v>3</v>
      </c>
      <c r="AS82" s="1">
        <v>1</v>
      </c>
      <c r="AT82" s="1">
        <v>2</v>
      </c>
      <c r="AU82" s="1">
        <v>2</v>
      </c>
      <c r="AV82" s="1">
        <v>2</v>
      </c>
      <c r="AW82" s="1">
        <v>1</v>
      </c>
      <c r="AX82" s="1">
        <v>2</v>
      </c>
      <c r="AY82" s="1">
        <v>2</v>
      </c>
      <c r="AZ82" s="1">
        <v>2</v>
      </c>
      <c r="BA82" s="1">
        <v>1</v>
      </c>
      <c r="BB82" s="1">
        <v>2</v>
      </c>
      <c r="BC82" s="1">
        <v>2</v>
      </c>
      <c r="BD82" s="1">
        <v>3</v>
      </c>
      <c r="BE82" s="2" t="s">
        <v>136</v>
      </c>
    </row>
    <row r="83" spans="1:57" x14ac:dyDescent="0.2">
      <c r="A83" s="1">
        <v>82</v>
      </c>
      <c r="B83" s="1">
        <v>1</v>
      </c>
      <c r="C83" s="1">
        <v>-77</v>
      </c>
      <c r="D83" s="1">
        <v>-77</v>
      </c>
      <c r="E83" s="1">
        <v>-77</v>
      </c>
      <c r="F83" s="1">
        <v>-77</v>
      </c>
      <c r="G83" s="1">
        <v>-77</v>
      </c>
      <c r="H83" s="1">
        <v>-77</v>
      </c>
      <c r="I83" s="1">
        <v>-77</v>
      </c>
      <c r="J83" s="1">
        <v>-77</v>
      </c>
      <c r="K83" s="1">
        <v>-77</v>
      </c>
      <c r="L83" s="1">
        <v>-77</v>
      </c>
      <c r="M83" s="1">
        <v>-77</v>
      </c>
      <c r="N83" s="1">
        <v>-77</v>
      </c>
      <c r="O83" s="1">
        <v>-77</v>
      </c>
      <c r="P83" s="1">
        <v>-66</v>
      </c>
      <c r="Q83" s="1">
        <v>-77</v>
      </c>
      <c r="R83" s="1">
        <v>-77</v>
      </c>
      <c r="S83" s="1">
        <v>-77</v>
      </c>
      <c r="T83" s="1">
        <v>-77</v>
      </c>
      <c r="U83" s="1">
        <v>-77</v>
      </c>
      <c r="V83" s="1">
        <v>-77</v>
      </c>
      <c r="W83" s="1">
        <v>-77</v>
      </c>
      <c r="X83" s="1">
        <v>-77</v>
      </c>
      <c r="Y83" s="1">
        <v>-77</v>
      </c>
      <c r="Z83" s="1">
        <v>-77</v>
      </c>
      <c r="AA83" s="1">
        <v>-77</v>
      </c>
      <c r="AB83" s="1">
        <v>-77</v>
      </c>
      <c r="AC83" s="1">
        <v>-77</v>
      </c>
      <c r="AD83" s="1">
        <v>-77</v>
      </c>
      <c r="AE83" s="1">
        <v>-77</v>
      </c>
      <c r="AF83" s="1">
        <v>-77</v>
      </c>
      <c r="AG83" s="1">
        <v>-77</v>
      </c>
      <c r="AH83" s="1">
        <v>-77</v>
      </c>
      <c r="AI83" s="1">
        <v>-77</v>
      </c>
      <c r="AJ83" s="1">
        <v>-77</v>
      </c>
      <c r="AK83" s="1">
        <v>-77</v>
      </c>
      <c r="AL83" s="1">
        <v>-77</v>
      </c>
      <c r="AM83" s="1">
        <v>-77</v>
      </c>
      <c r="AN83" s="1">
        <v>-77</v>
      </c>
      <c r="AO83" s="1">
        <v>-77</v>
      </c>
      <c r="AP83" s="1">
        <v>-77</v>
      </c>
      <c r="AQ83" s="1">
        <v>-77</v>
      </c>
      <c r="AR83" s="1">
        <v>-77</v>
      </c>
      <c r="AS83" s="1">
        <v>-77</v>
      </c>
      <c r="AT83" s="1">
        <v>-77</v>
      </c>
      <c r="AU83" s="1">
        <v>-77</v>
      </c>
      <c r="AV83" s="1">
        <v>-77</v>
      </c>
      <c r="AW83" s="1">
        <v>-77</v>
      </c>
      <c r="AX83" s="1">
        <v>-77</v>
      </c>
      <c r="AY83" s="1">
        <v>-77</v>
      </c>
      <c r="AZ83" s="1">
        <v>-77</v>
      </c>
      <c r="BA83" s="1">
        <v>-77</v>
      </c>
      <c r="BB83" s="1">
        <v>-77</v>
      </c>
      <c r="BC83" s="1">
        <v>-77</v>
      </c>
      <c r="BD83" s="1">
        <v>-77</v>
      </c>
      <c r="BE83" s="2" t="s">
        <v>137</v>
      </c>
    </row>
    <row r="84" spans="1:57" x14ac:dyDescent="0.2">
      <c r="A84" s="1">
        <v>83</v>
      </c>
      <c r="B84" s="1">
        <v>1</v>
      </c>
      <c r="C84" s="1">
        <v>2</v>
      </c>
      <c r="D84" s="1">
        <v>1</v>
      </c>
      <c r="E84" s="1">
        <v>4</v>
      </c>
      <c r="F84" s="1">
        <v>4</v>
      </c>
      <c r="G84" s="1">
        <v>1</v>
      </c>
      <c r="H84" s="1">
        <v>2</v>
      </c>
      <c r="I84" s="1">
        <v>3</v>
      </c>
      <c r="J84" s="1">
        <v>3</v>
      </c>
      <c r="K84" s="1">
        <v>4</v>
      </c>
      <c r="L84" s="1">
        <v>5</v>
      </c>
      <c r="M84" s="1">
        <v>3</v>
      </c>
      <c r="N84" s="1">
        <v>2</v>
      </c>
      <c r="O84" s="1">
        <v>1</v>
      </c>
      <c r="P84" s="1">
        <v>10</v>
      </c>
      <c r="Q84" s="1">
        <v>1</v>
      </c>
      <c r="R84" s="1">
        <v>2</v>
      </c>
      <c r="S84" s="1">
        <v>1</v>
      </c>
      <c r="T84" s="1">
        <v>2</v>
      </c>
      <c r="U84" s="1">
        <v>1</v>
      </c>
      <c r="V84" s="1">
        <v>2</v>
      </c>
      <c r="W84" s="1">
        <v>2</v>
      </c>
      <c r="X84" s="1">
        <v>3</v>
      </c>
      <c r="Y84" s="1">
        <v>1</v>
      </c>
      <c r="Z84" s="1">
        <v>2</v>
      </c>
      <c r="AA84" s="1">
        <v>1</v>
      </c>
      <c r="AB84" s="1">
        <v>1</v>
      </c>
      <c r="AC84" s="1">
        <v>1</v>
      </c>
      <c r="AD84" s="1">
        <v>2</v>
      </c>
      <c r="AE84" s="1">
        <v>1</v>
      </c>
      <c r="AF84" s="1">
        <v>1</v>
      </c>
      <c r="AG84" s="1">
        <v>1</v>
      </c>
      <c r="AH84" s="1">
        <v>1</v>
      </c>
      <c r="AI84" s="1">
        <v>2</v>
      </c>
      <c r="AJ84" s="1">
        <v>4</v>
      </c>
      <c r="AK84" s="1">
        <v>0</v>
      </c>
      <c r="AL84" s="1">
        <v>1</v>
      </c>
      <c r="AM84" s="1">
        <v>1</v>
      </c>
      <c r="AN84" s="1">
        <v>4</v>
      </c>
      <c r="AO84" s="1">
        <v>1</v>
      </c>
      <c r="AP84" s="1">
        <v>1</v>
      </c>
      <c r="AQ84" s="1">
        <v>2</v>
      </c>
      <c r="AR84" s="1">
        <v>4</v>
      </c>
      <c r="AS84" s="1">
        <v>1</v>
      </c>
      <c r="AT84" s="1">
        <v>1</v>
      </c>
      <c r="AU84" s="1">
        <v>2</v>
      </c>
      <c r="AV84" s="1">
        <v>3</v>
      </c>
      <c r="AW84" s="1">
        <v>1</v>
      </c>
      <c r="AX84" s="1">
        <v>2</v>
      </c>
      <c r="AY84" s="1">
        <v>1</v>
      </c>
      <c r="AZ84" s="1">
        <v>3</v>
      </c>
      <c r="BA84" s="1">
        <v>1</v>
      </c>
      <c r="BB84" s="1">
        <v>2</v>
      </c>
      <c r="BC84" s="1">
        <v>2</v>
      </c>
      <c r="BD84" s="1">
        <v>4</v>
      </c>
      <c r="BE84" s="2" t="s">
        <v>138</v>
      </c>
    </row>
    <row r="85" spans="1:57" x14ac:dyDescent="0.2">
      <c r="A85" s="1">
        <v>84</v>
      </c>
      <c r="B85" s="1">
        <v>1</v>
      </c>
      <c r="C85" s="1">
        <v>1</v>
      </c>
      <c r="D85" s="1">
        <v>2</v>
      </c>
      <c r="E85" s="1">
        <v>5</v>
      </c>
      <c r="F85" s="1">
        <v>4</v>
      </c>
      <c r="G85" s="1">
        <v>1</v>
      </c>
      <c r="H85" s="1">
        <v>2</v>
      </c>
      <c r="I85" s="1">
        <v>3</v>
      </c>
      <c r="J85" s="1">
        <v>3</v>
      </c>
      <c r="K85" s="1">
        <v>3</v>
      </c>
      <c r="L85" s="1">
        <v>5</v>
      </c>
      <c r="M85" s="1">
        <v>3</v>
      </c>
      <c r="N85" s="1">
        <v>3</v>
      </c>
      <c r="O85" s="1">
        <v>1</v>
      </c>
      <c r="P85" s="1">
        <v>10</v>
      </c>
      <c r="Q85" s="1">
        <v>1</v>
      </c>
      <c r="R85" s="1">
        <v>2</v>
      </c>
      <c r="S85" s="1">
        <v>1</v>
      </c>
      <c r="T85" s="1">
        <v>4</v>
      </c>
      <c r="U85" s="1">
        <v>1</v>
      </c>
      <c r="V85" s="1">
        <v>2</v>
      </c>
      <c r="W85" s="1">
        <v>2</v>
      </c>
      <c r="X85" s="1">
        <v>3</v>
      </c>
      <c r="Y85" s="1">
        <v>0</v>
      </c>
      <c r="Z85" s="1">
        <v>2</v>
      </c>
      <c r="AA85" s="1">
        <v>1</v>
      </c>
      <c r="AB85" s="1">
        <v>2</v>
      </c>
      <c r="AC85" s="1">
        <v>0</v>
      </c>
      <c r="AD85" s="1">
        <v>2</v>
      </c>
      <c r="AE85" s="1">
        <v>1</v>
      </c>
      <c r="AF85" s="1">
        <v>2</v>
      </c>
      <c r="AG85" s="1">
        <v>1</v>
      </c>
      <c r="AH85" s="1">
        <v>2</v>
      </c>
      <c r="AI85" s="1">
        <v>2</v>
      </c>
      <c r="AJ85" s="1">
        <v>3</v>
      </c>
      <c r="AK85" s="1">
        <v>0</v>
      </c>
      <c r="AL85" s="1">
        <v>2</v>
      </c>
      <c r="AM85" s="1">
        <v>1</v>
      </c>
      <c r="AN85" s="1">
        <v>2</v>
      </c>
      <c r="AO85" s="1">
        <v>0</v>
      </c>
      <c r="AP85" s="1">
        <v>2</v>
      </c>
      <c r="AQ85" s="1">
        <v>2</v>
      </c>
      <c r="AR85" s="1">
        <v>3</v>
      </c>
      <c r="AS85" s="1">
        <v>0</v>
      </c>
      <c r="AT85" s="1">
        <v>2</v>
      </c>
      <c r="AU85" s="1">
        <v>2</v>
      </c>
      <c r="AV85" s="1">
        <v>3</v>
      </c>
      <c r="AW85" s="1">
        <v>0</v>
      </c>
      <c r="AX85" s="1">
        <v>2</v>
      </c>
      <c r="AY85" s="1">
        <v>1</v>
      </c>
      <c r="AZ85" s="1">
        <v>3</v>
      </c>
      <c r="BA85" s="1">
        <v>0</v>
      </c>
      <c r="BB85" s="1">
        <v>2</v>
      </c>
      <c r="BC85" s="1">
        <v>2</v>
      </c>
      <c r="BD85" s="1">
        <v>3</v>
      </c>
      <c r="BE85" s="2" t="s">
        <v>139</v>
      </c>
    </row>
    <row r="86" spans="1:57" x14ac:dyDescent="0.2">
      <c r="A86" s="1">
        <v>85</v>
      </c>
      <c r="B86" s="1">
        <v>1</v>
      </c>
      <c r="C86" s="1">
        <v>2</v>
      </c>
      <c r="D86" s="1">
        <v>2</v>
      </c>
      <c r="E86" s="1">
        <v>4</v>
      </c>
      <c r="F86" s="1">
        <v>1</v>
      </c>
      <c r="G86" s="1">
        <v>1</v>
      </c>
      <c r="H86" s="1">
        <v>2</v>
      </c>
      <c r="I86" s="1">
        <v>3</v>
      </c>
      <c r="J86" s="1">
        <v>2</v>
      </c>
      <c r="K86" s="1">
        <v>3</v>
      </c>
      <c r="L86" s="1">
        <v>5</v>
      </c>
      <c r="M86" s="1">
        <v>2</v>
      </c>
      <c r="N86" s="1">
        <v>1</v>
      </c>
      <c r="O86" s="1">
        <v>1</v>
      </c>
      <c r="P86" s="1">
        <v>10</v>
      </c>
      <c r="Q86" s="1">
        <v>1</v>
      </c>
      <c r="R86" s="1">
        <v>2</v>
      </c>
      <c r="S86" s="1">
        <v>1</v>
      </c>
      <c r="T86" s="1">
        <v>4</v>
      </c>
      <c r="U86" s="1">
        <v>1</v>
      </c>
      <c r="V86" s="1">
        <v>2</v>
      </c>
      <c r="W86" s="1">
        <v>2</v>
      </c>
      <c r="X86" s="1">
        <v>4</v>
      </c>
      <c r="Y86" s="1">
        <v>1</v>
      </c>
      <c r="Z86" s="1">
        <v>2</v>
      </c>
      <c r="AA86" s="1">
        <v>1</v>
      </c>
      <c r="AB86" s="1">
        <v>4</v>
      </c>
      <c r="AC86" s="1">
        <v>1</v>
      </c>
      <c r="AD86" s="1">
        <v>1</v>
      </c>
      <c r="AE86" s="1">
        <v>2</v>
      </c>
      <c r="AF86" s="1">
        <v>4</v>
      </c>
      <c r="AG86" s="1">
        <v>1</v>
      </c>
      <c r="AH86" s="1">
        <v>2</v>
      </c>
      <c r="AI86" s="1">
        <v>2</v>
      </c>
      <c r="AJ86" s="1">
        <v>4</v>
      </c>
      <c r="AK86" s="1">
        <v>1</v>
      </c>
      <c r="AL86" s="1">
        <v>2</v>
      </c>
      <c r="AM86" s="1">
        <v>2</v>
      </c>
      <c r="AN86" s="1">
        <v>3</v>
      </c>
      <c r="AO86" s="1">
        <v>1</v>
      </c>
      <c r="AP86" s="1">
        <v>2</v>
      </c>
      <c r="AQ86" s="1">
        <v>2</v>
      </c>
      <c r="AR86" s="1">
        <v>4</v>
      </c>
      <c r="AS86" s="1">
        <v>1</v>
      </c>
      <c r="AT86" s="1">
        <v>2</v>
      </c>
      <c r="AU86" s="1">
        <v>2</v>
      </c>
      <c r="AV86" s="1">
        <v>4</v>
      </c>
      <c r="AW86" s="1">
        <v>1</v>
      </c>
      <c r="AX86" s="1">
        <v>2</v>
      </c>
      <c r="AY86" s="1">
        <v>1</v>
      </c>
      <c r="AZ86" s="1">
        <v>3</v>
      </c>
      <c r="BA86" s="1">
        <v>1</v>
      </c>
      <c r="BB86" s="1">
        <v>2</v>
      </c>
      <c r="BC86" s="1">
        <v>2</v>
      </c>
      <c r="BD86" s="1">
        <v>4</v>
      </c>
      <c r="BE86" s="2" t="s">
        <v>140</v>
      </c>
    </row>
    <row r="87" spans="1:57" x14ac:dyDescent="0.2">
      <c r="A87" s="1">
        <v>86</v>
      </c>
      <c r="B87" s="1">
        <v>1</v>
      </c>
      <c r="C87" s="1">
        <v>2</v>
      </c>
      <c r="D87" s="1">
        <v>2</v>
      </c>
      <c r="E87" s="1">
        <v>5</v>
      </c>
      <c r="F87" s="1">
        <v>4</v>
      </c>
      <c r="G87" s="1">
        <v>1</v>
      </c>
      <c r="H87" s="1">
        <v>2</v>
      </c>
      <c r="I87" s="1">
        <v>2</v>
      </c>
      <c r="J87" s="1">
        <v>2</v>
      </c>
      <c r="K87" s="1">
        <v>4</v>
      </c>
      <c r="L87" s="1">
        <v>8</v>
      </c>
      <c r="M87" s="1">
        <v>4</v>
      </c>
      <c r="N87" s="1">
        <v>3</v>
      </c>
      <c r="O87" s="1">
        <v>1</v>
      </c>
      <c r="P87" s="1">
        <v>10</v>
      </c>
      <c r="Q87" s="1">
        <v>1</v>
      </c>
      <c r="R87" s="1">
        <v>2</v>
      </c>
      <c r="S87" s="1">
        <v>1</v>
      </c>
      <c r="T87" s="1">
        <v>4</v>
      </c>
      <c r="U87" s="1">
        <v>1</v>
      </c>
      <c r="V87" s="1">
        <v>1</v>
      </c>
      <c r="W87" s="1">
        <v>2</v>
      </c>
      <c r="X87" s="1">
        <v>4</v>
      </c>
      <c r="Y87" s="1">
        <v>1</v>
      </c>
      <c r="Z87" s="1">
        <v>2</v>
      </c>
      <c r="AA87" s="1">
        <v>1</v>
      </c>
      <c r="AB87" s="1">
        <v>2</v>
      </c>
      <c r="AC87" s="1">
        <v>1</v>
      </c>
      <c r="AD87" s="1">
        <v>2</v>
      </c>
      <c r="AE87" s="1">
        <v>1</v>
      </c>
      <c r="AF87" s="1">
        <v>2</v>
      </c>
      <c r="AG87" s="1">
        <v>1</v>
      </c>
      <c r="AH87" s="1">
        <v>2</v>
      </c>
      <c r="AI87" s="1">
        <v>2</v>
      </c>
      <c r="AJ87" s="1">
        <v>4</v>
      </c>
      <c r="AK87" s="1">
        <v>1</v>
      </c>
      <c r="AL87" s="1">
        <v>2</v>
      </c>
      <c r="AM87" s="1">
        <v>1</v>
      </c>
      <c r="AN87" s="1">
        <v>3</v>
      </c>
      <c r="AO87" s="1">
        <v>1</v>
      </c>
      <c r="AP87" s="1">
        <v>1</v>
      </c>
      <c r="AQ87" s="1">
        <v>2</v>
      </c>
      <c r="AR87" s="1">
        <v>4</v>
      </c>
      <c r="AS87" s="1">
        <v>1</v>
      </c>
      <c r="AT87" s="1">
        <v>2</v>
      </c>
      <c r="AU87" s="1">
        <v>2</v>
      </c>
      <c r="AV87" s="1">
        <v>3</v>
      </c>
      <c r="AW87" s="1">
        <v>1</v>
      </c>
      <c r="AX87" s="1">
        <v>2</v>
      </c>
      <c r="AY87" s="1">
        <v>1</v>
      </c>
      <c r="AZ87" s="1">
        <v>3</v>
      </c>
      <c r="BA87" s="1">
        <v>1</v>
      </c>
      <c r="BB87" s="1">
        <v>2</v>
      </c>
      <c r="BC87" s="1">
        <v>1</v>
      </c>
      <c r="BD87" s="1">
        <v>3</v>
      </c>
      <c r="BE87" s="2" t="s">
        <v>141</v>
      </c>
    </row>
    <row r="88" spans="1:57" x14ac:dyDescent="0.2">
      <c r="A88" s="1">
        <v>87</v>
      </c>
      <c r="B88" s="1">
        <v>1</v>
      </c>
      <c r="C88" s="1">
        <v>2</v>
      </c>
      <c r="D88" s="1">
        <v>2</v>
      </c>
      <c r="E88" s="1">
        <v>5</v>
      </c>
      <c r="F88" s="1">
        <v>4</v>
      </c>
      <c r="G88" s="1">
        <v>1</v>
      </c>
      <c r="H88" s="1">
        <v>2</v>
      </c>
      <c r="I88" s="1">
        <v>2</v>
      </c>
      <c r="J88" s="1">
        <v>1</v>
      </c>
      <c r="K88" s="1">
        <v>2</v>
      </c>
      <c r="L88" s="1">
        <v>4</v>
      </c>
      <c r="M88" s="1">
        <v>1</v>
      </c>
      <c r="N88" s="1">
        <v>3</v>
      </c>
      <c r="O88" s="1">
        <v>1</v>
      </c>
      <c r="P88" s="1">
        <v>10</v>
      </c>
      <c r="Q88" s="1">
        <v>1</v>
      </c>
      <c r="R88" s="1">
        <v>2</v>
      </c>
      <c r="S88" s="1">
        <v>2</v>
      </c>
      <c r="T88" s="1">
        <v>3</v>
      </c>
      <c r="U88" s="1">
        <v>1</v>
      </c>
      <c r="V88" s="1">
        <v>2</v>
      </c>
      <c r="W88" s="1">
        <v>2</v>
      </c>
      <c r="X88" s="1">
        <v>4</v>
      </c>
      <c r="Y88" s="1">
        <v>1</v>
      </c>
      <c r="Z88" s="1">
        <v>2</v>
      </c>
      <c r="AA88" s="1">
        <v>1</v>
      </c>
      <c r="AB88" s="1">
        <v>4</v>
      </c>
      <c r="AC88" s="1">
        <v>1</v>
      </c>
      <c r="AD88" s="1">
        <v>2</v>
      </c>
      <c r="AE88" s="1">
        <v>2</v>
      </c>
      <c r="AF88" s="1">
        <v>3</v>
      </c>
      <c r="AG88" s="1">
        <v>1</v>
      </c>
      <c r="AH88" s="1">
        <v>2</v>
      </c>
      <c r="AI88" s="1">
        <v>2</v>
      </c>
      <c r="AJ88" s="1">
        <v>4</v>
      </c>
      <c r="AK88" s="1">
        <v>1</v>
      </c>
      <c r="AL88" s="1">
        <v>2</v>
      </c>
      <c r="AM88" s="1">
        <v>1</v>
      </c>
      <c r="AN88" s="1">
        <v>4</v>
      </c>
      <c r="AO88" s="1">
        <v>0</v>
      </c>
      <c r="AP88" s="1">
        <v>2</v>
      </c>
      <c r="AQ88" s="1">
        <v>2</v>
      </c>
      <c r="AR88" s="1">
        <v>3</v>
      </c>
      <c r="AS88" s="1">
        <v>1</v>
      </c>
      <c r="AT88" s="1">
        <v>2</v>
      </c>
      <c r="AU88" s="1">
        <v>2</v>
      </c>
      <c r="AV88" s="1">
        <v>4</v>
      </c>
      <c r="AW88" s="1">
        <v>1</v>
      </c>
      <c r="AX88" s="1">
        <v>2</v>
      </c>
      <c r="AY88" s="1">
        <v>1</v>
      </c>
      <c r="AZ88" s="1">
        <v>3</v>
      </c>
      <c r="BA88" s="1">
        <v>1</v>
      </c>
      <c r="BB88" s="1">
        <v>2</v>
      </c>
      <c r="BC88" s="1">
        <v>2</v>
      </c>
      <c r="BD88" s="1">
        <v>3</v>
      </c>
      <c r="BE88" s="2" t="s">
        <v>142</v>
      </c>
    </row>
    <row r="89" spans="1:57" x14ac:dyDescent="0.2">
      <c r="A89" s="1">
        <v>88</v>
      </c>
      <c r="B89" s="1">
        <v>1</v>
      </c>
      <c r="C89" s="1">
        <v>3</v>
      </c>
      <c r="D89" s="1">
        <v>1</v>
      </c>
      <c r="E89" s="1">
        <v>5</v>
      </c>
      <c r="F89" s="1">
        <v>2</v>
      </c>
      <c r="G89" s="1">
        <v>1</v>
      </c>
      <c r="H89" s="1">
        <v>2</v>
      </c>
      <c r="I89" s="1">
        <v>3</v>
      </c>
      <c r="J89" s="1">
        <v>3</v>
      </c>
      <c r="K89" s="1">
        <v>4</v>
      </c>
      <c r="L89" s="1">
        <v>8</v>
      </c>
      <c r="M89" s="1">
        <v>4</v>
      </c>
      <c r="N89" s="1">
        <v>3</v>
      </c>
      <c r="O89" s="1">
        <v>1</v>
      </c>
      <c r="P89" s="1">
        <v>10</v>
      </c>
      <c r="Q89" s="1">
        <v>1</v>
      </c>
      <c r="R89" s="1">
        <v>2</v>
      </c>
      <c r="S89" s="1">
        <v>1</v>
      </c>
      <c r="T89" s="1">
        <v>3</v>
      </c>
      <c r="U89" s="1">
        <v>1</v>
      </c>
      <c r="V89" s="1">
        <v>1</v>
      </c>
      <c r="W89" s="1">
        <v>2</v>
      </c>
      <c r="X89" s="1">
        <v>4</v>
      </c>
      <c r="Y89" s="1">
        <v>1</v>
      </c>
      <c r="Z89" s="1">
        <v>2</v>
      </c>
      <c r="AA89" s="1">
        <v>1</v>
      </c>
      <c r="AB89" s="1">
        <v>4</v>
      </c>
      <c r="AC89" s="1">
        <v>1</v>
      </c>
      <c r="AD89" s="1">
        <v>2</v>
      </c>
      <c r="AE89" s="1">
        <v>2</v>
      </c>
      <c r="AF89" s="1">
        <v>4</v>
      </c>
      <c r="AG89" s="1">
        <v>1</v>
      </c>
      <c r="AH89" s="1">
        <v>2</v>
      </c>
      <c r="AI89" s="1">
        <v>2</v>
      </c>
      <c r="AJ89" s="1">
        <v>3</v>
      </c>
      <c r="AK89" s="1">
        <v>1</v>
      </c>
      <c r="AL89" s="1">
        <v>2</v>
      </c>
      <c r="AM89" s="1">
        <v>2</v>
      </c>
      <c r="AN89" s="1">
        <v>3</v>
      </c>
      <c r="AO89" s="1">
        <v>1</v>
      </c>
      <c r="AP89" s="1">
        <v>2</v>
      </c>
      <c r="AQ89" s="1">
        <v>2</v>
      </c>
      <c r="AR89" s="1">
        <v>4</v>
      </c>
      <c r="AS89" s="1">
        <v>1</v>
      </c>
      <c r="AT89" s="1">
        <v>2</v>
      </c>
      <c r="AU89" s="1">
        <v>2</v>
      </c>
      <c r="AV89" s="1">
        <v>4</v>
      </c>
      <c r="AW89" s="1">
        <v>1</v>
      </c>
      <c r="AX89" s="1">
        <v>2</v>
      </c>
      <c r="AY89" s="1">
        <v>1</v>
      </c>
      <c r="AZ89" s="1">
        <v>4</v>
      </c>
      <c r="BA89" s="1">
        <v>1</v>
      </c>
      <c r="BB89" s="1">
        <v>2</v>
      </c>
      <c r="BC89" s="1">
        <v>2</v>
      </c>
      <c r="BD89" s="1">
        <v>4</v>
      </c>
      <c r="BE89" s="2" t="s">
        <v>143</v>
      </c>
    </row>
    <row r="90" spans="1:57" x14ac:dyDescent="0.2">
      <c r="A90" s="1">
        <v>89</v>
      </c>
      <c r="B90" s="1">
        <v>1</v>
      </c>
      <c r="C90" s="1">
        <v>-77</v>
      </c>
      <c r="D90" s="1">
        <v>-77</v>
      </c>
      <c r="E90" s="1">
        <v>-77</v>
      </c>
      <c r="F90" s="1">
        <v>-77</v>
      </c>
      <c r="G90" s="1">
        <v>-77</v>
      </c>
      <c r="H90" s="1">
        <v>-77</v>
      </c>
      <c r="I90" s="1">
        <v>-77</v>
      </c>
      <c r="J90" s="1">
        <v>-77</v>
      </c>
      <c r="K90" s="1">
        <v>-77</v>
      </c>
      <c r="L90" s="1">
        <v>-77</v>
      </c>
      <c r="M90" s="1">
        <v>-77</v>
      </c>
      <c r="N90" s="1">
        <v>-77</v>
      </c>
      <c r="O90" s="1">
        <v>-77</v>
      </c>
      <c r="P90" s="1">
        <v>-66</v>
      </c>
      <c r="Q90" s="1">
        <v>-77</v>
      </c>
      <c r="R90" s="1">
        <v>-77</v>
      </c>
      <c r="S90" s="1">
        <v>-77</v>
      </c>
      <c r="T90" s="1">
        <v>-77</v>
      </c>
      <c r="U90" s="1">
        <v>-77</v>
      </c>
      <c r="V90" s="1">
        <v>-77</v>
      </c>
      <c r="W90" s="1">
        <v>-77</v>
      </c>
      <c r="X90" s="1">
        <v>-77</v>
      </c>
      <c r="Y90" s="1">
        <v>-77</v>
      </c>
      <c r="Z90" s="1">
        <v>-77</v>
      </c>
      <c r="AA90" s="1">
        <v>-77</v>
      </c>
      <c r="AB90" s="1">
        <v>-77</v>
      </c>
      <c r="AC90" s="1">
        <v>-77</v>
      </c>
      <c r="AD90" s="1">
        <v>-77</v>
      </c>
      <c r="AE90" s="1">
        <v>-77</v>
      </c>
      <c r="AF90" s="1">
        <v>-77</v>
      </c>
      <c r="AG90" s="1">
        <v>-77</v>
      </c>
      <c r="AH90" s="1">
        <v>-77</v>
      </c>
      <c r="AI90" s="1">
        <v>-77</v>
      </c>
      <c r="AJ90" s="1">
        <v>-77</v>
      </c>
      <c r="AK90" s="1">
        <v>-77</v>
      </c>
      <c r="AL90" s="1">
        <v>-77</v>
      </c>
      <c r="AM90" s="1">
        <v>-77</v>
      </c>
      <c r="AN90" s="1">
        <v>-77</v>
      </c>
      <c r="AO90" s="1">
        <v>-77</v>
      </c>
      <c r="AP90" s="1">
        <v>-77</v>
      </c>
      <c r="AQ90" s="1">
        <v>-77</v>
      </c>
      <c r="AR90" s="1">
        <v>-77</v>
      </c>
      <c r="AS90" s="1">
        <v>-77</v>
      </c>
      <c r="AT90" s="1">
        <v>-77</v>
      </c>
      <c r="AU90" s="1">
        <v>-77</v>
      </c>
      <c r="AV90" s="1">
        <v>-77</v>
      </c>
      <c r="AW90" s="1">
        <v>-77</v>
      </c>
      <c r="AX90" s="1">
        <v>-77</v>
      </c>
      <c r="AY90" s="1">
        <v>-77</v>
      </c>
      <c r="AZ90" s="1">
        <v>-77</v>
      </c>
      <c r="BA90" s="1">
        <v>-77</v>
      </c>
      <c r="BB90" s="1">
        <v>-77</v>
      </c>
      <c r="BC90" s="1">
        <v>-77</v>
      </c>
      <c r="BD90" s="1">
        <v>-77</v>
      </c>
      <c r="BE90" s="2" t="s">
        <v>144</v>
      </c>
    </row>
    <row r="91" spans="1:57" x14ac:dyDescent="0.2">
      <c r="A91" s="1">
        <v>90</v>
      </c>
      <c r="B91" s="1">
        <v>1</v>
      </c>
      <c r="C91" s="1">
        <v>2</v>
      </c>
      <c r="D91" s="1">
        <v>2</v>
      </c>
      <c r="E91" s="1">
        <v>4</v>
      </c>
      <c r="F91" s="1">
        <v>4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5</v>
      </c>
      <c r="M91" s="1">
        <v>1</v>
      </c>
      <c r="N91" s="1">
        <v>2</v>
      </c>
      <c r="O91" s="1">
        <v>2</v>
      </c>
      <c r="P91" s="1">
        <v>10</v>
      </c>
      <c r="Q91" s="1">
        <v>1</v>
      </c>
      <c r="R91" s="1">
        <v>2</v>
      </c>
      <c r="S91" s="1">
        <v>1</v>
      </c>
      <c r="T91" s="1">
        <v>3</v>
      </c>
      <c r="U91" s="1">
        <v>1</v>
      </c>
      <c r="V91" s="1">
        <v>2</v>
      </c>
      <c r="W91" s="1">
        <v>2</v>
      </c>
      <c r="X91" s="1">
        <v>4</v>
      </c>
      <c r="Y91" s="1">
        <v>1</v>
      </c>
      <c r="Z91" s="1">
        <v>2</v>
      </c>
      <c r="AA91" s="1">
        <v>1</v>
      </c>
      <c r="AB91" s="1">
        <v>3</v>
      </c>
      <c r="AC91" s="1">
        <v>1</v>
      </c>
      <c r="AD91" s="1">
        <v>2</v>
      </c>
      <c r="AE91" s="1">
        <v>1</v>
      </c>
      <c r="AF91" s="1">
        <v>3</v>
      </c>
      <c r="AG91" s="1">
        <v>1</v>
      </c>
      <c r="AH91" s="1">
        <v>2</v>
      </c>
      <c r="AI91" s="1">
        <v>2</v>
      </c>
      <c r="AJ91" s="1">
        <v>3</v>
      </c>
      <c r="AK91" s="1">
        <v>1</v>
      </c>
      <c r="AL91" s="1">
        <v>2</v>
      </c>
      <c r="AM91" s="1">
        <v>1</v>
      </c>
      <c r="AN91" s="1">
        <v>4</v>
      </c>
      <c r="AO91" s="1">
        <v>1</v>
      </c>
      <c r="AP91" s="1">
        <v>2</v>
      </c>
      <c r="AQ91" s="1">
        <v>1</v>
      </c>
      <c r="AR91" s="1">
        <v>4</v>
      </c>
      <c r="AS91" s="1">
        <v>1</v>
      </c>
      <c r="AT91" s="1">
        <v>2</v>
      </c>
      <c r="AU91" s="1">
        <v>2</v>
      </c>
      <c r="AV91" s="1">
        <v>3</v>
      </c>
      <c r="AW91" s="1">
        <v>1</v>
      </c>
      <c r="AX91" s="1">
        <v>2</v>
      </c>
      <c r="AY91" s="1">
        <v>1</v>
      </c>
      <c r="AZ91" s="1">
        <v>4</v>
      </c>
      <c r="BA91" s="1">
        <v>1</v>
      </c>
      <c r="BB91" s="1">
        <v>2</v>
      </c>
      <c r="BC91" s="1">
        <v>1</v>
      </c>
      <c r="BD91" s="1">
        <v>2</v>
      </c>
      <c r="BE91" s="2" t="s">
        <v>145</v>
      </c>
    </row>
    <row r="92" spans="1:57" x14ac:dyDescent="0.2">
      <c r="A92" s="1">
        <v>91</v>
      </c>
      <c r="B92" s="1">
        <v>1</v>
      </c>
      <c r="C92" s="1">
        <v>2</v>
      </c>
      <c r="D92" s="1">
        <v>2</v>
      </c>
      <c r="E92" s="1">
        <v>5</v>
      </c>
      <c r="F92" s="1">
        <v>1</v>
      </c>
      <c r="G92" s="1">
        <v>2</v>
      </c>
      <c r="H92" s="1">
        <v>2</v>
      </c>
      <c r="I92" s="1">
        <v>3</v>
      </c>
      <c r="J92" s="1">
        <v>3</v>
      </c>
      <c r="K92" s="1">
        <v>2</v>
      </c>
      <c r="L92" s="1">
        <v>5</v>
      </c>
      <c r="M92" s="1">
        <v>2</v>
      </c>
      <c r="N92" s="1">
        <v>3</v>
      </c>
      <c r="O92" s="1">
        <v>2</v>
      </c>
      <c r="P92" s="1">
        <v>10</v>
      </c>
      <c r="Q92" s="1">
        <v>1</v>
      </c>
      <c r="R92" s="1">
        <v>2</v>
      </c>
      <c r="S92" s="1">
        <v>1</v>
      </c>
      <c r="T92" s="1">
        <v>3</v>
      </c>
      <c r="U92" s="1">
        <v>1</v>
      </c>
      <c r="V92" s="1">
        <v>2</v>
      </c>
      <c r="W92" s="1">
        <v>1</v>
      </c>
      <c r="X92" s="1">
        <v>4</v>
      </c>
      <c r="Y92" s="1">
        <v>1</v>
      </c>
      <c r="Z92" s="1">
        <v>2</v>
      </c>
      <c r="AA92" s="1">
        <v>1</v>
      </c>
      <c r="AB92" s="1">
        <v>3</v>
      </c>
      <c r="AC92" s="1">
        <v>1</v>
      </c>
      <c r="AD92" s="1">
        <v>2</v>
      </c>
      <c r="AE92" s="1">
        <v>2</v>
      </c>
      <c r="AF92" s="1">
        <v>3</v>
      </c>
      <c r="AG92" s="1">
        <v>1</v>
      </c>
      <c r="AH92" s="1">
        <v>2</v>
      </c>
      <c r="AI92" s="1">
        <v>2</v>
      </c>
      <c r="AJ92" s="1">
        <v>4</v>
      </c>
      <c r="AK92" s="1">
        <v>1</v>
      </c>
      <c r="AL92" s="1">
        <v>2</v>
      </c>
      <c r="AM92" s="1">
        <v>1</v>
      </c>
      <c r="AN92" s="1">
        <v>3</v>
      </c>
      <c r="AO92" s="1">
        <v>1</v>
      </c>
      <c r="AP92" s="1">
        <v>1</v>
      </c>
      <c r="AQ92" s="1">
        <v>1</v>
      </c>
      <c r="AR92" s="1">
        <v>4</v>
      </c>
      <c r="AS92" s="1">
        <v>1</v>
      </c>
      <c r="AT92" s="1">
        <v>2</v>
      </c>
      <c r="AU92" s="1">
        <v>1</v>
      </c>
      <c r="AV92" s="1">
        <v>4</v>
      </c>
      <c r="AW92" s="1">
        <v>1</v>
      </c>
      <c r="AX92" s="1">
        <v>2</v>
      </c>
      <c r="AY92" s="1">
        <v>1</v>
      </c>
      <c r="AZ92" s="1">
        <v>3</v>
      </c>
      <c r="BA92" s="1">
        <v>1</v>
      </c>
      <c r="BB92" s="1">
        <v>2</v>
      </c>
      <c r="BC92" s="1">
        <v>2</v>
      </c>
      <c r="BD92" s="1">
        <v>3</v>
      </c>
      <c r="BE92" s="2" t="s">
        <v>146</v>
      </c>
    </row>
    <row r="93" spans="1:57" x14ac:dyDescent="0.2">
      <c r="A93" s="1">
        <v>92</v>
      </c>
      <c r="B93" s="1">
        <v>1</v>
      </c>
      <c r="C93" s="1">
        <v>2</v>
      </c>
      <c r="D93" s="1">
        <v>3</v>
      </c>
      <c r="E93" s="1">
        <v>3</v>
      </c>
      <c r="F93" s="1">
        <v>1</v>
      </c>
      <c r="G93" s="1">
        <v>1</v>
      </c>
      <c r="H93" s="1">
        <v>2</v>
      </c>
      <c r="I93" s="1">
        <v>2</v>
      </c>
      <c r="J93" s="1">
        <v>2</v>
      </c>
      <c r="K93" s="1">
        <v>3</v>
      </c>
      <c r="L93" s="1">
        <v>7</v>
      </c>
      <c r="M93" s="1">
        <v>2</v>
      </c>
      <c r="N93" s="1">
        <v>2</v>
      </c>
      <c r="O93" s="1">
        <v>1</v>
      </c>
      <c r="P93" s="1">
        <v>10</v>
      </c>
      <c r="Q93" s="1">
        <v>1</v>
      </c>
      <c r="R93" s="1">
        <v>2</v>
      </c>
      <c r="S93" s="1">
        <v>1</v>
      </c>
      <c r="T93" s="1">
        <v>2</v>
      </c>
      <c r="U93" s="1">
        <v>1</v>
      </c>
      <c r="V93" s="1">
        <v>2</v>
      </c>
      <c r="W93" s="1">
        <v>2</v>
      </c>
      <c r="X93" s="1">
        <v>2</v>
      </c>
      <c r="Y93" s="1">
        <v>1</v>
      </c>
      <c r="Z93" s="1">
        <v>2</v>
      </c>
      <c r="AA93" s="1">
        <v>1</v>
      </c>
      <c r="AB93" s="1">
        <v>3</v>
      </c>
      <c r="AC93" s="1">
        <v>1</v>
      </c>
      <c r="AD93" s="1">
        <v>2</v>
      </c>
      <c r="AE93" s="1">
        <v>2</v>
      </c>
      <c r="AF93" s="1">
        <v>2</v>
      </c>
      <c r="AG93" s="1">
        <v>1</v>
      </c>
      <c r="AH93" s="1">
        <v>2</v>
      </c>
      <c r="AI93" s="1">
        <v>2</v>
      </c>
      <c r="AJ93" s="1">
        <v>2</v>
      </c>
      <c r="AK93" s="1">
        <v>1</v>
      </c>
      <c r="AL93" s="1">
        <v>1</v>
      </c>
      <c r="AM93" s="1">
        <v>2</v>
      </c>
      <c r="AN93" s="1">
        <v>2</v>
      </c>
      <c r="AO93" s="1">
        <v>1</v>
      </c>
      <c r="AP93" s="1">
        <v>2</v>
      </c>
      <c r="AQ93" s="1">
        <v>2</v>
      </c>
      <c r="AR93" s="1">
        <v>3</v>
      </c>
      <c r="AS93" s="1">
        <v>1</v>
      </c>
      <c r="AT93" s="1">
        <v>2</v>
      </c>
      <c r="AU93" s="1">
        <v>2</v>
      </c>
      <c r="AV93" s="1">
        <v>3</v>
      </c>
      <c r="AW93" s="1">
        <v>1</v>
      </c>
      <c r="AX93" s="1">
        <v>2</v>
      </c>
      <c r="AY93" s="1">
        <v>1</v>
      </c>
      <c r="AZ93" s="1">
        <v>2</v>
      </c>
      <c r="BA93" s="1">
        <v>1</v>
      </c>
      <c r="BB93" s="1">
        <v>2</v>
      </c>
      <c r="BC93" s="1">
        <v>2</v>
      </c>
      <c r="BD93" s="1">
        <v>2</v>
      </c>
      <c r="BE93" s="2" t="s">
        <v>147</v>
      </c>
    </row>
    <row r="94" spans="1:57" x14ac:dyDescent="0.2">
      <c r="A94" s="1">
        <v>93</v>
      </c>
      <c r="B94" s="1">
        <v>1</v>
      </c>
      <c r="C94" s="1">
        <v>1</v>
      </c>
      <c r="D94" s="1">
        <v>1</v>
      </c>
      <c r="E94" s="1">
        <v>3</v>
      </c>
      <c r="F94" s="1">
        <v>3</v>
      </c>
      <c r="G94" s="1">
        <v>1</v>
      </c>
      <c r="H94" s="1">
        <v>2</v>
      </c>
      <c r="I94" s="1">
        <v>4</v>
      </c>
      <c r="J94" s="1">
        <v>4</v>
      </c>
      <c r="K94" s="1">
        <v>3</v>
      </c>
      <c r="L94" s="1">
        <v>6</v>
      </c>
      <c r="M94" s="1">
        <v>3</v>
      </c>
      <c r="N94" s="1">
        <v>2</v>
      </c>
      <c r="O94" s="1">
        <v>3</v>
      </c>
      <c r="P94" s="1">
        <v>10</v>
      </c>
      <c r="Q94" s="1">
        <v>1</v>
      </c>
      <c r="R94" s="1">
        <v>2</v>
      </c>
      <c r="S94" s="1">
        <v>1</v>
      </c>
      <c r="T94" s="1">
        <v>3</v>
      </c>
      <c r="U94" s="1">
        <v>1</v>
      </c>
      <c r="V94" s="1">
        <v>2</v>
      </c>
      <c r="W94" s="1">
        <v>2</v>
      </c>
      <c r="X94" s="1">
        <v>4</v>
      </c>
      <c r="Y94" s="1">
        <v>1</v>
      </c>
      <c r="Z94" s="1">
        <v>2</v>
      </c>
      <c r="AA94" s="1">
        <v>1</v>
      </c>
      <c r="AB94" s="1">
        <v>4</v>
      </c>
      <c r="AC94" s="1">
        <v>1</v>
      </c>
      <c r="AD94" s="1">
        <v>2</v>
      </c>
      <c r="AE94" s="1">
        <v>2</v>
      </c>
      <c r="AF94" s="1">
        <v>3</v>
      </c>
      <c r="AG94" s="1">
        <v>1</v>
      </c>
      <c r="AH94" s="1">
        <v>2</v>
      </c>
      <c r="AI94" s="1">
        <v>2</v>
      </c>
      <c r="AJ94" s="1">
        <v>4</v>
      </c>
      <c r="AK94" s="1">
        <v>0</v>
      </c>
      <c r="AL94" s="1">
        <v>2</v>
      </c>
      <c r="AM94" s="1">
        <v>1</v>
      </c>
      <c r="AN94" s="1">
        <v>4</v>
      </c>
      <c r="AO94" s="1">
        <v>1</v>
      </c>
      <c r="AP94" s="1">
        <v>2</v>
      </c>
      <c r="AQ94" s="1">
        <v>2</v>
      </c>
      <c r="AR94" s="1">
        <v>3</v>
      </c>
      <c r="AS94" s="1">
        <v>1</v>
      </c>
      <c r="AT94" s="1">
        <v>2</v>
      </c>
      <c r="AU94" s="1">
        <v>2</v>
      </c>
      <c r="AV94" s="1">
        <v>3</v>
      </c>
      <c r="AW94" s="1">
        <v>0</v>
      </c>
      <c r="AX94" s="1">
        <v>2</v>
      </c>
      <c r="AY94" s="1">
        <v>1</v>
      </c>
      <c r="AZ94" s="1">
        <v>4</v>
      </c>
      <c r="BA94" s="1">
        <v>1</v>
      </c>
      <c r="BB94" s="1">
        <v>1</v>
      </c>
      <c r="BC94" s="1">
        <v>2</v>
      </c>
      <c r="BD94" s="1">
        <v>4</v>
      </c>
      <c r="BE94" s="2" t="s">
        <v>148</v>
      </c>
    </row>
    <row r="95" spans="1:57" x14ac:dyDescent="0.2">
      <c r="A95" s="1">
        <v>94</v>
      </c>
      <c r="B95" s="1">
        <v>1</v>
      </c>
      <c r="C95" s="1">
        <v>3</v>
      </c>
      <c r="D95" s="1">
        <v>3</v>
      </c>
      <c r="E95" s="1">
        <v>3</v>
      </c>
      <c r="F95" s="1">
        <v>4</v>
      </c>
      <c r="G95" s="1">
        <v>1</v>
      </c>
      <c r="H95" s="1">
        <v>2</v>
      </c>
      <c r="I95" s="1">
        <v>3</v>
      </c>
      <c r="J95" s="1">
        <v>4</v>
      </c>
      <c r="K95" s="1">
        <v>1</v>
      </c>
      <c r="L95" s="1">
        <v>2</v>
      </c>
      <c r="M95" s="1">
        <v>2</v>
      </c>
      <c r="N95" s="1">
        <v>3</v>
      </c>
      <c r="O95" s="1">
        <v>3</v>
      </c>
      <c r="P95" s="1">
        <v>10</v>
      </c>
      <c r="Q95" s="1">
        <v>1</v>
      </c>
      <c r="R95" s="1">
        <v>1</v>
      </c>
      <c r="S95" s="1">
        <v>1</v>
      </c>
      <c r="T95" s="1">
        <v>4</v>
      </c>
      <c r="U95" s="1">
        <v>1</v>
      </c>
      <c r="V95" s="1">
        <v>1</v>
      </c>
      <c r="W95" s="1">
        <v>1</v>
      </c>
      <c r="X95" s="1">
        <v>4</v>
      </c>
      <c r="Y95" s="1">
        <v>1</v>
      </c>
      <c r="Z95" s="1">
        <v>2</v>
      </c>
      <c r="AA95" s="1">
        <v>1</v>
      </c>
      <c r="AB95" s="1">
        <v>1</v>
      </c>
      <c r="AC95" s="1">
        <v>1</v>
      </c>
      <c r="AD95" s="1">
        <v>2</v>
      </c>
      <c r="AE95" s="1">
        <v>2</v>
      </c>
      <c r="AF95" s="1">
        <v>3</v>
      </c>
      <c r="AG95" s="1">
        <v>1</v>
      </c>
      <c r="AH95" s="1">
        <v>2</v>
      </c>
      <c r="AI95" s="1">
        <v>2</v>
      </c>
      <c r="AJ95" s="1">
        <v>3</v>
      </c>
      <c r="AK95" s="1">
        <v>1</v>
      </c>
      <c r="AL95" s="1">
        <v>2</v>
      </c>
      <c r="AM95" s="1">
        <v>2</v>
      </c>
      <c r="AN95" s="1">
        <v>2</v>
      </c>
      <c r="AO95" s="1">
        <v>1</v>
      </c>
      <c r="AP95" s="1">
        <v>1</v>
      </c>
      <c r="AQ95" s="1">
        <v>2</v>
      </c>
      <c r="AR95" s="1">
        <v>1</v>
      </c>
      <c r="AS95" s="1">
        <v>1</v>
      </c>
      <c r="AT95" s="1">
        <v>2</v>
      </c>
      <c r="AU95" s="1">
        <v>2</v>
      </c>
      <c r="AV95" s="1">
        <v>2</v>
      </c>
      <c r="AW95" s="1">
        <v>1</v>
      </c>
      <c r="AX95" s="1">
        <v>2</v>
      </c>
      <c r="AY95" s="1">
        <v>2</v>
      </c>
      <c r="AZ95" s="1">
        <v>2</v>
      </c>
      <c r="BA95" s="1">
        <v>1</v>
      </c>
      <c r="BB95" s="1">
        <v>2</v>
      </c>
      <c r="BC95" s="1">
        <v>2</v>
      </c>
      <c r="BD95" s="1">
        <v>2</v>
      </c>
      <c r="BE95" s="2" t="s">
        <v>149</v>
      </c>
    </row>
    <row r="96" spans="1:57" x14ac:dyDescent="0.2">
      <c r="A96" s="1">
        <v>95</v>
      </c>
      <c r="B96" s="1">
        <v>1</v>
      </c>
      <c r="C96" s="1">
        <v>2</v>
      </c>
      <c r="D96" s="1">
        <v>1</v>
      </c>
      <c r="E96" s="1">
        <v>5</v>
      </c>
      <c r="F96" s="1">
        <v>4</v>
      </c>
      <c r="G96" s="1">
        <v>1</v>
      </c>
      <c r="H96" s="1">
        <v>1</v>
      </c>
      <c r="I96" s="1">
        <v>3</v>
      </c>
      <c r="J96" s="1">
        <v>3</v>
      </c>
      <c r="K96" s="1">
        <v>4</v>
      </c>
      <c r="L96" s="1">
        <v>8</v>
      </c>
      <c r="M96" s="1">
        <v>4</v>
      </c>
      <c r="N96" s="1">
        <v>1</v>
      </c>
      <c r="O96" s="1">
        <v>2</v>
      </c>
      <c r="P96" s="1">
        <v>10</v>
      </c>
      <c r="Q96" s="1">
        <v>1</v>
      </c>
      <c r="R96" s="1">
        <v>2</v>
      </c>
      <c r="S96" s="1">
        <v>1</v>
      </c>
      <c r="T96" s="1">
        <v>4</v>
      </c>
      <c r="U96" s="1">
        <v>1</v>
      </c>
      <c r="V96" s="1">
        <v>1</v>
      </c>
      <c r="W96" s="1">
        <v>2</v>
      </c>
      <c r="X96" s="1">
        <v>4</v>
      </c>
      <c r="Y96" s="1">
        <v>1</v>
      </c>
      <c r="Z96" s="1">
        <v>2</v>
      </c>
      <c r="AA96" s="1">
        <v>2</v>
      </c>
      <c r="AB96" s="1">
        <v>2</v>
      </c>
      <c r="AC96" s="1">
        <v>1</v>
      </c>
      <c r="AD96" s="1">
        <v>2</v>
      </c>
      <c r="AE96" s="1">
        <v>2</v>
      </c>
      <c r="AF96" s="1">
        <v>3</v>
      </c>
      <c r="AG96" s="1">
        <v>1</v>
      </c>
      <c r="AH96" s="1">
        <v>1</v>
      </c>
      <c r="AI96" s="1">
        <v>2</v>
      </c>
      <c r="AJ96" s="1">
        <v>4</v>
      </c>
      <c r="AK96" s="1">
        <v>0</v>
      </c>
      <c r="AL96" s="1">
        <v>2</v>
      </c>
      <c r="AM96" s="1">
        <v>1</v>
      </c>
      <c r="AN96" s="1">
        <v>2</v>
      </c>
      <c r="AO96" s="1">
        <v>0</v>
      </c>
      <c r="AP96" s="1">
        <v>2</v>
      </c>
      <c r="AQ96" s="1">
        <v>2</v>
      </c>
      <c r="AR96" s="1">
        <v>3</v>
      </c>
      <c r="AS96" s="1">
        <v>0</v>
      </c>
      <c r="AT96" s="1">
        <v>2</v>
      </c>
      <c r="AU96" s="1">
        <v>1</v>
      </c>
      <c r="AV96" s="1">
        <v>2</v>
      </c>
      <c r="AW96" s="1">
        <v>0</v>
      </c>
      <c r="AX96" s="1">
        <v>2</v>
      </c>
      <c r="AY96" s="1">
        <v>1</v>
      </c>
      <c r="AZ96" s="1">
        <v>2</v>
      </c>
      <c r="BA96" s="1">
        <v>0</v>
      </c>
      <c r="BB96" s="1">
        <v>2</v>
      </c>
      <c r="BC96" s="1">
        <v>1</v>
      </c>
      <c r="BD96" s="1">
        <v>2</v>
      </c>
      <c r="BE96" s="2" t="s">
        <v>150</v>
      </c>
    </row>
    <row r="97" spans="1:57" x14ac:dyDescent="0.2">
      <c r="A97" s="1">
        <v>96</v>
      </c>
      <c r="B97" s="1">
        <v>1</v>
      </c>
      <c r="C97" s="1">
        <v>3</v>
      </c>
      <c r="D97" s="1">
        <v>2</v>
      </c>
      <c r="E97" s="1">
        <v>3</v>
      </c>
      <c r="F97" s="1">
        <v>4</v>
      </c>
      <c r="G97" s="1">
        <v>1</v>
      </c>
      <c r="H97" s="1">
        <v>2</v>
      </c>
      <c r="I97" s="1">
        <v>2</v>
      </c>
      <c r="J97" s="1">
        <v>1</v>
      </c>
      <c r="K97" s="1">
        <v>1</v>
      </c>
      <c r="L97" s="1">
        <v>4</v>
      </c>
      <c r="M97" s="1">
        <v>1</v>
      </c>
      <c r="N97" s="1">
        <v>3</v>
      </c>
      <c r="O97" s="1">
        <v>1</v>
      </c>
      <c r="P97" s="1">
        <v>10</v>
      </c>
      <c r="Q97" s="1">
        <v>1</v>
      </c>
      <c r="R97" s="1">
        <v>1</v>
      </c>
      <c r="S97" s="1">
        <v>1</v>
      </c>
      <c r="T97" s="1">
        <v>4</v>
      </c>
      <c r="U97" s="1">
        <v>1</v>
      </c>
      <c r="V97" s="1">
        <v>2</v>
      </c>
      <c r="W97" s="1">
        <v>2</v>
      </c>
      <c r="X97" s="1">
        <v>1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1</v>
      </c>
      <c r="AF97" s="1">
        <v>1</v>
      </c>
      <c r="AG97" s="1">
        <v>1</v>
      </c>
      <c r="AH97" s="1">
        <v>2</v>
      </c>
      <c r="AI97" s="1">
        <v>2</v>
      </c>
      <c r="AJ97" s="1">
        <v>1</v>
      </c>
      <c r="AK97" s="1">
        <v>1</v>
      </c>
      <c r="AL97" s="1">
        <v>2</v>
      </c>
      <c r="AM97" s="1">
        <v>2</v>
      </c>
      <c r="AN97" s="1">
        <v>1</v>
      </c>
      <c r="AO97" s="1">
        <v>1</v>
      </c>
      <c r="AP97" s="1">
        <v>2</v>
      </c>
      <c r="AQ97" s="1">
        <v>2</v>
      </c>
      <c r="AR97" s="1">
        <v>1</v>
      </c>
      <c r="AS97" s="1">
        <v>1</v>
      </c>
      <c r="AT97" s="1">
        <v>2</v>
      </c>
      <c r="AU97" s="1">
        <v>2</v>
      </c>
      <c r="AV97" s="1">
        <v>1</v>
      </c>
      <c r="AW97" s="1">
        <v>1</v>
      </c>
      <c r="AX97" s="1">
        <v>2</v>
      </c>
      <c r="AY97" s="1">
        <v>2</v>
      </c>
      <c r="AZ97" s="1">
        <v>1</v>
      </c>
      <c r="BA97" s="1">
        <v>1</v>
      </c>
      <c r="BB97" s="1">
        <v>2</v>
      </c>
      <c r="BC97" s="1">
        <v>1</v>
      </c>
      <c r="BD97" s="1">
        <v>1</v>
      </c>
      <c r="BE97" s="2" t="s">
        <v>151</v>
      </c>
    </row>
    <row r="98" spans="1:57" x14ac:dyDescent="0.2">
      <c r="A98" s="1">
        <v>97</v>
      </c>
      <c r="B98" s="1">
        <v>1</v>
      </c>
      <c r="C98" s="1">
        <v>1</v>
      </c>
      <c r="D98" s="1">
        <v>2</v>
      </c>
      <c r="E98" s="1">
        <v>4</v>
      </c>
      <c r="F98" s="1">
        <v>3</v>
      </c>
      <c r="G98" s="1">
        <v>1</v>
      </c>
      <c r="H98" s="1">
        <v>2</v>
      </c>
      <c r="I98" s="1">
        <v>2</v>
      </c>
      <c r="J98" s="1">
        <v>3</v>
      </c>
      <c r="K98" s="1">
        <v>2</v>
      </c>
      <c r="L98" s="1">
        <v>4</v>
      </c>
      <c r="M98" s="1">
        <v>1</v>
      </c>
      <c r="N98" s="1">
        <v>1</v>
      </c>
      <c r="O98" s="1">
        <v>1</v>
      </c>
      <c r="P98" s="1">
        <v>10</v>
      </c>
      <c r="Q98" s="1">
        <v>1</v>
      </c>
      <c r="R98" s="1">
        <v>2</v>
      </c>
      <c r="S98" s="1">
        <v>2</v>
      </c>
      <c r="T98" s="1">
        <v>4</v>
      </c>
      <c r="U98" s="1">
        <v>1</v>
      </c>
      <c r="V98" s="1">
        <v>2</v>
      </c>
      <c r="W98" s="1">
        <v>2</v>
      </c>
      <c r="X98" s="1">
        <v>4</v>
      </c>
      <c r="Y98" s="1">
        <v>1</v>
      </c>
      <c r="Z98" s="1">
        <v>2</v>
      </c>
      <c r="AA98" s="1">
        <v>2</v>
      </c>
      <c r="AB98" s="1">
        <v>3</v>
      </c>
      <c r="AC98" s="1">
        <v>1</v>
      </c>
      <c r="AD98" s="1">
        <v>2</v>
      </c>
      <c r="AE98" s="1">
        <v>2</v>
      </c>
      <c r="AF98" s="1">
        <v>4</v>
      </c>
      <c r="AG98" s="1">
        <v>1</v>
      </c>
      <c r="AH98" s="1">
        <v>2</v>
      </c>
      <c r="AI98" s="1">
        <v>2</v>
      </c>
      <c r="AJ98" s="1">
        <v>2</v>
      </c>
      <c r="AK98" s="1">
        <v>1</v>
      </c>
      <c r="AL98" s="1">
        <v>2</v>
      </c>
      <c r="AM98" s="1">
        <v>2</v>
      </c>
      <c r="AN98" s="1">
        <v>3</v>
      </c>
      <c r="AO98" s="1">
        <v>1</v>
      </c>
      <c r="AP98" s="1">
        <v>2</v>
      </c>
      <c r="AQ98" s="1">
        <v>2</v>
      </c>
      <c r="AR98" s="1">
        <v>4</v>
      </c>
      <c r="AS98" s="1">
        <v>1</v>
      </c>
      <c r="AT98" s="1">
        <v>2</v>
      </c>
      <c r="AU98" s="1">
        <v>1</v>
      </c>
      <c r="AV98" s="1">
        <v>2</v>
      </c>
      <c r="AW98" s="1">
        <v>1</v>
      </c>
      <c r="AX98" s="1">
        <v>2</v>
      </c>
      <c r="AY98" s="1">
        <v>1</v>
      </c>
      <c r="AZ98" s="1">
        <v>2</v>
      </c>
      <c r="BA98" s="1">
        <v>1</v>
      </c>
      <c r="BB98" s="1">
        <v>2</v>
      </c>
      <c r="BC98" s="1">
        <v>2</v>
      </c>
      <c r="BD98" s="1">
        <v>3</v>
      </c>
      <c r="BE98" s="2" t="s">
        <v>152</v>
      </c>
    </row>
    <row r="99" spans="1:57" x14ac:dyDescent="0.2">
      <c r="A99" s="1">
        <v>98</v>
      </c>
      <c r="B99" s="1">
        <v>1</v>
      </c>
      <c r="C99" s="1">
        <v>2</v>
      </c>
      <c r="D99" s="1">
        <v>1</v>
      </c>
      <c r="E99" s="1">
        <v>5</v>
      </c>
      <c r="F99" s="1">
        <v>4</v>
      </c>
      <c r="G99" s="1">
        <v>1</v>
      </c>
      <c r="H99" s="1">
        <v>1</v>
      </c>
      <c r="I99" s="1">
        <v>3</v>
      </c>
      <c r="J99" s="1">
        <v>4</v>
      </c>
      <c r="K99" s="1">
        <v>3</v>
      </c>
      <c r="L99" s="1">
        <v>6</v>
      </c>
      <c r="M99" s="1">
        <v>2</v>
      </c>
      <c r="N99" s="1">
        <v>2</v>
      </c>
      <c r="O99" s="1">
        <v>2</v>
      </c>
      <c r="P99" s="1">
        <v>10</v>
      </c>
      <c r="Q99" s="1">
        <v>1</v>
      </c>
      <c r="R99" s="1">
        <v>1</v>
      </c>
      <c r="S99" s="1">
        <v>1</v>
      </c>
      <c r="T99" s="1">
        <v>4</v>
      </c>
      <c r="U99" s="1">
        <v>1</v>
      </c>
      <c r="V99" s="1">
        <v>2</v>
      </c>
      <c r="W99" s="1">
        <v>2</v>
      </c>
      <c r="X99" s="1">
        <v>3</v>
      </c>
      <c r="Y99" s="1">
        <v>1</v>
      </c>
      <c r="Z99" s="1">
        <v>2</v>
      </c>
      <c r="AA99" s="1">
        <v>1</v>
      </c>
      <c r="AB99" s="1">
        <v>3</v>
      </c>
      <c r="AC99" s="1">
        <v>1</v>
      </c>
      <c r="AD99" s="1">
        <v>2</v>
      </c>
      <c r="AE99" s="1">
        <v>1</v>
      </c>
      <c r="AF99" s="1">
        <v>3</v>
      </c>
      <c r="AG99" s="1">
        <v>1</v>
      </c>
      <c r="AH99" s="1">
        <v>2</v>
      </c>
      <c r="AI99" s="1">
        <v>2</v>
      </c>
      <c r="AJ99" s="1">
        <v>3</v>
      </c>
      <c r="AK99" s="1">
        <v>1</v>
      </c>
      <c r="AL99" s="1">
        <v>2</v>
      </c>
      <c r="AM99" s="1">
        <v>2</v>
      </c>
      <c r="AN99" s="1">
        <v>3</v>
      </c>
      <c r="AO99" s="1">
        <v>1</v>
      </c>
      <c r="AP99" s="1">
        <v>1</v>
      </c>
      <c r="AQ99" s="1">
        <v>2</v>
      </c>
      <c r="AR99" s="1">
        <v>4</v>
      </c>
      <c r="AS99" s="1">
        <v>1</v>
      </c>
      <c r="AT99" s="1">
        <v>2</v>
      </c>
      <c r="AU99" s="1">
        <v>2</v>
      </c>
      <c r="AV99" s="1">
        <v>3</v>
      </c>
      <c r="AW99" s="1">
        <v>1</v>
      </c>
      <c r="AX99" s="1">
        <v>2</v>
      </c>
      <c r="AY99" s="1">
        <v>1</v>
      </c>
      <c r="AZ99" s="1">
        <v>3</v>
      </c>
      <c r="BA99" s="1">
        <v>1</v>
      </c>
      <c r="BB99" s="1">
        <v>2</v>
      </c>
      <c r="BC99" s="1">
        <v>2</v>
      </c>
      <c r="BD99" s="1">
        <v>3</v>
      </c>
      <c r="BE99" s="2" t="s">
        <v>153</v>
      </c>
    </row>
    <row r="100" spans="1:57" x14ac:dyDescent="0.2">
      <c r="A100" s="1">
        <v>99</v>
      </c>
      <c r="B100" s="1">
        <v>1</v>
      </c>
      <c r="C100" s="1">
        <v>2</v>
      </c>
      <c r="D100" s="1">
        <v>1</v>
      </c>
      <c r="E100" s="1">
        <v>5</v>
      </c>
      <c r="F100" s="1">
        <v>4</v>
      </c>
      <c r="G100" s="1">
        <v>1</v>
      </c>
      <c r="H100" s="1">
        <v>2</v>
      </c>
      <c r="I100" s="1">
        <v>3</v>
      </c>
      <c r="J100" s="1">
        <v>3</v>
      </c>
      <c r="K100" s="1">
        <v>3</v>
      </c>
      <c r="L100" s="1">
        <v>7</v>
      </c>
      <c r="M100" s="1">
        <v>3</v>
      </c>
      <c r="N100" s="1">
        <v>3</v>
      </c>
      <c r="O100" s="1">
        <v>2</v>
      </c>
      <c r="P100" s="1">
        <v>10</v>
      </c>
      <c r="Q100" s="1">
        <v>1</v>
      </c>
      <c r="R100" s="1">
        <v>1</v>
      </c>
      <c r="S100" s="1">
        <v>2</v>
      </c>
      <c r="T100" s="1">
        <v>4</v>
      </c>
      <c r="U100" s="1">
        <v>1</v>
      </c>
      <c r="V100" s="1">
        <v>2</v>
      </c>
      <c r="W100" s="1">
        <v>2</v>
      </c>
      <c r="X100" s="1">
        <v>3</v>
      </c>
      <c r="Y100" s="1">
        <v>0</v>
      </c>
      <c r="Z100" s="1">
        <v>2</v>
      </c>
      <c r="AA100" s="1">
        <v>1</v>
      </c>
      <c r="AB100" s="1">
        <v>4</v>
      </c>
      <c r="AC100" s="1">
        <v>1</v>
      </c>
      <c r="AD100" s="1">
        <v>2</v>
      </c>
      <c r="AE100" s="1">
        <v>2</v>
      </c>
      <c r="AF100" s="1">
        <v>4</v>
      </c>
      <c r="AG100" s="1">
        <v>1</v>
      </c>
      <c r="AH100" s="1">
        <v>2</v>
      </c>
      <c r="AI100" s="1">
        <v>2</v>
      </c>
      <c r="AJ100" s="1">
        <v>3</v>
      </c>
      <c r="AK100" s="1">
        <v>0</v>
      </c>
      <c r="AL100" s="1">
        <v>1</v>
      </c>
      <c r="AM100" s="1">
        <v>1</v>
      </c>
      <c r="AN100" s="1">
        <v>4</v>
      </c>
      <c r="AO100" s="1">
        <v>1</v>
      </c>
      <c r="AP100" s="1">
        <v>2</v>
      </c>
      <c r="AQ100" s="1">
        <v>2</v>
      </c>
      <c r="AR100" s="1">
        <v>4</v>
      </c>
      <c r="AS100" s="1">
        <v>1</v>
      </c>
      <c r="AT100" s="1">
        <v>2</v>
      </c>
      <c r="AU100" s="1">
        <v>1</v>
      </c>
      <c r="AV100" s="1">
        <v>4</v>
      </c>
      <c r="AW100" s="1">
        <v>1</v>
      </c>
      <c r="AX100" s="1">
        <v>2</v>
      </c>
      <c r="AY100" s="1">
        <v>1</v>
      </c>
      <c r="AZ100" s="1">
        <v>3</v>
      </c>
      <c r="BA100" s="1">
        <v>1</v>
      </c>
      <c r="BB100" s="1">
        <v>1</v>
      </c>
      <c r="BC100" s="1">
        <v>2</v>
      </c>
      <c r="BD100" s="1">
        <v>4</v>
      </c>
      <c r="BE100" s="2" t="s">
        <v>154</v>
      </c>
    </row>
    <row r="101" spans="1:57" x14ac:dyDescent="0.2">
      <c r="A101" s="1">
        <v>100</v>
      </c>
      <c r="B101" s="1">
        <v>1</v>
      </c>
      <c r="C101" s="1">
        <v>1</v>
      </c>
      <c r="D101" s="1">
        <v>2</v>
      </c>
      <c r="E101" s="1">
        <v>4</v>
      </c>
      <c r="F101" s="1">
        <v>3</v>
      </c>
      <c r="G101" s="1">
        <v>2</v>
      </c>
      <c r="H101" s="1">
        <v>2</v>
      </c>
      <c r="I101" s="1">
        <v>2</v>
      </c>
      <c r="J101" s="1">
        <v>2</v>
      </c>
      <c r="K101" s="1">
        <v>3</v>
      </c>
      <c r="L101" s="1">
        <v>5</v>
      </c>
      <c r="M101" s="1">
        <v>3</v>
      </c>
      <c r="N101" s="1">
        <v>2</v>
      </c>
      <c r="O101" s="1">
        <v>3</v>
      </c>
      <c r="P101" s="1">
        <v>10</v>
      </c>
      <c r="Q101" s="1">
        <v>1</v>
      </c>
      <c r="R101" s="1">
        <v>2</v>
      </c>
      <c r="S101" s="1">
        <v>2</v>
      </c>
      <c r="T101" s="1">
        <v>2</v>
      </c>
      <c r="U101" s="1">
        <v>1</v>
      </c>
      <c r="V101" s="1">
        <v>2</v>
      </c>
      <c r="W101" s="1">
        <v>2</v>
      </c>
      <c r="X101" s="1">
        <v>3</v>
      </c>
      <c r="Y101" s="1">
        <v>1</v>
      </c>
      <c r="Z101" s="1">
        <v>2</v>
      </c>
      <c r="AA101" s="1">
        <v>1</v>
      </c>
      <c r="AB101" s="1">
        <v>3</v>
      </c>
      <c r="AC101" s="1">
        <v>1</v>
      </c>
      <c r="AD101" s="1">
        <v>2</v>
      </c>
      <c r="AE101" s="1">
        <v>1</v>
      </c>
      <c r="AF101" s="1">
        <v>2</v>
      </c>
      <c r="AG101" s="1">
        <v>1</v>
      </c>
      <c r="AH101" s="1">
        <v>1</v>
      </c>
      <c r="AI101" s="1">
        <v>2</v>
      </c>
      <c r="AJ101" s="1">
        <v>3</v>
      </c>
      <c r="AK101" s="1">
        <v>1</v>
      </c>
      <c r="AL101" s="1">
        <v>1</v>
      </c>
      <c r="AM101" s="1">
        <v>2</v>
      </c>
      <c r="AN101" s="1">
        <v>3</v>
      </c>
      <c r="AO101" s="1">
        <v>1</v>
      </c>
      <c r="AP101" s="1">
        <v>2</v>
      </c>
      <c r="AQ101" s="1">
        <v>1</v>
      </c>
      <c r="AR101" s="1">
        <v>3</v>
      </c>
      <c r="AS101" s="1">
        <v>1</v>
      </c>
      <c r="AT101" s="1">
        <v>2</v>
      </c>
      <c r="AU101" s="1">
        <v>2</v>
      </c>
      <c r="AV101" s="1">
        <v>3</v>
      </c>
      <c r="AW101" s="1">
        <v>1</v>
      </c>
      <c r="AX101" s="1">
        <v>2</v>
      </c>
      <c r="AY101" s="1">
        <v>1</v>
      </c>
      <c r="AZ101" s="1">
        <v>2</v>
      </c>
      <c r="BA101" s="1">
        <v>1</v>
      </c>
      <c r="BB101" s="1">
        <v>2</v>
      </c>
      <c r="BC101" s="1">
        <v>2</v>
      </c>
      <c r="BD101" s="1">
        <v>4</v>
      </c>
      <c r="BE101" s="2" t="s">
        <v>155</v>
      </c>
    </row>
    <row r="102" spans="1:57" x14ac:dyDescent="0.2">
      <c r="A102" s="1">
        <v>101</v>
      </c>
      <c r="B102" s="1">
        <v>1</v>
      </c>
      <c r="C102" s="1">
        <v>2</v>
      </c>
      <c r="D102" s="1">
        <v>2</v>
      </c>
      <c r="E102" s="1">
        <v>5</v>
      </c>
      <c r="F102" s="1">
        <v>4</v>
      </c>
      <c r="G102" s="1">
        <v>1</v>
      </c>
      <c r="H102" s="1">
        <v>2</v>
      </c>
      <c r="I102" s="1">
        <v>2</v>
      </c>
      <c r="J102" s="1">
        <v>2</v>
      </c>
      <c r="K102" s="1">
        <v>3</v>
      </c>
      <c r="L102" s="1">
        <v>6</v>
      </c>
      <c r="M102" s="1">
        <v>2</v>
      </c>
      <c r="N102" s="1">
        <v>2</v>
      </c>
      <c r="O102" s="1">
        <v>2</v>
      </c>
      <c r="P102" s="1">
        <v>10</v>
      </c>
      <c r="Q102" s="1">
        <v>1</v>
      </c>
      <c r="R102" s="1">
        <v>2</v>
      </c>
      <c r="S102" s="1">
        <v>1</v>
      </c>
      <c r="T102" s="1">
        <v>1</v>
      </c>
      <c r="U102" s="1">
        <v>1</v>
      </c>
      <c r="V102" s="1">
        <v>2</v>
      </c>
      <c r="W102" s="1">
        <v>2</v>
      </c>
      <c r="X102" s="1">
        <v>2</v>
      </c>
      <c r="Y102" s="1">
        <v>1</v>
      </c>
      <c r="Z102" s="1">
        <v>2</v>
      </c>
      <c r="AA102" s="1">
        <v>1</v>
      </c>
      <c r="AB102" s="1">
        <v>3</v>
      </c>
      <c r="AC102" s="1">
        <v>1</v>
      </c>
      <c r="AD102" s="1">
        <v>2</v>
      </c>
      <c r="AE102" s="1">
        <v>1</v>
      </c>
      <c r="AF102" s="1">
        <v>2</v>
      </c>
      <c r="AG102" s="1">
        <v>1</v>
      </c>
      <c r="AH102" s="1">
        <v>2</v>
      </c>
      <c r="AI102" s="1">
        <v>2</v>
      </c>
      <c r="AJ102" s="1">
        <v>2</v>
      </c>
      <c r="AK102" s="1">
        <v>1</v>
      </c>
      <c r="AL102" s="1">
        <v>2</v>
      </c>
      <c r="AM102" s="1">
        <v>1</v>
      </c>
      <c r="AN102" s="1">
        <v>2</v>
      </c>
      <c r="AO102" s="1">
        <v>1</v>
      </c>
      <c r="AP102" s="1">
        <v>2</v>
      </c>
      <c r="AQ102" s="1">
        <v>2</v>
      </c>
      <c r="AR102" s="1">
        <v>2</v>
      </c>
      <c r="AS102" s="1">
        <v>1</v>
      </c>
      <c r="AT102" s="1">
        <v>2</v>
      </c>
      <c r="AU102" s="1">
        <v>2</v>
      </c>
      <c r="AV102" s="1">
        <v>3</v>
      </c>
      <c r="AW102" s="1">
        <v>1</v>
      </c>
      <c r="AX102" s="1">
        <v>2</v>
      </c>
      <c r="AY102" s="1">
        <v>2</v>
      </c>
      <c r="AZ102" s="1">
        <v>2</v>
      </c>
      <c r="BA102" s="1">
        <v>1</v>
      </c>
      <c r="BB102" s="1">
        <v>2</v>
      </c>
      <c r="BC102" s="1">
        <v>1</v>
      </c>
      <c r="BD102" s="1">
        <v>1</v>
      </c>
      <c r="BE102" s="2" t="s">
        <v>156</v>
      </c>
    </row>
    <row r="103" spans="1:57" x14ac:dyDescent="0.2">
      <c r="A103" s="1">
        <v>102</v>
      </c>
      <c r="B103" s="1">
        <v>1</v>
      </c>
      <c r="C103" s="1">
        <v>3</v>
      </c>
      <c r="D103" s="1">
        <v>2</v>
      </c>
      <c r="E103" s="1">
        <v>3</v>
      </c>
      <c r="F103" s="1">
        <v>2</v>
      </c>
      <c r="G103" s="1">
        <v>1</v>
      </c>
      <c r="H103" s="1">
        <v>2</v>
      </c>
      <c r="I103" s="1">
        <v>2</v>
      </c>
      <c r="J103" s="1">
        <v>3</v>
      </c>
      <c r="K103" s="1">
        <v>1</v>
      </c>
      <c r="L103" s="1">
        <v>2</v>
      </c>
      <c r="M103" s="1">
        <v>2</v>
      </c>
      <c r="N103" s="1">
        <v>3</v>
      </c>
      <c r="O103" s="1">
        <v>1</v>
      </c>
      <c r="P103" s="1">
        <v>10</v>
      </c>
      <c r="Q103" s="1">
        <v>-99</v>
      </c>
      <c r="R103" s="1">
        <v>2</v>
      </c>
      <c r="S103" s="1">
        <v>1</v>
      </c>
      <c r="T103" s="1">
        <v>4</v>
      </c>
      <c r="U103" s="1">
        <v>1</v>
      </c>
      <c r="V103" s="1">
        <v>1</v>
      </c>
      <c r="W103" s="1">
        <v>1</v>
      </c>
      <c r="X103" s="1">
        <v>3</v>
      </c>
      <c r="Y103" s="1">
        <v>1</v>
      </c>
      <c r="Z103" s="1">
        <v>2</v>
      </c>
      <c r="AA103" s="1">
        <v>2</v>
      </c>
      <c r="AB103" s="1">
        <v>3</v>
      </c>
      <c r="AC103" s="1">
        <v>1</v>
      </c>
      <c r="AD103" s="1">
        <v>2</v>
      </c>
      <c r="AE103" s="1">
        <v>1</v>
      </c>
      <c r="AF103" s="1">
        <v>3</v>
      </c>
      <c r="AG103" s="1">
        <v>1</v>
      </c>
      <c r="AH103" s="1">
        <v>2</v>
      </c>
      <c r="AI103" s="1">
        <v>1</v>
      </c>
      <c r="AJ103" s="1">
        <v>2</v>
      </c>
      <c r="AK103" s="1">
        <v>1</v>
      </c>
      <c r="AL103" s="1">
        <v>2</v>
      </c>
      <c r="AM103" s="1">
        <v>2</v>
      </c>
      <c r="AN103" s="1">
        <v>2</v>
      </c>
      <c r="AO103" s="1">
        <v>1</v>
      </c>
      <c r="AP103" s="1">
        <v>2</v>
      </c>
      <c r="AQ103" s="1">
        <v>1</v>
      </c>
      <c r="AR103" s="1">
        <v>2</v>
      </c>
      <c r="AS103" s="1">
        <v>1</v>
      </c>
      <c r="AT103" s="1">
        <v>2</v>
      </c>
      <c r="AU103" s="1">
        <v>1</v>
      </c>
      <c r="AV103" s="1">
        <v>1</v>
      </c>
      <c r="AW103" s="1">
        <v>1</v>
      </c>
      <c r="AX103" s="1">
        <v>2</v>
      </c>
      <c r="AY103" s="1">
        <v>2</v>
      </c>
      <c r="AZ103" s="1">
        <v>3</v>
      </c>
      <c r="BA103" s="1">
        <v>1</v>
      </c>
      <c r="BB103" s="1">
        <v>2</v>
      </c>
      <c r="BC103" s="1">
        <v>1</v>
      </c>
      <c r="BD103" s="1">
        <v>3</v>
      </c>
      <c r="BE103" s="2" t="s">
        <v>157</v>
      </c>
    </row>
    <row r="104" spans="1:57" x14ac:dyDescent="0.2">
      <c r="A104" s="1">
        <v>103</v>
      </c>
      <c r="B104" s="1">
        <v>1</v>
      </c>
      <c r="C104" s="1">
        <v>2</v>
      </c>
      <c r="D104" s="1">
        <v>2</v>
      </c>
      <c r="E104" s="1">
        <v>5</v>
      </c>
      <c r="F104" s="1">
        <v>4</v>
      </c>
      <c r="G104" s="1">
        <v>2</v>
      </c>
      <c r="H104" s="1">
        <v>2</v>
      </c>
      <c r="I104" s="1">
        <v>3</v>
      </c>
      <c r="J104" s="1">
        <v>3</v>
      </c>
      <c r="K104" s="1">
        <v>4</v>
      </c>
      <c r="L104" s="1">
        <v>6</v>
      </c>
      <c r="M104" s="1">
        <v>4</v>
      </c>
      <c r="N104" s="1">
        <v>2</v>
      </c>
      <c r="O104" s="1">
        <v>2</v>
      </c>
      <c r="P104" s="1">
        <v>10</v>
      </c>
      <c r="Q104" s="1">
        <v>1</v>
      </c>
      <c r="R104" s="1">
        <v>2</v>
      </c>
      <c r="S104" s="1">
        <v>2</v>
      </c>
      <c r="T104" s="1">
        <v>2</v>
      </c>
      <c r="U104" s="1">
        <v>1</v>
      </c>
      <c r="V104" s="1">
        <v>2</v>
      </c>
      <c r="W104" s="1">
        <v>1</v>
      </c>
      <c r="X104" s="1">
        <v>2</v>
      </c>
      <c r="Y104" s="1">
        <v>1</v>
      </c>
      <c r="Z104" s="1">
        <v>2</v>
      </c>
      <c r="AA104" s="1">
        <v>1</v>
      </c>
      <c r="AB104" s="1">
        <v>2</v>
      </c>
      <c r="AC104" s="1">
        <v>1</v>
      </c>
      <c r="AD104" s="1">
        <v>2</v>
      </c>
      <c r="AE104" s="1">
        <v>2</v>
      </c>
      <c r="AF104" s="1">
        <v>2</v>
      </c>
      <c r="AG104" s="1">
        <v>1</v>
      </c>
      <c r="AH104" s="1">
        <v>2</v>
      </c>
      <c r="AI104" s="1">
        <v>2</v>
      </c>
      <c r="AJ104" s="1">
        <v>2</v>
      </c>
      <c r="AK104" s="1">
        <v>1</v>
      </c>
      <c r="AL104" s="1">
        <v>2</v>
      </c>
      <c r="AM104" s="1">
        <v>2</v>
      </c>
      <c r="AN104" s="1">
        <v>3</v>
      </c>
      <c r="AO104" s="1">
        <v>1</v>
      </c>
      <c r="AP104" s="1">
        <v>2</v>
      </c>
      <c r="AQ104" s="1">
        <v>2</v>
      </c>
      <c r="AR104" s="1">
        <v>3</v>
      </c>
      <c r="AS104" s="1">
        <v>1</v>
      </c>
      <c r="AT104" s="1">
        <v>1</v>
      </c>
      <c r="AU104" s="1">
        <v>2</v>
      </c>
      <c r="AV104" s="1">
        <v>3</v>
      </c>
      <c r="AW104" s="1">
        <v>1</v>
      </c>
      <c r="AX104" s="1">
        <v>2</v>
      </c>
      <c r="AY104" s="1">
        <v>1</v>
      </c>
      <c r="AZ104" s="1">
        <v>3</v>
      </c>
      <c r="BA104" s="1">
        <v>1</v>
      </c>
      <c r="BB104" s="1">
        <v>2</v>
      </c>
      <c r="BC104" s="1">
        <v>2</v>
      </c>
      <c r="BD104" s="1">
        <v>3</v>
      </c>
      <c r="BE104" s="2" t="s">
        <v>158</v>
      </c>
    </row>
    <row r="105" spans="1:57" x14ac:dyDescent="0.2">
      <c r="A105" s="1">
        <v>104</v>
      </c>
      <c r="B105" s="1">
        <v>1</v>
      </c>
      <c r="C105" s="1">
        <v>2</v>
      </c>
      <c r="D105" s="1">
        <v>1</v>
      </c>
      <c r="E105" s="1">
        <v>5</v>
      </c>
      <c r="F105" s="1">
        <v>4</v>
      </c>
      <c r="G105" s="1">
        <v>1</v>
      </c>
      <c r="H105" s="1">
        <v>2</v>
      </c>
      <c r="I105" s="1">
        <v>3</v>
      </c>
      <c r="J105" s="1">
        <v>2</v>
      </c>
      <c r="K105" s="1">
        <v>2</v>
      </c>
      <c r="L105" s="1">
        <v>6</v>
      </c>
      <c r="M105" s="1">
        <v>1</v>
      </c>
      <c r="N105" s="1">
        <v>3</v>
      </c>
      <c r="O105" s="1">
        <v>3</v>
      </c>
      <c r="P105" s="1">
        <v>10</v>
      </c>
      <c r="Q105" s="1">
        <v>1</v>
      </c>
      <c r="R105" s="1">
        <v>2</v>
      </c>
      <c r="S105" s="1">
        <v>2</v>
      </c>
      <c r="T105" s="1">
        <v>3</v>
      </c>
      <c r="U105" s="1">
        <v>1</v>
      </c>
      <c r="V105" s="1">
        <v>2</v>
      </c>
      <c r="W105" s="1">
        <v>2</v>
      </c>
      <c r="X105" s="1">
        <v>3</v>
      </c>
      <c r="Y105" s="1">
        <v>1</v>
      </c>
      <c r="Z105" s="1">
        <v>2</v>
      </c>
      <c r="AA105" s="1">
        <v>1</v>
      </c>
      <c r="AB105" s="1">
        <v>3</v>
      </c>
      <c r="AC105" s="1">
        <v>1</v>
      </c>
      <c r="AD105" s="1">
        <v>2</v>
      </c>
      <c r="AE105" s="1">
        <v>1</v>
      </c>
      <c r="AF105" s="1">
        <v>2</v>
      </c>
      <c r="AG105" s="1">
        <v>1</v>
      </c>
      <c r="AH105" s="1">
        <v>1</v>
      </c>
      <c r="AI105" s="1">
        <v>2</v>
      </c>
      <c r="AJ105" s="1">
        <v>3</v>
      </c>
      <c r="AK105" s="1">
        <v>1</v>
      </c>
      <c r="AL105" s="1">
        <v>2</v>
      </c>
      <c r="AM105" s="1">
        <v>2</v>
      </c>
      <c r="AN105" s="1">
        <v>4</v>
      </c>
      <c r="AO105" s="1">
        <v>1</v>
      </c>
      <c r="AP105" s="1">
        <v>2</v>
      </c>
      <c r="AQ105" s="1">
        <v>1</v>
      </c>
      <c r="AR105" s="1">
        <v>3</v>
      </c>
      <c r="AS105" s="1">
        <v>1</v>
      </c>
      <c r="AT105" s="1">
        <v>2</v>
      </c>
      <c r="AU105" s="1">
        <v>1</v>
      </c>
      <c r="AV105" s="1">
        <v>3</v>
      </c>
      <c r="AW105" s="1">
        <v>1</v>
      </c>
      <c r="AX105" s="1">
        <v>2</v>
      </c>
      <c r="AY105" s="1">
        <v>1</v>
      </c>
      <c r="AZ105" s="1">
        <v>3</v>
      </c>
      <c r="BA105" s="1">
        <v>1</v>
      </c>
      <c r="BB105" s="1">
        <v>2</v>
      </c>
      <c r="BC105" s="1">
        <v>2</v>
      </c>
      <c r="BD105" s="1">
        <v>4</v>
      </c>
      <c r="BE105" s="2" t="s">
        <v>159</v>
      </c>
    </row>
    <row r="106" spans="1:57" x14ac:dyDescent="0.2">
      <c r="A106" s="1">
        <v>105</v>
      </c>
      <c r="B106" s="1">
        <v>1</v>
      </c>
      <c r="C106" s="1">
        <v>2</v>
      </c>
      <c r="D106" s="1">
        <v>1</v>
      </c>
      <c r="E106" s="1">
        <v>4</v>
      </c>
      <c r="F106" s="1">
        <v>4</v>
      </c>
      <c r="G106" s="1">
        <v>1</v>
      </c>
      <c r="H106" s="1">
        <v>2</v>
      </c>
      <c r="I106" s="1">
        <v>3</v>
      </c>
      <c r="J106" s="1">
        <v>2</v>
      </c>
      <c r="K106" s="1">
        <v>3</v>
      </c>
      <c r="L106" s="1">
        <v>7</v>
      </c>
      <c r="M106" s="1">
        <v>2</v>
      </c>
      <c r="N106" s="1">
        <v>2</v>
      </c>
      <c r="O106" s="1">
        <v>2</v>
      </c>
      <c r="P106" s="1">
        <v>10</v>
      </c>
      <c r="Q106" s="1">
        <v>1</v>
      </c>
      <c r="R106" s="1">
        <v>2</v>
      </c>
      <c r="S106" s="1">
        <v>1</v>
      </c>
      <c r="T106" s="1">
        <v>2</v>
      </c>
      <c r="U106" s="1">
        <v>1</v>
      </c>
      <c r="V106" s="1">
        <v>2</v>
      </c>
      <c r="W106" s="1">
        <v>2</v>
      </c>
      <c r="X106" s="1">
        <v>4</v>
      </c>
      <c r="Y106" s="1">
        <v>1</v>
      </c>
      <c r="Z106" s="1">
        <v>2</v>
      </c>
      <c r="AA106" s="1">
        <v>1</v>
      </c>
      <c r="AB106" s="1">
        <v>3</v>
      </c>
      <c r="AC106" s="1">
        <v>1</v>
      </c>
      <c r="AD106" s="1">
        <v>2</v>
      </c>
      <c r="AE106" s="1">
        <v>2</v>
      </c>
      <c r="AF106" s="1">
        <v>1</v>
      </c>
      <c r="AG106" s="1">
        <v>1</v>
      </c>
      <c r="AH106" s="1">
        <v>1</v>
      </c>
      <c r="AI106" s="1">
        <v>2</v>
      </c>
      <c r="AJ106" s="1">
        <v>4</v>
      </c>
      <c r="AK106" s="1">
        <v>1</v>
      </c>
      <c r="AL106" s="1">
        <v>2</v>
      </c>
      <c r="AM106" s="1">
        <v>2</v>
      </c>
      <c r="AN106" s="1">
        <v>1</v>
      </c>
      <c r="AO106" s="1">
        <v>1</v>
      </c>
      <c r="AP106" s="1">
        <v>2</v>
      </c>
      <c r="AQ106" s="1">
        <v>2</v>
      </c>
      <c r="AR106" s="1">
        <v>4</v>
      </c>
      <c r="AS106" s="1">
        <v>1</v>
      </c>
      <c r="AT106" s="1">
        <v>2</v>
      </c>
      <c r="AU106" s="1">
        <v>2</v>
      </c>
      <c r="AV106" s="1">
        <v>2</v>
      </c>
      <c r="AW106" s="1">
        <v>1</v>
      </c>
      <c r="AX106" s="1">
        <v>2</v>
      </c>
      <c r="AY106" s="1">
        <v>1</v>
      </c>
      <c r="AZ106" s="1">
        <v>3</v>
      </c>
      <c r="BA106" s="1">
        <v>1</v>
      </c>
      <c r="BB106" s="1">
        <v>1</v>
      </c>
      <c r="BC106" s="1">
        <v>2</v>
      </c>
      <c r="BD106" s="1">
        <v>4</v>
      </c>
      <c r="BE106" s="2" t="s">
        <v>160</v>
      </c>
    </row>
    <row r="107" spans="1:57" x14ac:dyDescent="0.2">
      <c r="A107" s="1">
        <v>106</v>
      </c>
      <c r="B107" s="1">
        <v>1</v>
      </c>
      <c r="C107" s="1">
        <v>-77</v>
      </c>
      <c r="D107" s="1">
        <v>-77</v>
      </c>
      <c r="E107" s="1">
        <v>-77</v>
      </c>
      <c r="F107" s="1">
        <v>-77</v>
      </c>
      <c r="G107" s="1">
        <v>-77</v>
      </c>
      <c r="H107" s="1">
        <v>-77</v>
      </c>
      <c r="I107" s="1">
        <v>-77</v>
      </c>
      <c r="J107" s="1">
        <v>-77</v>
      </c>
      <c r="K107" s="1">
        <v>-77</v>
      </c>
      <c r="L107" s="1">
        <v>-77</v>
      </c>
      <c r="M107" s="1">
        <v>-77</v>
      </c>
      <c r="N107" s="1">
        <v>-77</v>
      </c>
      <c r="O107" s="1">
        <v>-77</v>
      </c>
      <c r="P107" s="1">
        <v>-66</v>
      </c>
      <c r="Q107" s="1">
        <v>-77</v>
      </c>
      <c r="R107" s="1">
        <v>-77</v>
      </c>
      <c r="S107" s="1">
        <v>-77</v>
      </c>
      <c r="T107" s="1">
        <v>-77</v>
      </c>
      <c r="U107" s="1">
        <v>-77</v>
      </c>
      <c r="V107" s="1">
        <v>-77</v>
      </c>
      <c r="W107" s="1">
        <v>-77</v>
      </c>
      <c r="X107" s="1">
        <v>-77</v>
      </c>
      <c r="Y107" s="1">
        <v>-77</v>
      </c>
      <c r="Z107" s="1">
        <v>-77</v>
      </c>
      <c r="AA107" s="1">
        <v>-77</v>
      </c>
      <c r="AB107" s="1">
        <v>-77</v>
      </c>
      <c r="AC107" s="1">
        <v>-77</v>
      </c>
      <c r="AD107" s="1">
        <v>-77</v>
      </c>
      <c r="AE107" s="1">
        <v>-77</v>
      </c>
      <c r="AF107" s="1">
        <v>-77</v>
      </c>
      <c r="AG107" s="1">
        <v>-77</v>
      </c>
      <c r="AH107" s="1">
        <v>-77</v>
      </c>
      <c r="AI107" s="1">
        <v>-77</v>
      </c>
      <c r="AJ107" s="1">
        <v>-77</v>
      </c>
      <c r="AK107" s="1">
        <v>-77</v>
      </c>
      <c r="AL107" s="1">
        <v>-77</v>
      </c>
      <c r="AM107" s="1">
        <v>-77</v>
      </c>
      <c r="AN107" s="1">
        <v>-77</v>
      </c>
      <c r="AO107" s="1">
        <v>-77</v>
      </c>
      <c r="AP107" s="1">
        <v>-77</v>
      </c>
      <c r="AQ107" s="1">
        <v>-77</v>
      </c>
      <c r="AR107" s="1">
        <v>-77</v>
      </c>
      <c r="AS107" s="1">
        <v>-77</v>
      </c>
      <c r="AT107" s="1">
        <v>-77</v>
      </c>
      <c r="AU107" s="1">
        <v>-77</v>
      </c>
      <c r="AV107" s="1">
        <v>-77</v>
      </c>
      <c r="AW107" s="1">
        <v>-77</v>
      </c>
      <c r="AX107" s="1">
        <v>-77</v>
      </c>
      <c r="AY107" s="1">
        <v>-77</v>
      </c>
      <c r="AZ107" s="1">
        <v>-77</v>
      </c>
      <c r="BA107" s="1">
        <v>-77</v>
      </c>
      <c r="BB107" s="1">
        <v>-77</v>
      </c>
      <c r="BC107" s="1">
        <v>-77</v>
      </c>
      <c r="BD107" s="1">
        <v>-77</v>
      </c>
      <c r="BE107" s="2" t="s">
        <v>161</v>
      </c>
    </row>
    <row r="108" spans="1:57" x14ac:dyDescent="0.2">
      <c r="A108" s="1">
        <v>107</v>
      </c>
      <c r="B108" s="1">
        <v>1</v>
      </c>
      <c r="C108" s="1">
        <v>1</v>
      </c>
      <c r="D108" s="1">
        <v>1</v>
      </c>
      <c r="E108" s="1">
        <v>4</v>
      </c>
      <c r="F108" s="1">
        <v>3</v>
      </c>
      <c r="G108" s="1">
        <v>1</v>
      </c>
      <c r="H108" s="1">
        <v>2</v>
      </c>
      <c r="I108" s="1">
        <v>2</v>
      </c>
      <c r="J108" s="1">
        <v>3</v>
      </c>
      <c r="K108" s="1">
        <v>3</v>
      </c>
      <c r="L108" s="1">
        <v>6</v>
      </c>
      <c r="M108" s="1">
        <v>4</v>
      </c>
      <c r="N108" s="1">
        <v>3</v>
      </c>
      <c r="O108" s="1">
        <v>3</v>
      </c>
      <c r="P108" s="1">
        <v>10</v>
      </c>
      <c r="Q108" s="1">
        <v>1</v>
      </c>
      <c r="R108" s="1">
        <v>2</v>
      </c>
      <c r="S108" s="1">
        <v>1</v>
      </c>
      <c r="T108" s="1">
        <v>4</v>
      </c>
      <c r="U108" s="1">
        <v>1</v>
      </c>
      <c r="V108" s="1">
        <v>2</v>
      </c>
      <c r="W108" s="1">
        <v>2</v>
      </c>
      <c r="X108" s="1">
        <v>3</v>
      </c>
      <c r="Y108" s="1">
        <v>1</v>
      </c>
      <c r="Z108" s="1">
        <v>2</v>
      </c>
      <c r="AA108" s="1">
        <v>1</v>
      </c>
      <c r="AB108" s="1">
        <v>3</v>
      </c>
      <c r="AC108" s="1">
        <v>1</v>
      </c>
      <c r="AD108" s="1">
        <v>2</v>
      </c>
      <c r="AE108" s="1">
        <v>1</v>
      </c>
      <c r="AF108" s="1">
        <v>2</v>
      </c>
      <c r="AG108" s="1">
        <v>1</v>
      </c>
      <c r="AH108" s="1">
        <v>2</v>
      </c>
      <c r="AI108" s="1">
        <v>2</v>
      </c>
      <c r="AJ108" s="1">
        <v>4</v>
      </c>
      <c r="AK108" s="1">
        <v>1</v>
      </c>
      <c r="AL108" s="1">
        <v>2</v>
      </c>
      <c r="AM108" s="1">
        <v>1</v>
      </c>
      <c r="AN108" s="1">
        <v>4</v>
      </c>
      <c r="AO108" s="1">
        <v>1</v>
      </c>
      <c r="AP108" s="1">
        <v>1</v>
      </c>
      <c r="AQ108" s="1">
        <v>2</v>
      </c>
      <c r="AR108" s="1">
        <v>4</v>
      </c>
      <c r="AS108" s="1">
        <v>1</v>
      </c>
      <c r="AT108" s="1">
        <v>1</v>
      </c>
      <c r="AU108" s="1">
        <v>2</v>
      </c>
      <c r="AV108" s="1">
        <v>4</v>
      </c>
      <c r="AW108" s="1">
        <v>1</v>
      </c>
      <c r="AX108" s="1">
        <v>2</v>
      </c>
      <c r="AY108" s="1">
        <v>1</v>
      </c>
      <c r="AZ108" s="1">
        <v>3</v>
      </c>
      <c r="BA108" s="1">
        <v>1</v>
      </c>
      <c r="BB108" s="1">
        <v>2</v>
      </c>
      <c r="BC108" s="1">
        <v>2</v>
      </c>
      <c r="BD108" s="1">
        <v>3</v>
      </c>
      <c r="BE108" s="2" t="s">
        <v>162</v>
      </c>
    </row>
    <row r="109" spans="1:57" x14ac:dyDescent="0.2">
      <c r="A109" s="1">
        <v>108</v>
      </c>
      <c r="B109" s="1">
        <v>1</v>
      </c>
      <c r="C109" s="1">
        <v>2</v>
      </c>
      <c r="D109" s="1">
        <v>1</v>
      </c>
      <c r="E109" s="1">
        <v>5</v>
      </c>
      <c r="F109" s="1">
        <v>3</v>
      </c>
      <c r="G109" s="1">
        <v>1</v>
      </c>
      <c r="H109" s="1">
        <v>2</v>
      </c>
      <c r="I109" s="1">
        <v>3</v>
      </c>
      <c r="J109" s="1">
        <v>3</v>
      </c>
      <c r="K109" s="1">
        <v>3</v>
      </c>
      <c r="L109" s="1">
        <v>4</v>
      </c>
      <c r="M109" s="1">
        <v>3</v>
      </c>
      <c r="N109" s="1">
        <v>3</v>
      </c>
      <c r="O109" s="1">
        <v>2</v>
      </c>
      <c r="P109" s="1">
        <v>10</v>
      </c>
      <c r="Q109" s="1">
        <v>1</v>
      </c>
      <c r="R109" s="1">
        <v>2</v>
      </c>
      <c r="S109" s="1">
        <v>1</v>
      </c>
      <c r="T109" s="1">
        <v>2</v>
      </c>
      <c r="U109" s="1">
        <v>1</v>
      </c>
      <c r="V109" s="1">
        <v>1</v>
      </c>
      <c r="W109" s="1">
        <v>2</v>
      </c>
      <c r="X109" s="1">
        <v>4</v>
      </c>
      <c r="Y109" s="1">
        <v>1</v>
      </c>
      <c r="Z109" s="1">
        <v>2</v>
      </c>
      <c r="AA109" s="1">
        <v>1</v>
      </c>
      <c r="AB109" s="1">
        <v>3</v>
      </c>
      <c r="AC109" s="1">
        <v>1</v>
      </c>
      <c r="AD109" s="1">
        <v>2</v>
      </c>
      <c r="AE109" s="1">
        <v>2</v>
      </c>
      <c r="AF109" s="1">
        <v>2</v>
      </c>
      <c r="AG109" s="1">
        <v>1</v>
      </c>
      <c r="AH109" s="1">
        <v>1</v>
      </c>
      <c r="AI109" s="1">
        <v>2</v>
      </c>
      <c r="AJ109" s="1">
        <v>3</v>
      </c>
      <c r="AK109" s="1">
        <v>1</v>
      </c>
      <c r="AL109" s="1">
        <v>2</v>
      </c>
      <c r="AM109" s="1">
        <v>1</v>
      </c>
      <c r="AN109" s="1">
        <v>2</v>
      </c>
      <c r="AO109" s="1">
        <v>1</v>
      </c>
      <c r="AP109" s="1">
        <v>1</v>
      </c>
      <c r="AQ109" s="1">
        <v>2</v>
      </c>
      <c r="AR109" s="1">
        <v>4</v>
      </c>
      <c r="AS109" s="1">
        <v>1</v>
      </c>
      <c r="AT109" s="1">
        <v>2</v>
      </c>
      <c r="AU109" s="1">
        <v>2</v>
      </c>
      <c r="AV109" s="1">
        <v>3</v>
      </c>
      <c r="AW109" s="1">
        <v>1</v>
      </c>
      <c r="AX109" s="1">
        <v>2</v>
      </c>
      <c r="AY109" s="1">
        <v>1</v>
      </c>
      <c r="AZ109" s="1">
        <v>4</v>
      </c>
      <c r="BA109" s="1">
        <v>1</v>
      </c>
      <c r="BB109" s="1">
        <v>2</v>
      </c>
      <c r="BC109" s="1">
        <v>2</v>
      </c>
      <c r="BD109" s="1">
        <v>3</v>
      </c>
      <c r="BE109" s="2" t="s">
        <v>163</v>
      </c>
    </row>
    <row r="110" spans="1:57" x14ac:dyDescent="0.2">
      <c r="A110" s="1">
        <v>109</v>
      </c>
      <c r="B110" s="1">
        <v>1</v>
      </c>
      <c r="C110" s="1">
        <v>3</v>
      </c>
      <c r="D110" s="1">
        <v>2</v>
      </c>
      <c r="E110" s="1">
        <v>4</v>
      </c>
      <c r="F110" s="1">
        <v>4</v>
      </c>
      <c r="G110" s="1">
        <v>2</v>
      </c>
      <c r="H110" s="1">
        <v>2</v>
      </c>
      <c r="I110" s="1">
        <v>3</v>
      </c>
      <c r="J110" s="1">
        <v>2</v>
      </c>
      <c r="K110" s="1">
        <v>3</v>
      </c>
      <c r="L110" s="1">
        <v>7</v>
      </c>
      <c r="M110" s="1">
        <v>3</v>
      </c>
      <c r="N110" s="1">
        <v>2</v>
      </c>
      <c r="O110" s="1">
        <v>1</v>
      </c>
      <c r="P110" s="1">
        <v>10</v>
      </c>
      <c r="Q110" s="1">
        <v>1</v>
      </c>
      <c r="R110" s="1">
        <v>2</v>
      </c>
      <c r="S110" s="1">
        <v>1</v>
      </c>
      <c r="T110" s="1">
        <v>1</v>
      </c>
      <c r="U110" s="1">
        <v>1</v>
      </c>
      <c r="V110" s="1">
        <v>2</v>
      </c>
      <c r="W110" s="1">
        <v>1</v>
      </c>
      <c r="X110" s="1">
        <v>2</v>
      </c>
      <c r="Y110" s="1">
        <v>1</v>
      </c>
      <c r="Z110" s="1">
        <v>2</v>
      </c>
      <c r="AA110" s="1">
        <v>1</v>
      </c>
      <c r="AB110" s="1">
        <v>2</v>
      </c>
      <c r="AC110" s="1">
        <v>1</v>
      </c>
      <c r="AD110" s="1">
        <v>2</v>
      </c>
      <c r="AE110" s="1">
        <v>1</v>
      </c>
      <c r="AF110" s="1">
        <v>2</v>
      </c>
      <c r="AG110" s="1">
        <v>1</v>
      </c>
      <c r="AH110" s="1">
        <v>2</v>
      </c>
      <c r="AI110" s="1">
        <v>1</v>
      </c>
      <c r="AJ110" s="1">
        <v>2</v>
      </c>
      <c r="AK110" s="1">
        <v>1</v>
      </c>
      <c r="AL110" s="1">
        <v>2</v>
      </c>
      <c r="AM110" s="1">
        <v>2</v>
      </c>
      <c r="AN110" s="1">
        <v>2</v>
      </c>
      <c r="AO110" s="1">
        <v>1</v>
      </c>
      <c r="AP110" s="1">
        <v>2</v>
      </c>
      <c r="AQ110" s="1">
        <v>2</v>
      </c>
      <c r="AR110" s="1">
        <v>2</v>
      </c>
      <c r="AS110" s="1">
        <v>1</v>
      </c>
      <c r="AT110" s="1">
        <v>2</v>
      </c>
      <c r="AU110" s="1">
        <v>2</v>
      </c>
      <c r="AV110" s="1">
        <v>2</v>
      </c>
      <c r="AW110" s="1">
        <v>1</v>
      </c>
      <c r="AX110" s="1">
        <v>2</v>
      </c>
      <c r="AY110" s="1">
        <v>1</v>
      </c>
      <c r="AZ110" s="1">
        <v>2</v>
      </c>
      <c r="BA110" s="1">
        <v>1</v>
      </c>
      <c r="BB110" s="1">
        <v>2</v>
      </c>
      <c r="BC110" s="1">
        <v>2</v>
      </c>
      <c r="BD110" s="1">
        <v>2</v>
      </c>
      <c r="BE110" s="2" t="s">
        <v>164</v>
      </c>
    </row>
    <row r="111" spans="1:57" x14ac:dyDescent="0.2">
      <c r="A111" s="1">
        <v>110</v>
      </c>
      <c r="B111" s="1">
        <v>1</v>
      </c>
      <c r="C111" s="1">
        <v>2</v>
      </c>
      <c r="D111" s="1">
        <v>2</v>
      </c>
      <c r="E111" s="1">
        <v>5</v>
      </c>
      <c r="F111" s="1">
        <v>4</v>
      </c>
      <c r="G111" s="1">
        <v>1</v>
      </c>
      <c r="H111" s="1">
        <v>2</v>
      </c>
      <c r="I111" s="1">
        <v>2</v>
      </c>
      <c r="J111" s="1">
        <v>3</v>
      </c>
      <c r="K111" s="1">
        <v>3</v>
      </c>
      <c r="L111" s="1">
        <v>5</v>
      </c>
      <c r="M111" s="1">
        <v>3</v>
      </c>
      <c r="N111" s="1">
        <v>3</v>
      </c>
      <c r="O111" s="1">
        <v>2</v>
      </c>
      <c r="P111" s="1">
        <v>10</v>
      </c>
      <c r="Q111" s="1">
        <v>1</v>
      </c>
      <c r="R111" s="1">
        <v>2</v>
      </c>
      <c r="S111" s="1">
        <v>1</v>
      </c>
      <c r="T111" s="1">
        <v>2</v>
      </c>
      <c r="U111" s="1">
        <v>1</v>
      </c>
      <c r="V111" s="1">
        <v>2</v>
      </c>
      <c r="W111" s="1">
        <v>2</v>
      </c>
      <c r="X111" s="1">
        <v>3</v>
      </c>
      <c r="Y111" s="1">
        <v>0</v>
      </c>
      <c r="Z111" s="1">
        <v>2</v>
      </c>
      <c r="AA111" s="1">
        <v>1</v>
      </c>
      <c r="AB111" s="1">
        <v>2</v>
      </c>
      <c r="AC111" s="1">
        <v>0</v>
      </c>
      <c r="AD111" s="1">
        <v>2</v>
      </c>
      <c r="AE111" s="1">
        <v>2</v>
      </c>
      <c r="AF111" s="1">
        <v>3</v>
      </c>
      <c r="AG111" s="1">
        <v>0</v>
      </c>
      <c r="AH111" s="1">
        <v>1</v>
      </c>
      <c r="AI111" s="1">
        <v>2</v>
      </c>
      <c r="AJ111" s="1">
        <v>3</v>
      </c>
      <c r="AK111" s="1">
        <v>0</v>
      </c>
      <c r="AL111" s="1">
        <v>1</v>
      </c>
      <c r="AM111" s="1">
        <v>1</v>
      </c>
      <c r="AN111" s="1">
        <v>4</v>
      </c>
      <c r="AO111" s="1">
        <v>1</v>
      </c>
      <c r="AP111" s="1">
        <v>1</v>
      </c>
      <c r="AQ111" s="1">
        <v>2</v>
      </c>
      <c r="AR111" s="1">
        <v>4</v>
      </c>
      <c r="AS111" s="1">
        <v>0</v>
      </c>
      <c r="AT111" s="1">
        <v>2</v>
      </c>
      <c r="AU111" s="1">
        <v>2</v>
      </c>
      <c r="AV111" s="1">
        <v>3</v>
      </c>
      <c r="AW111" s="1">
        <v>0</v>
      </c>
      <c r="AX111" s="1">
        <v>2</v>
      </c>
      <c r="AY111" s="1">
        <v>1</v>
      </c>
      <c r="AZ111" s="1">
        <v>4</v>
      </c>
      <c r="BA111" s="1">
        <v>1</v>
      </c>
      <c r="BB111" s="1">
        <v>2</v>
      </c>
      <c r="BC111" s="1">
        <v>2</v>
      </c>
      <c r="BD111" s="1">
        <v>4</v>
      </c>
      <c r="BE111" s="2" t="s">
        <v>165</v>
      </c>
    </row>
    <row r="112" spans="1:57" x14ac:dyDescent="0.2">
      <c r="A112" s="1">
        <v>111</v>
      </c>
      <c r="B112" s="1">
        <v>1</v>
      </c>
      <c r="C112" s="1">
        <v>3</v>
      </c>
      <c r="D112" s="1">
        <v>1</v>
      </c>
      <c r="E112" s="1">
        <v>3</v>
      </c>
      <c r="F112" s="1">
        <v>4</v>
      </c>
      <c r="G112" s="1">
        <v>1</v>
      </c>
      <c r="H112" s="1">
        <v>2</v>
      </c>
      <c r="I112" s="1">
        <v>2</v>
      </c>
      <c r="J112" s="1">
        <v>3</v>
      </c>
      <c r="K112" s="1">
        <v>3</v>
      </c>
      <c r="L112" s="1">
        <v>4</v>
      </c>
      <c r="M112" s="1">
        <v>2</v>
      </c>
      <c r="N112" s="1">
        <v>3</v>
      </c>
      <c r="O112" s="1">
        <v>1</v>
      </c>
      <c r="P112" s="1">
        <v>10</v>
      </c>
      <c r="Q112" s="1">
        <v>1</v>
      </c>
      <c r="R112" s="1">
        <v>2</v>
      </c>
      <c r="S112" s="1">
        <v>1</v>
      </c>
      <c r="T112" s="1">
        <v>2</v>
      </c>
      <c r="U112" s="1">
        <v>1</v>
      </c>
      <c r="V112" s="1">
        <v>1</v>
      </c>
      <c r="W112" s="1">
        <v>2</v>
      </c>
      <c r="X112" s="1">
        <v>4</v>
      </c>
      <c r="Y112" s="1">
        <v>1</v>
      </c>
      <c r="Z112" s="1">
        <v>2</v>
      </c>
      <c r="AA112" s="1">
        <v>2</v>
      </c>
      <c r="AB112" s="1">
        <v>2</v>
      </c>
      <c r="AC112" s="1">
        <v>1</v>
      </c>
      <c r="AD112" s="1">
        <v>2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3</v>
      </c>
      <c r="AK112" s="1">
        <v>1</v>
      </c>
      <c r="AL112" s="1">
        <v>2</v>
      </c>
      <c r="AM112" s="1">
        <v>1</v>
      </c>
      <c r="AN112" s="1">
        <v>2</v>
      </c>
      <c r="AO112" s="1">
        <v>1</v>
      </c>
      <c r="AP112" s="1">
        <v>2</v>
      </c>
      <c r="AQ112" s="1">
        <v>1</v>
      </c>
      <c r="AR112" s="1">
        <v>3</v>
      </c>
      <c r="AS112" s="1">
        <v>1</v>
      </c>
      <c r="AT112" s="1">
        <v>2</v>
      </c>
      <c r="AU112" s="1">
        <v>2</v>
      </c>
      <c r="AV112" s="1">
        <v>2</v>
      </c>
      <c r="AW112" s="1">
        <v>0</v>
      </c>
      <c r="AX112" s="1">
        <v>1</v>
      </c>
      <c r="AY112" s="1">
        <v>1</v>
      </c>
      <c r="AZ112" s="1">
        <v>4</v>
      </c>
      <c r="BA112" s="1">
        <v>1</v>
      </c>
      <c r="BB112" s="1">
        <v>2</v>
      </c>
      <c r="BC112" s="1">
        <v>2</v>
      </c>
      <c r="BD112" s="1">
        <v>2</v>
      </c>
      <c r="BE112" s="2" t="s">
        <v>166</v>
      </c>
    </row>
    <row r="113" spans="1:57" x14ac:dyDescent="0.2">
      <c r="A113" s="1">
        <v>112</v>
      </c>
      <c r="B113" s="1">
        <v>1</v>
      </c>
      <c r="C113" s="1">
        <v>1</v>
      </c>
      <c r="D113" s="1">
        <v>1</v>
      </c>
      <c r="E113" s="1">
        <v>5</v>
      </c>
      <c r="F113" s="1">
        <v>3</v>
      </c>
      <c r="G113" s="1">
        <v>1</v>
      </c>
      <c r="H113" s="1">
        <v>2</v>
      </c>
      <c r="I113" s="1">
        <v>2</v>
      </c>
      <c r="J113" s="1">
        <v>3</v>
      </c>
      <c r="K113" s="1">
        <v>3</v>
      </c>
      <c r="L113" s="1">
        <v>6</v>
      </c>
      <c r="M113" s="1">
        <v>2</v>
      </c>
      <c r="N113" s="1">
        <v>2</v>
      </c>
      <c r="O113" s="1">
        <v>2</v>
      </c>
      <c r="P113" s="1">
        <v>10</v>
      </c>
      <c r="Q113" s="1">
        <v>1</v>
      </c>
      <c r="R113" s="1">
        <v>2</v>
      </c>
      <c r="S113" s="1">
        <v>1</v>
      </c>
      <c r="T113" s="1">
        <v>4</v>
      </c>
      <c r="U113" s="1">
        <v>1</v>
      </c>
      <c r="V113" s="1">
        <v>2</v>
      </c>
      <c r="W113" s="1">
        <v>1</v>
      </c>
      <c r="X113" s="1">
        <v>4</v>
      </c>
      <c r="Y113" s="1">
        <v>1</v>
      </c>
      <c r="Z113" s="1">
        <v>2</v>
      </c>
      <c r="AA113" s="1">
        <v>1</v>
      </c>
      <c r="AB113" s="1">
        <v>4</v>
      </c>
      <c r="AC113" s="1">
        <v>1</v>
      </c>
      <c r="AD113" s="1">
        <v>2</v>
      </c>
      <c r="AE113" s="1">
        <v>1</v>
      </c>
      <c r="AF113" s="1">
        <v>2</v>
      </c>
      <c r="AG113" s="1">
        <v>1</v>
      </c>
      <c r="AH113" s="1">
        <v>2</v>
      </c>
      <c r="AI113" s="1">
        <v>2</v>
      </c>
      <c r="AJ113" s="1">
        <v>2</v>
      </c>
      <c r="AK113" s="1">
        <v>1</v>
      </c>
      <c r="AL113" s="1">
        <v>2</v>
      </c>
      <c r="AM113" s="1">
        <v>1</v>
      </c>
      <c r="AN113" s="1">
        <v>4</v>
      </c>
      <c r="AO113" s="1">
        <v>1</v>
      </c>
      <c r="AP113" s="1">
        <v>2</v>
      </c>
      <c r="AQ113" s="1">
        <v>1</v>
      </c>
      <c r="AR113" s="1">
        <v>4</v>
      </c>
      <c r="AS113" s="1">
        <v>1</v>
      </c>
      <c r="AT113" s="1">
        <v>2</v>
      </c>
      <c r="AU113" s="1">
        <v>2</v>
      </c>
      <c r="AV113" s="1">
        <v>3</v>
      </c>
      <c r="AW113" s="1">
        <v>1</v>
      </c>
      <c r="AX113" s="1">
        <v>2</v>
      </c>
      <c r="AY113" s="1">
        <v>1</v>
      </c>
      <c r="AZ113" s="1">
        <v>4</v>
      </c>
      <c r="BA113" s="1">
        <v>1</v>
      </c>
      <c r="BB113" s="1">
        <v>1</v>
      </c>
      <c r="BC113" s="1">
        <v>2</v>
      </c>
      <c r="BD113" s="1">
        <v>2</v>
      </c>
      <c r="BE113" s="2" t="s">
        <v>167</v>
      </c>
    </row>
    <row r="114" spans="1:57" x14ac:dyDescent="0.2">
      <c r="A114" s="1">
        <v>113</v>
      </c>
      <c r="B114" s="1">
        <v>1</v>
      </c>
      <c r="C114" s="1">
        <v>2</v>
      </c>
      <c r="D114" s="1">
        <v>2</v>
      </c>
      <c r="E114" s="1">
        <v>3</v>
      </c>
      <c r="F114" s="1">
        <v>4</v>
      </c>
      <c r="G114" s="1">
        <v>2</v>
      </c>
      <c r="H114" s="1">
        <v>2</v>
      </c>
      <c r="I114" s="1">
        <v>2</v>
      </c>
      <c r="J114" s="1">
        <v>4</v>
      </c>
      <c r="K114" s="1">
        <v>1</v>
      </c>
      <c r="L114" s="1">
        <v>2</v>
      </c>
      <c r="M114" s="1">
        <v>2</v>
      </c>
      <c r="N114" s="1">
        <v>3</v>
      </c>
      <c r="O114" s="1">
        <v>2</v>
      </c>
      <c r="P114" s="1">
        <v>10</v>
      </c>
      <c r="Q114" s="1">
        <v>0</v>
      </c>
      <c r="R114" s="1">
        <v>2</v>
      </c>
      <c r="S114" s="1">
        <v>1</v>
      </c>
      <c r="T114" s="1">
        <v>3</v>
      </c>
      <c r="U114" s="1">
        <v>0</v>
      </c>
      <c r="V114" s="1">
        <v>2</v>
      </c>
      <c r="W114" s="1">
        <v>1</v>
      </c>
      <c r="X114" s="1">
        <v>3</v>
      </c>
      <c r="Y114" s="1">
        <v>0</v>
      </c>
      <c r="Z114" s="1">
        <v>2</v>
      </c>
      <c r="AA114" s="1">
        <v>1</v>
      </c>
      <c r="AB114" s="1">
        <v>3</v>
      </c>
      <c r="AC114" s="1">
        <v>0</v>
      </c>
      <c r="AD114" s="1">
        <v>2</v>
      </c>
      <c r="AE114" s="1">
        <v>1</v>
      </c>
      <c r="AF114" s="1">
        <v>3</v>
      </c>
      <c r="AG114" s="1">
        <v>1</v>
      </c>
      <c r="AH114" s="1">
        <v>2</v>
      </c>
      <c r="AI114" s="1">
        <v>1</v>
      </c>
      <c r="AJ114" s="1">
        <v>3</v>
      </c>
      <c r="AK114" s="1">
        <v>0</v>
      </c>
      <c r="AL114" s="1">
        <v>2</v>
      </c>
      <c r="AM114" s="1">
        <v>1</v>
      </c>
      <c r="AN114" s="1">
        <v>3</v>
      </c>
      <c r="AO114" s="1">
        <v>-99</v>
      </c>
      <c r="AP114" s="1">
        <v>2</v>
      </c>
      <c r="AQ114" s="1">
        <v>1</v>
      </c>
      <c r="AR114" s="1">
        <v>3</v>
      </c>
      <c r="AS114" s="1">
        <v>0</v>
      </c>
      <c r="AT114" s="1">
        <v>2</v>
      </c>
      <c r="AU114" s="1">
        <v>1</v>
      </c>
      <c r="AV114" s="1">
        <v>3</v>
      </c>
      <c r="AW114" s="1">
        <v>-99</v>
      </c>
      <c r="AX114" s="1">
        <v>2</v>
      </c>
      <c r="AY114" s="1">
        <v>1</v>
      </c>
      <c r="AZ114" s="1">
        <v>3</v>
      </c>
      <c r="BA114" s="1">
        <v>-99</v>
      </c>
      <c r="BB114" s="1">
        <v>2</v>
      </c>
      <c r="BC114" s="1">
        <v>1</v>
      </c>
      <c r="BD114" s="1">
        <v>3</v>
      </c>
      <c r="BE114" s="2" t="s">
        <v>168</v>
      </c>
    </row>
    <row r="115" spans="1:57" x14ac:dyDescent="0.2">
      <c r="A115" s="1">
        <v>114</v>
      </c>
      <c r="B115" s="1">
        <v>1</v>
      </c>
      <c r="C115" s="1">
        <v>1</v>
      </c>
      <c r="D115" s="1">
        <v>2</v>
      </c>
      <c r="E115" s="1">
        <v>5</v>
      </c>
      <c r="F115" s="1">
        <v>3</v>
      </c>
      <c r="G115" s="1">
        <v>2</v>
      </c>
      <c r="H115" s="1">
        <v>2</v>
      </c>
      <c r="I115" s="1">
        <v>2</v>
      </c>
      <c r="J115" s="1">
        <v>2</v>
      </c>
      <c r="K115" s="1">
        <v>3</v>
      </c>
      <c r="L115" s="1">
        <v>4</v>
      </c>
      <c r="M115" s="1">
        <v>2</v>
      </c>
      <c r="N115" s="1">
        <v>1</v>
      </c>
      <c r="O115" s="1">
        <v>1</v>
      </c>
      <c r="P115" s="1">
        <v>10</v>
      </c>
      <c r="Q115" s="1">
        <v>-99</v>
      </c>
      <c r="R115" s="1">
        <v>2</v>
      </c>
      <c r="S115" s="1">
        <v>2</v>
      </c>
      <c r="T115" s="1">
        <v>2</v>
      </c>
      <c r="U115" s="1">
        <v>1</v>
      </c>
      <c r="V115" s="1">
        <v>2</v>
      </c>
      <c r="W115" s="1">
        <v>2</v>
      </c>
      <c r="X115" s="1">
        <v>4</v>
      </c>
      <c r="Y115" s="1">
        <v>1</v>
      </c>
      <c r="Z115" s="1">
        <v>2</v>
      </c>
      <c r="AA115" s="1">
        <v>1</v>
      </c>
      <c r="AB115" s="1">
        <v>3</v>
      </c>
      <c r="AC115" s="1">
        <v>1</v>
      </c>
      <c r="AD115" s="1">
        <v>2</v>
      </c>
      <c r="AE115" s="1">
        <v>2</v>
      </c>
      <c r="AF115" s="1">
        <v>3</v>
      </c>
      <c r="AG115" s="1">
        <v>1</v>
      </c>
      <c r="AH115" s="1">
        <v>2</v>
      </c>
      <c r="AI115" s="1">
        <v>2</v>
      </c>
      <c r="AJ115" s="1">
        <v>3</v>
      </c>
      <c r="AK115" s="1">
        <v>1</v>
      </c>
      <c r="AL115" s="1">
        <v>2</v>
      </c>
      <c r="AM115" s="1">
        <v>2</v>
      </c>
      <c r="AN115" s="1">
        <v>4</v>
      </c>
      <c r="AO115" s="1">
        <v>1</v>
      </c>
      <c r="AP115" s="1">
        <v>2</v>
      </c>
      <c r="AQ115" s="1">
        <v>2</v>
      </c>
      <c r="AR115" s="1">
        <v>2</v>
      </c>
      <c r="AS115" s="1">
        <v>1</v>
      </c>
      <c r="AT115" s="1">
        <v>2</v>
      </c>
      <c r="AU115" s="1">
        <v>2</v>
      </c>
      <c r="AV115" s="1">
        <v>3</v>
      </c>
      <c r="AW115" s="1">
        <v>1</v>
      </c>
      <c r="AX115" s="1">
        <v>2</v>
      </c>
      <c r="AY115" s="1">
        <v>1</v>
      </c>
      <c r="AZ115" s="1">
        <v>2</v>
      </c>
      <c r="BA115" s="1">
        <v>1</v>
      </c>
      <c r="BB115" s="1">
        <v>2</v>
      </c>
      <c r="BC115" s="1">
        <v>1</v>
      </c>
      <c r="BD115" s="1">
        <v>3</v>
      </c>
      <c r="BE115" s="2" t="s">
        <v>169</v>
      </c>
    </row>
    <row r="116" spans="1:57" x14ac:dyDescent="0.2">
      <c r="A116" s="1">
        <v>115</v>
      </c>
      <c r="B116" s="1">
        <v>1</v>
      </c>
      <c r="C116" s="1">
        <v>3</v>
      </c>
      <c r="D116" s="1">
        <v>2</v>
      </c>
      <c r="E116" s="1">
        <v>3</v>
      </c>
      <c r="F116" s="1">
        <v>4</v>
      </c>
      <c r="G116" s="1">
        <v>1</v>
      </c>
      <c r="H116" s="1">
        <v>2</v>
      </c>
      <c r="I116" s="1">
        <v>2</v>
      </c>
      <c r="J116" s="1">
        <v>3</v>
      </c>
      <c r="K116" s="1">
        <v>1</v>
      </c>
      <c r="L116" s="1">
        <v>5</v>
      </c>
      <c r="M116" s="1">
        <v>3</v>
      </c>
      <c r="N116" s="1">
        <v>3</v>
      </c>
      <c r="O116" s="1">
        <v>1</v>
      </c>
      <c r="P116" s="1">
        <v>10</v>
      </c>
      <c r="Q116" s="1">
        <v>1</v>
      </c>
      <c r="R116" s="1">
        <v>2</v>
      </c>
      <c r="S116" s="1">
        <v>1</v>
      </c>
      <c r="T116" s="1">
        <v>1</v>
      </c>
      <c r="U116" s="1">
        <v>-99</v>
      </c>
      <c r="V116" s="1">
        <v>2</v>
      </c>
      <c r="W116" s="1">
        <v>1</v>
      </c>
      <c r="X116" s="1">
        <v>1</v>
      </c>
      <c r="Y116" s="1">
        <v>-99</v>
      </c>
      <c r="Z116" s="1">
        <v>2</v>
      </c>
      <c r="AA116" s="1">
        <v>2</v>
      </c>
      <c r="AB116" s="1">
        <v>1</v>
      </c>
      <c r="AC116" s="1">
        <v>1</v>
      </c>
      <c r="AD116" s="1">
        <v>2</v>
      </c>
      <c r="AE116" s="1">
        <v>1</v>
      </c>
      <c r="AF116" s="1">
        <v>3</v>
      </c>
      <c r="AG116" s="1">
        <v>1</v>
      </c>
      <c r="AH116" s="1">
        <v>2</v>
      </c>
      <c r="AI116" s="1">
        <v>1</v>
      </c>
      <c r="AJ116" s="1">
        <v>3</v>
      </c>
      <c r="AK116" s="1">
        <v>1</v>
      </c>
      <c r="AL116" s="1">
        <v>2</v>
      </c>
      <c r="AM116" s="1">
        <v>2</v>
      </c>
      <c r="AN116" s="1">
        <v>2</v>
      </c>
      <c r="AO116" s="1">
        <v>1</v>
      </c>
      <c r="AP116" s="1">
        <v>2</v>
      </c>
      <c r="AQ116" s="1">
        <v>1</v>
      </c>
      <c r="AR116" s="1">
        <v>1</v>
      </c>
      <c r="AS116" s="1">
        <v>1</v>
      </c>
      <c r="AT116" s="1">
        <v>2</v>
      </c>
      <c r="AU116" s="1">
        <v>2</v>
      </c>
      <c r="AV116" s="1">
        <v>2</v>
      </c>
      <c r="AW116" s="1">
        <v>1</v>
      </c>
      <c r="AX116" s="1">
        <v>2</v>
      </c>
      <c r="AY116" s="1">
        <v>1</v>
      </c>
      <c r="AZ116" s="1">
        <v>1</v>
      </c>
      <c r="BA116" s="1">
        <v>1</v>
      </c>
      <c r="BB116" s="1">
        <v>2</v>
      </c>
      <c r="BC116" s="1">
        <v>2</v>
      </c>
      <c r="BD116" s="1">
        <v>2</v>
      </c>
      <c r="BE116" s="2" t="s">
        <v>170</v>
      </c>
    </row>
    <row r="117" spans="1:57" x14ac:dyDescent="0.2">
      <c r="A117" s="1">
        <v>116</v>
      </c>
      <c r="B117" s="1">
        <v>1</v>
      </c>
      <c r="C117" s="1">
        <v>1</v>
      </c>
      <c r="D117" s="1">
        <v>2</v>
      </c>
      <c r="E117" s="1">
        <v>5</v>
      </c>
      <c r="F117" s="1">
        <v>4</v>
      </c>
      <c r="G117" s="1">
        <v>2</v>
      </c>
      <c r="H117" s="1">
        <v>2</v>
      </c>
      <c r="I117" s="1">
        <v>1</v>
      </c>
      <c r="J117" s="1">
        <v>2</v>
      </c>
      <c r="K117" s="1">
        <v>2</v>
      </c>
      <c r="L117" s="1">
        <v>2</v>
      </c>
      <c r="M117" s="1">
        <v>2</v>
      </c>
      <c r="N117" s="1">
        <v>1</v>
      </c>
      <c r="O117" s="1">
        <v>1</v>
      </c>
      <c r="P117" s="1">
        <v>10</v>
      </c>
      <c r="Q117" s="1">
        <v>1</v>
      </c>
      <c r="R117" s="1">
        <v>2</v>
      </c>
      <c r="S117" s="1">
        <v>1</v>
      </c>
      <c r="T117" s="1">
        <v>3</v>
      </c>
      <c r="U117" s="1">
        <v>1</v>
      </c>
      <c r="V117" s="1">
        <v>2</v>
      </c>
      <c r="W117" s="1">
        <v>2</v>
      </c>
      <c r="X117" s="1">
        <v>3</v>
      </c>
      <c r="Y117" s="1">
        <v>1</v>
      </c>
      <c r="Z117" s="1">
        <v>2</v>
      </c>
      <c r="AA117" s="1">
        <v>1</v>
      </c>
      <c r="AB117" s="1">
        <v>4</v>
      </c>
      <c r="AC117" s="1">
        <v>1</v>
      </c>
      <c r="AD117" s="1">
        <v>2</v>
      </c>
      <c r="AE117" s="1">
        <v>1</v>
      </c>
      <c r="AF117" s="1">
        <v>4</v>
      </c>
      <c r="AG117" s="1">
        <v>1</v>
      </c>
      <c r="AH117" s="1">
        <v>2</v>
      </c>
      <c r="AI117" s="1">
        <v>2</v>
      </c>
      <c r="AJ117" s="1">
        <v>3</v>
      </c>
      <c r="AK117" s="1">
        <v>1</v>
      </c>
      <c r="AL117" s="1">
        <v>2</v>
      </c>
      <c r="AM117" s="1">
        <v>1</v>
      </c>
      <c r="AN117" s="1">
        <v>4</v>
      </c>
      <c r="AO117" s="1">
        <v>1</v>
      </c>
      <c r="AP117" s="1">
        <v>2</v>
      </c>
      <c r="AQ117" s="1">
        <v>2</v>
      </c>
      <c r="AR117" s="1">
        <v>4</v>
      </c>
      <c r="AS117" s="1">
        <v>1</v>
      </c>
      <c r="AT117" s="1">
        <v>2</v>
      </c>
      <c r="AU117" s="1">
        <v>2</v>
      </c>
      <c r="AV117" s="1">
        <v>3</v>
      </c>
      <c r="AW117" s="1">
        <v>1</v>
      </c>
      <c r="AX117" s="1">
        <v>2</v>
      </c>
      <c r="AY117" s="1">
        <v>1</v>
      </c>
      <c r="AZ117" s="1">
        <v>4</v>
      </c>
      <c r="BA117" s="1">
        <v>1</v>
      </c>
      <c r="BB117" s="1">
        <v>2</v>
      </c>
      <c r="BC117" s="1">
        <v>2</v>
      </c>
      <c r="BD117" s="1">
        <v>4</v>
      </c>
      <c r="BE117" s="2" t="s">
        <v>171</v>
      </c>
    </row>
    <row r="118" spans="1:57" x14ac:dyDescent="0.2">
      <c r="A118" s="1">
        <v>117</v>
      </c>
      <c r="B118" s="1">
        <v>1</v>
      </c>
      <c r="C118" s="1">
        <v>3</v>
      </c>
      <c r="D118" s="1">
        <v>2</v>
      </c>
      <c r="E118" s="1">
        <v>3</v>
      </c>
      <c r="F118" s="1">
        <v>4</v>
      </c>
      <c r="G118" s="1">
        <v>1</v>
      </c>
      <c r="H118" s="1">
        <v>2</v>
      </c>
      <c r="I118" s="1">
        <v>2</v>
      </c>
      <c r="J118" s="1">
        <v>2</v>
      </c>
      <c r="K118" s="1">
        <v>1</v>
      </c>
      <c r="L118" s="1">
        <v>2</v>
      </c>
      <c r="M118" s="1">
        <v>2</v>
      </c>
      <c r="N118" s="1">
        <v>3</v>
      </c>
      <c r="O118" s="1">
        <v>1</v>
      </c>
      <c r="P118" s="1">
        <v>10</v>
      </c>
      <c r="Q118" s="1">
        <v>1</v>
      </c>
      <c r="R118" s="1">
        <v>2</v>
      </c>
      <c r="S118" s="1">
        <v>1</v>
      </c>
      <c r="T118" s="1">
        <v>3</v>
      </c>
      <c r="U118" s="1">
        <v>1</v>
      </c>
      <c r="V118" s="1">
        <v>1</v>
      </c>
      <c r="W118" s="1">
        <v>1</v>
      </c>
      <c r="X118" s="1">
        <v>3</v>
      </c>
      <c r="Y118" s="1">
        <v>1</v>
      </c>
      <c r="Z118" s="1">
        <v>2</v>
      </c>
      <c r="AA118" s="1">
        <v>1</v>
      </c>
      <c r="AB118" s="1">
        <v>3</v>
      </c>
      <c r="AC118" s="1">
        <v>1</v>
      </c>
      <c r="AD118" s="1">
        <v>2</v>
      </c>
      <c r="AE118" s="1">
        <v>1</v>
      </c>
      <c r="AF118" s="1">
        <v>3</v>
      </c>
      <c r="AG118" s="1">
        <v>1</v>
      </c>
      <c r="AH118" s="1">
        <v>1</v>
      </c>
      <c r="AI118" s="1">
        <v>1</v>
      </c>
      <c r="AJ118" s="1">
        <v>3</v>
      </c>
      <c r="AK118" s="1">
        <v>1</v>
      </c>
      <c r="AL118" s="1">
        <v>1</v>
      </c>
      <c r="AM118" s="1">
        <v>1</v>
      </c>
      <c r="AN118" s="1">
        <v>3</v>
      </c>
      <c r="AO118" s="1">
        <v>1</v>
      </c>
      <c r="AP118" s="1">
        <v>1</v>
      </c>
      <c r="AQ118" s="1">
        <v>1</v>
      </c>
      <c r="AR118" s="1">
        <v>3</v>
      </c>
      <c r="AS118" s="1">
        <v>1</v>
      </c>
      <c r="AT118" s="1">
        <v>2</v>
      </c>
      <c r="AU118" s="1">
        <v>1</v>
      </c>
      <c r="AV118" s="1">
        <v>3</v>
      </c>
      <c r="AW118" s="1">
        <v>0</v>
      </c>
      <c r="AX118" s="1">
        <v>1</v>
      </c>
      <c r="AY118" s="1">
        <v>1</v>
      </c>
      <c r="AZ118" s="1">
        <v>3</v>
      </c>
      <c r="BA118" s="1">
        <v>1</v>
      </c>
      <c r="BB118" s="1">
        <v>2</v>
      </c>
      <c r="BC118" s="1">
        <v>1</v>
      </c>
      <c r="BD118" s="1">
        <v>3</v>
      </c>
      <c r="BE118" s="2" t="s">
        <v>172</v>
      </c>
    </row>
    <row r="119" spans="1:57" x14ac:dyDescent="0.2">
      <c r="A119" s="1">
        <v>118</v>
      </c>
      <c r="B119" s="1">
        <v>1</v>
      </c>
      <c r="C119" s="1">
        <v>3</v>
      </c>
      <c r="D119" s="1">
        <v>2</v>
      </c>
      <c r="E119" s="1">
        <v>5</v>
      </c>
      <c r="F119" s="1">
        <v>4</v>
      </c>
      <c r="G119" s="1">
        <v>1</v>
      </c>
      <c r="H119" s="1">
        <v>1</v>
      </c>
      <c r="I119" s="1">
        <v>2</v>
      </c>
      <c r="J119" s="1">
        <v>4</v>
      </c>
      <c r="K119" s="1">
        <v>3</v>
      </c>
      <c r="L119" s="1">
        <v>8</v>
      </c>
      <c r="M119" s="1">
        <v>3</v>
      </c>
      <c r="N119" s="1">
        <v>3</v>
      </c>
      <c r="O119" s="1">
        <v>2</v>
      </c>
      <c r="P119" s="1">
        <v>10</v>
      </c>
      <c r="Q119" s="1">
        <v>1</v>
      </c>
      <c r="R119" s="1">
        <v>2</v>
      </c>
      <c r="S119" s="1">
        <v>1</v>
      </c>
      <c r="T119" s="1">
        <v>4</v>
      </c>
      <c r="U119" s="1">
        <v>1</v>
      </c>
      <c r="V119" s="1">
        <v>2</v>
      </c>
      <c r="W119" s="1">
        <v>2</v>
      </c>
      <c r="X119" s="1">
        <v>2</v>
      </c>
      <c r="Y119" s="1">
        <v>1</v>
      </c>
      <c r="Z119" s="1">
        <v>2</v>
      </c>
      <c r="AA119" s="1">
        <v>1</v>
      </c>
      <c r="AB119" s="1">
        <v>4</v>
      </c>
      <c r="AC119" s="1">
        <v>1</v>
      </c>
      <c r="AD119" s="1">
        <v>2</v>
      </c>
      <c r="AE119" s="1">
        <v>2</v>
      </c>
      <c r="AF119" s="1">
        <v>2</v>
      </c>
      <c r="AG119" s="1">
        <v>1</v>
      </c>
      <c r="AH119" s="1">
        <v>2</v>
      </c>
      <c r="AI119" s="1">
        <v>1</v>
      </c>
      <c r="AJ119" s="1">
        <v>3</v>
      </c>
      <c r="AK119" s="1">
        <v>1</v>
      </c>
      <c r="AL119" s="1">
        <v>2</v>
      </c>
      <c r="AM119" s="1">
        <v>2</v>
      </c>
      <c r="AN119" s="1">
        <v>2</v>
      </c>
      <c r="AO119" s="1">
        <v>1</v>
      </c>
      <c r="AP119" s="1">
        <v>2</v>
      </c>
      <c r="AQ119" s="1">
        <v>2</v>
      </c>
      <c r="AR119" s="1">
        <v>3</v>
      </c>
      <c r="AS119" s="1">
        <v>1</v>
      </c>
      <c r="AT119" s="1">
        <v>2</v>
      </c>
      <c r="AU119" s="1">
        <v>2</v>
      </c>
      <c r="AV119" s="1">
        <v>3</v>
      </c>
      <c r="AW119" s="1">
        <v>1</v>
      </c>
      <c r="AX119" s="1">
        <v>2</v>
      </c>
      <c r="AY119" s="1">
        <v>1</v>
      </c>
      <c r="AZ119" s="1">
        <v>2</v>
      </c>
      <c r="BA119" s="1">
        <v>1</v>
      </c>
      <c r="BB119" s="1">
        <v>2</v>
      </c>
      <c r="BC119" s="1">
        <v>1</v>
      </c>
      <c r="BD119" s="1">
        <v>4</v>
      </c>
      <c r="BE119" s="2" t="s">
        <v>173</v>
      </c>
    </row>
    <row r="120" spans="1:57" x14ac:dyDescent="0.2">
      <c r="A120" s="1">
        <v>119</v>
      </c>
      <c r="B120" s="1">
        <v>1</v>
      </c>
      <c r="C120" s="1">
        <v>2</v>
      </c>
      <c r="D120" s="1">
        <v>1</v>
      </c>
      <c r="E120" s="1">
        <v>5</v>
      </c>
      <c r="F120" s="1">
        <v>4</v>
      </c>
      <c r="G120" s="1">
        <v>1</v>
      </c>
      <c r="H120" s="1">
        <v>2</v>
      </c>
      <c r="I120" s="1">
        <v>3</v>
      </c>
      <c r="J120" s="1">
        <v>3</v>
      </c>
      <c r="K120" s="1">
        <v>2</v>
      </c>
      <c r="L120" s="1">
        <v>5</v>
      </c>
      <c r="M120" s="1">
        <v>3</v>
      </c>
      <c r="N120" s="1">
        <v>2</v>
      </c>
      <c r="O120" s="1">
        <v>2</v>
      </c>
      <c r="P120" s="1">
        <v>10</v>
      </c>
      <c r="Q120" s="1">
        <v>0</v>
      </c>
      <c r="R120" s="1">
        <v>2</v>
      </c>
      <c r="S120" s="1">
        <v>1</v>
      </c>
      <c r="T120" s="1">
        <v>3</v>
      </c>
      <c r="U120" s="1">
        <v>-77</v>
      </c>
      <c r="V120" s="1">
        <v>-77</v>
      </c>
      <c r="W120" s="1">
        <v>-77</v>
      </c>
      <c r="X120" s="1">
        <v>-77</v>
      </c>
      <c r="Y120" s="1">
        <v>-77</v>
      </c>
      <c r="Z120" s="1">
        <v>-77</v>
      </c>
      <c r="AA120" s="1">
        <v>-77</v>
      </c>
      <c r="AB120" s="1">
        <v>-77</v>
      </c>
      <c r="AC120" s="1">
        <v>-77</v>
      </c>
      <c r="AD120" s="1">
        <v>-77</v>
      </c>
      <c r="AE120" s="1">
        <v>-77</v>
      </c>
      <c r="AF120" s="1">
        <v>-77</v>
      </c>
      <c r="AG120" s="1">
        <v>-77</v>
      </c>
      <c r="AH120" s="1">
        <v>-77</v>
      </c>
      <c r="AI120" s="1">
        <v>-77</v>
      </c>
      <c r="AJ120" s="1">
        <v>-77</v>
      </c>
      <c r="AK120" s="1">
        <v>-77</v>
      </c>
      <c r="AL120" s="1">
        <v>-77</v>
      </c>
      <c r="AM120" s="1">
        <v>-77</v>
      </c>
      <c r="AN120" s="1">
        <v>-77</v>
      </c>
      <c r="AO120" s="1">
        <v>-77</v>
      </c>
      <c r="AP120" s="1">
        <v>-77</v>
      </c>
      <c r="AQ120" s="1">
        <v>-77</v>
      </c>
      <c r="AR120" s="1">
        <v>-77</v>
      </c>
      <c r="AS120" s="1">
        <v>-77</v>
      </c>
      <c r="AT120" s="1">
        <v>-77</v>
      </c>
      <c r="AU120" s="1">
        <v>-77</v>
      </c>
      <c r="AV120" s="1">
        <v>-77</v>
      </c>
      <c r="AW120" s="1">
        <v>-77</v>
      </c>
      <c r="AX120" s="1">
        <v>-77</v>
      </c>
      <c r="AY120" s="1">
        <v>-77</v>
      </c>
      <c r="AZ120" s="1">
        <v>-77</v>
      </c>
      <c r="BA120" s="1">
        <v>-77</v>
      </c>
      <c r="BB120" s="1">
        <v>-77</v>
      </c>
      <c r="BC120" s="1">
        <v>-77</v>
      </c>
      <c r="BD120" s="1">
        <v>-77</v>
      </c>
      <c r="BE120" s="2" t="s">
        <v>174</v>
      </c>
    </row>
    <row r="121" spans="1:57" x14ac:dyDescent="0.2">
      <c r="A121" s="1">
        <v>120</v>
      </c>
      <c r="B121" s="1">
        <v>1</v>
      </c>
      <c r="C121" s="1">
        <v>3</v>
      </c>
      <c r="D121" s="1">
        <v>1</v>
      </c>
      <c r="E121" s="1">
        <v>5</v>
      </c>
      <c r="F121" s="1">
        <v>4</v>
      </c>
      <c r="G121" s="1">
        <v>1</v>
      </c>
      <c r="H121" s="1">
        <v>2</v>
      </c>
      <c r="I121" s="1">
        <v>2</v>
      </c>
      <c r="J121" s="1">
        <v>3</v>
      </c>
      <c r="K121" s="1">
        <v>4</v>
      </c>
      <c r="L121" s="1">
        <v>8</v>
      </c>
      <c r="M121" s="1">
        <v>3</v>
      </c>
      <c r="N121" s="1">
        <v>3</v>
      </c>
      <c r="O121" s="1">
        <v>1</v>
      </c>
      <c r="P121" s="1">
        <v>10</v>
      </c>
      <c r="Q121" s="1">
        <v>1</v>
      </c>
      <c r="R121" s="1">
        <v>2</v>
      </c>
      <c r="S121" s="1">
        <v>2</v>
      </c>
      <c r="T121" s="1">
        <v>4</v>
      </c>
      <c r="U121" s="1">
        <v>1</v>
      </c>
      <c r="V121" s="1">
        <v>1</v>
      </c>
      <c r="W121" s="1">
        <v>2</v>
      </c>
      <c r="X121" s="1">
        <v>4</v>
      </c>
      <c r="Y121" s="1">
        <v>1</v>
      </c>
      <c r="Z121" s="1">
        <v>2</v>
      </c>
      <c r="AA121" s="1">
        <v>1</v>
      </c>
      <c r="AB121" s="1">
        <v>2</v>
      </c>
      <c r="AC121" s="1">
        <v>1</v>
      </c>
      <c r="AD121" s="1">
        <v>2</v>
      </c>
      <c r="AE121" s="1">
        <v>2</v>
      </c>
      <c r="AF121" s="1">
        <v>3</v>
      </c>
      <c r="AG121" s="1">
        <v>1</v>
      </c>
      <c r="AH121" s="1">
        <v>2</v>
      </c>
      <c r="AI121" s="1">
        <v>2</v>
      </c>
      <c r="AJ121" s="1">
        <v>3</v>
      </c>
      <c r="AK121" s="1">
        <v>1</v>
      </c>
      <c r="AL121" s="1">
        <v>2</v>
      </c>
      <c r="AM121" s="1">
        <v>2</v>
      </c>
      <c r="AN121" s="1">
        <v>3</v>
      </c>
      <c r="AO121" s="1">
        <v>1</v>
      </c>
      <c r="AP121" s="1">
        <v>1</v>
      </c>
      <c r="AQ121" s="1">
        <v>2</v>
      </c>
      <c r="AR121" s="1">
        <v>4</v>
      </c>
      <c r="AS121" s="1">
        <v>1</v>
      </c>
      <c r="AT121" s="1">
        <v>2</v>
      </c>
      <c r="AU121" s="1">
        <v>2</v>
      </c>
      <c r="AV121" s="1">
        <v>3</v>
      </c>
      <c r="AW121" s="1">
        <v>1</v>
      </c>
      <c r="AX121" s="1">
        <v>2</v>
      </c>
      <c r="AY121" s="1">
        <v>1</v>
      </c>
      <c r="AZ121" s="1">
        <v>3</v>
      </c>
      <c r="BA121" s="1">
        <v>1</v>
      </c>
      <c r="BB121" s="1">
        <v>2</v>
      </c>
      <c r="BC121" s="1">
        <v>1</v>
      </c>
      <c r="BD121" s="1">
        <v>3</v>
      </c>
      <c r="BE121" s="2" t="s">
        <v>175</v>
      </c>
    </row>
    <row r="122" spans="1:57" s="7" customFormat="1" x14ac:dyDescent="0.2">
      <c r="A122" s="5">
        <v>121</v>
      </c>
      <c r="B122" s="5">
        <v>1</v>
      </c>
      <c r="C122" s="5">
        <v>2</v>
      </c>
      <c r="D122" s="5">
        <v>2</v>
      </c>
      <c r="E122" s="5">
        <v>5</v>
      </c>
      <c r="F122" s="5">
        <v>4</v>
      </c>
      <c r="G122" s="5">
        <v>1</v>
      </c>
      <c r="H122" s="5">
        <v>2</v>
      </c>
      <c r="I122" s="5">
        <v>2</v>
      </c>
      <c r="J122" s="5">
        <v>1</v>
      </c>
      <c r="K122" s="5">
        <v>2</v>
      </c>
      <c r="L122" s="5">
        <v>2</v>
      </c>
      <c r="M122" s="5">
        <v>2</v>
      </c>
      <c r="N122" s="5">
        <v>2</v>
      </c>
      <c r="O122" s="5">
        <v>2</v>
      </c>
      <c r="P122" s="5">
        <v>10</v>
      </c>
      <c r="Q122" s="5">
        <v>1</v>
      </c>
      <c r="R122" s="5">
        <v>2</v>
      </c>
      <c r="S122" s="5">
        <v>2</v>
      </c>
      <c r="T122" s="5">
        <v>4</v>
      </c>
      <c r="U122" s="5">
        <v>1</v>
      </c>
      <c r="V122" s="5">
        <v>2</v>
      </c>
      <c r="W122" s="5">
        <v>2</v>
      </c>
      <c r="X122" s="5">
        <v>4</v>
      </c>
      <c r="Y122" s="5">
        <v>1</v>
      </c>
      <c r="Z122" s="5">
        <v>2</v>
      </c>
      <c r="AA122" s="5">
        <v>1</v>
      </c>
      <c r="AB122" s="5">
        <v>3</v>
      </c>
      <c r="AC122" s="5">
        <v>1</v>
      </c>
      <c r="AD122" s="5">
        <v>2</v>
      </c>
      <c r="AE122" s="5">
        <v>2</v>
      </c>
      <c r="AF122" s="5">
        <v>3</v>
      </c>
      <c r="AG122" s="5">
        <v>1</v>
      </c>
      <c r="AH122" s="5">
        <v>2</v>
      </c>
      <c r="AI122" s="5">
        <v>2</v>
      </c>
      <c r="AJ122" s="5">
        <v>3</v>
      </c>
      <c r="AK122" s="5">
        <v>0</v>
      </c>
      <c r="AL122" s="5">
        <v>2</v>
      </c>
      <c r="AM122" s="5">
        <v>1</v>
      </c>
      <c r="AN122" s="5">
        <v>3</v>
      </c>
      <c r="AO122" s="5">
        <v>1</v>
      </c>
      <c r="AP122" s="5">
        <v>2</v>
      </c>
      <c r="AQ122" s="5">
        <v>2</v>
      </c>
      <c r="AR122" s="5">
        <v>4</v>
      </c>
      <c r="AS122" s="5">
        <v>1</v>
      </c>
      <c r="AT122" s="5">
        <v>2</v>
      </c>
      <c r="AU122" s="5">
        <v>2</v>
      </c>
      <c r="AV122" s="5">
        <v>4</v>
      </c>
      <c r="AW122" s="5">
        <v>0</v>
      </c>
      <c r="AX122" s="5">
        <v>2</v>
      </c>
      <c r="AY122" s="5">
        <v>1</v>
      </c>
      <c r="AZ122" s="5">
        <v>4</v>
      </c>
      <c r="BA122" s="5">
        <v>1</v>
      </c>
      <c r="BB122" s="5">
        <v>2</v>
      </c>
      <c r="BC122" s="5">
        <v>2</v>
      </c>
      <c r="BD122" s="5">
        <v>3</v>
      </c>
      <c r="BE122" s="6" t="s">
        <v>176</v>
      </c>
    </row>
    <row r="123" spans="1:57" x14ac:dyDescent="0.2">
      <c r="A123" s="1">
        <v>122</v>
      </c>
      <c r="B123" s="1"/>
      <c r="C123" s="1">
        <v>3</v>
      </c>
      <c r="D123" s="1">
        <v>2</v>
      </c>
      <c r="E123" s="1">
        <v>2</v>
      </c>
      <c r="F123" s="1">
        <v>4</v>
      </c>
      <c r="G123" s="1">
        <v>1</v>
      </c>
      <c r="H123" s="1">
        <v>2</v>
      </c>
      <c r="I123" s="1">
        <v>3</v>
      </c>
      <c r="J123" s="1">
        <v>2</v>
      </c>
      <c r="K123" s="1">
        <v>3</v>
      </c>
      <c r="L123" s="1">
        <v>7</v>
      </c>
      <c r="M123" s="1">
        <v>3</v>
      </c>
      <c r="N123" s="1">
        <v>3</v>
      </c>
      <c r="O123" s="1">
        <v>3</v>
      </c>
      <c r="P123" s="1"/>
      <c r="Q123" s="1"/>
      <c r="R123" s="1">
        <v>1</v>
      </c>
      <c r="S123" s="1">
        <v>1</v>
      </c>
      <c r="T123" s="1">
        <v>4</v>
      </c>
      <c r="U123" s="1"/>
      <c r="V123" s="1">
        <v>1</v>
      </c>
      <c r="W123" s="1">
        <v>2</v>
      </c>
      <c r="X123" s="1">
        <v>4</v>
      </c>
      <c r="Y123" s="1"/>
      <c r="Z123" s="1">
        <v>2</v>
      </c>
      <c r="AA123" s="1">
        <v>1</v>
      </c>
      <c r="AB123" s="1">
        <v>4</v>
      </c>
      <c r="AC123" s="1"/>
      <c r="AD123" s="1">
        <v>2</v>
      </c>
      <c r="AE123" s="1">
        <v>1</v>
      </c>
      <c r="AF123" s="1">
        <v>3</v>
      </c>
      <c r="AG123" s="1"/>
      <c r="AH123" s="1">
        <v>1</v>
      </c>
      <c r="AI123" s="1">
        <v>2</v>
      </c>
      <c r="AJ123" s="1">
        <v>3</v>
      </c>
      <c r="AK123" s="1"/>
      <c r="AL123" s="1">
        <v>2</v>
      </c>
      <c r="AM123" s="1">
        <v>2</v>
      </c>
      <c r="AN123" s="1">
        <v>3</v>
      </c>
      <c r="AO123" s="1"/>
      <c r="AP123" s="1">
        <v>1</v>
      </c>
      <c r="AQ123" s="1">
        <v>1</v>
      </c>
      <c r="AR123" s="1">
        <v>3</v>
      </c>
      <c r="AS123" s="1"/>
      <c r="AT123" s="1">
        <v>2</v>
      </c>
      <c r="AU123" s="1">
        <v>1</v>
      </c>
      <c r="AV123" s="1">
        <v>2</v>
      </c>
      <c r="AW123" s="1"/>
      <c r="AX123" s="1">
        <v>2</v>
      </c>
      <c r="AY123" s="1">
        <v>1</v>
      </c>
      <c r="AZ123" s="1">
        <v>3</v>
      </c>
      <c r="BA123" s="1"/>
      <c r="BB123" s="1">
        <v>2</v>
      </c>
      <c r="BC123" s="1">
        <v>2</v>
      </c>
      <c r="BD123" s="1">
        <v>3</v>
      </c>
    </row>
    <row r="124" spans="1:57" x14ac:dyDescent="0.2">
      <c r="A124" s="1">
        <v>123</v>
      </c>
      <c r="B124" s="1"/>
      <c r="C124" s="1">
        <v>3</v>
      </c>
      <c r="D124" s="1">
        <v>1</v>
      </c>
      <c r="E124" s="1">
        <v>5</v>
      </c>
      <c r="F124" s="1">
        <v>4</v>
      </c>
      <c r="G124" s="1">
        <v>1</v>
      </c>
      <c r="H124" s="1">
        <v>2</v>
      </c>
      <c r="I124" s="1">
        <v>2</v>
      </c>
      <c r="J124" s="1">
        <v>3</v>
      </c>
      <c r="K124" s="1">
        <v>3</v>
      </c>
      <c r="L124" s="1">
        <v>7</v>
      </c>
      <c r="M124" s="1">
        <v>3</v>
      </c>
      <c r="N124" s="1">
        <v>3</v>
      </c>
      <c r="O124" s="1">
        <v>1</v>
      </c>
      <c r="P124" s="1"/>
      <c r="Q124" s="1"/>
      <c r="R124" s="1">
        <v>1</v>
      </c>
      <c r="S124" s="1">
        <v>1</v>
      </c>
      <c r="T124" s="1">
        <v>4</v>
      </c>
      <c r="U124" s="1"/>
      <c r="V124" s="1">
        <v>1</v>
      </c>
      <c r="W124" s="1">
        <v>2</v>
      </c>
      <c r="X124" s="1">
        <v>3</v>
      </c>
      <c r="Y124" s="1"/>
      <c r="Z124" s="1">
        <v>1</v>
      </c>
      <c r="AA124" s="1">
        <v>1</v>
      </c>
      <c r="AB124" s="1">
        <v>3</v>
      </c>
      <c r="AC124" s="1"/>
      <c r="AD124" s="1">
        <v>1</v>
      </c>
      <c r="AE124" s="1">
        <v>2</v>
      </c>
      <c r="AF124" s="1">
        <v>2</v>
      </c>
      <c r="AG124" s="1"/>
      <c r="AH124" s="1">
        <v>1</v>
      </c>
      <c r="AI124" s="1">
        <v>1</v>
      </c>
      <c r="AJ124" s="1">
        <v>3</v>
      </c>
      <c r="AK124" s="1"/>
      <c r="AL124" s="1">
        <v>1</v>
      </c>
      <c r="AM124" s="1">
        <v>1</v>
      </c>
      <c r="AN124" s="1">
        <v>4</v>
      </c>
      <c r="AO124" s="1"/>
      <c r="AP124" s="1">
        <v>1</v>
      </c>
      <c r="AQ124" s="1">
        <v>2</v>
      </c>
      <c r="AR124" s="1">
        <v>3</v>
      </c>
      <c r="AS124" s="1"/>
      <c r="AT124" s="1">
        <v>1</v>
      </c>
      <c r="AU124" s="1">
        <v>1</v>
      </c>
      <c r="AV124" s="1">
        <v>4</v>
      </c>
      <c r="AW124" s="1"/>
      <c r="AX124" s="1">
        <v>1</v>
      </c>
      <c r="AY124" s="1">
        <v>1</v>
      </c>
      <c r="AZ124" s="1">
        <v>4</v>
      </c>
      <c r="BA124" s="1"/>
      <c r="BB124" s="1">
        <v>1</v>
      </c>
      <c r="BC124" s="1">
        <v>1</v>
      </c>
      <c r="BD124" s="1">
        <v>2</v>
      </c>
    </row>
    <row r="125" spans="1:57" x14ac:dyDescent="0.2">
      <c r="A125" s="1">
        <v>124</v>
      </c>
      <c r="B125" s="1"/>
      <c r="C125" s="1">
        <v>3</v>
      </c>
      <c r="D125" s="1">
        <v>1</v>
      </c>
      <c r="E125" s="1">
        <v>4</v>
      </c>
      <c r="F125" s="1">
        <v>4</v>
      </c>
      <c r="G125" s="1">
        <v>2</v>
      </c>
      <c r="H125" s="1">
        <v>2</v>
      </c>
      <c r="I125" s="1">
        <v>4</v>
      </c>
      <c r="J125" s="1">
        <v>3</v>
      </c>
      <c r="K125" s="1">
        <v>4</v>
      </c>
      <c r="L125" s="1">
        <v>8</v>
      </c>
      <c r="M125" s="1">
        <v>4</v>
      </c>
      <c r="N125" s="1">
        <v>3</v>
      </c>
      <c r="O125" s="1">
        <v>3</v>
      </c>
      <c r="P125" s="1"/>
      <c r="Q125" s="1"/>
      <c r="R125" s="1">
        <v>2</v>
      </c>
      <c r="S125" s="1">
        <v>1</v>
      </c>
      <c r="T125" s="1">
        <v>4</v>
      </c>
      <c r="U125" s="1"/>
      <c r="V125" s="1">
        <v>2</v>
      </c>
      <c r="W125" s="1">
        <v>1</v>
      </c>
      <c r="X125" s="1">
        <v>4</v>
      </c>
      <c r="Y125" s="1"/>
      <c r="Z125" s="1">
        <v>2</v>
      </c>
      <c r="AA125" s="1">
        <v>1</v>
      </c>
      <c r="AB125" s="1">
        <v>4</v>
      </c>
      <c r="AC125" s="1"/>
      <c r="AD125" s="1">
        <v>2</v>
      </c>
      <c r="AE125" s="1">
        <v>2</v>
      </c>
      <c r="AF125" s="1">
        <v>4</v>
      </c>
      <c r="AG125" s="1"/>
      <c r="AH125" s="1">
        <v>2</v>
      </c>
      <c r="AI125" s="1">
        <v>2</v>
      </c>
      <c r="AJ125" s="1">
        <v>4</v>
      </c>
      <c r="AK125" s="1"/>
      <c r="AL125" s="1">
        <v>1</v>
      </c>
      <c r="AM125" s="1">
        <v>1</v>
      </c>
      <c r="AN125" s="1">
        <v>4</v>
      </c>
      <c r="AO125" s="1"/>
      <c r="AP125" s="1">
        <v>2</v>
      </c>
      <c r="AQ125" s="1">
        <v>1</v>
      </c>
      <c r="AR125" s="1">
        <v>4</v>
      </c>
      <c r="AS125" s="1"/>
      <c r="AT125" s="1">
        <v>2</v>
      </c>
      <c r="AU125" s="1">
        <v>1</v>
      </c>
      <c r="AV125" s="1">
        <v>4</v>
      </c>
      <c r="AW125" s="1"/>
      <c r="AX125" s="1">
        <v>2</v>
      </c>
      <c r="AY125" s="1">
        <v>1</v>
      </c>
      <c r="AZ125" s="1">
        <v>4</v>
      </c>
      <c r="BA125" s="1"/>
      <c r="BB125" s="1">
        <v>2</v>
      </c>
      <c r="BC125" s="1">
        <v>2</v>
      </c>
      <c r="BD125" s="1">
        <v>4</v>
      </c>
    </row>
    <row r="126" spans="1:57" x14ac:dyDescent="0.2">
      <c r="A126" s="1">
        <v>125</v>
      </c>
      <c r="B126" s="1"/>
      <c r="C126" s="1">
        <v>2</v>
      </c>
      <c r="D126" s="1">
        <v>2</v>
      </c>
      <c r="E126" s="1">
        <v>4</v>
      </c>
      <c r="F126" s="1">
        <v>4</v>
      </c>
      <c r="G126" s="1">
        <v>1</v>
      </c>
      <c r="H126" s="1">
        <v>2</v>
      </c>
      <c r="I126" s="1">
        <v>3</v>
      </c>
      <c r="J126" s="1">
        <v>3</v>
      </c>
      <c r="K126" s="1">
        <v>4</v>
      </c>
      <c r="L126" s="1">
        <v>5</v>
      </c>
      <c r="M126" s="1">
        <v>4</v>
      </c>
      <c r="N126" s="1">
        <v>3</v>
      </c>
      <c r="O126" s="1">
        <v>2</v>
      </c>
      <c r="P126" s="1"/>
      <c r="Q126" s="1"/>
      <c r="R126" s="1">
        <v>2</v>
      </c>
      <c r="S126" s="1">
        <v>2</v>
      </c>
      <c r="T126" s="1">
        <v>2</v>
      </c>
      <c r="U126" s="1"/>
      <c r="V126" s="1">
        <v>1</v>
      </c>
      <c r="W126" s="1">
        <v>2</v>
      </c>
      <c r="X126" s="1">
        <v>4</v>
      </c>
      <c r="Y126" s="1"/>
      <c r="Z126" s="1">
        <v>2</v>
      </c>
      <c r="AA126" s="1">
        <v>1</v>
      </c>
      <c r="AB126" s="1">
        <v>3</v>
      </c>
      <c r="AC126" s="1"/>
      <c r="AD126" s="1">
        <v>1</v>
      </c>
      <c r="AE126" s="1">
        <v>1</v>
      </c>
      <c r="AF126" s="1">
        <v>4</v>
      </c>
      <c r="AG126" s="1"/>
      <c r="AH126" s="1">
        <v>1</v>
      </c>
      <c r="AI126" s="1">
        <v>2</v>
      </c>
      <c r="AJ126" s="1">
        <v>4</v>
      </c>
      <c r="AK126" s="1"/>
      <c r="AL126" s="1">
        <v>2</v>
      </c>
      <c r="AM126" s="1">
        <v>2</v>
      </c>
      <c r="AN126" s="1">
        <v>3</v>
      </c>
      <c r="AO126" s="1"/>
      <c r="AP126" s="1">
        <v>1</v>
      </c>
      <c r="AQ126" s="1">
        <v>2</v>
      </c>
      <c r="AR126" s="1">
        <v>4</v>
      </c>
      <c r="AS126" s="1"/>
      <c r="AT126" s="1">
        <v>2</v>
      </c>
      <c r="AU126" s="1">
        <v>2</v>
      </c>
      <c r="AV126" s="1">
        <v>2</v>
      </c>
      <c r="AW126" s="1"/>
      <c r="AX126" s="1">
        <v>2</v>
      </c>
      <c r="AY126" s="1">
        <v>1</v>
      </c>
      <c r="AZ126" s="1">
        <v>4</v>
      </c>
      <c r="BA126" s="1"/>
      <c r="BB126" s="1">
        <v>2</v>
      </c>
      <c r="BC126" s="1">
        <v>2</v>
      </c>
      <c r="BD126" s="1">
        <v>3</v>
      </c>
    </row>
    <row r="127" spans="1:57" x14ac:dyDescent="0.2">
      <c r="A127" s="1">
        <v>126</v>
      </c>
      <c r="B127" s="1"/>
      <c r="C127" s="1">
        <v>3</v>
      </c>
      <c r="D127" s="1">
        <v>2</v>
      </c>
      <c r="E127" s="1">
        <v>3</v>
      </c>
      <c r="F127" s="1" t="s">
        <v>185</v>
      </c>
      <c r="G127" s="1">
        <v>1</v>
      </c>
      <c r="H127" s="1">
        <v>2</v>
      </c>
      <c r="I127" s="1">
        <v>3</v>
      </c>
      <c r="J127" s="1">
        <v>4</v>
      </c>
      <c r="K127" s="1">
        <v>3</v>
      </c>
      <c r="L127" s="1">
        <v>7</v>
      </c>
      <c r="M127" s="1">
        <v>3</v>
      </c>
      <c r="N127" s="1">
        <v>3</v>
      </c>
      <c r="O127" s="1">
        <v>2</v>
      </c>
      <c r="P127" s="1"/>
      <c r="Q127" s="1"/>
      <c r="R127" s="1">
        <v>2</v>
      </c>
      <c r="S127" s="1">
        <v>1</v>
      </c>
      <c r="T127" s="1">
        <v>4</v>
      </c>
      <c r="U127" s="1"/>
      <c r="V127" s="1">
        <v>1</v>
      </c>
      <c r="W127" s="1">
        <v>2</v>
      </c>
      <c r="X127" s="1">
        <v>4</v>
      </c>
      <c r="Y127" s="1"/>
      <c r="Z127" s="1">
        <v>2</v>
      </c>
      <c r="AA127" s="1">
        <v>1</v>
      </c>
      <c r="AB127" s="1">
        <v>3</v>
      </c>
      <c r="AC127" s="1"/>
      <c r="AD127" s="1">
        <v>2</v>
      </c>
      <c r="AE127" s="1">
        <v>1</v>
      </c>
      <c r="AF127" s="1">
        <v>3</v>
      </c>
      <c r="AG127" s="1"/>
      <c r="AH127" s="1">
        <v>2</v>
      </c>
      <c r="AI127" s="1">
        <v>1</v>
      </c>
      <c r="AJ127" s="1">
        <v>3</v>
      </c>
      <c r="AK127" s="1"/>
      <c r="AL127" s="1">
        <v>2</v>
      </c>
      <c r="AM127" s="1">
        <v>1</v>
      </c>
      <c r="AN127" s="1">
        <v>3</v>
      </c>
      <c r="AO127" s="1"/>
      <c r="AP127" s="1">
        <v>2</v>
      </c>
      <c r="AQ127" s="1">
        <v>2</v>
      </c>
      <c r="AR127" s="1">
        <v>3</v>
      </c>
      <c r="AS127" s="1"/>
      <c r="AT127" s="1">
        <v>2</v>
      </c>
      <c r="AU127" s="1">
        <v>2</v>
      </c>
      <c r="AV127" s="1">
        <v>3</v>
      </c>
      <c r="AW127" s="1"/>
      <c r="AX127" s="1">
        <v>2</v>
      </c>
      <c r="AY127" s="1">
        <v>1</v>
      </c>
      <c r="AZ127" s="1">
        <v>3</v>
      </c>
      <c r="BA127" s="1"/>
      <c r="BB127" s="1">
        <v>2</v>
      </c>
      <c r="BC127" s="1">
        <v>2</v>
      </c>
      <c r="BD127" s="1">
        <v>3</v>
      </c>
    </row>
    <row r="128" spans="1:57" x14ac:dyDescent="0.2">
      <c r="A128" s="1">
        <v>127</v>
      </c>
      <c r="B128" s="1"/>
      <c r="C128" s="1">
        <v>3</v>
      </c>
      <c r="D128" s="1">
        <v>1</v>
      </c>
      <c r="E128" s="1">
        <v>2</v>
      </c>
      <c r="F128" s="1">
        <v>4</v>
      </c>
      <c r="G128" s="1">
        <v>1</v>
      </c>
      <c r="H128" s="1">
        <v>2</v>
      </c>
      <c r="I128" s="1">
        <v>3</v>
      </c>
      <c r="J128" s="1">
        <v>3</v>
      </c>
      <c r="K128" s="1">
        <v>4</v>
      </c>
      <c r="L128" s="1">
        <v>8</v>
      </c>
      <c r="M128" s="1">
        <v>3</v>
      </c>
      <c r="N128" s="1">
        <v>1</v>
      </c>
      <c r="O128" s="1">
        <v>1</v>
      </c>
      <c r="P128" s="1"/>
      <c r="Q128" s="1"/>
      <c r="R128" s="1">
        <v>2</v>
      </c>
      <c r="S128" s="1">
        <v>2</v>
      </c>
      <c r="T128" s="1">
        <v>3</v>
      </c>
      <c r="U128" s="1"/>
      <c r="V128" s="1">
        <v>1</v>
      </c>
      <c r="W128" s="1">
        <v>2</v>
      </c>
      <c r="X128" s="1">
        <v>4</v>
      </c>
      <c r="Y128" s="1"/>
      <c r="Z128" s="1">
        <v>2</v>
      </c>
      <c r="AA128" s="1">
        <v>1</v>
      </c>
      <c r="AB128" s="1">
        <v>4</v>
      </c>
      <c r="AC128" s="1"/>
      <c r="AD128" s="1">
        <v>2</v>
      </c>
      <c r="AE128" s="1">
        <v>1</v>
      </c>
      <c r="AF128" s="1">
        <v>4</v>
      </c>
      <c r="AG128" s="1"/>
      <c r="AH128" s="1">
        <v>2</v>
      </c>
      <c r="AI128" s="1">
        <v>2</v>
      </c>
      <c r="AJ128" s="1">
        <v>4</v>
      </c>
      <c r="AK128" s="1"/>
      <c r="AL128" s="1">
        <v>2</v>
      </c>
      <c r="AM128" s="1">
        <v>1</v>
      </c>
      <c r="AN128" s="1">
        <v>4</v>
      </c>
      <c r="AO128" s="1"/>
      <c r="AP128" s="1">
        <v>2</v>
      </c>
      <c r="AQ128" s="1">
        <v>2</v>
      </c>
      <c r="AR128" s="1">
        <v>4</v>
      </c>
      <c r="AS128" s="1"/>
      <c r="AT128" s="1">
        <v>2</v>
      </c>
      <c r="AU128" s="1">
        <v>1</v>
      </c>
      <c r="AV128" s="1">
        <v>3</v>
      </c>
      <c r="AW128" s="1"/>
      <c r="AX128" s="1">
        <v>2</v>
      </c>
      <c r="AY128" s="1">
        <v>1</v>
      </c>
      <c r="AZ128" s="1">
        <v>4</v>
      </c>
      <c r="BA128" s="1"/>
      <c r="BB128" s="1">
        <v>2</v>
      </c>
      <c r="BC128" s="1">
        <v>1</v>
      </c>
      <c r="BD128" s="1">
        <v>4</v>
      </c>
    </row>
    <row r="129" spans="1:56" x14ac:dyDescent="0.2">
      <c r="A129" s="1">
        <v>128</v>
      </c>
      <c r="B129" s="1"/>
      <c r="C129" s="1">
        <v>3</v>
      </c>
      <c r="D129" s="1">
        <v>1</v>
      </c>
      <c r="E129" s="1">
        <v>5</v>
      </c>
      <c r="F129" s="1">
        <v>4</v>
      </c>
      <c r="G129" s="1">
        <v>1</v>
      </c>
      <c r="H129" s="1">
        <v>2</v>
      </c>
      <c r="I129" s="1">
        <v>3</v>
      </c>
      <c r="J129" s="1">
        <v>2</v>
      </c>
      <c r="K129" s="1">
        <v>4</v>
      </c>
      <c r="L129" s="1">
        <v>8</v>
      </c>
      <c r="M129" s="1">
        <v>4</v>
      </c>
      <c r="N129" s="1">
        <v>3</v>
      </c>
      <c r="O129" s="1">
        <v>3</v>
      </c>
      <c r="P129" s="1"/>
      <c r="Q129" s="1"/>
      <c r="R129" s="1">
        <v>2</v>
      </c>
      <c r="S129" s="1">
        <v>1</v>
      </c>
      <c r="T129" s="1">
        <v>3</v>
      </c>
      <c r="U129" s="1"/>
      <c r="V129" s="1">
        <v>1</v>
      </c>
      <c r="W129" s="1">
        <v>2</v>
      </c>
      <c r="X129" s="1">
        <v>4</v>
      </c>
      <c r="Y129" s="1"/>
      <c r="Z129" s="1">
        <v>2</v>
      </c>
      <c r="AA129" s="1">
        <v>2</v>
      </c>
      <c r="AB129" s="1">
        <v>4</v>
      </c>
      <c r="AC129" s="1"/>
      <c r="AD129" s="1">
        <v>2</v>
      </c>
      <c r="AE129" s="1">
        <v>1</v>
      </c>
      <c r="AF129" s="1">
        <v>4</v>
      </c>
      <c r="AG129" s="1"/>
      <c r="AH129" s="1">
        <v>1</v>
      </c>
      <c r="AI129" s="1">
        <v>2</v>
      </c>
      <c r="AJ129" s="1">
        <v>4</v>
      </c>
      <c r="AK129" s="1"/>
      <c r="AL129" s="1">
        <v>2</v>
      </c>
      <c r="AM129" s="1">
        <v>1</v>
      </c>
      <c r="AN129" s="1">
        <v>4</v>
      </c>
      <c r="AO129" s="1"/>
      <c r="AP129" s="1">
        <v>1</v>
      </c>
      <c r="AQ129" s="1">
        <v>2</v>
      </c>
      <c r="AR129" s="1">
        <v>4</v>
      </c>
      <c r="AS129" s="1"/>
      <c r="AT129" s="1">
        <v>2</v>
      </c>
      <c r="AU129" s="1">
        <v>2</v>
      </c>
      <c r="AV129" s="1">
        <v>4</v>
      </c>
      <c r="AW129" s="1"/>
      <c r="AX129" s="1">
        <v>2</v>
      </c>
      <c r="AY129" s="1">
        <v>1</v>
      </c>
      <c r="AZ129" s="1">
        <v>4</v>
      </c>
      <c r="BA129" s="1"/>
      <c r="BB129" s="1">
        <v>2</v>
      </c>
      <c r="BC129" s="1">
        <v>2</v>
      </c>
      <c r="BD129" s="1">
        <v>4</v>
      </c>
    </row>
    <row r="130" spans="1:56" x14ac:dyDescent="0.2">
      <c r="A130" s="1">
        <v>129</v>
      </c>
      <c r="B130" s="1"/>
      <c r="C130" s="1">
        <v>3</v>
      </c>
      <c r="D130" s="1">
        <v>2</v>
      </c>
      <c r="E130" s="1">
        <v>2</v>
      </c>
      <c r="F130" s="1">
        <v>4</v>
      </c>
      <c r="G130" s="1">
        <v>1</v>
      </c>
      <c r="H130" s="1">
        <v>2</v>
      </c>
      <c r="I130" s="1">
        <v>3</v>
      </c>
      <c r="J130" s="1">
        <v>3</v>
      </c>
      <c r="K130" s="1">
        <v>3</v>
      </c>
      <c r="L130" s="1">
        <v>5</v>
      </c>
      <c r="M130" s="1">
        <v>2</v>
      </c>
      <c r="N130" s="1">
        <v>2</v>
      </c>
      <c r="O130" s="1">
        <v>2</v>
      </c>
      <c r="P130" s="1"/>
      <c r="Q130" s="1"/>
      <c r="R130" s="1">
        <v>2</v>
      </c>
      <c r="S130" s="1">
        <v>1</v>
      </c>
      <c r="T130" s="1">
        <v>2</v>
      </c>
      <c r="U130" s="1"/>
      <c r="V130" s="1">
        <v>1</v>
      </c>
      <c r="W130" s="1">
        <v>2</v>
      </c>
      <c r="X130" s="1">
        <v>4</v>
      </c>
      <c r="Y130" s="1"/>
      <c r="Z130" s="1">
        <v>2</v>
      </c>
      <c r="AA130" s="1">
        <v>1</v>
      </c>
      <c r="AB130" s="1">
        <v>2</v>
      </c>
      <c r="AC130" s="1"/>
      <c r="AD130" s="1">
        <v>2</v>
      </c>
      <c r="AE130" s="1">
        <v>2</v>
      </c>
      <c r="AF130" s="1">
        <v>3</v>
      </c>
      <c r="AG130" s="1"/>
      <c r="AH130" s="1">
        <v>2</v>
      </c>
      <c r="AI130" s="1">
        <v>1</v>
      </c>
      <c r="AJ130" s="1">
        <v>4</v>
      </c>
      <c r="AK130" s="1"/>
      <c r="AL130" s="1">
        <v>2</v>
      </c>
      <c r="AM130" s="1">
        <v>1</v>
      </c>
      <c r="AN130" s="1">
        <v>3</v>
      </c>
      <c r="AO130" s="1"/>
      <c r="AP130" s="1">
        <v>2</v>
      </c>
      <c r="AQ130" s="1">
        <v>1</v>
      </c>
      <c r="AR130" s="1">
        <v>4</v>
      </c>
      <c r="AS130" s="1"/>
      <c r="AT130" s="1">
        <v>2</v>
      </c>
      <c r="AU130" s="1">
        <v>1</v>
      </c>
      <c r="AV130" s="1">
        <v>3</v>
      </c>
      <c r="AW130" s="1"/>
      <c r="AX130" s="1">
        <v>2</v>
      </c>
      <c r="AY130" s="1">
        <v>1</v>
      </c>
      <c r="AZ130" s="1">
        <v>3</v>
      </c>
      <c r="BA130" s="1"/>
      <c r="BB130" s="1">
        <v>2</v>
      </c>
      <c r="BC130" s="1">
        <v>2</v>
      </c>
      <c r="BD130" s="1">
        <v>3</v>
      </c>
    </row>
    <row r="131" spans="1:56" x14ac:dyDescent="0.2">
      <c r="A131" s="1">
        <v>130</v>
      </c>
      <c r="B131" s="1"/>
      <c r="C131" s="1">
        <v>2</v>
      </c>
      <c r="D131" s="1">
        <v>2</v>
      </c>
      <c r="E131" s="1">
        <v>3</v>
      </c>
      <c r="F131" s="1">
        <v>4</v>
      </c>
      <c r="G131" s="1">
        <v>2</v>
      </c>
      <c r="H131" s="1">
        <v>2</v>
      </c>
      <c r="I131" s="1">
        <v>3</v>
      </c>
      <c r="J131" s="1">
        <v>3</v>
      </c>
      <c r="K131" s="1">
        <v>4</v>
      </c>
      <c r="L131" s="1">
        <v>7</v>
      </c>
      <c r="M131" s="1">
        <v>2</v>
      </c>
      <c r="N131" s="1">
        <v>3</v>
      </c>
      <c r="O131" s="1">
        <v>2</v>
      </c>
      <c r="P131" s="1"/>
      <c r="Q131" s="1"/>
      <c r="R131" s="1">
        <v>2</v>
      </c>
      <c r="S131" s="1">
        <v>1</v>
      </c>
      <c r="T131" s="1">
        <v>1</v>
      </c>
      <c r="U131" s="1"/>
      <c r="V131" s="1">
        <v>2</v>
      </c>
      <c r="W131" s="1">
        <v>2</v>
      </c>
      <c r="X131" s="1">
        <v>2</v>
      </c>
      <c r="Y131" s="1"/>
      <c r="Z131" s="1">
        <v>2</v>
      </c>
      <c r="AA131" s="1">
        <v>1</v>
      </c>
      <c r="AB131" s="1">
        <v>1</v>
      </c>
      <c r="AC131" s="1"/>
      <c r="AD131" s="1">
        <v>2</v>
      </c>
      <c r="AE131" s="1">
        <v>1</v>
      </c>
      <c r="AF131" s="1">
        <v>3</v>
      </c>
      <c r="AG131" s="1"/>
      <c r="AH131" s="1">
        <v>2</v>
      </c>
      <c r="AI131" s="1">
        <v>2</v>
      </c>
      <c r="AJ131" s="1">
        <v>1</v>
      </c>
      <c r="AK131" s="1"/>
      <c r="AL131" s="1">
        <v>2</v>
      </c>
      <c r="AM131" s="1">
        <v>2</v>
      </c>
      <c r="AN131" s="1">
        <v>3</v>
      </c>
      <c r="AO131" s="1"/>
      <c r="AP131" s="1">
        <v>2</v>
      </c>
      <c r="AQ131" s="1">
        <v>1</v>
      </c>
      <c r="AR131" s="1">
        <v>2</v>
      </c>
      <c r="AS131" s="1"/>
      <c r="AT131" s="1">
        <v>2</v>
      </c>
      <c r="AU131" s="1">
        <v>2</v>
      </c>
      <c r="AV131" s="1">
        <v>2</v>
      </c>
      <c r="AW131" s="1"/>
      <c r="AX131" s="1">
        <v>2</v>
      </c>
      <c r="AY131" s="1">
        <v>1</v>
      </c>
      <c r="AZ131" s="1">
        <v>4</v>
      </c>
      <c r="BA131" s="1"/>
      <c r="BB131" s="1">
        <v>2</v>
      </c>
      <c r="BC131" s="1">
        <v>1</v>
      </c>
      <c r="BD131" s="1">
        <v>3</v>
      </c>
    </row>
    <row r="132" spans="1:56" x14ac:dyDescent="0.2">
      <c r="A132" s="1">
        <v>131</v>
      </c>
      <c r="B132" s="1"/>
      <c r="C132" s="1">
        <v>3</v>
      </c>
      <c r="D132" s="1">
        <v>2</v>
      </c>
      <c r="E132" s="1">
        <v>3</v>
      </c>
      <c r="F132" s="1">
        <v>4</v>
      </c>
      <c r="G132" s="1">
        <v>1</v>
      </c>
      <c r="H132" s="1">
        <v>2</v>
      </c>
      <c r="I132" s="1">
        <v>3</v>
      </c>
      <c r="J132" s="1">
        <v>3</v>
      </c>
      <c r="K132" s="1">
        <v>3</v>
      </c>
      <c r="L132" s="1">
        <v>7</v>
      </c>
      <c r="M132" s="1">
        <v>3</v>
      </c>
      <c r="N132" s="1">
        <v>2</v>
      </c>
      <c r="O132" s="1">
        <v>1</v>
      </c>
      <c r="P132" s="1"/>
      <c r="Q132" s="1"/>
      <c r="R132" s="1">
        <v>2</v>
      </c>
      <c r="S132" s="1">
        <v>2</v>
      </c>
      <c r="T132" s="1">
        <v>3</v>
      </c>
      <c r="U132" s="1"/>
      <c r="V132" s="1">
        <v>2</v>
      </c>
      <c r="W132" s="1">
        <v>1</v>
      </c>
      <c r="X132" s="1">
        <v>4</v>
      </c>
      <c r="Y132" s="1"/>
      <c r="Z132" s="1">
        <v>2</v>
      </c>
      <c r="AA132" s="1">
        <v>1</v>
      </c>
      <c r="AB132" s="1">
        <v>4</v>
      </c>
      <c r="AC132" s="1"/>
      <c r="AD132" s="1">
        <v>2</v>
      </c>
      <c r="AE132" s="1">
        <v>1</v>
      </c>
      <c r="AF132" s="1">
        <v>4</v>
      </c>
      <c r="AG132" s="1"/>
      <c r="AH132" s="1">
        <v>2</v>
      </c>
      <c r="AI132" s="1">
        <v>1</v>
      </c>
      <c r="AJ132" s="1">
        <v>3</v>
      </c>
      <c r="AK132" s="1"/>
      <c r="AL132" s="1">
        <v>2</v>
      </c>
      <c r="AM132" s="1">
        <v>2</v>
      </c>
      <c r="AN132" s="1">
        <v>4</v>
      </c>
      <c r="AO132" s="1"/>
      <c r="AP132" s="1">
        <v>2</v>
      </c>
      <c r="AQ132" s="1">
        <v>2</v>
      </c>
      <c r="AR132" s="1">
        <v>3</v>
      </c>
      <c r="AS132" s="1"/>
      <c r="AT132" s="1">
        <v>2</v>
      </c>
      <c r="AU132" s="1">
        <v>2</v>
      </c>
      <c r="AV132" s="1" t="s">
        <v>186</v>
      </c>
      <c r="AW132" s="1"/>
      <c r="AX132" s="1">
        <v>2</v>
      </c>
      <c r="AY132" s="1">
        <v>2</v>
      </c>
      <c r="AZ132" s="1">
        <v>3</v>
      </c>
      <c r="BA132" s="1"/>
      <c r="BB132" s="1">
        <v>2</v>
      </c>
      <c r="BC132" s="1">
        <v>1</v>
      </c>
      <c r="BD132" s="1">
        <v>3</v>
      </c>
    </row>
    <row r="133" spans="1:56" x14ac:dyDescent="0.2">
      <c r="A133" s="1">
        <v>132</v>
      </c>
      <c r="B133" s="1"/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2</v>
      </c>
      <c r="I133" s="1">
        <v>2</v>
      </c>
      <c r="J133" s="1">
        <v>1</v>
      </c>
      <c r="K133" s="1">
        <v>3</v>
      </c>
      <c r="L133" s="1">
        <v>8</v>
      </c>
      <c r="M133" s="1">
        <v>2</v>
      </c>
      <c r="N133" s="1">
        <v>3</v>
      </c>
      <c r="O133" s="1">
        <v>2</v>
      </c>
      <c r="P133" s="1"/>
      <c r="Q133" s="1"/>
      <c r="R133" s="1">
        <v>1</v>
      </c>
      <c r="S133" s="1">
        <v>2</v>
      </c>
      <c r="T133" s="1">
        <v>3</v>
      </c>
      <c r="U133" s="1"/>
      <c r="V133" s="1">
        <v>2</v>
      </c>
      <c r="W133" s="1">
        <v>2</v>
      </c>
      <c r="X133" s="1">
        <v>3</v>
      </c>
      <c r="Y133" s="1"/>
      <c r="Z133" s="1">
        <v>2</v>
      </c>
      <c r="AA133" s="1">
        <v>1</v>
      </c>
      <c r="AB133" s="1">
        <v>3</v>
      </c>
      <c r="AC133" s="1"/>
      <c r="AD133" s="1">
        <v>2</v>
      </c>
      <c r="AE133" s="1">
        <v>2</v>
      </c>
      <c r="AF133" s="1">
        <v>3</v>
      </c>
      <c r="AG133" s="1"/>
      <c r="AH133" s="1">
        <v>2</v>
      </c>
      <c r="AI133" s="1">
        <v>2</v>
      </c>
      <c r="AJ133" s="1">
        <v>3</v>
      </c>
      <c r="AK133" s="1"/>
      <c r="AL133" s="1">
        <v>2</v>
      </c>
      <c r="AM133" s="1">
        <v>2</v>
      </c>
      <c r="AN133" s="1">
        <v>3</v>
      </c>
      <c r="AO133" s="1"/>
      <c r="AP133" s="1">
        <v>2</v>
      </c>
      <c r="AQ133" s="1">
        <v>1</v>
      </c>
      <c r="AR133" s="1">
        <v>2</v>
      </c>
      <c r="AS133" s="1"/>
      <c r="AT133" s="1">
        <v>2</v>
      </c>
      <c r="AU133" s="1">
        <v>1</v>
      </c>
      <c r="AV133" s="1">
        <v>2</v>
      </c>
      <c r="AW133" s="1"/>
      <c r="AX133" s="1">
        <v>2</v>
      </c>
      <c r="AY133" s="1">
        <v>1</v>
      </c>
      <c r="AZ133" s="1">
        <v>3</v>
      </c>
      <c r="BA133" s="1"/>
      <c r="BB133" s="1">
        <v>2</v>
      </c>
      <c r="BC133" s="1">
        <v>1</v>
      </c>
      <c r="BD133" s="1">
        <v>3</v>
      </c>
    </row>
    <row r="134" spans="1:56" x14ac:dyDescent="0.2">
      <c r="A134" s="1">
        <v>133</v>
      </c>
      <c r="B134" s="1"/>
      <c r="C134" s="1">
        <v>3</v>
      </c>
      <c r="D134" s="1">
        <v>2</v>
      </c>
      <c r="E134" s="1">
        <v>3</v>
      </c>
      <c r="F134" s="1">
        <v>4</v>
      </c>
      <c r="G134" s="1">
        <v>1</v>
      </c>
      <c r="H134" s="1">
        <v>2</v>
      </c>
      <c r="I134" s="1">
        <v>3</v>
      </c>
      <c r="J134" s="1">
        <v>2</v>
      </c>
      <c r="K134" s="1">
        <v>3</v>
      </c>
      <c r="L134" s="1">
        <v>5</v>
      </c>
      <c r="M134" s="1">
        <v>1</v>
      </c>
      <c r="N134" s="1">
        <v>1</v>
      </c>
      <c r="O134" s="1">
        <v>2</v>
      </c>
      <c r="P134" s="1"/>
      <c r="Q134" s="1"/>
      <c r="R134" s="1">
        <v>2</v>
      </c>
      <c r="S134" s="1">
        <v>1</v>
      </c>
      <c r="T134" s="1">
        <v>3</v>
      </c>
      <c r="U134" s="1"/>
      <c r="V134" s="1">
        <v>2</v>
      </c>
      <c r="W134" s="1">
        <v>2</v>
      </c>
      <c r="X134" s="1">
        <v>4</v>
      </c>
      <c r="Y134" s="1"/>
      <c r="Z134" s="1">
        <v>2</v>
      </c>
      <c r="AA134" s="1">
        <v>1</v>
      </c>
      <c r="AB134" s="1">
        <v>2</v>
      </c>
      <c r="AC134" s="1"/>
      <c r="AD134" s="1">
        <v>2</v>
      </c>
      <c r="AE134" s="1">
        <v>2</v>
      </c>
      <c r="AF134" s="1">
        <v>3</v>
      </c>
      <c r="AG134" s="1"/>
      <c r="AH134" s="1">
        <v>2</v>
      </c>
      <c r="AI134" s="1">
        <v>2</v>
      </c>
      <c r="AJ134" s="1">
        <v>2</v>
      </c>
      <c r="AK134" s="1"/>
      <c r="AL134" s="1">
        <v>2</v>
      </c>
      <c r="AM134" s="1">
        <v>2</v>
      </c>
      <c r="AN134" s="1">
        <v>4</v>
      </c>
      <c r="AO134" s="1"/>
      <c r="AP134" s="1">
        <v>2</v>
      </c>
      <c r="AQ134" s="1">
        <v>2</v>
      </c>
      <c r="AR134" s="1">
        <v>2</v>
      </c>
      <c r="AS134" s="1"/>
      <c r="AT134" s="1">
        <v>2</v>
      </c>
      <c r="AU134" s="1">
        <v>2</v>
      </c>
      <c r="AV134" s="1">
        <v>2</v>
      </c>
      <c r="AW134" s="1"/>
      <c r="AX134" s="1">
        <v>2</v>
      </c>
      <c r="AY134" s="1">
        <v>1</v>
      </c>
      <c r="AZ134" s="1">
        <v>3</v>
      </c>
      <c r="BA134" s="1"/>
      <c r="BB134" s="1">
        <v>2</v>
      </c>
      <c r="BC134" s="1">
        <v>1</v>
      </c>
      <c r="BD134" s="1">
        <v>3</v>
      </c>
    </row>
    <row r="135" spans="1:56" x14ac:dyDescent="0.2">
      <c r="A135" s="1">
        <v>134</v>
      </c>
      <c r="B135" s="1"/>
      <c r="C135" s="1">
        <v>3</v>
      </c>
      <c r="D135" s="1">
        <v>1</v>
      </c>
      <c r="E135" s="1">
        <v>2</v>
      </c>
      <c r="F135" s="1">
        <v>4</v>
      </c>
      <c r="G135" s="1">
        <v>1</v>
      </c>
      <c r="H135" s="1">
        <v>2</v>
      </c>
      <c r="I135" s="1">
        <v>3</v>
      </c>
      <c r="J135" s="1">
        <v>2</v>
      </c>
      <c r="K135" s="1">
        <v>3</v>
      </c>
      <c r="L135" s="1">
        <v>7</v>
      </c>
      <c r="M135" s="1">
        <v>2</v>
      </c>
      <c r="N135" s="1">
        <v>2</v>
      </c>
      <c r="O135" s="1">
        <v>2</v>
      </c>
      <c r="P135" s="1"/>
      <c r="Q135" s="1"/>
      <c r="R135" s="1">
        <v>2</v>
      </c>
      <c r="S135" s="1">
        <v>1</v>
      </c>
      <c r="T135" s="1">
        <v>4</v>
      </c>
      <c r="U135" s="1"/>
      <c r="V135" s="1">
        <v>2</v>
      </c>
      <c r="W135" s="1">
        <v>1</v>
      </c>
      <c r="X135" s="1">
        <v>2</v>
      </c>
      <c r="Y135" s="1"/>
      <c r="Z135" s="1">
        <v>2</v>
      </c>
      <c r="AA135" s="1">
        <v>2</v>
      </c>
      <c r="AB135" s="1">
        <v>1</v>
      </c>
      <c r="AC135" s="1"/>
      <c r="AD135" s="1">
        <v>2</v>
      </c>
      <c r="AE135" s="1">
        <v>2</v>
      </c>
      <c r="AF135" s="1">
        <v>4</v>
      </c>
      <c r="AG135" s="1"/>
      <c r="AH135" s="1">
        <v>2</v>
      </c>
      <c r="AI135" s="1">
        <v>1</v>
      </c>
      <c r="AJ135" s="1">
        <v>2</v>
      </c>
      <c r="AK135" s="1"/>
      <c r="AL135" s="1">
        <v>2</v>
      </c>
      <c r="AM135" s="1">
        <v>1</v>
      </c>
      <c r="AN135" s="1">
        <v>3</v>
      </c>
      <c r="AO135" s="1"/>
      <c r="AP135" s="1">
        <v>2</v>
      </c>
      <c r="AQ135" s="1">
        <v>2</v>
      </c>
      <c r="AR135" s="1">
        <v>3</v>
      </c>
      <c r="AS135" s="1"/>
      <c r="AT135" s="1">
        <v>2</v>
      </c>
      <c r="AU135" s="1">
        <v>2</v>
      </c>
      <c r="AV135" s="1">
        <v>3</v>
      </c>
      <c r="AW135" s="1"/>
      <c r="AX135" s="1">
        <v>2</v>
      </c>
      <c r="AY135" s="1">
        <v>1</v>
      </c>
      <c r="AZ135" s="1">
        <v>2</v>
      </c>
      <c r="BA135" s="1"/>
      <c r="BB135" s="1">
        <v>2</v>
      </c>
      <c r="BC135" s="1">
        <v>2</v>
      </c>
      <c r="BD135" s="1">
        <v>1</v>
      </c>
    </row>
    <row r="136" spans="1:56" x14ac:dyDescent="0.2">
      <c r="A136" s="1">
        <v>135</v>
      </c>
      <c r="B136" s="1"/>
      <c r="C136" s="1">
        <v>3</v>
      </c>
      <c r="D136" s="1">
        <v>1</v>
      </c>
      <c r="E136" s="1">
        <v>3</v>
      </c>
      <c r="F136" s="1">
        <v>2</v>
      </c>
      <c r="G136" s="1">
        <v>1</v>
      </c>
      <c r="H136" s="1">
        <v>2</v>
      </c>
      <c r="I136" s="1">
        <v>2</v>
      </c>
      <c r="J136" s="1">
        <v>3</v>
      </c>
      <c r="K136" s="1">
        <v>3</v>
      </c>
      <c r="L136" s="1">
        <v>8</v>
      </c>
      <c r="M136" s="1">
        <v>3</v>
      </c>
      <c r="N136" s="1">
        <v>2</v>
      </c>
      <c r="O136" s="1">
        <v>1</v>
      </c>
      <c r="P136" s="1"/>
      <c r="Q136" s="1"/>
      <c r="R136" s="1">
        <v>2</v>
      </c>
      <c r="S136" s="1">
        <v>2</v>
      </c>
      <c r="T136" s="1">
        <v>1</v>
      </c>
      <c r="U136" s="1"/>
      <c r="V136" s="1">
        <v>2</v>
      </c>
      <c r="W136" s="1">
        <v>2</v>
      </c>
      <c r="X136" s="1">
        <v>3</v>
      </c>
      <c r="Y136" s="1"/>
      <c r="Z136" s="1">
        <v>2</v>
      </c>
      <c r="AA136" s="1">
        <v>1</v>
      </c>
      <c r="AB136" s="1">
        <v>2</v>
      </c>
      <c r="AC136" s="1"/>
      <c r="AD136" s="1">
        <v>2</v>
      </c>
      <c r="AE136" s="1">
        <v>2</v>
      </c>
      <c r="AF136" s="1">
        <v>1</v>
      </c>
      <c r="AG136" s="1"/>
      <c r="AH136" s="1">
        <v>2</v>
      </c>
      <c r="AI136" s="1">
        <v>1</v>
      </c>
      <c r="AJ136" s="1">
        <v>2</v>
      </c>
      <c r="AK136" s="1"/>
      <c r="AL136" s="1">
        <v>2</v>
      </c>
      <c r="AM136" s="1">
        <v>2</v>
      </c>
      <c r="AN136" s="1">
        <v>2</v>
      </c>
      <c r="AO136" s="1"/>
      <c r="AP136" s="1">
        <v>2</v>
      </c>
      <c r="AQ136" s="1">
        <v>2</v>
      </c>
      <c r="AR136" s="1">
        <v>3</v>
      </c>
      <c r="AS136" s="1"/>
      <c r="AT136" s="1">
        <v>2</v>
      </c>
      <c r="AU136" s="1">
        <v>2</v>
      </c>
      <c r="AV136" s="1">
        <v>2</v>
      </c>
      <c r="AW136" s="1"/>
      <c r="AX136" s="1">
        <v>2</v>
      </c>
      <c r="AY136" s="1">
        <v>1</v>
      </c>
      <c r="AZ136" s="1">
        <v>3</v>
      </c>
      <c r="BA136" s="1"/>
      <c r="BB136" s="1">
        <v>2</v>
      </c>
      <c r="BC136" s="1">
        <v>1</v>
      </c>
      <c r="BD136" s="1">
        <v>3</v>
      </c>
    </row>
    <row r="137" spans="1:56" x14ac:dyDescent="0.2">
      <c r="A137" s="1">
        <v>136</v>
      </c>
      <c r="B137" s="1"/>
      <c r="C137" s="1">
        <v>3</v>
      </c>
      <c r="D137" s="1">
        <v>1</v>
      </c>
      <c r="E137" s="1">
        <v>2</v>
      </c>
      <c r="F137" s="1">
        <v>4</v>
      </c>
      <c r="G137" s="1">
        <v>1</v>
      </c>
      <c r="H137" s="1">
        <v>2</v>
      </c>
      <c r="I137" s="1">
        <v>2</v>
      </c>
      <c r="J137" s="1">
        <v>2</v>
      </c>
      <c r="K137" s="1">
        <v>3</v>
      </c>
      <c r="L137" s="1">
        <v>7</v>
      </c>
      <c r="M137" s="1">
        <v>2</v>
      </c>
      <c r="N137" s="1">
        <v>3</v>
      </c>
      <c r="O137" s="1">
        <v>1</v>
      </c>
      <c r="P137" s="1"/>
      <c r="Q137" s="1"/>
      <c r="R137" s="1">
        <v>2</v>
      </c>
      <c r="S137" s="1">
        <v>1</v>
      </c>
      <c r="T137" s="1">
        <v>4</v>
      </c>
      <c r="U137" s="1"/>
      <c r="V137" s="1">
        <v>2</v>
      </c>
      <c r="W137" s="1">
        <v>1</v>
      </c>
      <c r="X137" s="1">
        <v>3</v>
      </c>
      <c r="Y137" s="1"/>
      <c r="Z137" s="1">
        <v>2</v>
      </c>
      <c r="AA137" s="1">
        <v>2</v>
      </c>
      <c r="AB137" s="1">
        <v>1</v>
      </c>
      <c r="AC137" s="1"/>
      <c r="AD137" s="1">
        <v>2</v>
      </c>
      <c r="AE137" s="1">
        <v>1</v>
      </c>
      <c r="AF137" s="1">
        <v>1</v>
      </c>
      <c r="AG137" s="1"/>
      <c r="AH137" s="1">
        <v>2</v>
      </c>
      <c r="AI137" s="1">
        <v>2</v>
      </c>
      <c r="AJ137" s="1">
        <v>3</v>
      </c>
      <c r="AK137" s="1"/>
      <c r="AL137" s="1">
        <v>2</v>
      </c>
      <c r="AM137" s="1">
        <v>1</v>
      </c>
      <c r="AN137" s="1">
        <v>2</v>
      </c>
      <c r="AO137" s="1"/>
      <c r="AP137" s="1">
        <v>2</v>
      </c>
      <c r="AQ137" s="1">
        <v>1</v>
      </c>
      <c r="AR137" s="1">
        <v>2</v>
      </c>
      <c r="AS137" s="1"/>
      <c r="AT137" s="1">
        <v>2</v>
      </c>
      <c r="AU137" s="1">
        <v>1</v>
      </c>
      <c r="AV137" s="1">
        <v>1</v>
      </c>
      <c r="AW137" s="1"/>
      <c r="AX137" s="1">
        <v>2</v>
      </c>
      <c r="AY137" s="1">
        <v>1</v>
      </c>
      <c r="AZ137" s="1">
        <v>2</v>
      </c>
      <c r="BA137" s="1"/>
      <c r="BB137" s="1">
        <v>2</v>
      </c>
      <c r="BC137" s="1">
        <v>2</v>
      </c>
      <c r="BD137" s="1">
        <v>2</v>
      </c>
    </row>
    <row r="138" spans="1:56" x14ac:dyDescent="0.2">
      <c r="A138" s="1">
        <v>137</v>
      </c>
      <c r="B138" s="1"/>
      <c r="C138" s="1">
        <v>3</v>
      </c>
      <c r="D138" s="1">
        <v>2</v>
      </c>
      <c r="E138" s="1">
        <v>5</v>
      </c>
      <c r="F138" s="1">
        <v>4</v>
      </c>
      <c r="G138" s="1">
        <v>1</v>
      </c>
      <c r="H138" s="1">
        <v>2</v>
      </c>
      <c r="I138" s="1">
        <v>2</v>
      </c>
      <c r="J138" s="1">
        <v>3</v>
      </c>
      <c r="K138" s="1">
        <v>3</v>
      </c>
      <c r="L138" s="1">
        <v>8</v>
      </c>
      <c r="M138" s="1">
        <v>3</v>
      </c>
      <c r="N138" s="1">
        <v>2</v>
      </c>
      <c r="O138" s="1">
        <v>2</v>
      </c>
      <c r="P138" s="1"/>
      <c r="Q138" s="1"/>
      <c r="R138" s="1">
        <v>2</v>
      </c>
      <c r="S138" s="1">
        <v>1</v>
      </c>
      <c r="T138" s="1">
        <v>2</v>
      </c>
      <c r="U138" s="1"/>
      <c r="V138" s="1">
        <v>2</v>
      </c>
      <c r="W138" s="1">
        <v>1</v>
      </c>
      <c r="X138" s="1">
        <v>4</v>
      </c>
      <c r="Y138" s="1"/>
      <c r="Z138" s="1">
        <v>2</v>
      </c>
      <c r="AA138" s="1">
        <v>2</v>
      </c>
      <c r="AB138" s="1">
        <v>2</v>
      </c>
      <c r="AC138" s="1"/>
      <c r="AD138" s="1">
        <v>2</v>
      </c>
      <c r="AE138" s="1">
        <v>2</v>
      </c>
      <c r="AF138" s="1">
        <v>3</v>
      </c>
      <c r="AG138" s="1"/>
      <c r="AH138" s="1">
        <v>2</v>
      </c>
      <c r="AI138" s="1">
        <v>2</v>
      </c>
      <c r="AJ138" s="1">
        <v>4</v>
      </c>
      <c r="AK138" s="1"/>
      <c r="AL138" s="1">
        <v>2</v>
      </c>
      <c r="AM138" s="1">
        <v>2</v>
      </c>
      <c r="AN138" s="1">
        <v>4</v>
      </c>
      <c r="AO138" s="1"/>
      <c r="AP138" s="1">
        <v>2</v>
      </c>
      <c r="AQ138" s="1">
        <v>2</v>
      </c>
      <c r="AR138" s="1">
        <v>4</v>
      </c>
      <c r="AS138" s="1"/>
      <c r="AT138" s="1">
        <v>2</v>
      </c>
      <c r="AU138" s="1">
        <v>2</v>
      </c>
      <c r="AV138" s="1">
        <v>3</v>
      </c>
      <c r="AW138" s="1"/>
      <c r="AX138" s="1">
        <v>2</v>
      </c>
      <c r="AY138" s="1">
        <v>1</v>
      </c>
      <c r="AZ138" s="1">
        <v>4</v>
      </c>
      <c r="BA138" s="1"/>
      <c r="BB138" s="1">
        <v>2</v>
      </c>
      <c r="BC138" s="1">
        <v>2</v>
      </c>
      <c r="BD138" s="1">
        <v>3</v>
      </c>
    </row>
    <row r="139" spans="1:56" x14ac:dyDescent="0.2">
      <c r="A139" s="1">
        <v>138</v>
      </c>
      <c r="B139" s="1"/>
      <c r="C139" s="1">
        <v>1</v>
      </c>
      <c r="D139" s="1">
        <v>2</v>
      </c>
      <c r="E139" s="1">
        <v>1</v>
      </c>
      <c r="F139" s="1">
        <v>3</v>
      </c>
      <c r="G139" s="1">
        <v>1</v>
      </c>
      <c r="H139" s="1">
        <v>2</v>
      </c>
      <c r="I139" s="1">
        <v>2</v>
      </c>
      <c r="J139" s="1">
        <v>3</v>
      </c>
      <c r="K139" s="1">
        <v>2</v>
      </c>
      <c r="L139" s="1">
        <v>4</v>
      </c>
      <c r="M139" s="1">
        <v>2</v>
      </c>
      <c r="N139" s="1">
        <v>3</v>
      </c>
      <c r="O139" s="1">
        <v>2</v>
      </c>
      <c r="P139" s="1"/>
      <c r="Q139" s="1"/>
      <c r="R139" s="1">
        <v>2</v>
      </c>
      <c r="S139" s="1">
        <v>1</v>
      </c>
      <c r="T139" s="1">
        <v>3</v>
      </c>
      <c r="U139" s="1"/>
      <c r="V139" s="1">
        <v>2</v>
      </c>
      <c r="W139" s="1">
        <v>2</v>
      </c>
      <c r="X139" s="1">
        <v>2</v>
      </c>
      <c r="Y139" s="1"/>
      <c r="Z139" s="1">
        <v>2</v>
      </c>
      <c r="AA139" s="1">
        <v>1</v>
      </c>
      <c r="AB139" s="1">
        <v>1</v>
      </c>
      <c r="AC139" s="1"/>
      <c r="AD139" s="1">
        <v>2</v>
      </c>
      <c r="AE139" s="1">
        <v>2</v>
      </c>
      <c r="AF139" s="1">
        <v>1</v>
      </c>
      <c r="AG139" s="1"/>
      <c r="AH139" s="1">
        <v>2</v>
      </c>
      <c r="AI139" s="1">
        <v>2</v>
      </c>
      <c r="AJ139" s="1">
        <v>2</v>
      </c>
      <c r="AK139" s="1"/>
      <c r="AL139" s="1">
        <v>2</v>
      </c>
      <c r="AM139" s="1">
        <v>1</v>
      </c>
      <c r="AN139" s="1">
        <v>3</v>
      </c>
      <c r="AO139" s="1"/>
      <c r="AP139" s="1">
        <v>2</v>
      </c>
      <c r="AQ139" s="1">
        <v>2</v>
      </c>
      <c r="AR139" s="1">
        <v>3</v>
      </c>
      <c r="AS139" s="1"/>
      <c r="AT139" s="1">
        <v>2</v>
      </c>
      <c r="AU139" s="1">
        <v>2</v>
      </c>
      <c r="AV139" s="1">
        <v>1</v>
      </c>
      <c r="AW139" s="1"/>
      <c r="AX139" s="1">
        <v>2</v>
      </c>
      <c r="AY139" s="1">
        <v>1</v>
      </c>
      <c r="AZ139" s="1">
        <v>4</v>
      </c>
      <c r="BA139" s="1"/>
      <c r="BB139" s="1">
        <v>2</v>
      </c>
      <c r="BC139" s="1">
        <v>2</v>
      </c>
      <c r="BD139" s="1">
        <v>3</v>
      </c>
    </row>
    <row r="140" spans="1:56" x14ac:dyDescent="0.2">
      <c r="A140" s="1">
        <v>139</v>
      </c>
      <c r="B140" s="1"/>
      <c r="C140" s="1">
        <v>2</v>
      </c>
      <c r="D140" s="1">
        <v>2</v>
      </c>
      <c r="E140" s="1">
        <v>5</v>
      </c>
      <c r="F140" s="1">
        <v>4</v>
      </c>
      <c r="G140" s="1">
        <v>1</v>
      </c>
      <c r="H140" s="1">
        <v>2</v>
      </c>
      <c r="I140" s="1">
        <v>2</v>
      </c>
      <c r="J140" s="1">
        <v>2</v>
      </c>
      <c r="K140" s="1">
        <v>4</v>
      </c>
      <c r="L140" s="1">
        <v>6</v>
      </c>
      <c r="M140" s="1">
        <v>4</v>
      </c>
      <c r="N140" s="1">
        <v>2</v>
      </c>
      <c r="O140" s="1">
        <v>3</v>
      </c>
      <c r="P140" s="1"/>
      <c r="Q140" s="1"/>
      <c r="R140" s="1">
        <v>2</v>
      </c>
      <c r="S140" s="1">
        <v>1</v>
      </c>
      <c r="T140" s="1">
        <v>2</v>
      </c>
      <c r="U140" s="1"/>
      <c r="V140" s="1">
        <v>1</v>
      </c>
      <c r="W140" s="1">
        <v>2</v>
      </c>
      <c r="X140" s="1">
        <v>3</v>
      </c>
      <c r="Y140" s="1"/>
      <c r="Z140" s="1">
        <v>2</v>
      </c>
      <c r="AA140" s="1">
        <v>1</v>
      </c>
      <c r="AB140" s="1">
        <v>4</v>
      </c>
      <c r="AC140" s="1"/>
      <c r="AD140" s="1">
        <v>2</v>
      </c>
      <c r="AE140" s="1">
        <v>1</v>
      </c>
      <c r="AF140" s="1">
        <v>2</v>
      </c>
      <c r="AG140" s="1"/>
      <c r="AH140" s="1">
        <v>1</v>
      </c>
      <c r="AI140" s="1">
        <v>2</v>
      </c>
      <c r="AJ140" s="1">
        <v>3</v>
      </c>
      <c r="AK140" s="1"/>
      <c r="AL140" s="1">
        <v>2</v>
      </c>
      <c r="AM140" s="1">
        <v>1</v>
      </c>
      <c r="AN140" s="1">
        <v>1</v>
      </c>
      <c r="AO140" s="1"/>
      <c r="AP140" s="1">
        <v>2</v>
      </c>
      <c r="AQ140" s="1">
        <v>2</v>
      </c>
      <c r="AR140" s="1">
        <v>2</v>
      </c>
      <c r="AS140" s="1"/>
      <c r="AT140" s="1">
        <v>2</v>
      </c>
      <c r="AU140" s="1">
        <v>2</v>
      </c>
      <c r="AV140" s="1">
        <v>3</v>
      </c>
      <c r="AW140" s="1"/>
      <c r="AX140" s="1">
        <v>2</v>
      </c>
      <c r="AY140" s="1">
        <v>1</v>
      </c>
      <c r="AZ140" s="1">
        <v>3</v>
      </c>
      <c r="BA140" s="1"/>
      <c r="BB140" s="1">
        <v>1</v>
      </c>
      <c r="BC140" s="1">
        <v>2</v>
      </c>
      <c r="BD140" s="1">
        <v>4</v>
      </c>
    </row>
    <row r="141" spans="1:56" x14ac:dyDescent="0.2">
      <c r="A141" s="1">
        <v>140</v>
      </c>
      <c r="B141" s="1"/>
      <c r="C141" s="1">
        <v>1</v>
      </c>
      <c r="D141" s="1">
        <v>2</v>
      </c>
      <c r="E141" s="1">
        <v>3</v>
      </c>
      <c r="F141" s="1">
        <v>4</v>
      </c>
      <c r="G141" s="1">
        <v>1</v>
      </c>
      <c r="H141" s="1">
        <v>2</v>
      </c>
      <c r="I141" s="1">
        <v>3</v>
      </c>
      <c r="J141" s="1">
        <v>2</v>
      </c>
      <c r="K141" s="1">
        <v>4</v>
      </c>
      <c r="L141" s="1">
        <v>5</v>
      </c>
      <c r="M141" s="1">
        <v>3</v>
      </c>
      <c r="N141" s="1">
        <v>3</v>
      </c>
      <c r="O141" s="1">
        <v>2</v>
      </c>
      <c r="P141" s="1"/>
      <c r="Q141" s="1"/>
      <c r="R141" s="1">
        <v>2</v>
      </c>
      <c r="S141" s="1">
        <v>2</v>
      </c>
      <c r="T141" s="1">
        <v>2</v>
      </c>
      <c r="U141" s="1"/>
      <c r="V141" s="1">
        <v>2</v>
      </c>
      <c r="W141" s="1">
        <v>1</v>
      </c>
      <c r="X141" s="1">
        <v>2</v>
      </c>
      <c r="Y141" s="1"/>
      <c r="Z141" s="1">
        <v>2</v>
      </c>
      <c r="AA141" s="1">
        <v>1</v>
      </c>
      <c r="AB141" s="1">
        <v>3</v>
      </c>
      <c r="AC141" s="1"/>
      <c r="AD141" s="1">
        <v>2</v>
      </c>
      <c r="AE141" s="1">
        <v>1</v>
      </c>
      <c r="AF141" s="1">
        <v>3</v>
      </c>
      <c r="AG141" s="1"/>
      <c r="AH141" s="1">
        <v>2</v>
      </c>
      <c r="AI141" s="1">
        <v>2</v>
      </c>
      <c r="AJ141" s="1">
        <v>1</v>
      </c>
      <c r="AK141" s="1"/>
      <c r="AL141" s="1">
        <v>2</v>
      </c>
      <c r="AM141" s="1">
        <v>1</v>
      </c>
      <c r="AN141" s="1">
        <v>2</v>
      </c>
      <c r="AO141" s="1"/>
      <c r="AP141" s="1">
        <v>2</v>
      </c>
      <c r="AQ141" s="1">
        <v>2</v>
      </c>
      <c r="AR141" s="1">
        <v>2</v>
      </c>
      <c r="AS141" s="1"/>
      <c r="AT141" s="1">
        <v>2</v>
      </c>
      <c r="AU141" s="1">
        <v>2</v>
      </c>
      <c r="AV141" s="1">
        <v>2</v>
      </c>
      <c r="AW141" s="1"/>
      <c r="AX141" s="1">
        <v>2</v>
      </c>
      <c r="AY141" s="1">
        <v>1</v>
      </c>
      <c r="AZ141" s="1">
        <v>2</v>
      </c>
      <c r="BA141" s="1"/>
      <c r="BB141" s="1">
        <v>2</v>
      </c>
      <c r="BC141" s="1">
        <v>2</v>
      </c>
      <c r="BD141" s="1">
        <v>2</v>
      </c>
    </row>
    <row r="142" spans="1:56" x14ac:dyDescent="0.2">
      <c r="A142" s="1">
        <v>141</v>
      </c>
      <c r="B142" s="1"/>
      <c r="C142" s="1">
        <v>2</v>
      </c>
      <c r="D142" s="1">
        <v>1</v>
      </c>
      <c r="E142" s="1">
        <v>3</v>
      </c>
      <c r="F142" s="1">
        <v>4</v>
      </c>
      <c r="G142" s="1">
        <v>1</v>
      </c>
      <c r="H142" s="1">
        <v>2</v>
      </c>
      <c r="I142" s="1">
        <v>2</v>
      </c>
      <c r="J142" s="1">
        <v>2</v>
      </c>
      <c r="K142" s="1">
        <v>3</v>
      </c>
      <c r="L142" s="1">
        <v>5</v>
      </c>
      <c r="M142" s="1">
        <v>3</v>
      </c>
      <c r="N142" s="1">
        <v>2</v>
      </c>
      <c r="O142" s="1">
        <v>2</v>
      </c>
      <c r="P142" s="1"/>
      <c r="Q142" s="1"/>
      <c r="R142" s="1">
        <v>2</v>
      </c>
      <c r="S142" s="1">
        <v>1</v>
      </c>
      <c r="T142" s="1">
        <v>3</v>
      </c>
      <c r="U142" s="1"/>
      <c r="V142" s="1">
        <v>1</v>
      </c>
      <c r="W142" s="1">
        <v>2</v>
      </c>
      <c r="X142" s="1">
        <v>4</v>
      </c>
      <c r="Y142" s="1"/>
      <c r="Z142" s="1">
        <v>2</v>
      </c>
      <c r="AA142" s="1">
        <v>2</v>
      </c>
      <c r="AB142" s="1">
        <v>1</v>
      </c>
      <c r="AC142" s="1"/>
      <c r="AD142" s="1">
        <v>2</v>
      </c>
      <c r="AE142" s="1">
        <v>1</v>
      </c>
      <c r="AF142" s="1">
        <v>2</v>
      </c>
      <c r="AG142" s="1"/>
      <c r="AH142" s="1">
        <v>2</v>
      </c>
      <c r="AI142" s="1">
        <v>2</v>
      </c>
      <c r="AJ142" s="1">
        <v>3</v>
      </c>
      <c r="AK142" s="1"/>
      <c r="AL142" s="1">
        <v>2</v>
      </c>
      <c r="AM142" s="1">
        <v>2</v>
      </c>
      <c r="AN142" s="1">
        <v>3</v>
      </c>
      <c r="AO142" s="1"/>
      <c r="AP142" s="1">
        <v>1</v>
      </c>
      <c r="AQ142" s="1">
        <v>2</v>
      </c>
      <c r="AR142" s="1">
        <v>4</v>
      </c>
      <c r="AS142" s="1"/>
      <c r="AT142" s="1">
        <v>2</v>
      </c>
      <c r="AU142" s="1">
        <v>1</v>
      </c>
      <c r="AV142" s="1">
        <v>1</v>
      </c>
      <c r="AW142" s="1"/>
      <c r="AX142" s="1">
        <v>2</v>
      </c>
      <c r="AY142" s="1">
        <v>1</v>
      </c>
      <c r="AZ142" s="1">
        <v>4</v>
      </c>
      <c r="BA142" s="1"/>
      <c r="BB142" s="1">
        <v>2</v>
      </c>
      <c r="BC142" s="1">
        <v>1</v>
      </c>
      <c r="BD142" s="1">
        <v>3</v>
      </c>
    </row>
    <row r="143" spans="1:56" x14ac:dyDescent="0.2">
      <c r="A143" s="1">
        <v>142</v>
      </c>
      <c r="B143" s="1"/>
      <c r="C143" s="1">
        <v>2</v>
      </c>
      <c r="D143" s="1">
        <v>2</v>
      </c>
      <c r="E143" s="1">
        <v>3</v>
      </c>
      <c r="F143" s="1">
        <v>4</v>
      </c>
      <c r="G143" s="1">
        <v>1</v>
      </c>
      <c r="H143" s="1">
        <v>2</v>
      </c>
      <c r="I143" s="1">
        <v>2</v>
      </c>
      <c r="J143" s="1">
        <v>3</v>
      </c>
      <c r="K143" s="1">
        <v>3</v>
      </c>
      <c r="L143" s="1">
        <v>5</v>
      </c>
      <c r="M143" s="1">
        <v>2</v>
      </c>
      <c r="N143" s="1">
        <v>2</v>
      </c>
      <c r="O143" s="1">
        <v>1</v>
      </c>
      <c r="P143" s="1"/>
      <c r="Q143" s="1"/>
      <c r="R143" s="1">
        <v>2</v>
      </c>
      <c r="S143" s="1">
        <v>2</v>
      </c>
      <c r="T143" s="1">
        <v>3</v>
      </c>
      <c r="U143" s="1"/>
      <c r="V143" s="1">
        <v>2</v>
      </c>
      <c r="W143" s="1">
        <v>2</v>
      </c>
      <c r="X143" s="1">
        <v>3</v>
      </c>
      <c r="Y143" s="1"/>
      <c r="Z143" s="1">
        <v>2</v>
      </c>
      <c r="AA143" s="1">
        <v>1</v>
      </c>
      <c r="AB143" s="1">
        <v>3</v>
      </c>
      <c r="AC143" s="1"/>
      <c r="AD143" s="1">
        <v>2</v>
      </c>
      <c r="AE143" s="1">
        <v>1</v>
      </c>
      <c r="AF143" s="1">
        <v>4</v>
      </c>
      <c r="AG143" s="1"/>
      <c r="AH143" s="1">
        <v>1</v>
      </c>
      <c r="AI143" s="1">
        <v>2</v>
      </c>
      <c r="AJ143" s="1">
        <v>4</v>
      </c>
      <c r="AK143" s="1"/>
      <c r="AL143" s="1">
        <v>2</v>
      </c>
      <c r="AM143" s="1">
        <v>1</v>
      </c>
      <c r="AN143" s="1">
        <v>3</v>
      </c>
      <c r="AO143" s="1"/>
      <c r="AP143" s="1">
        <v>2</v>
      </c>
      <c r="AQ143" s="1">
        <v>2</v>
      </c>
      <c r="AR143" s="1">
        <v>4</v>
      </c>
      <c r="AS143" s="1"/>
      <c r="AT143" s="1">
        <v>2</v>
      </c>
      <c r="AU143" s="1">
        <v>2</v>
      </c>
      <c r="AV143" s="1">
        <v>2</v>
      </c>
      <c r="AW143" s="1"/>
      <c r="AX143" s="1">
        <v>2</v>
      </c>
      <c r="AY143" s="1">
        <v>1</v>
      </c>
      <c r="AZ143" s="1">
        <v>3</v>
      </c>
      <c r="BA143" s="1"/>
      <c r="BB143" s="1">
        <v>2</v>
      </c>
      <c r="BC143" s="1">
        <v>2</v>
      </c>
      <c r="BD143" s="1">
        <v>3</v>
      </c>
    </row>
    <row r="144" spans="1:56" x14ac:dyDescent="0.2">
      <c r="A144" s="1">
        <v>143</v>
      </c>
      <c r="B144" s="1"/>
      <c r="C144" s="1">
        <v>3</v>
      </c>
      <c r="D144" s="1">
        <v>2</v>
      </c>
      <c r="E144" s="1">
        <v>3</v>
      </c>
      <c r="F144" s="1">
        <v>4</v>
      </c>
      <c r="G144" s="1">
        <v>2</v>
      </c>
      <c r="H144" s="1">
        <v>2</v>
      </c>
      <c r="I144" s="1">
        <v>2</v>
      </c>
      <c r="J144" s="1">
        <v>1</v>
      </c>
      <c r="K144" s="1">
        <v>3</v>
      </c>
      <c r="L144" s="1">
        <v>7</v>
      </c>
      <c r="M144" s="1">
        <v>2</v>
      </c>
      <c r="N144" s="1">
        <v>2</v>
      </c>
      <c r="O144" s="1">
        <v>1</v>
      </c>
      <c r="P144" s="1"/>
      <c r="Q144" s="1"/>
      <c r="R144" s="1">
        <v>2</v>
      </c>
      <c r="S144" s="1">
        <v>1</v>
      </c>
      <c r="T144" s="1">
        <v>1</v>
      </c>
      <c r="U144" s="1"/>
      <c r="V144" s="1">
        <v>2</v>
      </c>
      <c r="W144" s="1">
        <v>2</v>
      </c>
      <c r="X144" s="1">
        <v>3</v>
      </c>
      <c r="Y144" s="1"/>
      <c r="Z144" s="1">
        <v>2</v>
      </c>
      <c r="AA144" s="1">
        <v>1</v>
      </c>
      <c r="AB144" s="1">
        <v>3</v>
      </c>
      <c r="AC144" s="1"/>
      <c r="AD144" s="1">
        <v>2</v>
      </c>
      <c r="AE144" s="1">
        <v>1</v>
      </c>
      <c r="AF144" s="1">
        <v>3</v>
      </c>
      <c r="AG144" s="1"/>
      <c r="AH144" s="1">
        <v>2</v>
      </c>
      <c r="AI144" s="1">
        <v>1</v>
      </c>
      <c r="AJ144" s="1">
        <v>3</v>
      </c>
      <c r="AK144" s="1"/>
      <c r="AL144" s="1">
        <v>2</v>
      </c>
      <c r="AM144" s="1">
        <v>1</v>
      </c>
      <c r="AN144" s="1">
        <v>4</v>
      </c>
      <c r="AO144" s="1"/>
      <c r="AP144" s="1">
        <v>2</v>
      </c>
      <c r="AQ144" s="1">
        <v>1</v>
      </c>
      <c r="AR144" s="1">
        <v>4</v>
      </c>
      <c r="AS144" s="1"/>
      <c r="AT144" s="1">
        <v>2</v>
      </c>
      <c r="AU144" s="1">
        <v>2</v>
      </c>
      <c r="AV144" s="1">
        <v>3</v>
      </c>
      <c r="AW144" s="1"/>
      <c r="AX144" s="1">
        <v>2</v>
      </c>
      <c r="AY144" s="1">
        <v>2</v>
      </c>
      <c r="AZ144" s="1">
        <v>4</v>
      </c>
      <c r="BA144" s="1"/>
      <c r="BB144" s="1">
        <v>2</v>
      </c>
      <c r="BC144" s="1">
        <v>1</v>
      </c>
      <c r="BD144" s="1">
        <v>4</v>
      </c>
    </row>
    <row r="145" spans="1:56" x14ac:dyDescent="0.2">
      <c r="A145" s="1">
        <v>144</v>
      </c>
      <c r="B145" s="1"/>
      <c r="C145" s="1">
        <v>2</v>
      </c>
      <c r="D145" s="1">
        <v>2</v>
      </c>
      <c r="E145" s="1">
        <v>3</v>
      </c>
      <c r="F145" s="1">
        <v>4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4</v>
      </c>
      <c r="M145" s="1">
        <v>3</v>
      </c>
      <c r="N145" s="1">
        <v>3</v>
      </c>
      <c r="O145" s="1">
        <v>1</v>
      </c>
      <c r="P145" s="1"/>
      <c r="Q145" s="1"/>
      <c r="R145" s="1">
        <v>2</v>
      </c>
      <c r="S145" s="1">
        <v>1</v>
      </c>
      <c r="T145" s="1">
        <v>4</v>
      </c>
      <c r="U145" s="1"/>
      <c r="V145" s="1">
        <v>2</v>
      </c>
      <c r="W145" s="1">
        <v>1</v>
      </c>
      <c r="X145" s="1">
        <v>3</v>
      </c>
      <c r="Y145" s="1"/>
      <c r="Z145" s="1">
        <v>2</v>
      </c>
      <c r="AA145" s="1">
        <v>1</v>
      </c>
      <c r="AB145" s="1">
        <v>2</v>
      </c>
      <c r="AC145" s="1"/>
      <c r="AD145" s="1">
        <v>2</v>
      </c>
      <c r="AE145" s="1">
        <v>2</v>
      </c>
      <c r="AF145" s="1">
        <v>1</v>
      </c>
      <c r="AG145" s="1"/>
      <c r="AH145" s="1">
        <v>2</v>
      </c>
      <c r="AI145" s="1">
        <v>2</v>
      </c>
      <c r="AJ145" s="1">
        <v>3</v>
      </c>
      <c r="AK145" s="1"/>
      <c r="AL145" s="1">
        <v>2</v>
      </c>
      <c r="AM145" s="1">
        <v>2</v>
      </c>
      <c r="AN145" s="1">
        <v>4</v>
      </c>
      <c r="AO145" s="1"/>
      <c r="AP145" s="1">
        <v>2</v>
      </c>
      <c r="AQ145" s="1">
        <v>2</v>
      </c>
      <c r="AR145" s="1">
        <v>3</v>
      </c>
      <c r="AS145" s="1"/>
      <c r="AT145" s="1">
        <v>2</v>
      </c>
      <c r="AU145" s="1">
        <v>2</v>
      </c>
      <c r="AV145" s="1">
        <v>3</v>
      </c>
      <c r="AW145" s="1"/>
      <c r="AX145" s="1">
        <v>2</v>
      </c>
      <c r="AY145" s="1">
        <v>1</v>
      </c>
      <c r="AZ145" s="1">
        <v>3</v>
      </c>
      <c r="BA145" s="1"/>
      <c r="BB145" s="1">
        <v>2</v>
      </c>
      <c r="BC145" s="1">
        <v>2</v>
      </c>
      <c r="BD145" s="1">
        <v>2</v>
      </c>
    </row>
    <row r="146" spans="1:56" x14ac:dyDescent="0.2">
      <c r="A146" s="1">
        <v>145</v>
      </c>
      <c r="B146" s="1"/>
      <c r="C146" s="1">
        <v>2</v>
      </c>
      <c r="D146" s="1">
        <v>2</v>
      </c>
      <c r="E146" s="1" t="s">
        <v>186</v>
      </c>
      <c r="F146" s="1">
        <v>4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1</v>
      </c>
      <c r="N146" s="1">
        <v>3</v>
      </c>
      <c r="O146" s="1">
        <v>1</v>
      </c>
      <c r="P146" s="1"/>
      <c r="Q146" s="1"/>
      <c r="R146" s="1">
        <v>2</v>
      </c>
      <c r="S146" s="1">
        <v>1</v>
      </c>
      <c r="T146" s="1">
        <v>4</v>
      </c>
      <c r="U146" s="1"/>
      <c r="V146" s="1">
        <v>2</v>
      </c>
      <c r="W146" s="1">
        <v>2</v>
      </c>
      <c r="X146" s="1">
        <v>3</v>
      </c>
      <c r="Y146" s="1"/>
      <c r="Z146" s="1">
        <v>2</v>
      </c>
      <c r="AA146" s="1">
        <v>1</v>
      </c>
      <c r="AB146" s="1">
        <v>4</v>
      </c>
      <c r="AC146" s="1"/>
      <c r="AD146" s="1">
        <v>2</v>
      </c>
      <c r="AE146" s="1">
        <v>1</v>
      </c>
      <c r="AF146" s="1">
        <v>4</v>
      </c>
      <c r="AG146" s="1"/>
      <c r="AH146" s="1">
        <v>2</v>
      </c>
      <c r="AI146" s="1">
        <v>2</v>
      </c>
      <c r="AJ146" s="1">
        <v>2</v>
      </c>
      <c r="AK146" s="1"/>
      <c r="AL146" s="1">
        <v>2</v>
      </c>
      <c r="AM146" s="1">
        <v>2</v>
      </c>
      <c r="AN146" s="1">
        <v>4</v>
      </c>
      <c r="AO146" s="1"/>
      <c r="AP146" s="1">
        <v>2</v>
      </c>
      <c r="AQ146" s="1">
        <v>1</v>
      </c>
      <c r="AR146" s="1">
        <v>3</v>
      </c>
      <c r="AS146" s="1"/>
      <c r="AT146" s="1">
        <v>2</v>
      </c>
      <c r="AU146" s="1">
        <v>2</v>
      </c>
      <c r="AV146" s="1">
        <v>3</v>
      </c>
      <c r="AW146" s="1"/>
      <c r="AX146" s="1">
        <v>2</v>
      </c>
      <c r="AY146" s="1">
        <v>2</v>
      </c>
      <c r="AZ146" s="1">
        <v>3</v>
      </c>
      <c r="BA146" s="1"/>
      <c r="BB146" s="1">
        <v>2</v>
      </c>
      <c r="BC146" s="1">
        <v>2</v>
      </c>
      <c r="BD146" s="1">
        <v>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67A-66B0-45BF-8FCF-3A1D3A11A4C7}">
  <dimension ref="A1:BE139"/>
  <sheetViews>
    <sheetView workbookViewId="0">
      <selection activeCell="A2" sqref="A2"/>
    </sheetView>
  </sheetViews>
  <sheetFormatPr baseColWidth="10" defaultRowHeight="12.75" x14ac:dyDescent="0.2"/>
  <cols>
    <col min="7" max="7" width="17.42578125" bestFit="1" customWidth="1"/>
    <col min="8" max="8" width="18.5703125" bestFit="1" customWidth="1"/>
    <col min="9" max="9" width="19.28515625" bestFit="1" customWidth="1"/>
    <col min="10" max="10" width="13.85546875" bestFit="1" customWidth="1"/>
    <col min="13" max="13" width="14.7109375" bestFit="1" customWidth="1"/>
  </cols>
  <sheetData>
    <row r="1" spans="1:57" x14ac:dyDescent="0.2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4" t="s">
        <v>16</v>
      </c>
      <c r="S1" s="25" t="s">
        <v>17</v>
      </c>
      <c r="T1" s="26" t="s">
        <v>18</v>
      </c>
      <c r="U1" s="1" t="s">
        <v>19</v>
      </c>
      <c r="V1" s="24" t="s">
        <v>20</v>
      </c>
      <c r="W1" s="25" t="s">
        <v>21</v>
      </c>
      <c r="X1" s="26" t="s">
        <v>22</v>
      </c>
      <c r="Y1" s="1" t="s">
        <v>23</v>
      </c>
      <c r="Z1" s="24" t="s">
        <v>24</v>
      </c>
      <c r="AA1" s="25" t="s">
        <v>25</v>
      </c>
      <c r="AB1" s="26" t="s">
        <v>26</v>
      </c>
      <c r="AC1" s="1" t="s">
        <v>27</v>
      </c>
      <c r="AD1" s="24" t="s">
        <v>28</v>
      </c>
      <c r="AE1" s="25" t="s">
        <v>29</v>
      </c>
      <c r="AF1" s="26" t="s">
        <v>30</v>
      </c>
      <c r="AG1" s="1" t="s">
        <v>31</v>
      </c>
      <c r="AH1" s="24" t="s">
        <v>32</v>
      </c>
      <c r="AI1" s="25" t="s">
        <v>33</v>
      </c>
      <c r="AJ1" s="26" t="s">
        <v>34</v>
      </c>
      <c r="AK1" s="1" t="s">
        <v>35</v>
      </c>
      <c r="AL1" s="24" t="s">
        <v>36</v>
      </c>
      <c r="AM1" s="25" t="s">
        <v>37</v>
      </c>
      <c r="AN1" s="26" t="s">
        <v>38</v>
      </c>
      <c r="AO1" s="1" t="s">
        <v>39</v>
      </c>
      <c r="AP1" s="24" t="s">
        <v>40</v>
      </c>
      <c r="AQ1" s="25" t="s">
        <v>41</v>
      </c>
      <c r="AR1" s="26" t="s">
        <v>42</v>
      </c>
      <c r="AS1" s="1" t="s">
        <v>43</v>
      </c>
      <c r="AT1" s="24" t="s">
        <v>44</v>
      </c>
      <c r="AU1" s="25" t="s">
        <v>45</v>
      </c>
      <c r="AV1" s="26" t="s">
        <v>46</v>
      </c>
      <c r="AW1" s="1" t="s">
        <v>47</v>
      </c>
      <c r="AX1" s="24" t="s">
        <v>48</v>
      </c>
      <c r="AY1" s="25" t="s">
        <v>49</v>
      </c>
      <c r="AZ1" s="26" t="s">
        <v>50</v>
      </c>
      <c r="BA1" s="1" t="s">
        <v>51</v>
      </c>
      <c r="BB1" s="24" t="s">
        <v>52</v>
      </c>
      <c r="BC1" s="25" t="s">
        <v>53</v>
      </c>
      <c r="BD1" s="26" t="s">
        <v>54</v>
      </c>
      <c r="BE1" s="2" t="s">
        <v>55</v>
      </c>
    </row>
    <row r="2" spans="1:57" x14ac:dyDescent="0.2">
      <c r="A2" s="1">
        <v>1</v>
      </c>
      <c r="B2" s="1">
        <v>1</v>
      </c>
      <c r="C2" s="1">
        <v>1</v>
      </c>
      <c r="D2" s="1">
        <v>2</v>
      </c>
      <c r="E2" s="1">
        <v>5</v>
      </c>
      <c r="F2" s="1">
        <v>4</v>
      </c>
      <c r="G2" s="1">
        <v>1</v>
      </c>
      <c r="H2" s="1">
        <v>2</v>
      </c>
      <c r="I2" s="1">
        <v>3</v>
      </c>
      <c r="J2" s="1">
        <v>3</v>
      </c>
      <c r="K2" s="1">
        <v>2</v>
      </c>
      <c r="L2" s="1">
        <v>4</v>
      </c>
      <c r="M2" s="1">
        <v>3</v>
      </c>
      <c r="N2" s="1">
        <v>2</v>
      </c>
      <c r="O2" s="1">
        <v>2</v>
      </c>
      <c r="P2" s="1">
        <v>10</v>
      </c>
      <c r="Q2" s="1">
        <v>1</v>
      </c>
      <c r="R2" s="27">
        <v>2</v>
      </c>
      <c r="S2" s="1">
        <v>1</v>
      </c>
      <c r="T2" s="28">
        <v>3</v>
      </c>
      <c r="U2" s="1">
        <v>1</v>
      </c>
      <c r="V2" s="27">
        <v>2</v>
      </c>
      <c r="W2" s="1">
        <v>2</v>
      </c>
      <c r="X2" s="28">
        <v>3</v>
      </c>
      <c r="Y2" s="1">
        <v>0</v>
      </c>
      <c r="Z2" s="27">
        <v>2</v>
      </c>
      <c r="AA2" s="1">
        <v>2</v>
      </c>
      <c r="AB2" s="28">
        <v>2</v>
      </c>
      <c r="AC2" s="1">
        <v>0</v>
      </c>
      <c r="AD2" s="27">
        <v>2</v>
      </c>
      <c r="AE2" s="1">
        <v>2</v>
      </c>
      <c r="AF2" s="28">
        <v>3</v>
      </c>
      <c r="AG2" s="1">
        <v>0</v>
      </c>
      <c r="AH2" s="27">
        <v>2</v>
      </c>
      <c r="AI2" s="1">
        <v>2</v>
      </c>
      <c r="AJ2" s="28">
        <v>2</v>
      </c>
      <c r="AK2" s="1">
        <v>0</v>
      </c>
      <c r="AL2" s="27">
        <v>2</v>
      </c>
      <c r="AM2" s="1">
        <v>2</v>
      </c>
      <c r="AN2" s="28">
        <v>2</v>
      </c>
      <c r="AO2" s="1">
        <v>0</v>
      </c>
      <c r="AP2" s="27">
        <v>1</v>
      </c>
      <c r="AQ2" s="1">
        <v>2</v>
      </c>
      <c r="AR2" s="28">
        <v>2</v>
      </c>
      <c r="AS2" s="1">
        <v>0</v>
      </c>
      <c r="AT2" s="27">
        <v>2</v>
      </c>
      <c r="AU2" s="1">
        <v>2</v>
      </c>
      <c r="AV2" s="28">
        <v>2</v>
      </c>
      <c r="AW2" s="1">
        <v>0</v>
      </c>
      <c r="AX2" s="27">
        <v>2</v>
      </c>
      <c r="AY2" s="1">
        <v>1</v>
      </c>
      <c r="AZ2" s="28">
        <v>2</v>
      </c>
      <c r="BA2" s="1">
        <v>0</v>
      </c>
      <c r="BB2" s="27">
        <v>2</v>
      </c>
      <c r="BC2" s="1">
        <v>2</v>
      </c>
      <c r="BD2" s="28">
        <v>2</v>
      </c>
      <c r="BE2" s="2" t="s">
        <v>56</v>
      </c>
    </row>
    <row r="3" spans="1:57" x14ac:dyDescent="0.2">
      <c r="A3" s="1">
        <v>2</v>
      </c>
      <c r="B3" s="1">
        <v>1</v>
      </c>
      <c r="C3" s="1">
        <v>2</v>
      </c>
      <c r="D3" s="1">
        <v>1</v>
      </c>
      <c r="E3" s="1">
        <v>3</v>
      </c>
      <c r="F3" s="1">
        <v>4</v>
      </c>
      <c r="G3" s="1">
        <v>1</v>
      </c>
      <c r="H3" s="1">
        <v>2</v>
      </c>
      <c r="I3" s="1">
        <v>2</v>
      </c>
      <c r="J3" s="1">
        <v>4</v>
      </c>
      <c r="K3" s="1">
        <v>3</v>
      </c>
      <c r="L3" s="1">
        <v>6</v>
      </c>
      <c r="M3" s="1">
        <v>3</v>
      </c>
      <c r="N3" s="1">
        <v>2</v>
      </c>
      <c r="O3" s="1">
        <v>1</v>
      </c>
      <c r="P3" s="1">
        <v>10</v>
      </c>
      <c r="Q3" s="1">
        <v>1</v>
      </c>
      <c r="R3" s="27">
        <v>2</v>
      </c>
      <c r="S3" s="1">
        <v>1</v>
      </c>
      <c r="T3" s="28">
        <v>4</v>
      </c>
      <c r="U3" s="1">
        <v>1</v>
      </c>
      <c r="V3" s="27">
        <v>2</v>
      </c>
      <c r="W3" s="1">
        <v>2</v>
      </c>
      <c r="X3" s="28">
        <v>3</v>
      </c>
      <c r="Y3" s="1">
        <v>0</v>
      </c>
      <c r="Z3" s="27">
        <v>2</v>
      </c>
      <c r="AA3" s="1">
        <v>1</v>
      </c>
      <c r="AB3" s="28">
        <v>3</v>
      </c>
      <c r="AC3" s="1">
        <v>1</v>
      </c>
      <c r="AD3" s="27">
        <v>2</v>
      </c>
      <c r="AE3" s="1">
        <v>2</v>
      </c>
      <c r="AF3" s="28">
        <v>2</v>
      </c>
      <c r="AG3" s="1">
        <v>1</v>
      </c>
      <c r="AH3" s="27">
        <v>2</v>
      </c>
      <c r="AI3" s="1">
        <v>2</v>
      </c>
      <c r="AJ3" s="28">
        <v>4</v>
      </c>
      <c r="AK3" s="1">
        <v>1</v>
      </c>
      <c r="AL3" s="27">
        <v>2</v>
      </c>
      <c r="AM3" s="1">
        <v>1</v>
      </c>
      <c r="AN3" s="28">
        <v>2</v>
      </c>
      <c r="AO3" s="1">
        <v>1</v>
      </c>
      <c r="AP3" s="27">
        <v>2</v>
      </c>
      <c r="AQ3" s="1">
        <v>2</v>
      </c>
      <c r="AR3" s="28">
        <v>4</v>
      </c>
      <c r="AS3" s="1">
        <v>1</v>
      </c>
      <c r="AT3" s="27">
        <v>2</v>
      </c>
      <c r="AU3" s="1">
        <v>2</v>
      </c>
      <c r="AV3" s="28">
        <v>3</v>
      </c>
      <c r="AW3" s="1">
        <v>0</v>
      </c>
      <c r="AX3" s="27">
        <v>2</v>
      </c>
      <c r="AY3" s="1">
        <v>1</v>
      </c>
      <c r="AZ3" s="28">
        <v>4</v>
      </c>
      <c r="BA3" s="1">
        <v>-99</v>
      </c>
      <c r="BB3" s="27">
        <v>1</v>
      </c>
      <c r="BC3" s="1">
        <v>2</v>
      </c>
      <c r="BD3" s="28">
        <v>4</v>
      </c>
      <c r="BE3" s="2" t="s">
        <v>57</v>
      </c>
    </row>
    <row r="4" spans="1:57" x14ac:dyDescent="0.2">
      <c r="A4" s="1">
        <v>3</v>
      </c>
      <c r="B4" s="1">
        <v>1</v>
      </c>
      <c r="C4" s="1">
        <v>2</v>
      </c>
      <c r="D4" s="1">
        <v>1</v>
      </c>
      <c r="E4" s="1">
        <v>5</v>
      </c>
      <c r="F4" s="1">
        <v>4</v>
      </c>
      <c r="G4" s="1">
        <v>1</v>
      </c>
      <c r="H4" s="1">
        <v>2</v>
      </c>
      <c r="I4" s="1">
        <v>3</v>
      </c>
      <c r="J4" s="1">
        <v>4</v>
      </c>
      <c r="K4" s="1">
        <v>3</v>
      </c>
      <c r="L4" s="1">
        <v>7</v>
      </c>
      <c r="M4" s="1">
        <v>3</v>
      </c>
      <c r="N4" s="1">
        <v>3</v>
      </c>
      <c r="O4" s="1">
        <v>2</v>
      </c>
      <c r="P4" s="1">
        <v>10</v>
      </c>
      <c r="Q4" s="1">
        <v>1</v>
      </c>
      <c r="R4" s="27">
        <v>2</v>
      </c>
      <c r="S4" s="1">
        <v>1</v>
      </c>
      <c r="T4" s="28">
        <v>4</v>
      </c>
      <c r="U4" s="1">
        <v>1</v>
      </c>
      <c r="V4" s="27">
        <v>2</v>
      </c>
      <c r="W4" s="1">
        <v>2</v>
      </c>
      <c r="X4" s="28">
        <v>3</v>
      </c>
      <c r="Y4" s="1">
        <v>1</v>
      </c>
      <c r="Z4" s="27">
        <v>2</v>
      </c>
      <c r="AA4" s="1">
        <v>1</v>
      </c>
      <c r="AB4" s="28">
        <v>3</v>
      </c>
      <c r="AC4" s="1">
        <v>1</v>
      </c>
      <c r="AD4" s="27">
        <v>2</v>
      </c>
      <c r="AE4" s="1">
        <v>2</v>
      </c>
      <c r="AF4" s="28">
        <v>3</v>
      </c>
      <c r="AG4" s="1">
        <v>1</v>
      </c>
      <c r="AH4" s="27">
        <v>2</v>
      </c>
      <c r="AI4" s="1">
        <v>1</v>
      </c>
      <c r="AJ4" s="28">
        <v>3</v>
      </c>
      <c r="AK4" s="1">
        <v>1</v>
      </c>
      <c r="AL4" s="27">
        <v>2</v>
      </c>
      <c r="AM4" s="1">
        <v>1</v>
      </c>
      <c r="AN4" s="28">
        <v>3</v>
      </c>
      <c r="AO4" s="1">
        <v>1</v>
      </c>
      <c r="AP4" s="27">
        <v>2</v>
      </c>
      <c r="AQ4" s="1">
        <v>1</v>
      </c>
      <c r="AR4" s="28">
        <v>3</v>
      </c>
      <c r="AS4" s="1">
        <v>1</v>
      </c>
      <c r="AT4" s="27">
        <v>2</v>
      </c>
      <c r="AU4" s="1">
        <v>2</v>
      </c>
      <c r="AV4" s="28">
        <v>2</v>
      </c>
      <c r="AW4" s="1">
        <v>1</v>
      </c>
      <c r="AX4" s="27">
        <v>2</v>
      </c>
      <c r="AY4" s="1">
        <v>1</v>
      </c>
      <c r="AZ4" s="28">
        <v>3</v>
      </c>
      <c r="BA4" s="1">
        <v>1</v>
      </c>
      <c r="BB4" s="27">
        <v>2</v>
      </c>
      <c r="BC4" s="1">
        <v>2</v>
      </c>
      <c r="BD4" s="28">
        <v>3</v>
      </c>
      <c r="BE4" s="2" t="s">
        <v>58</v>
      </c>
    </row>
    <row r="5" spans="1:57" x14ac:dyDescent="0.2">
      <c r="A5" s="1">
        <v>4</v>
      </c>
      <c r="B5" s="1">
        <v>1</v>
      </c>
      <c r="C5" s="1">
        <v>1</v>
      </c>
      <c r="D5" s="1">
        <v>2</v>
      </c>
      <c r="E5" s="1">
        <v>4</v>
      </c>
      <c r="F5" s="1">
        <v>3</v>
      </c>
      <c r="G5" s="1">
        <v>1</v>
      </c>
      <c r="H5" s="1">
        <v>1</v>
      </c>
      <c r="I5" s="1">
        <v>3</v>
      </c>
      <c r="J5" s="1">
        <v>2</v>
      </c>
      <c r="K5" s="1">
        <v>2</v>
      </c>
      <c r="L5" s="1">
        <v>4</v>
      </c>
      <c r="M5" s="1">
        <v>2</v>
      </c>
      <c r="N5" s="1">
        <v>3</v>
      </c>
      <c r="O5" s="1">
        <v>2</v>
      </c>
      <c r="P5" s="1">
        <v>10</v>
      </c>
      <c r="Q5" s="1">
        <v>1</v>
      </c>
      <c r="R5" s="27">
        <v>2</v>
      </c>
      <c r="S5" s="1">
        <v>1</v>
      </c>
      <c r="T5" s="28">
        <v>2</v>
      </c>
      <c r="U5" s="1">
        <v>1</v>
      </c>
      <c r="V5" s="27">
        <v>2</v>
      </c>
      <c r="W5" s="1">
        <v>2</v>
      </c>
      <c r="X5" s="28">
        <v>3</v>
      </c>
      <c r="Y5" s="1">
        <v>1</v>
      </c>
      <c r="Z5" s="27">
        <v>2</v>
      </c>
      <c r="AA5" s="1">
        <v>1</v>
      </c>
      <c r="AB5" s="28">
        <v>4</v>
      </c>
      <c r="AC5" s="1">
        <v>0</v>
      </c>
      <c r="AD5" s="27">
        <v>2</v>
      </c>
      <c r="AE5" s="1">
        <v>2</v>
      </c>
      <c r="AF5" s="28">
        <v>4</v>
      </c>
      <c r="AG5" s="1">
        <v>1</v>
      </c>
      <c r="AH5" s="27">
        <v>2</v>
      </c>
      <c r="AI5" s="1">
        <v>1</v>
      </c>
      <c r="AJ5" s="28">
        <v>4</v>
      </c>
      <c r="AK5" s="1">
        <v>0</v>
      </c>
      <c r="AL5" s="27">
        <v>2</v>
      </c>
      <c r="AM5" s="1">
        <v>2</v>
      </c>
      <c r="AN5" s="28">
        <v>4</v>
      </c>
      <c r="AO5" s="1">
        <v>0</v>
      </c>
      <c r="AP5" s="27">
        <v>2</v>
      </c>
      <c r="AQ5" s="1">
        <v>1</v>
      </c>
      <c r="AR5" s="28">
        <v>4</v>
      </c>
      <c r="AS5" s="1">
        <v>1</v>
      </c>
      <c r="AT5" s="27">
        <v>1</v>
      </c>
      <c r="AU5" s="1">
        <v>1</v>
      </c>
      <c r="AV5" s="28">
        <v>4</v>
      </c>
      <c r="AW5" s="1">
        <v>0</v>
      </c>
      <c r="AX5" s="27">
        <v>1</v>
      </c>
      <c r="AY5" s="1">
        <v>1</v>
      </c>
      <c r="AZ5" s="28">
        <v>4</v>
      </c>
      <c r="BA5" s="1">
        <v>1</v>
      </c>
      <c r="BB5" s="27">
        <v>2</v>
      </c>
      <c r="BC5" s="1">
        <v>2</v>
      </c>
      <c r="BD5" s="28">
        <v>2</v>
      </c>
      <c r="BE5" s="2" t="s">
        <v>59</v>
      </c>
    </row>
    <row r="6" spans="1:57" x14ac:dyDescent="0.2">
      <c r="A6" s="1">
        <v>5</v>
      </c>
      <c r="B6" s="1">
        <v>1</v>
      </c>
      <c r="C6" s="1">
        <v>1</v>
      </c>
      <c r="D6" s="1">
        <v>1</v>
      </c>
      <c r="E6" s="1">
        <v>5</v>
      </c>
      <c r="F6" s="1">
        <v>3</v>
      </c>
      <c r="G6" s="1">
        <v>1</v>
      </c>
      <c r="H6" s="1">
        <v>2</v>
      </c>
      <c r="I6" s="1">
        <v>1</v>
      </c>
      <c r="J6" s="1">
        <v>3</v>
      </c>
      <c r="K6" s="1">
        <v>2</v>
      </c>
      <c r="L6" s="1">
        <v>5</v>
      </c>
      <c r="M6" s="1">
        <v>3</v>
      </c>
      <c r="N6" s="1">
        <v>1</v>
      </c>
      <c r="O6" s="1">
        <v>3</v>
      </c>
      <c r="P6" s="1">
        <v>10</v>
      </c>
      <c r="Q6" s="1">
        <v>0</v>
      </c>
      <c r="R6" s="27">
        <v>2</v>
      </c>
      <c r="S6" s="1">
        <v>2</v>
      </c>
      <c r="T6" s="28">
        <v>4</v>
      </c>
      <c r="U6" s="1">
        <v>0</v>
      </c>
      <c r="V6" s="27">
        <v>2</v>
      </c>
      <c r="W6" s="1">
        <v>1</v>
      </c>
      <c r="X6" s="28">
        <v>3</v>
      </c>
      <c r="Y6" s="1">
        <v>0</v>
      </c>
      <c r="Z6" s="27">
        <v>2</v>
      </c>
      <c r="AA6" s="1">
        <v>1</v>
      </c>
      <c r="AB6" s="28">
        <v>1</v>
      </c>
      <c r="AC6" s="1">
        <v>0</v>
      </c>
      <c r="AD6" s="27">
        <v>2</v>
      </c>
      <c r="AE6" s="1">
        <v>1</v>
      </c>
      <c r="AF6" s="28">
        <v>2</v>
      </c>
      <c r="AG6" s="1">
        <v>0</v>
      </c>
      <c r="AH6" s="27">
        <v>2</v>
      </c>
      <c r="AI6" s="1">
        <v>2</v>
      </c>
      <c r="AJ6" s="28">
        <v>3</v>
      </c>
      <c r="AK6" s="1">
        <v>0</v>
      </c>
      <c r="AL6" s="27">
        <v>2</v>
      </c>
      <c r="AM6" s="1">
        <v>1</v>
      </c>
      <c r="AN6" s="28">
        <v>1</v>
      </c>
      <c r="AO6" s="1">
        <v>0</v>
      </c>
      <c r="AP6" s="27">
        <v>2</v>
      </c>
      <c r="AQ6" s="1">
        <v>2</v>
      </c>
      <c r="AR6" s="28">
        <v>4</v>
      </c>
      <c r="AS6" s="1">
        <v>0</v>
      </c>
      <c r="AT6" s="27">
        <v>2</v>
      </c>
      <c r="AU6" s="1">
        <v>2</v>
      </c>
      <c r="AV6" s="28">
        <v>3</v>
      </c>
      <c r="AW6" s="1">
        <v>0</v>
      </c>
      <c r="AX6" s="27">
        <v>2</v>
      </c>
      <c r="AY6" s="1">
        <v>1</v>
      </c>
      <c r="AZ6" s="28">
        <v>2</v>
      </c>
      <c r="BA6" s="1">
        <v>0</v>
      </c>
      <c r="BB6" s="27">
        <v>2</v>
      </c>
      <c r="BC6" s="1">
        <v>2</v>
      </c>
      <c r="BD6" s="28">
        <v>3</v>
      </c>
      <c r="BE6" s="2" t="s">
        <v>60</v>
      </c>
    </row>
    <row r="7" spans="1:57" x14ac:dyDescent="0.2">
      <c r="A7" s="1">
        <v>6</v>
      </c>
      <c r="B7" s="1">
        <v>1</v>
      </c>
      <c r="C7" s="1">
        <v>3</v>
      </c>
      <c r="D7" s="1">
        <v>3</v>
      </c>
      <c r="E7" s="1">
        <v>4</v>
      </c>
      <c r="F7" s="1">
        <v>4</v>
      </c>
      <c r="G7" s="1">
        <v>1</v>
      </c>
      <c r="H7" s="1">
        <v>2</v>
      </c>
      <c r="I7" s="1">
        <v>3</v>
      </c>
      <c r="J7" s="1">
        <v>3</v>
      </c>
      <c r="K7" s="1">
        <v>4</v>
      </c>
      <c r="L7" s="1">
        <v>8</v>
      </c>
      <c r="M7" s="1">
        <v>4</v>
      </c>
      <c r="N7" s="1">
        <v>3</v>
      </c>
      <c r="O7" s="1">
        <v>2</v>
      </c>
      <c r="P7" s="1">
        <v>10</v>
      </c>
      <c r="Q7" s="1">
        <v>1</v>
      </c>
      <c r="R7" s="27">
        <v>2</v>
      </c>
      <c r="S7" s="1">
        <v>1</v>
      </c>
      <c r="T7" s="28">
        <v>3</v>
      </c>
      <c r="U7" s="1">
        <v>1</v>
      </c>
      <c r="V7" s="27">
        <v>2</v>
      </c>
      <c r="W7" s="1">
        <v>1</v>
      </c>
      <c r="X7" s="28">
        <v>4</v>
      </c>
      <c r="Y7" s="1">
        <v>1</v>
      </c>
      <c r="Z7" s="27">
        <v>2</v>
      </c>
      <c r="AA7" s="1">
        <v>1</v>
      </c>
      <c r="AB7" s="28">
        <v>3</v>
      </c>
      <c r="AC7" s="1">
        <v>1</v>
      </c>
      <c r="AD7" s="27">
        <v>2</v>
      </c>
      <c r="AE7" s="1">
        <v>1</v>
      </c>
      <c r="AF7" s="28">
        <v>2</v>
      </c>
      <c r="AG7" s="1">
        <v>1</v>
      </c>
      <c r="AH7" s="27">
        <v>2</v>
      </c>
      <c r="AI7" s="1">
        <v>2</v>
      </c>
      <c r="AJ7" s="28">
        <v>2</v>
      </c>
      <c r="AK7" s="1">
        <v>1</v>
      </c>
      <c r="AL7" s="27">
        <v>2</v>
      </c>
      <c r="AM7" s="1">
        <v>1</v>
      </c>
      <c r="AN7" s="28">
        <v>4</v>
      </c>
      <c r="AO7" s="1">
        <v>1</v>
      </c>
      <c r="AP7" s="27">
        <v>2</v>
      </c>
      <c r="AQ7" s="1">
        <v>1</v>
      </c>
      <c r="AR7" s="28">
        <v>4</v>
      </c>
      <c r="AS7" s="1">
        <v>1</v>
      </c>
      <c r="AT7" s="27">
        <v>2</v>
      </c>
      <c r="AU7" s="1">
        <v>1</v>
      </c>
      <c r="AV7" s="28">
        <v>2</v>
      </c>
      <c r="AW7" s="1">
        <v>0</v>
      </c>
      <c r="AX7" s="27">
        <v>2</v>
      </c>
      <c r="AY7" s="1">
        <v>1</v>
      </c>
      <c r="AZ7" s="28">
        <v>4</v>
      </c>
      <c r="BA7" s="1">
        <v>1</v>
      </c>
      <c r="BB7" s="27">
        <v>2</v>
      </c>
      <c r="BC7" s="1">
        <v>1</v>
      </c>
      <c r="BD7" s="28">
        <v>2</v>
      </c>
      <c r="BE7" s="2" t="s">
        <v>62</v>
      </c>
    </row>
    <row r="8" spans="1:57" x14ac:dyDescent="0.2">
      <c r="A8" s="1">
        <v>7</v>
      </c>
      <c r="B8" s="1">
        <v>1</v>
      </c>
      <c r="C8" s="1">
        <v>2</v>
      </c>
      <c r="D8" s="1">
        <v>2</v>
      </c>
      <c r="E8" s="1">
        <v>3</v>
      </c>
      <c r="F8" s="1">
        <v>4</v>
      </c>
      <c r="G8" s="1">
        <v>-77</v>
      </c>
      <c r="H8" s="1">
        <v>-77</v>
      </c>
      <c r="I8" s="1">
        <v>-77</v>
      </c>
      <c r="J8" s="1">
        <v>-77</v>
      </c>
      <c r="K8" s="1">
        <v>-77</v>
      </c>
      <c r="L8" s="1">
        <v>-77</v>
      </c>
      <c r="M8" s="1">
        <v>-77</v>
      </c>
      <c r="N8" s="1">
        <v>-77</v>
      </c>
      <c r="O8" s="1">
        <v>-77</v>
      </c>
      <c r="P8" s="1">
        <v>-66</v>
      </c>
      <c r="Q8" s="1">
        <v>-77</v>
      </c>
      <c r="R8" s="27">
        <v>-77</v>
      </c>
      <c r="S8" s="1">
        <v>-77</v>
      </c>
      <c r="T8" s="28">
        <v>-77</v>
      </c>
      <c r="U8" s="1">
        <v>-77</v>
      </c>
      <c r="V8" s="27">
        <v>-77</v>
      </c>
      <c r="W8" s="1">
        <v>-77</v>
      </c>
      <c r="X8" s="28">
        <v>-77</v>
      </c>
      <c r="Y8" s="1">
        <v>-77</v>
      </c>
      <c r="Z8" s="27">
        <v>-77</v>
      </c>
      <c r="AA8" s="1">
        <v>-77</v>
      </c>
      <c r="AB8" s="28">
        <v>-77</v>
      </c>
      <c r="AC8" s="1">
        <v>-77</v>
      </c>
      <c r="AD8" s="27">
        <v>-77</v>
      </c>
      <c r="AE8" s="1">
        <v>-77</v>
      </c>
      <c r="AF8" s="28">
        <v>-77</v>
      </c>
      <c r="AG8" s="1">
        <v>-77</v>
      </c>
      <c r="AH8" s="27">
        <v>-77</v>
      </c>
      <c r="AI8" s="1">
        <v>-77</v>
      </c>
      <c r="AJ8" s="28">
        <v>-77</v>
      </c>
      <c r="AK8" s="1">
        <v>-77</v>
      </c>
      <c r="AL8" s="27">
        <v>-77</v>
      </c>
      <c r="AM8" s="1">
        <v>-77</v>
      </c>
      <c r="AN8" s="28">
        <v>-77</v>
      </c>
      <c r="AO8" s="1">
        <v>-77</v>
      </c>
      <c r="AP8" s="27">
        <v>-77</v>
      </c>
      <c r="AQ8" s="1">
        <v>-77</v>
      </c>
      <c r="AR8" s="28">
        <v>-77</v>
      </c>
      <c r="AS8" s="1">
        <v>-77</v>
      </c>
      <c r="AT8" s="27">
        <v>-77</v>
      </c>
      <c r="AU8" s="1">
        <v>-77</v>
      </c>
      <c r="AV8" s="28">
        <v>-77</v>
      </c>
      <c r="AW8" s="1">
        <v>-77</v>
      </c>
      <c r="AX8" s="27">
        <v>-77</v>
      </c>
      <c r="AY8" s="1">
        <v>-77</v>
      </c>
      <c r="AZ8" s="28">
        <v>-77</v>
      </c>
      <c r="BA8" s="1">
        <v>-77</v>
      </c>
      <c r="BB8" s="27">
        <v>-77</v>
      </c>
      <c r="BC8" s="1">
        <v>-77</v>
      </c>
      <c r="BD8" s="28">
        <v>-77</v>
      </c>
      <c r="BE8" s="2" t="s">
        <v>63</v>
      </c>
    </row>
    <row r="9" spans="1:57" x14ac:dyDescent="0.2">
      <c r="A9" s="1">
        <v>8</v>
      </c>
      <c r="B9" s="1">
        <v>1</v>
      </c>
      <c r="C9" s="1">
        <v>1</v>
      </c>
      <c r="D9" s="1">
        <v>1</v>
      </c>
      <c r="E9" s="1">
        <v>5</v>
      </c>
      <c r="F9" s="1">
        <v>4</v>
      </c>
      <c r="G9" s="1">
        <v>1</v>
      </c>
      <c r="H9" s="1">
        <v>2</v>
      </c>
      <c r="I9" s="1">
        <v>3</v>
      </c>
      <c r="J9" s="1">
        <v>3</v>
      </c>
      <c r="K9" s="1">
        <v>4</v>
      </c>
      <c r="L9" s="1">
        <v>7</v>
      </c>
      <c r="M9" s="1">
        <v>3</v>
      </c>
      <c r="N9" s="1">
        <v>2</v>
      </c>
      <c r="O9" s="1">
        <v>3</v>
      </c>
      <c r="P9" s="1">
        <v>10</v>
      </c>
      <c r="Q9" s="1">
        <v>1</v>
      </c>
      <c r="R9" s="27">
        <v>2</v>
      </c>
      <c r="S9" s="1">
        <v>1</v>
      </c>
      <c r="T9" s="28">
        <v>4</v>
      </c>
      <c r="U9" s="1">
        <v>1</v>
      </c>
      <c r="V9" s="27">
        <v>2</v>
      </c>
      <c r="W9" s="1">
        <v>2</v>
      </c>
      <c r="X9" s="28">
        <v>4</v>
      </c>
      <c r="Y9" s="1">
        <v>1</v>
      </c>
      <c r="Z9" s="27">
        <v>2</v>
      </c>
      <c r="AA9" s="1">
        <v>1</v>
      </c>
      <c r="AB9" s="28">
        <v>4</v>
      </c>
      <c r="AC9" s="1">
        <v>1</v>
      </c>
      <c r="AD9" s="27">
        <v>1</v>
      </c>
      <c r="AE9" s="1">
        <v>1</v>
      </c>
      <c r="AF9" s="28">
        <v>4</v>
      </c>
      <c r="AG9" s="1">
        <v>1</v>
      </c>
      <c r="AH9" s="27">
        <v>1</v>
      </c>
      <c r="AI9" s="1">
        <v>2</v>
      </c>
      <c r="AJ9" s="28">
        <v>4</v>
      </c>
      <c r="AK9" s="1">
        <v>1</v>
      </c>
      <c r="AL9" s="27">
        <v>2</v>
      </c>
      <c r="AM9" s="1">
        <v>1</v>
      </c>
      <c r="AN9" s="28">
        <v>4</v>
      </c>
      <c r="AO9" s="1">
        <v>1</v>
      </c>
      <c r="AP9" s="27">
        <v>1</v>
      </c>
      <c r="AQ9" s="1">
        <v>2</v>
      </c>
      <c r="AR9" s="28">
        <v>3</v>
      </c>
      <c r="AS9" s="1">
        <v>1</v>
      </c>
      <c r="AT9" s="27">
        <v>2</v>
      </c>
      <c r="AU9" s="1">
        <v>2</v>
      </c>
      <c r="AV9" s="28">
        <v>3</v>
      </c>
      <c r="AW9" s="1">
        <v>1</v>
      </c>
      <c r="AX9" s="27">
        <v>2</v>
      </c>
      <c r="AY9" s="1">
        <v>1</v>
      </c>
      <c r="AZ9" s="28">
        <v>4</v>
      </c>
      <c r="BA9" s="1">
        <v>1</v>
      </c>
      <c r="BB9" s="27">
        <v>1</v>
      </c>
      <c r="BC9" s="1">
        <v>2</v>
      </c>
      <c r="BD9" s="28">
        <v>4</v>
      </c>
      <c r="BE9" s="2" t="s">
        <v>64</v>
      </c>
    </row>
    <row r="10" spans="1:57" x14ac:dyDescent="0.2">
      <c r="A10" s="1">
        <v>9</v>
      </c>
      <c r="B10" s="1">
        <v>1</v>
      </c>
      <c r="C10" s="1">
        <v>3</v>
      </c>
      <c r="D10" s="1">
        <v>2</v>
      </c>
      <c r="E10" s="1">
        <v>2</v>
      </c>
      <c r="F10" s="1">
        <v>4</v>
      </c>
      <c r="G10" s="1">
        <v>1</v>
      </c>
      <c r="H10" s="1">
        <v>2</v>
      </c>
      <c r="I10" s="1">
        <v>3</v>
      </c>
      <c r="J10" s="1">
        <v>4</v>
      </c>
      <c r="K10" s="1">
        <v>4</v>
      </c>
      <c r="L10" s="1">
        <v>8</v>
      </c>
      <c r="M10" s="1">
        <v>4</v>
      </c>
      <c r="N10" s="1">
        <v>2</v>
      </c>
      <c r="O10" s="1">
        <v>2</v>
      </c>
      <c r="P10" s="1">
        <v>10</v>
      </c>
      <c r="Q10" s="1">
        <v>1</v>
      </c>
      <c r="R10" s="27">
        <v>2</v>
      </c>
      <c r="S10" s="1">
        <v>2</v>
      </c>
      <c r="T10" s="28">
        <v>4</v>
      </c>
      <c r="U10" s="1">
        <v>1</v>
      </c>
      <c r="V10" s="27">
        <v>2</v>
      </c>
      <c r="W10" s="1">
        <v>2</v>
      </c>
      <c r="X10" s="28">
        <v>3</v>
      </c>
      <c r="Y10" s="1">
        <v>1</v>
      </c>
      <c r="Z10" s="27">
        <v>2</v>
      </c>
      <c r="AA10" s="1">
        <v>1</v>
      </c>
      <c r="AB10" s="28">
        <v>4</v>
      </c>
      <c r="AC10" s="1">
        <v>1</v>
      </c>
      <c r="AD10" s="27">
        <v>2</v>
      </c>
      <c r="AE10" s="1">
        <v>2</v>
      </c>
      <c r="AF10" s="28">
        <v>3</v>
      </c>
      <c r="AG10" s="1">
        <v>1</v>
      </c>
      <c r="AH10" s="27">
        <v>2</v>
      </c>
      <c r="AI10" s="1">
        <v>1</v>
      </c>
      <c r="AJ10" s="28">
        <v>3</v>
      </c>
      <c r="AK10" s="1">
        <v>1</v>
      </c>
      <c r="AL10" s="27">
        <v>2</v>
      </c>
      <c r="AM10" s="1">
        <v>2</v>
      </c>
      <c r="AN10" s="28">
        <v>3</v>
      </c>
      <c r="AO10" s="1">
        <v>1</v>
      </c>
      <c r="AP10" s="27">
        <v>2</v>
      </c>
      <c r="AQ10" s="1">
        <v>1</v>
      </c>
      <c r="AR10" s="28">
        <v>4</v>
      </c>
      <c r="AS10" s="1">
        <v>1</v>
      </c>
      <c r="AT10" s="27">
        <v>2</v>
      </c>
      <c r="AU10" s="1">
        <v>1</v>
      </c>
      <c r="AV10" s="28">
        <v>4</v>
      </c>
      <c r="AW10" s="1">
        <v>1</v>
      </c>
      <c r="AX10" s="27">
        <v>2</v>
      </c>
      <c r="AY10" s="1">
        <v>1</v>
      </c>
      <c r="AZ10" s="28">
        <v>4</v>
      </c>
      <c r="BA10" s="1">
        <v>1</v>
      </c>
      <c r="BB10" s="27">
        <v>2</v>
      </c>
      <c r="BC10" s="1">
        <v>1</v>
      </c>
      <c r="BD10" s="28">
        <v>3</v>
      </c>
      <c r="BE10" s="2" t="s">
        <v>65</v>
      </c>
    </row>
    <row r="11" spans="1:57" x14ac:dyDescent="0.2">
      <c r="A11" s="1">
        <v>10</v>
      </c>
      <c r="B11" s="1">
        <v>1</v>
      </c>
      <c r="C11" s="1">
        <v>2</v>
      </c>
      <c r="D11" s="1">
        <v>1</v>
      </c>
      <c r="E11" s="1">
        <v>4</v>
      </c>
      <c r="F11" s="1">
        <v>3</v>
      </c>
      <c r="G11" s="1">
        <v>1</v>
      </c>
      <c r="H11" s="1">
        <v>2</v>
      </c>
      <c r="I11" s="1">
        <v>3</v>
      </c>
      <c r="J11" s="1">
        <v>4</v>
      </c>
      <c r="K11" s="1">
        <v>3</v>
      </c>
      <c r="L11" s="1">
        <v>6</v>
      </c>
      <c r="M11" s="1">
        <v>3</v>
      </c>
      <c r="N11" s="1">
        <v>3</v>
      </c>
      <c r="O11" s="1">
        <v>1</v>
      </c>
      <c r="P11" s="1">
        <v>10</v>
      </c>
      <c r="Q11" s="1">
        <v>1</v>
      </c>
      <c r="R11" s="27">
        <v>2</v>
      </c>
      <c r="S11" s="1">
        <v>1</v>
      </c>
      <c r="T11" s="28">
        <v>3</v>
      </c>
      <c r="U11" s="1">
        <v>1</v>
      </c>
      <c r="V11" s="27">
        <v>1</v>
      </c>
      <c r="W11" s="1">
        <v>2</v>
      </c>
      <c r="X11" s="28">
        <v>4</v>
      </c>
      <c r="Y11" s="1">
        <v>1</v>
      </c>
      <c r="Z11" s="27">
        <v>2</v>
      </c>
      <c r="AA11" s="1">
        <v>1</v>
      </c>
      <c r="AB11" s="28">
        <v>3</v>
      </c>
      <c r="AC11" s="1">
        <v>1</v>
      </c>
      <c r="AD11" s="27">
        <v>1</v>
      </c>
      <c r="AE11" s="1">
        <v>1</v>
      </c>
      <c r="AF11" s="28">
        <v>4</v>
      </c>
      <c r="AG11" s="1">
        <v>1</v>
      </c>
      <c r="AH11" s="27">
        <v>2</v>
      </c>
      <c r="AI11" s="1">
        <v>2</v>
      </c>
      <c r="AJ11" s="28">
        <v>3</v>
      </c>
      <c r="AK11" s="1">
        <v>1</v>
      </c>
      <c r="AL11" s="27">
        <v>1</v>
      </c>
      <c r="AM11" s="1">
        <v>1</v>
      </c>
      <c r="AN11" s="28">
        <v>4</v>
      </c>
      <c r="AO11" s="1">
        <v>1</v>
      </c>
      <c r="AP11" s="27">
        <v>2</v>
      </c>
      <c r="AQ11" s="1">
        <v>2</v>
      </c>
      <c r="AR11" s="28">
        <v>4</v>
      </c>
      <c r="AS11" s="1">
        <v>1</v>
      </c>
      <c r="AT11" s="27">
        <v>2</v>
      </c>
      <c r="AU11" s="1">
        <v>2</v>
      </c>
      <c r="AV11" s="28">
        <v>3</v>
      </c>
      <c r="AW11" s="1">
        <v>1</v>
      </c>
      <c r="AX11" s="27">
        <v>2</v>
      </c>
      <c r="AY11" s="1">
        <v>1</v>
      </c>
      <c r="AZ11" s="28">
        <v>4</v>
      </c>
      <c r="BA11" s="1">
        <v>1</v>
      </c>
      <c r="BB11" s="27">
        <v>1</v>
      </c>
      <c r="BC11" s="1">
        <v>2</v>
      </c>
      <c r="BD11" s="28">
        <v>4</v>
      </c>
      <c r="BE11" s="2" t="s">
        <v>66</v>
      </c>
    </row>
    <row r="12" spans="1:57" x14ac:dyDescent="0.2">
      <c r="A12" s="1">
        <v>11</v>
      </c>
      <c r="B12" s="1">
        <v>1</v>
      </c>
      <c r="C12" s="1">
        <v>2</v>
      </c>
      <c r="D12" s="1">
        <v>1</v>
      </c>
      <c r="E12" s="1">
        <v>4</v>
      </c>
      <c r="F12" s="1">
        <v>3</v>
      </c>
      <c r="G12" s="1">
        <v>1</v>
      </c>
      <c r="H12" s="1">
        <v>2</v>
      </c>
      <c r="I12" s="1">
        <v>3</v>
      </c>
      <c r="J12" s="1">
        <v>3</v>
      </c>
      <c r="K12" s="1">
        <v>3</v>
      </c>
      <c r="L12" s="1">
        <v>4</v>
      </c>
      <c r="M12" s="1">
        <v>3</v>
      </c>
      <c r="N12" s="1">
        <v>3</v>
      </c>
      <c r="O12" s="1">
        <v>1</v>
      </c>
      <c r="P12" s="1">
        <v>10</v>
      </c>
      <c r="Q12" s="1">
        <v>1</v>
      </c>
      <c r="R12" s="27">
        <v>2</v>
      </c>
      <c r="S12" s="1">
        <v>1</v>
      </c>
      <c r="T12" s="28">
        <v>3</v>
      </c>
      <c r="U12" s="1">
        <v>1</v>
      </c>
      <c r="V12" s="27">
        <v>2</v>
      </c>
      <c r="W12" s="1">
        <v>2</v>
      </c>
      <c r="X12" s="28">
        <v>2</v>
      </c>
      <c r="Y12" s="1">
        <v>0</v>
      </c>
      <c r="Z12" s="27">
        <v>2</v>
      </c>
      <c r="AA12" s="1">
        <v>1</v>
      </c>
      <c r="AB12" s="28">
        <v>3</v>
      </c>
      <c r="AC12" s="1">
        <v>1</v>
      </c>
      <c r="AD12" s="27">
        <v>2</v>
      </c>
      <c r="AE12" s="1">
        <v>1</v>
      </c>
      <c r="AF12" s="28">
        <v>4</v>
      </c>
      <c r="AG12" s="1">
        <v>1</v>
      </c>
      <c r="AH12" s="27">
        <v>2</v>
      </c>
      <c r="AI12" s="1">
        <v>2</v>
      </c>
      <c r="AJ12" s="28">
        <v>3</v>
      </c>
      <c r="AK12" s="1">
        <v>1</v>
      </c>
      <c r="AL12" s="27">
        <v>2</v>
      </c>
      <c r="AM12" s="1">
        <v>1</v>
      </c>
      <c r="AN12" s="28">
        <v>4</v>
      </c>
      <c r="AO12" s="1">
        <v>1</v>
      </c>
      <c r="AP12" s="27">
        <v>2</v>
      </c>
      <c r="AQ12" s="1">
        <v>2</v>
      </c>
      <c r="AR12" s="28">
        <v>2</v>
      </c>
      <c r="AS12" s="1">
        <v>1</v>
      </c>
      <c r="AT12" s="27">
        <v>2</v>
      </c>
      <c r="AU12" s="1">
        <v>2</v>
      </c>
      <c r="AV12" s="28">
        <v>3</v>
      </c>
      <c r="AW12" s="1">
        <v>0</v>
      </c>
      <c r="AX12" s="27">
        <v>2</v>
      </c>
      <c r="AY12" s="1">
        <v>1</v>
      </c>
      <c r="AZ12" s="28">
        <v>3</v>
      </c>
      <c r="BA12" s="1">
        <v>1</v>
      </c>
      <c r="BB12" s="27">
        <v>1</v>
      </c>
      <c r="BC12" s="1">
        <v>2</v>
      </c>
      <c r="BD12" s="28">
        <v>3</v>
      </c>
      <c r="BE12" s="2" t="s">
        <v>67</v>
      </c>
    </row>
    <row r="13" spans="1:57" x14ac:dyDescent="0.2">
      <c r="A13" s="1">
        <v>12</v>
      </c>
      <c r="B13" s="1">
        <v>1</v>
      </c>
      <c r="C13" s="1">
        <v>2</v>
      </c>
      <c r="D13" s="1">
        <v>1</v>
      </c>
      <c r="E13" s="1">
        <v>5</v>
      </c>
      <c r="F13" s="1">
        <v>4</v>
      </c>
      <c r="G13" s="1">
        <v>1</v>
      </c>
      <c r="H13" s="1">
        <v>1</v>
      </c>
      <c r="I13" s="1">
        <v>3</v>
      </c>
      <c r="J13" s="1">
        <v>4</v>
      </c>
      <c r="K13" s="1">
        <v>3</v>
      </c>
      <c r="L13" s="1">
        <v>6</v>
      </c>
      <c r="M13" s="1">
        <v>4</v>
      </c>
      <c r="N13" s="1">
        <v>3</v>
      </c>
      <c r="O13" s="1">
        <v>1</v>
      </c>
      <c r="P13" s="1">
        <v>10</v>
      </c>
      <c r="Q13" s="1">
        <v>1</v>
      </c>
      <c r="R13" s="27">
        <v>2</v>
      </c>
      <c r="S13" s="1">
        <v>2</v>
      </c>
      <c r="T13" s="28">
        <v>2</v>
      </c>
      <c r="U13" s="1">
        <v>1</v>
      </c>
      <c r="V13" s="27">
        <v>2</v>
      </c>
      <c r="W13" s="1">
        <v>2</v>
      </c>
      <c r="X13" s="28">
        <v>3</v>
      </c>
      <c r="Y13" s="1">
        <v>1</v>
      </c>
      <c r="Z13" s="27">
        <v>2</v>
      </c>
      <c r="AA13" s="1">
        <v>1</v>
      </c>
      <c r="AB13" s="28">
        <v>3</v>
      </c>
      <c r="AC13" s="1">
        <v>1</v>
      </c>
      <c r="AD13" s="27">
        <v>2</v>
      </c>
      <c r="AE13" s="1">
        <v>2</v>
      </c>
      <c r="AF13" s="28">
        <v>2</v>
      </c>
      <c r="AG13" s="1">
        <v>1</v>
      </c>
      <c r="AH13" s="27">
        <v>2</v>
      </c>
      <c r="AI13" s="1">
        <v>1</v>
      </c>
      <c r="AJ13" s="28">
        <v>2</v>
      </c>
      <c r="AK13" s="1">
        <v>1</v>
      </c>
      <c r="AL13" s="27">
        <v>2</v>
      </c>
      <c r="AM13" s="1">
        <v>1</v>
      </c>
      <c r="AN13" s="28">
        <v>4</v>
      </c>
      <c r="AO13" s="1">
        <v>1</v>
      </c>
      <c r="AP13" s="27">
        <v>2</v>
      </c>
      <c r="AQ13" s="1">
        <v>1</v>
      </c>
      <c r="AR13" s="28">
        <v>2</v>
      </c>
      <c r="AS13" s="1">
        <v>1</v>
      </c>
      <c r="AT13" s="27">
        <v>2</v>
      </c>
      <c r="AU13" s="1">
        <v>1</v>
      </c>
      <c r="AV13" s="28">
        <v>3</v>
      </c>
      <c r="AW13" s="1">
        <v>1</v>
      </c>
      <c r="AX13" s="27">
        <v>2</v>
      </c>
      <c r="AY13" s="1">
        <v>1</v>
      </c>
      <c r="AZ13" s="28">
        <v>3</v>
      </c>
      <c r="BA13" s="1">
        <v>1</v>
      </c>
      <c r="BB13" s="27">
        <v>2</v>
      </c>
      <c r="BC13" s="1">
        <v>1</v>
      </c>
      <c r="BD13" s="28">
        <v>3</v>
      </c>
      <c r="BE13" s="2" t="s">
        <v>68</v>
      </c>
    </row>
    <row r="14" spans="1:57" x14ac:dyDescent="0.2">
      <c r="A14" s="1">
        <v>13</v>
      </c>
      <c r="B14" s="1">
        <v>1</v>
      </c>
      <c r="C14" s="1">
        <v>2</v>
      </c>
      <c r="D14" s="1">
        <v>2</v>
      </c>
      <c r="E14" s="1">
        <v>5</v>
      </c>
      <c r="F14" s="1">
        <v>4</v>
      </c>
      <c r="G14" s="1">
        <v>1</v>
      </c>
      <c r="H14" s="1">
        <v>2</v>
      </c>
      <c r="I14" s="1">
        <v>3</v>
      </c>
      <c r="J14" s="1">
        <v>2</v>
      </c>
      <c r="K14" s="1">
        <v>3</v>
      </c>
      <c r="L14" s="1">
        <v>7</v>
      </c>
      <c r="M14" s="1">
        <v>4</v>
      </c>
      <c r="N14" s="1">
        <v>2</v>
      </c>
      <c r="O14" s="1">
        <v>3</v>
      </c>
      <c r="P14" s="1">
        <v>10</v>
      </c>
      <c r="Q14" s="1">
        <v>1</v>
      </c>
      <c r="R14" s="27">
        <v>2</v>
      </c>
      <c r="S14" s="1">
        <v>1</v>
      </c>
      <c r="T14" s="28">
        <v>2</v>
      </c>
      <c r="U14" s="1">
        <v>1</v>
      </c>
      <c r="V14" s="27">
        <v>2</v>
      </c>
      <c r="W14" s="1">
        <v>2</v>
      </c>
      <c r="X14" s="28">
        <v>3</v>
      </c>
      <c r="Y14" s="1">
        <v>1</v>
      </c>
      <c r="Z14" s="27">
        <v>2</v>
      </c>
      <c r="AA14" s="1">
        <v>1</v>
      </c>
      <c r="AB14" s="28">
        <v>2</v>
      </c>
      <c r="AC14" s="1">
        <v>1</v>
      </c>
      <c r="AD14" s="27">
        <v>2</v>
      </c>
      <c r="AE14" s="1">
        <v>1</v>
      </c>
      <c r="AF14" s="28">
        <v>3</v>
      </c>
      <c r="AG14" s="1">
        <v>1</v>
      </c>
      <c r="AH14" s="27">
        <v>2</v>
      </c>
      <c r="AI14" s="1">
        <v>2</v>
      </c>
      <c r="AJ14" s="28">
        <v>3</v>
      </c>
      <c r="AK14" s="1">
        <v>1</v>
      </c>
      <c r="AL14" s="27">
        <v>2</v>
      </c>
      <c r="AM14" s="1">
        <v>1</v>
      </c>
      <c r="AN14" s="28">
        <v>4</v>
      </c>
      <c r="AO14" s="1">
        <v>1</v>
      </c>
      <c r="AP14" s="27">
        <v>2</v>
      </c>
      <c r="AQ14" s="1">
        <v>2</v>
      </c>
      <c r="AR14" s="28">
        <v>3</v>
      </c>
      <c r="AS14" s="1">
        <v>1</v>
      </c>
      <c r="AT14" s="27">
        <v>2</v>
      </c>
      <c r="AU14" s="1">
        <v>2</v>
      </c>
      <c r="AV14" s="28">
        <v>3</v>
      </c>
      <c r="AW14" s="1">
        <v>0</v>
      </c>
      <c r="AX14" s="27">
        <v>2</v>
      </c>
      <c r="AY14" s="1">
        <v>1</v>
      </c>
      <c r="AZ14" s="28">
        <v>4</v>
      </c>
      <c r="BA14" s="1">
        <v>1</v>
      </c>
      <c r="BB14" s="27">
        <v>1</v>
      </c>
      <c r="BC14" s="1">
        <v>2</v>
      </c>
      <c r="BD14" s="28">
        <v>4</v>
      </c>
      <c r="BE14" s="2" t="s">
        <v>69</v>
      </c>
    </row>
    <row r="15" spans="1:57" x14ac:dyDescent="0.2">
      <c r="A15" s="1">
        <v>14</v>
      </c>
      <c r="B15" s="1">
        <v>1</v>
      </c>
      <c r="C15" s="1">
        <v>2</v>
      </c>
      <c r="D15" s="1">
        <v>1</v>
      </c>
      <c r="E15" s="1">
        <v>5</v>
      </c>
      <c r="F15" s="1">
        <v>4</v>
      </c>
      <c r="G15" s="1">
        <v>1</v>
      </c>
      <c r="H15" s="1">
        <v>2</v>
      </c>
      <c r="I15" s="1">
        <v>3</v>
      </c>
      <c r="J15" s="1">
        <v>3</v>
      </c>
      <c r="K15" s="1">
        <v>4</v>
      </c>
      <c r="L15" s="1">
        <v>8</v>
      </c>
      <c r="M15" s="1">
        <v>4</v>
      </c>
      <c r="N15" s="1">
        <v>1</v>
      </c>
      <c r="O15" s="1">
        <v>3</v>
      </c>
      <c r="P15" s="1">
        <v>10</v>
      </c>
      <c r="Q15" s="1">
        <v>1</v>
      </c>
      <c r="R15" s="27">
        <v>2</v>
      </c>
      <c r="S15" s="1">
        <v>2</v>
      </c>
      <c r="T15" s="28">
        <v>2</v>
      </c>
      <c r="U15" s="1">
        <v>1</v>
      </c>
      <c r="V15" s="27">
        <v>1</v>
      </c>
      <c r="W15" s="1">
        <v>2</v>
      </c>
      <c r="X15" s="28">
        <v>4</v>
      </c>
      <c r="Y15" s="1">
        <v>1</v>
      </c>
      <c r="Z15" s="27">
        <v>2</v>
      </c>
      <c r="AA15" s="1">
        <v>1</v>
      </c>
      <c r="AB15" s="28">
        <v>4</v>
      </c>
      <c r="AC15" s="1">
        <v>1</v>
      </c>
      <c r="AD15" s="27">
        <v>2</v>
      </c>
      <c r="AE15" s="1">
        <v>2</v>
      </c>
      <c r="AF15" s="28">
        <v>3</v>
      </c>
      <c r="AG15" s="1">
        <v>1</v>
      </c>
      <c r="AH15" s="27">
        <v>2</v>
      </c>
      <c r="AI15" s="1">
        <v>2</v>
      </c>
      <c r="AJ15" s="28">
        <v>2</v>
      </c>
      <c r="AK15" s="1">
        <v>1</v>
      </c>
      <c r="AL15" s="27">
        <v>2</v>
      </c>
      <c r="AM15" s="1">
        <v>1</v>
      </c>
      <c r="AN15" s="28">
        <v>3</v>
      </c>
      <c r="AO15" s="1">
        <v>1</v>
      </c>
      <c r="AP15" s="27">
        <v>1</v>
      </c>
      <c r="AQ15" s="1">
        <v>2</v>
      </c>
      <c r="AR15" s="28">
        <v>3</v>
      </c>
      <c r="AS15" s="1">
        <v>1</v>
      </c>
      <c r="AT15" s="27">
        <v>2</v>
      </c>
      <c r="AU15" s="1">
        <v>2</v>
      </c>
      <c r="AV15" s="28">
        <v>4</v>
      </c>
      <c r="AW15" s="1">
        <v>0</v>
      </c>
      <c r="AX15" s="27">
        <v>2</v>
      </c>
      <c r="AY15" s="1">
        <v>1</v>
      </c>
      <c r="AZ15" s="28">
        <v>4</v>
      </c>
      <c r="BA15" s="1">
        <v>1</v>
      </c>
      <c r="BB15" s="27">
        <v>1</v>
      </c>
      <c r="BC15" s="1">
        <v>2</v>
      </c>
      <c r="BD15" s="28">
        <v>3</v>
      </c>
      <c r="BE15" s="2" t="s">
        <v>70</v>
      </c>
    </row>
    <row r="16" spans="1:57" x14ac:dyDescent="0.2">
      <c r="A16" s="1">
        <v>15</v>
      </c>
      <c r="B16" s="1">
        <v>1</v>
      </c>
      <c r="C16" s="1">
        <v>1</v>
      </c>
      <c r="D16" s="1">
        <v>3</v>
      </c>
      <c r="E16" s="1">
        <v>5</v>
      </c>
      <c r="F16" s="1">
        <v>4</v>
      </c>
      <c r="G16" s="1">
        <v>1</v>
      </c>
      <c r="H16" s="1">
        <v>2</v>
      </c>
      <c r="I16" s="1">
        <v>3</v>
      </c>
      <c r="J16" s="1">
        <v>4</v>
      </c>
      <c r="K16" s="1">
        <v>2</v>
      </c>
      <c r="L16" s="1">
        <v>5</v>
      </c>
      <c r="M16" s="1">
        <v>2</v>
      </c>
      <c r="N16" s="1">
        <v>3</v>
      </c>
      <c r="O16" s="1">
        <v>1</v>
      </c>
      <c r="P16" s="1">
        <v>10</v>
      </c>
      <c r="Q16" s="1">
        <v>1</v>
      </c>
      <c r="R16" s="27">
        <v>2</v>
      </c>
      <c r="S16" s="1">
        <v>1</v>
      </c>
      <c r="T16" s="28">
        <v>2</v>
      </c>
      <c r="U16" s="1">
        <v>1</v>
      </c>
      <c r="V16" s="27">
        <v>2</v>
      </c>
      <c r="W16" s="1">
        <v>2</v>
      </c>
      <c r="X16" s="28">
        <v>4</v>
      </c>
      <c r="Y16" s="1">
        <v>1</v>
      </c>
      <c r="Z16" s="27">
        <v>2</v>
      </c>
      <c r="AA16" s="1">
        <v>1</v>
      </c>
      <c r="AB16" s="28">
        <v>3</v>
      </c>
      <c r="AC16" s="1">
        <v>1</v>
      </c>
      <c r="AD16" s="27">
        <v>2</v>
      </c>
      <c r="AE16" s="1">
        <v>1</v>
      </c>
      <c r="AF16" s="28">
        <v>4</v>
      </c>
      <c r="AG16" s="1">
        <v>1</v>
      </c>
      <c r="AH16" s="27">
        <v>2</v>
      </c>
      <c r="AI16" s="1">
        <v>2</v>
      </c>
      <c r="AJ16" s="28">
        <v>4</v>
      </c>
      <c r="AK16" s="1">
        <v>1</v>
      </c>
      <c r="AL16" s="27">
        <v>2</v>
      </c>
      <c r="AM16" s="1">
        <v>1</v>
      </c>
      <c r="AN16" s="28">
        <v>4</v>
      </c>
      <c r="AO16" s="1">
        <v>1</v>
      </c>
      <c r="AP16" s="27">
        <v>2</v>
      </c>
      <c r="AQ16" s="1">
        <v>2</v>
      </c>
      <c r="AR16" s="28">
        <v>4</v>
      </c>
      <c r="AS16" s="1">
        <v>1</v>
      </c>
      <c r="AT16" s="27">
        <v>2</v>
      </c>
      <c r="AU16" s="1">
        <v>2</v>
      </c>
      <c r="AV16" s="28">
        <v>4</v>
      </c>
      <c r="AW16" s="1">
        <v>0</v>
      </c>
      <c r="AX16" s="27">
        <v>2</v>
      </c>
      <c r="AY16" s="1">
        <v>1</v>
      </c>
      <c r="AZ16" s="28">
        <v>4</v>
      </c>
      <c r="BA16" s="1">
        <v>1</v>
      </c>
      <c r="BB16" s="27">
        <v>2</v>
      </c>
      <c r="BC16" s="1">
        <v>2</v>
      </c>
      <c r="BD16" s="28">
        <v>4</v>
      </c>
      <c r="BE16" s="2" t="s">
        <v>71</v>
      </c>
    </row>
    <row r="17" spans="1:57" x14ac:dyDescent="0.2">
      <c r="A17" s="1">
        <v>16</v>
      </c>
      <c r="B17" s="1">
        <v>1</v>
      </c>
      <c r="C17" s="1">
        <v>1</v>
      </c>
      <c r="D17" s="1">
        <v>1</v>
      </c>
      <c r="E17" s="1">
        <v>5</v>
      </c>
      <c r="F17" s="1">
        <v>3</v>
      </c>
      <c r="G17" s="1">
        <v>1</v>
      </c>
      <c r="H17" s="1">
        <v>2</v>
      </c>
      <c r="I17" s="1">
        <v>3</v>
      </c>
      <c r="J17" s="1">
        <v>4</v>
      </c>
      <c r="K17" s="1">
        <v>4</v>
      </c>
      <c r="L17" s="1">
        <v>8</v>
      </c>
      <c r="M17" s="1">
        <v>4</v>
      </c>
      <c r="N17" s="1">
        <v>3</v>
      </c>
      <c r="O17" s="1">
        <v>3</v>
      </c>
      <c r="P17" s="1">
        <v>10</v>
      </c>
      <c r="Q17" s="1">
        <v>1</v>
      </c>
      <c r="R17" s="27">
        <v>1</v>
      </c>
      <c r="S17" s="1">
        <v>1</v>
      </c>
      <c r="T17" s="28">
        <v>4</v>
      </c>
      <c r="U17" s="1">
        <v>1</v>
      </c>
      <c r="V17" s="27">
        <v>2</v>
      </c>
      <c r="W17" s="1">
        <v>1</v>
      </c>
      <c r="X17" s="28">
        <v>2</v>
      </c>
      <c r="Y17" s="1">
        <v>0</v>
      </c>
      <c r="Z17" s="27">
        <v>2</v>
      </c>
      <c r="AA17" s="1">
        <v>1</v>
      </c>
      <c r="AB17" s="28">
        <v>4</v>
      </c>
      <c r="AC17" s="1">
        <v>1</v>
      </c>
      <c r="AD17" s="27">
        <v>2</v>
      </c>
      <c r="AE17" s="1">
        <v>1</v>
      </c>
      <c r="AF17" s="28">
        <v>2</v>
      </c>
      <c r="AG17" s="1">
        <v>1</v>
      </c>
      <c r="AH17" s="27">
        <v>2</v>
      </c>
      <c r="AI17" s="1">
        <v>2</v>
      </c>
      <c r="AJ17" s="28">
        <v>2</v>
      </c>
      <c r="AK17" s="1">
        <v>0</v>
      </c>
      <c r="AL17" s="27">
        <v>1</v>
      </c>
      <c r="AM17" s="1">
        <v>2</v>
      </c>
      <c r="AN17" s="28">
        <v>4</v>
      </c>
      <c r="AO17" s="1">
        <v>1</v>
      </c>
      <c r="AP17" s="27">
        <v>2</v>
      </c>
      <c r="AQ17" s="1">
        <v>1</v>
      </c>
      <c r="AR17" s="28">
        <v>3</v>
      </c>
      <c r="AS17" s="1">
        <v>1</v>
      </c>
      <c r="AT17" s="27">
        <v>2</v>
      </c>
      <c r="AU17" s="1">
        <v>2</v>
      </c>
      <c r="AV17" s="28">
        <v>4</v>
      </c>
      <c r="AW17" s="1">
        <v>1</v>
      </c>
      <c r="AX17" s="27">
        <v>1</v>
      </c>
      <c r="AY17" s="1">
        <v>1</v>
      </c>
      <c r="AZ17" s="28">
        <v>4</v>
      </c>
      <c r="BA17" s="1">
        <v>0</v>
      </c>
      <c r="BB17" s="27">
        <v>1</v>
      </c>
      <c r="BC17" s="1">
        <v>2</v>
      </c>
      <c r="BD17" s="28">
        <v>4</v>
      </c>
      <c r="BE17" s="2" t="s">
        <v>72</v>
      </c>
    </row>
    <row r="18" spans="1:57" x14ac:dyDescent="0.2">
      <c r="A18" s="1">
        <v>17</v>
      </c>
      <c r="B18" s="1">
        <v>1</v>
      </c>
      <c r="C18" s="1">
        <v>1</v>
      </c>
      <c r="D18" s="1">
        <v>2</v>
      </c>
      <c r="E18" s="1">
        <v>4</v>
      </c>
      <c r="F18" s="1">
        <v>3</v>
      </c>
      <c r="G18" s="1">
        <v>1</v>
      </c>
      <c r="H18" s="1">
        <v>2</v>
      </c>
      <c r="I18" s="1">
        <v>2</v>
      </c>
      <c r="J18" s="1">
        <v>3</v>
      </c>
      <c r="K18" s="1">
        <v>4</v>
      </c>
      <c r="L18" s="1">
        <v>8</v>
      </c>
      <c r="M18" s="1">
        <v>4</v>
      </c>
      <c r="N18" s="1">
        <v>2</v>
      </c>
      <c r="O18" s="1">
        <v>2</v>
      </c>
      <c r="P18" s="1">
        <v>10</v>
      </c>
      <c r="Q18" s="1">
        <v>1</v>
      </c>
      <c r="R18" s="27">
        <v>2</v>
      </c>
      <c r="S18" s="1">
        <v>2</v>
      </c>
      <c r="T18" s="28">
        <v>2</v>
      </c>
      <c r="U18" s="1">
        <v>1</v>
      </c>
      <c r="V18" s="27">
        <v>2</v>
      </c>
      <c r="W18" s="1">
        <v>2</v>
      </c>
      <c r="X18" s="28">
        <v>3</v>
      </c>
      <c r="Y18" s="1">
        <v>1</v>
      </c>
      <c r="Z18" s="27">
        <v>2</v>
      </c>
      <c r="AA18" s="1">
        <v>1</v>
      </c>
      <c r="AB18" s="28">
        <v>3</v>
      </c>
      <c r="AC18" s="1">
        <v>1</v>
      </c>
      <c r="AD18" s="27">
        <v>2</v>
      </c>
      <c r="AE18" s="1">
        <v>1</v>
      </c>
      <c r="AF18" s="28">
        <v>4</v>
      </c>
      <c r="AG18" s="1">
        <v>1</v>
      </c>
      <c r="AH18" s="27">
        <v>2</v>
      </c>
      <c r="AI18" s="1">
        <v>2</v>
      </c>
      <c r="AJ18" s="28">
        <v>3</v>
      </c>
      <c r="AK18" s="1">
        <v>1</v>
      </c>
      <c r="AL18" s="27">
        <v>2</v>
      </c>
      <c r="AM18" s="1">
        <v>2</v>
      </c>
      <c r="AN18" s="28">
        <v>3</v>
      </c>
      <c r="AO18" s="1">
        <v>1</v>
      </c>
      <c r="AP18" s="27">
        <v>2</v>
      </c>
      <c r="AQ18" s="1">
        <v>2</v>
      </c>
      <c r="AR18" s="28">
        <v>2</v>
      </c>
      <c r="AS18" s="1">
        <v>1</v>
      </c>
      <c r="AT18" s="27">
        <v>2</v>
      </c>
      <c r="AU18" s="1">
        <v>1</v>
      </c>
      <c r="AV18" s="28">
        <v>2</v>
      </c>
      <c r="AW18" s="1">
        <v>1</v>
      </c>
      <c r="AX18" s="27">
        <v>2</v>
      </c>
      <c r="AY18" s="1">
        <v>1</v>
      </c>
      <c r="AZ18" s="28">
        <v>3</v>
      </c>
      <c r="BA18" s="1">
        <v>1</v>
      </c>
      <c r="BB18" s="27">
        <v>2</v>
      </c>
      <c r="BC18" s="1">
        <v>2</v>
      </c>
      <c r="BD18" s="28">
        <v>3</v>
      </c>
      <c r="BE18" s="2" t="s">
        <v>73</v>
      </c>
    </row>
    <row r="19" spans="1:57" x14ac:dyDescent="0.2">
      <c r="A19" s="1">
        <v>18</v>
      </c>
      <c r="B19" s="1">
        <v>1</v>
      </c>
      <c r="C19" s="1">
        <v>2</v>
      </c>
      <c r="D19" s="1">
        <v>2</v>
      </c>
      <c r="E19" s="1">
        <v>5</v>
      </c>
      <c r="F19" s="1">
        <v>3</v>
      </c>
      <c r="G19" s="1">
        <v>1</v>
      </c>
      <c r="H19" s="1">
        <v>2</v>
      </c>
      <c r="I19" s="1">
        <v>2</v>
      </c>
      <c r="J19" s="1">
        <v>4</v>
      </c>
      <c r="K19" s="1">
        <v>3</v>
      </c>
      <c r="L19" s="1">
        <v>7</v>
      </c>
      <c r="M19" s="1">
        <v>3</v>
      </c>
      <c r="N19" s="1">
        <v>3</v>
      </c>
      <c r="O19" s="1">
        <v>1</v>
      </c>
      <c r="P19" s="1">
        <v>10</v>
      </c>
      <c r="Q19" s="1">
        <v>1</v>
      </c>
      <c r="R19" s="27">
        <v>2</v>
      </c>
      <c r="S19" s="1">
        <v>1</v>
      </c>
      <c r="T19" s="28">
        <v>2</v>
      </c>
      <c r="U19" s="1">
        <v>1</v>
      </c>
      <c r="V19" s="27">
        <v>2</v>
      </c>
      <c r="W19" s="1">
        <v>2</v>
      </c>
      <c r="X19" s="28">
        <v>3</v>
      </c>
      <c r="Y19" s="1">
        <v>1</v>
      </c>
      <c r="Z19" s="27">
        <v>2</v>
      </c>
      <c r="AA19" s="1">
        <v>1</v>
      </c>
      <c r="AB19" s="28">
        <v>4</v>
      </c>
      <c r="AC19" s="1">
        <v>1</v>
      </c>
      <c r="AD19" s="27">
        <v>2</v>
      </c>
      <c r="AE19" s="1">
        <v>2</v>
      </c>
      <c r="AF19" s="28">
        <v>2</v>
      </c>
      <c r="AG19" s="1">
        <v>1</v>
      </c>
      <c r="AH19" s="27">
        <v>1</v>
      </c>
      <c r="AI19" s="1">
        <v>2</v>
      </c>
      <c r="AJ19" s="28">
        <v>3</v>
      </c>
      <c r="AK19" s="1">
        <v>1</v>
      </c>
      <c r="AL19" s="27">
        <v>2</v>
      </c>
      <c r="AM19" s="1">
        <v>1</v>
      </c>
      <c r="AN19" s="28">
        <v>3</v>
      </c>
      <c r="AO19" s="1">
        <v>1</v>
      </c>
      <c r="AP19" s="27">
        <v>2</v>
      </c>
      <c r="AQ19" s="1">
        <v>1</v>
      </c>
      <c r="AR19" s="28">
        <v>3</v>
      </c>
      <c r="AS19" s="1">
        <v>1</v>
      </c>
      <c r="AT19" s="27">
        <v>2</v>
      </c>
      <c r="AU19" s="1">
        <v>1</v>
      </c>
      <c r="AV19" s="28">
        <v>3</v>
      </c>
      <c r="AW19" s="1">
        <v>0</v>
      </c>
      <c r="AX19" s="27">
        <v>2</v>
      </c>
      <c r="AY19" s="1">
        <v>1</v>
      </c>
      <c r="AZ19" s="28">
        <v>4</v>
      </c>
      <c r="BA19" s="1">
        <v>1</v>
      </c>
      <c r="BB19" s="27">
        <v>2</v>
      </c>
      <c r="BC19" s="1">
        <v>2</v>
      </c>
      <c r="BD19" s="28">
        <v>4</v>
      </c>
      <c r="BE19" s="2" t="s">
        <v>74</v>
      </c>
    </row>
    <row r="20" spans="1:57" x14ac:dyDescent="0.2">
      <c r="A20" s="1">
        <v>19</v>
      </c>
      <c r="B20" s="1">
        <v>1</v>
      </c>
      <c r="C20" s="1">
        <v>2</v>
      </c>
      <c r="D20" s="1">
        <v>2</v>
      </c>
      <c r="E20" s="1">
        <v>5</v>
      </c>
      <c r="F20" s="1">
        <v>4</v>
      </c>
      <c r="G20" s="1">
        <v>1</v>
      </c>
      <c r="H20" s="1">
        <v>2</v>
      </c>
      <c r="I20" s="1">
        <v>3</v>
      </c>
      <c r="J20" s="1">
        <v>4</v>
      </c>
      <c r="K20" s="1">
        <v>3</v>
      </c>
      <c r="L20" s="1">
        <v>7</v>
      </c>
      <c r="M20" s="1">
        <v>3</v>
      </c>
      <c r="N20" s="1">
        <v>1</v>
      </c>
      <c r="O20" s="1">
        <v>2</v>
      </c>
      <c r="P20" s="1">
        <v>10</v>
      </c>
      <c r="Q20" s="1">
        <v>1</v>
      </c>
      <c r="R20" s="27">
        <v>2</v>
      </c>
      <c r="S20" s="1">
        <v>1</v>
      </c>
      <c r="T20" s="28">
        <v>4</v>
      </c>
      <c r="U20" s="1">
        <v>1</v>
      </c>
      <c r="V20" s="27">
        <v>1</v>
      </c>
      <c r="W20" s="1">
        <v>2</v>
      </c>
      <c r="X20" s="28">
        <v>3</v>
      </c>
      <c r="Y20" s="1">
        <v>1</v>
      </c>
      <c r="Z20" s="27">
        <v>2</v>
      </c>
      <c r="AA20" s="1">
        <v>1</v>
      </c>
      <c r="AB20" s="28">
        <v>2</v>
      </c>
      <c r="AC20" s="1">
        <v>1</v>
      </c>
      <c r="AD20" s="27">
        <v>2</v>
      </c>
      <c r="AE20" s="1">
        <v>2</v>
      </c>
      <c r="AF20" s="28">
        <v>2</v>
      </c>
      <c r="AG20" s="1">
        <v>1</v>
      </c>
      <c r="AH20" s="27">
        <v>2</v>
      </c>
      <c r="AI20" s="1">
        <v>2</v>
      </c>
      <c r="AJ20" s="28">
        <v>1</v>
      </c>
      <c r="AK20" s="1">
        <v>1</v>
      </c>
      <c r="AL20" s="27">
        <v>2</v>
      </c>
      <c r="AM20" s="1">
        <v>1</v>
      </c>
      <c r="AN20" s="28">
        <v>2</v>
      </c>
      <c r="AO20" s="1">
        <v>1</v>
      </c>
      <c r="AP20" s="27">
        <v>2</v>
      </c>
      <c r="AQ20" s="1">
        <v>2</v>
      </c>
      <c r="AR20" s="28">
        <v>4</v>
      </c>
      <c r="AS20" s="1">
        <v>1</v>
      </c>
      <c r="AT20" s="27">
        <v>2</v>
      </c>
      <c r="AU20" s="1">
        <v>2</v>
      </c>
      <c r="AV20" s="28">
        <v>3</v>
      </c>
      <c r="AW20" s="1">
        <v>1</v>
      </c>
      <c r="AX20" s="27">
        <v>2</v>
      </c>
      <c r="AY20" s="1">
        <v>2</v>
      </c>
      <c r="AZ20" s="28">
        <v>3</v>
      </c>
      <c r="BA20" s="1">
        <v>1</v>
      </c>
      <c r="BB20" s="27">
        <v>2</v>
      </c>
      <c r="BC20" s="1">
        <v>2</v>
      </c>
      <c r="BD20" s="28">
        <v>4</v>
      </c>
      <c r="BE20" s="2" t="s">
        <v>75</v>
      </c>
    </row>
    <row r="21" spans="1:57" x14ac:dyDescent="0.2">
      <c r="A21" s="1">
        <v>20</v>
      </c>
      <c r="B21" s="1">
        <v>1</v>
      </c>
      <c r="C21" s="1">
        <v>2</v>
      </c>
      <c r="D21" s="1">
        <v>1</v>
      </c>
      <c r="E21" s="1">
        <v>5</v>
      </c>
      <c r="F21" s="1">
        <v>4</v>
      </c>
      <c r="G21" s="1">
        <v>1</v>
      </c>
      <c r="H21" s="1">
        <v>1</v>
      </c>
      <c r="I21" s="1">
        <v>3</v>
      </c>
      <c r="J21" s="1">
        <v>4</v>
      </c>
      <c r="K21" s="1">
        <v>2</v>
      </c>
      <c r="L21" s="1">
        <v>4</v>
      </c>
      <c r="M21" s="1">
        <v>1</v>
      </c>
      <c r="N21" s="1">
        <v>3</v>
      </c>
      <c r="O21" s="1">
        <v>1</v>
      </c>
      <c r="P21" s="1">
        <v>10</v>
      </c>
      <c r="Q21" s="1">
        <v>1</v>
      </c>
      <c r="R21" s="27">
        <v>2</v>
      </c>
      <c r="S21" s="1">
        <v>2</v>
      </c>
      <c r="T21" s="28">
        <v>3</v>
      </c>
      <c r="U21" s="1">
        <v>0</v>
      </c>
      <c r="V21" s="27">
        <v>2</v>
      </c>
      <c r="W21" s="1">
        <v>1</v>
      </c>
      <c r="X21" s="28">
        <v>4</v>
      </c>
      <c r="Y21" s="1">
        <v>1</v>
      </c>
      <c r="Z21" s="27">
        <v>2</v>
      </c>
      <c r="AA21" s="1">
        <v>1</v>
      </c>
      <c r="AB21" s="28">
        <v>4</v>
      </c>
      <c r="AC21" s="1">
        <v>1</v>
      </c>
      <c r="AD21" s="27">
        <v>2</v>
      </c>
      <c r="AE21" s="1">
        <v>2</v>
      </c>
      <c r="AF21" s="28">
        <v>3</v>
      </c>
      <c r="AG21" s="1">
        <v>1</v>
      </c>
      <c r="AH21" s="27">
        <v>2</v>
      </c>
      <c r="AI21" s="1">
        <v>1</v>
      </c>
      <c r="AJ21" s="28">
        <v>2</v>
      </c>
      <c r="AK21" s="1">
        <v>0</v>
      </c>
      <c r="AL21" s="27">
        <v>2</v>
      </c>
      <c r="AM21" s="1">
        <v>1</v>
      </c>
      <c r="AN21" s="28">
        <v>4</v>
      </c>
      <c r="AO21" s="1">
        <v>1</v>
      </c>
      <c r="AP21" s="27">
        <v>2</v>
      </c>
      <c r="AQ21" s="1">
        <v>1</v>
      </c>
      <c r="AR21" s="28">
        <v>3</v>
      </c>
      <c r="AS21" s="1">
        <v>1</v>
      </c>
      <c r="AT21" s="27">
        <v>2</v>
      </c>
      <c r="AU21" s="1">
        <v>1</v>
      </c>
      <c r="AV21" s="28">
        <v>2</v>
      </c>
      <c r="AW21" s="1">
        <v>1</v>
      </c>
      <c r="AX21" s="27">
        <v>2</v>
      </c>
      <c r="AY21" s="1">
        <v>1</v>
      </c>
      <c r="AZ21" s="28">
        <v>2</v>
      </c>
      <c r="BA21" s="1">
        <v>1</v>
      </c>
      <c r="BB21" s="27">
        <v>2</v>
      </c>
      <c r="BC21" s="1">
        <v>2</v>
      </c>
      <c r="BD21" s="28">
        <v>4</v>
      </c>
      <c r="BE21" s="2" t="s">
        <v>76</v>
      </c>
    </row>
    <row r="22" spans="1:57" x14ac:dyDescent="0.2">
      <c r="A22" s="1">
        <v>21</v>
      </c>
      <c r="B22" s="1">
        <v>1</v>
      </c>
      <c r="C22" s="1">
        <v>2</v>
      </c>
      <c r="D22" s="1">
        <v>1</v>
      </c>
      <c r="E22" s="1">
        <v>5</v>
      </c>
      <c r="F22" s="1">
        <v>4</v>
      </c>
      <c r="G22" s="1">
        <v>1</v>
      </c>
      <c r="H22" s="1">
        <v>2</v>
      </c>
      <c r="I22" s="1">
        <v>4</v>
      </c>
      <c r="J22" s="1">
        <v>3</v>
      </c>
      <c r="K22" s="1">
        <v>4</v>
      </c>
      <c r="L22" s="1">
        <v>7</v>
      </c>
      <c r="M22" s="1">
        <v>3</v>
      </c>
      <c r="N22" s="1">
        <v>1</v>
      </c>
      <c r="O22" s="1">
        <v>3</v>
      </c>
      <c r="P22" s="1">
        <v>10</v>
      </c>
      <c r="Q22" s="1">
        <v>1</v>
      </c>
      <c r="R22" s="27">
        <v>1</v>
      </c>
      <c r="S22" s="1">
        <v>2</v>
      </c>
      <c r="T22" s="28">
        <v>3</v>
      </c>
      <c r="U22" s="1">
        <v>1</v>
      </c>
      <c r="V22" s="27">
        <v>2</v>
      </c>
      <c r="W22" s="1">
        <v>2</v>
      </c>
      <c r="X22" s="28">
        <v>4</v>
      </c>
      <c r="Y22" s="1">
        <v>0</v>
      </c>
      <c r="Z22" s="27">
        <v>2</v>
      </c>
      <c r="AA22" s="1">
        <v>1</v>
      </c>
      <c r="AB22" s="28">
        <v>4</v>
      </c>
      <c r="AC22" s="1">
        <v>1</v>
      </c>
      <c r="AD22" s="27">
        <v>2</v>
      </c>
      <c r="AE22" s="1">
        <v>2</v>
      </c>
      <c r="AF22" s="28">
        <v>3</v>
      </c>
      <c r="AG22" s="1">
        <v>1</v>
      </c>
      <c r="AH22" s="27">
        <v>2</v>
      </c>
      <c r="AI22" s="1">
        <v>2</v>
      </c>
      <c r="AJ22" s="28">
        <v>4</v>
      </c>
      <c r="AK22" s="1">
        <v>0</v>
      </c>
      <c r="AL22" s="27">
        <v>2</v>
      </c>
      <c r="AM22" s="1">
        <v>1</v>
      </c>
      <c r="AN22" s="28">
        <v>3</v>
      </c>
      <c r="AO22" s="1">
        <v>1</v>
      </c>
      <c r="AP22" s="27">
        <v>2</v>
      </c>
      <c r="AQ22" s="1">
        <v>2</v>
      </c>
      <c r="AR22" s="28">
        <v>4</v>
      </c>
      <c r="AS22" s="1">
        <v>1</v>
      </c>
      <c r="AT22" s="27">
        <v>2</v>
      </c>
      <c r="AU22" s="1">
        <v>2</v>
      </c>
      <c r="AV22" s="28">
        <v>3</v>
      </c>
      <c r="AW22" s="1">
        <v>1</v>
      </c>
      <c r="AX22" s="27">
        <v>2</v>
      </c>
      <c r="AY22" s="1">
        <v>1</v>
      </c>
      <c r="AZ22" s="28">
        <v>2</v>
      </c>
      <c r="BA22" s="1">
        <v>1</v>
      </c>
      <c r="BB22" s="27">
        <v>2</v>
      </c>
      <c r="BC22" s="1">
        <v>2</v>
      </c>
      <c r="BD22" s="28">
        <v>4</v>
      </c>
      <c r="BE22" s="2" t="s">
        <v>77</v>
      </c>
    </row>
    <row r="23" spans="1:57" x14ac:dyDescent="0.2">
      <c r="A23" s="1">
        <v>22</v>
      </c>
      <c r="B23" s="1">
        <v>1</v>
      </c>
      <c r="C23" s="1">
        <v>3</v>
      </c>
      <c r="D23" s="1">
        <v>1</v>
      </c>
      <c r="E23" s="1">
        <v>5</v>
      </c>
      <c r="F23" s="1">
        <v>4</v>
      </c>
      <c r="G23" s="1">
        <v>1</v>
      </c>
      <c r="H23" s="1">
        <v>2</v>
      </c>
      <c r="I23" s="1">
        <v>3</v>
      </c>
      <c r="J23" s="1">
        <v>4</v>
      </c>
      <c r="K23" s="1">
        <v>3</v>
      </c>
      <c r="L23" s="1">
        <v>7</v>
      </c>
      <c r="M23" s="1">
        <v>2</v>
      </c>
      <c r="N23" s="1">
        <v>3</v>
      </c>
      <c r="O23" s="1">
        <v>1</v>
      </c>
      <c r="P23" s="1">
        <v>10</v>
      </c>
      <c r="Q23" s="1">
        <v>1</v>
      </c>
      <c r="R23" s="27">
        <v>2</v>
      </c>
      <c r="S23" s="1">
        <v>1</v>
      </c>
      <c r="T23" s="28">
        <v>2</v>
      </c>
      <c r="U23" s="1">
        <v>1</v>
      </c>
      <c r="V23" s="27">
        <v>2</v>
      </c>
      <c r="W23" s="1">
        <v>2</v>
      </c>
      <c r="X23" s="28">
        <v>4</v>
      </c>
      <c r="Y23" s="1">
        <v>1</v>
      </c>
      <c r="Z23" s="27">
        <v>2</v>
      </c>
      <c r="AA23" s="1">
        <v>1</v>
      </c>
      <c r="AB23" s="28">
        <v>3</v>
      </c>
      <c r="AC23" s="1">
        <v>1</v>
      </c>
      <c r="AD23" s="27">
        <v>2</v>
      </c>
      <c r="AE23" s="1">
        <v>1</v>
      </c>
      <c r="AF23" s="28">
        <v>3</v>
      </c>
      <c r="AG23" s="1">
        <v>1</v>
      </c>
      <c r="AH23" s="27">
        <v>2</v>
      </c>
      <c r="AI23" s="1">
        <v>1</v>
      </c>
      <c r="AJ23" s="28">
        <v>2</v>
      </c>
      <c r="AK23" s="1">
        <v>1</v>
      </c>
      <c r="AL23" s="27">
        <v>2</v>
      </c>
      <c r="AM23" s="1">
        <v>2</v>
      </c>
      <c r="AN23" s="28">
        <v>3</v>
      </c>
      <c r="AO23" s="1">
        <v>1</v>
      </c>
      <c r="AP23" s="27">
        <v>2</v>
      </c>
      <c r="AQ23" s="1">
        <v>1</v>
      </c>
      <c r="AR23" s="28">
        <v>2</v>
      </c>
      <c r="AS23" s="1">
        <v>1</v>
      </c>
      <c r="AT23" s="27">
        <v>2</v>
      </c>
      <c r="AU23" s="1">
        <v>1</v>
      </c>
      <c r="AV23" s="28">
        <v>3</v>
      </c>
      <c r="AW23" s="1">
        <v>1</v>
      </c>
      <c r="AX23" s="27">
        <v>2</v>
      </c>
      <c r="AY23" s="1">
        <v>1</v>
      </c>
      <c r="AZ23" s="28">
        <v>4</v>
      </c>
      <c r="BA23" s="1">
        <v>1</v>
      </c>
      <c r="BB23" s="27">
        <v>2</v>
      </c>
      <c r="BC23" s="1">
        <v>1</v>
      </c>
      <c r="BD23" s="28">
        <v>3</v>
      </c>
      <c r="BE23" s="2" t="s">
        <v>78</v>
      </c>
    </row>
    <row r="24" spans="1:57" x14ac:dyDescent="0.2">
      <c r="A24" s="1">
        <v>23</v>
      </c>
      <c r="B24" s="1">
        <v>1</v>
      </c>
      <c r="C24" s="1">
        <v>2</v>
      </c>
      <c r="D24" s="1">
        <v>1</v>
      </c>
      <c r="E24" s="1">
        <v>5</v>
      </c>
      <c r="F24" s="1">
        <v>4</v>
      </c>
      <c r="G24" s="1">
        <v>1</v>
      </c>
      <c r="H24" s="1">
        <v>2</v>
      </c>
      <c r="I24" s="1">
        <v>3</v>
      </c>
      <c r="J24" s="1">
        <v>2</v>
      </c>
      <c r="K24" s="1">
        <v>4</v>
      </c>
      <c r="L24" s="1">
        <v>8</v>
      </c>
      <c r="M24" s="1">
        <v>4</v>
      </c>
      <c r="N24" s="1">
        <v>3</v>
      </c>
      <c r="O24" s="1">
        <v>1</v>
      </c>
      <c r="P24" s="1">
        <v>10</v>
      </c>
      <c r="Q24" s="1">
        <v>1</v>
      </c>
      <c r="R24" s="27">
        <v>2</v>
      </c>
      <c r="S24" s="1">
        <v>1</v>
      </c>
      <c r="T24" s="28">
        <v>4</v>
      </c>
      <c r="U24" s="1">
        <v>1</v>
      </c>
      <c r="V24" s="27">
        <v>1</v>
      </c>
      <c r="W24" s="1">
        <v>2</v>
      </c>
      <c r="X24" s="28">
        <v>4</v>
      </c>
      <c r="Y24" s="1">
        <v>1</v>
      </c>
      <c r="Z24" s="27">
        <v>2</v>
      </c>
      <c r="AA24" s="1">
        <v>1</v>
      </c>
      <c r="AB24" s="28">
        <v>4</v>
      </c>
      <c r="AC24" s="1">
        <v>1</v>
      </c>
      <c r="AD24" s="27">
        <v>2</v>
      </c>
      <c r="AE24" s="1">
        <v>1</v>
      </c>
      <c r="AF24" s="28">
        <v>4</v>
      </c>
      <c r="AG24" s="1">
        <v>1</v>
      </c>
      <c r="AH24" s="27">
        <v>1</v>
      </c>
      <c r="AI24" s="1">
        <v>2</v>
      </c>
      <c r="AJ24" s="28">
        <v>4</v>
      </c>
      <c r="AK24" s="1">
        <v>1</v>
      </c>
      <c r="AL24" s="27">
        <v>2</v>
      </c>
      <c r="AM24" s="1">
        <v>1</v>
      </c>
      <c r="AN24" s="28">
        <v>4</v>
      </c>
      <c r="AO24" s="1">
        <v>1</v>
      </c>
      <c r="AP24" s="27">
        <v>1</v>
      </c>
      <c r="AQ24" s="1">
        <v>2</v>
      </c>
      <c r="AR24" s="28">
        <v>4</v>
      </c>
      <c r="AS24" s="1">
        <v>1</v>
      </c>
      <c r="AT24" s="27">
        <v>2</v>
      </c>
      <c r="AU24" s="1">
        <v>2</v>
      </c>
      <c r="AV24" s="28">
        <v>3</v>
      </c>
      <c r="AW24" s="1">
        <v>1</v>
      </c>
      <c r="AX24" s="27">
        <v>2</v>
      </c>
      <c r="AY24" s="1">
        <v>1</v>
      </c>
      <c r="AZ24" s="28">
        <v>3</v>
      </c>
      <c r="BA24" s="1">
        <v>1</v>
      </c>
      <c r="BB24" s="27">
        <v>1</v>
      </c>
      <c r="BC24" s="1">
        <v>2</v>
      </c>
      <c r="BD24" s="28">
        <v>4</v>
      </c>
      <c r="BE24" s="2" t="s">
        <v>79</v>
      </c>
    </row>
    <row r="25" spans="1:57" x14ac:dyDescent="0.2">
      <c r="A25" s="1">
        <v>24</v>
      </c>
      <c r="B25" s="1">
        <v>1</v>
      </c>
      <c r="C25" s="1">
        <v>1</v>
      </c>
      <c r="D25" s="1">
        <v>1</v>
      </c>
      <c r="E25" s="1">
        <v>5</v>
      </c>
      <c r="F25" s="1">
        <v>4</v>
      </c>
      <c r="G25" s="1">
        <v>1</v>
      </c>
      <c r="H25" s="1">
        <v>2</v>
      </c>
      <c r="I25" s="1">
        <v>2</v>
      </c>
      <c r="J25" s="1">
        <v>4</v>
      </c>
      <c r="K25" s="1">
        <v>2</v>
      </c>
      <c r="L25" s="1">
        <v>4</v>
      </c>
      <c r="M25" s="1">
        <v>2</v>
      </c>
      <c r="N25" s="1">
        <v>3</v>
      </c>
      <c r="O25" s="1">
        <v>2</v>
      </c>
      <c r="P25" s="1">
        <v>10</v>
      </c>
      <c r="Q25" s="1">
        <v>1</v>
      </c>
      <c r="R25" s="27">
        <v>2</v>
      </c>
      <c r="S25" s="1">
        <v>1</v>
      </c>
      <c r="T25" s="28">
        <v>3</v>
      </c>
      <c r="U25" s="1">
        <v>1</v>
      </c>
      <c r="V25" s="27">
        <v>2</v>
      </c>
      <c r="W25" s="1">
        <v>2</v>
      </c>
      <c r="X25" s="28">
        <v>3</v>
      </c>
      <c r="Y25" s="1">
        <v>1</v>
      </c>
      <c r="Z25" s="27">
        <v>2</v>
      </c>
      <c r="AA25" s="1">
        <v>1</v>
      </c>
      <c r="AB25" s="28">
        <v>2</v>
      </c>
      <c r="AC25" s="1">
        <v>1</v>
      </c>
      <c r="AD25" s="27">
        <v>2</v>
      </c>
      <c r="AE25" s="1">
        <v>2</v>
      </c>
      <c r="AF25" s="28">
        <v>1</v>
      </c>
      <c r="AG25" s="1">
        <v>1</v>
      </c>
      <c r="AH25" s="27">
        <v>2</v>
      </c>
      <c r="AI25" s="1">
        <v>2</v>
      </c>
      <c r="AJ25" s="28">
        <v>1</v>
      </c>
      <c r="AK25" s="1">
        <v>1</v>
      </c>
      <c r="AL25" s="27">
        <v>2</v>
      </c>
      <c r="AM25" s="1">
        <v>2</v>
      </c>
      <c r="AN25" s="28">
        <v>3</v>
      </c>
      <c r="AO25" s="1">
        <v>1</v>
      </c>
      <c r="AP25" s="27">
        <v>2</v>
      </c>
      <c r="AQ25" s="1">
        <v>2</v>
      </c>
      <c r="AR25" s="28">
        <v>3</v>
      </c>
      <c r="AS25" s="1">
        <v>1</v>
      </c>
      <c r="AT25" s="27">
        <v>2</v>
      </c>
      <c r="AU25" s="1">
        <v>2</v>
      </c>
      <c r="AV25" s="28">
        <v>3</v>
      </c>
      <c r="AW25" s="1">
        <v>0</v>
      </c>
      <c r="AX25" s="27">
        <v>2</v>
      </c>
      <c r="AY25" s="1">
        <v>1</v>
      </c>
      <c r="AZ25" s="28">
        <v>4</v>
      </c>
      <c r="BA25" s="1">
        <v>1</v>
      </c>
      <c r="BB25" s="27">
        <v>2</v>
      </c>
      <c r="BC25" s="1">
        <v>2</v>
      </c>
      <c r="BD25" s="28">
        <v>3</v>
      </c>
      <c r="BE25" s="2" t="s">
        <v>80</v>
      </c>
    </row>
    <row r="26" spans="1:57" x14ac:dyDescent="0.2">
      <c r="A26" s="1">
        <v>25</v>
      </c>
      <c r="B26" s="1">
        <v>1</v>
      </c>
      <c r="C26" s="1">
        <v>2</v>
      </c>
      <c r="D26" s="1">
        <v>1</v>
      </c>
      <c r="E26" s="1">
        <v>5</v>
      </c>
      <c r="F26" s="1">
        <v>4</v>
      </c>
      <c r="G26" s="1">
        <v>1</v>
      </c>
      <c r="H26" s="1">
        <v>2</v>
      </c>
      <c r="I26" s="1">
        <v>4</v>
      </c>
      <c r="J26" s="1">
        <v>3</v>
      </c>
      <c r="K26" s="1">
        <v>3</v>
      </c>
      <c r="L26" s="1">
        <v>6</v>
      </c>
      <c r="M26" s="1">
        <v>3</v>
      </c>
      <c r="N26" s="1">
        <v>1</v>
      </c>
      <c r="O26" s="1">
        <v>3</v>
      </c>
      <c r="P26" s="1">
        <v>10</v>
      </c>
      <c r="Q26" s="1">
        <v>1</v>
      </c>
      <c r="R26" s="27">
        <v>2</v>
      </c>
      <c r="S26" s="1">
        <v>1</v>
      </c>
      <c r="T26" s="28">
        <v>4</v>
      </c>
      <c r="U26" s="1">
        <v>1</v>
      </c>
      <c r="V26" s="27">
        <v>1</v>
      </c>
      <c r="W26" s="1">
        <v>2</v>
      </c>
      <c r="X26" s="28">
        <v>4</v>
      </c>
      <c r="Y26" s="1">
        <v>1</v>
      </c>
      <c r="Z26" s="27">
        <v>2</v>
      </c>
      <c r="AA26" s="1">
        <v>1</v>
      </c>
      <c r="AB26" s="28">
        <v>4</v>
      </c>
      <c r="AC26" s="1">
        <v>1</v>
      </c>
      <c r="AD26" s="27">
        <v>2</v>
      </c>
      <c r="AE26" s="1">
        <v>1</v>
      </c>
      <c r="AF26" s="28">
        <v>3</v>
      </c>
      <c r="AG26" s="1">
        <v>1</v>
      </c>
      <c r="AH26" s="27">
        <v>2</v>
      </c>
      <c r="AI26" s="1">
        <v>2</v>
      </c>
      <c r="AJ26" s="28">
        <v>4</v>
      </c>
      <c r="AK26" s="1">
        <v>1</v>
      </c>
      <c r="AL26" s="27">
        <v>2</v>
      </c>
      <c r="AM26" s="1">
        <v>1</v>
      </c>
      <c r="AN26" s="28">
        <v>3</v>
      </c>
      <c r="AO26" s="1">
        <v>1</v>
      </c>
      <c r="AP26" s="27">
        <v>2</v>
      </c>
      <c r="AQ26" s="1">
        <v>2</v>
      </c>
      <c r="AR26" s="28">
        <v>4</v>
      </c>
      <c r="AS26" s="1">
        <v>1</v>
      </c>
      <c r="AT26" s="27">
        <v>2</v>
      </c>
      <c r="AU26" s="1">
        <v>2</v>
      </c>
      <c r="AV26" s="28">
        <v>4</v>
      </c>
      <c r="AW26" s="1">
        <v>0</v>
      </c>
      <c r="AX26" s="27">
        <v>2</v>
      </c>
      <c r="AY26" s="1">
        <v>1</v>
      </c>
      <c r="AZ26" s="28">
        <v>4</v>
      </c>
      <c r="BA26" s="1">
        <v>1</v>
      </c>
      <c r="BB26" s="27">
        <v>2</v>
      </c>
      <c r="BC26" s="1">
        <v>2</v>
      </c>
      <c r="BD26" s="28">
        <v>4</v>
      </c>
      <c r="BE26" s="2" t="s">
        <v>81</v>
      </c>
    </row>
    <row r="27" spans="1:57" x14ac:dyDescent="0.2">
      <c r="A27" s="1">
        <v>26</v>
      </c>
      <c r="B27" s="1">
        <v>1</v>
      </c>
      <c r="C27" s="1">
        <v>3</v>
      </c>
      <c r="D27" s="1">
        <v>1</v>
      </c>
      <c r="E27" s="1">
        <v>5</v>
      </c>
      <c r="F27" s="1">
        <v>4</v>
      </c>
      <c r="G27" s="1">
        <v>1</v>
      </c>
      <c r="H27" s="1">
        <v>2</v>
      </c>
      <c r="I27" s="1">
        <v>1</v>
      </c>
      <c r="J27" s="1">
        <v>4</v>
      </c>
      <c r="K27" s="1">
        <v>3</v>
      </c>
      <c r="L27" s="1">
        <v>8</v>
      </c>
      <c r="M27" s="1">
        <v>3</v>
      </c>
      <c r="N27" s="1">
        <v>2</v>
      </c>
      <c r="O27" s="1">
        <v>2</v>
      </c>
      <c r="P27" s="1">
        <v>10</v>
      </c>
      <c r="Q27" s="1">
        <v>1</v>
      </c>
      <c r="R27" s="27">
        <v>2</v>
      </c>
      <c r="S27" s="1">
        <v>2</v>
      </c>
      <c r="T27" s="28">
        <v>1</v>
      </c>
      <c r="U27" s="1">
        <v>1</v>
      </c>
      <c r="V27" s="27">
        <v>1</v>
      </c>
      <c r="W27" s="1">
        <v>2</v>
      </c>
      <c r="X27" s="28">
        <v>4</v>
      </c>
      <c r="Y27" s="1">
        <v>1</v>
      </c>
      <c r="Z27" s="27">
        <v>2</v>
      </c>
      <c r="AA27" s="1">
        <v>2</v>
      </c>
      <c r="AB27" s="28">
        <v>4</v>
      </c>
      <c r="AC27" s="1">
        <v>1</v>
      </c>
      <c r="AD27" s="27">
        <v>2</v>
      </c>
      <c r="AE27" s="1">
        <v>1</v>
      </c>
      <c r="AF27" s="28">
        <v>3</v>
      </c>
      <c r="AG27" s="1">
        <v>1</v>
      </c>
      <c r="AH27" s="27">
        <v>2</v>
      </c>
      <c r="AI27" s="1">
        <v>2</v>
      </c>
      <c r="AJ27" s="28">
        <v>4</v>
      </c>
      <c r="AK27" s="1">
        <v>1</v>
      </c>
      <c r="AL27" s="27">
        <v>2</v>
      </c>
      <c r="AM27" s="1">
        <v>1</v>
      </c>
      <c r="AN27" s="28">
        <v>3</v>
      </c>
      <c r="AO27" s="1">
        <v>1</v>
      </c>
      <c r="AP27" s="27">
        <v>2</v>
      </c>
      <c r="AQ27" s="1">
        <v>2</v>
      </c>
      <c r="AR27" s="28">
        <v>4</v>
      </c>
      <c r="AS27" s="1">
        <v>1</v>
      </c>
      <c r="AT27" s="27">
        <v>2</v>
      </c>
      <c r="AU27" s="1">
        <v>2</v>
      </c>
      <c r="AV27" s="28">
        <v>4</v>
      </c>
      <c r="AW27" s="1">
        <v>1</v>
      </c>
      <c r="AX27" s="27">
        <v>2</v>
      </c>
      <c r="AY27" s="1">
        <v>1</v>
      </c>
      <c r="AZ27" s="28">
        <v>4</v>
      </c>
      <c r="BA27" s="1">
        <v>1</v>
      </c>
      <c r="BB27" s="27">
        <v>2</v>
      </c>
      <c r="BC27" s="1">
        <v>2</v>
      </c>
      <c r="BD27" s="28">
        <v>4</v>
      </c>
      <c r="BE27" s="2" t="s">
        <v>82</v>
      </c>
    </row>
    <row r="28" spans="1:57" x14ac:dyDescent="0.2">
      <c r="A28" s="1">
        <v>27</v>
      </c>
      <c r="B28" s="1">
        <v>1</v>
      </c>
      <c r="C28" s="1">
        <v>2</v>
      </c>
      <c r="D28" s="1">
        <v>1</v>
      </c>
      <c r="E28" s="1">
        <v>5</v>
      </c>
      <c r="F28" s="1">
        <v>4</v>
      </c>
      <c r="G28" s="1">
        <v>1</v>
      </c>
      <c r="H28" s="1">
        <v>2</v>
      </c>
      <c r="I28" s="1">
        <v>3</v>
      </c>
      <c r="J28" s="1">
        <v>4</v>
      </c>
      <c r="K28" s="1">
        <v>3</v>
      </c>
      <c r="L28" s="1">
        <v>8</v>
      </c>
      <c r="M28" s="1">
        <v>3</v>
      </c>
      <c r="N28" s="1">
        <v>3</v>
      </c>
      <c r="O28" s="1">
        <v>1</v>
      </c>
      <c r="P28" s="1">
        <v>10</v>
      </c>
      <c r="Q28" s="1">
        <v>0</v>
      </c>
      <c r="R28" s="27">
        <v>1</v>
      </c>
      <c r="S28" s="1">
        <v>1</v>
      </c>
      <c r="T28" s="28">
        <v>4</v>
      </c>
      <c r="U28" s="1">
        <v>1</v>
      </c>
      <c r="V28" s="27">
        <v>2</v>
      </c>
      <c r="W28" s="1">
        <v>2</v>
      </c>
      <c r="X28" s="28">
        <v>3</v>
      </c>
      <c r="Y28" s="1">
        <v>1</v>
      </c>
      <c r="Z28" s="27">
        <v>2</v>
      </c>
      <c r="AA28" s="1">
        <v>1</v>
      </c>
      <c r="AB28" s="28">
        <v>3</v>
      </c>
      <c r="AC28" s="1">
        <v>1</v>
      </c>
      <c r="AD28" s="27">
        <v>1</v>
      </c>
      <c r="AE28" s="1">
        <v>1</v>
      </c>
      <c r="AF28" s="28">
        <v>3</v>
      </c>
      <c r="AG28" s="1">
        <v>1</v>
      </c>
      <c r="AH28" s="27">
        <v>2</v>
      </c>
      <c r="AI28" s="1">
        <v>2</v>
      </c>
      <c r="AJ28" s="28">
        <v>2</v>
      </c>
      <c r="AK28" s="1">
        <v>1</v>
      </c>
      <c r="AL28" s="27">
        <v>2</v>
      </c>
      <c r="AM28" s="1">
        <v>2</v>
      </c>
      <c r="AN28" s="28">
        <v>3</v>
      </c>
      <c r="AO28" s="1">
        <v>0</v>
      </c>
      <c r="AP28" s="27">
        <v>1</v>
      </c>
      <c r="AQ28" s="1">
        <v>2</v>
      </c>
      <c r="AR28" s="28">
        <v>4</v>
      </c>
      <c r="AS28" s="1">
        <v>1</v>
      </c>
      <c r="AT28" s="27">
        <v>2</v>
      </c>
      <c r="AU28" s="1">
        <v>2</v>
      </c>
      <c r="AV28" s="28">
        <v>2</v>
      </c>
      <c r="AW28" s="1">
        <v>1</v>
      </c>
      <c r="AX28" s="27">
        <v>2</v>
      </c>
      <c r="AY28" s="1">
        <v>1</v>
      </c>
      <c r="AZ28" s="28">
        <v>3</v>
      </c>
      <c r="BA28" s="1">
        <v>1</v>
      </c>
      <c r="BB28" s="27">
        <v>2</v>
      </c>
      <c r="BC28" s="1">
        <v>2</v>
      </c>
      <c r="BD28" s="28">
        <v>3</v>
      </c>
      <c r="BE28" s="2" t="s">
        <v>83</v>
      </c>
    </row>
    <row r="29" spans="1:57" x14ac:dyDescent="0.2">
      <c r="A29" s="1">
        <v>28</v>
      </c>
      <c r="B29" s="1">
        <v>1</v>
      </c>
      <c r="C29" s="1">
        <v>2</v>
      </c>
      <c r="D29" s="1">
        <v>1</v>
      </c>
      <c r="E29" s="1">
        <v>5</v>
      </c>
      <c r="F29" s="1">
        <v>3</v>
      </c>
      <c r="G29" s="1">
        <v>1</v>
      </c>
      <c r="H29" s="1">
        <v>2</v>
      </c>
      <c r="I29" s="1">
        <v>3</v>
      </c>
      <c r="J29" s="1">
        <v>3</v>
      </c>
      <c r="K29" s="1">
        <v>3</v>
      </c>
      <c r="L29" s="1">
        <v>4</v>
      </c>
      <c r="M29" s="1">
        <v>3</v>
      </c>
      <c r="N29" s="1">
        <v>2</v>
      </c>
      <c r="O29" s="1">
        <v>2</v>
      </c>
      <c r="P29" s="1">
        <v>10</v>
      </c>
      <c r="Q29" s="1">
        <v>1</v>
      </c>
      <c r="R29" s="27">
        <v>2</v>
      </c>
      <c r="S29" s="1">
        <v>1</v>
      </c>
      <c r="T29" s="28">
        <v>4</v>
      </c>
      <c r="U29" s="1">
        <v>1</v>
      </c>
      <c r="V29" s="27">
        <v>1</v>
      </c>
      <c r="W29" s="1">
        <v>2</v>
      </c>
      <c r="X29" s="28">
        <v>4</v>
      </c>
      <c r="Y29" s="1">
        <v>1</v>
      </c>
      <c r="Z29" s="27">
        <v>2</v>
      </c>
      <c r="AA29" s="1">
        <v>1</v>
      </c>
      <c r="AB29" s="28">
        <v>4</v>
      </c>
      <c r="AC29" s="1">
        <v>1</v>
      </c>
      <c r="AD29" s="27">
        <v>2</v>
      </c>
      <c r="AE29" s="1">
        <v>1</v>
      </c>
      <c r="AF29" s="28">
        <v>3</v>
      </c>
      <c r="AG29" s="1">
        <v>1</v>
      </c>
      <c r="AH29" s="27">
        <v>2</v>
      </c>
      <c r="AI29" s="1">
        <v>2</v>
      </c>
      <c r="AJ29" s="28">
        <v>3</v>
      </c>
      <c r="AK29" s="1">
        <v>1</v>
      </c>
      <c r="AL29" s="27">
        <v>2</v>
      </c>
      <c r="AM29" s="1">
        <v>1</v>
      </c>
      <c r="AN29" s="28">
        <v>3</v>
      </c>
      <c r="AO29" s="1">
        <v>1</v>
      </c>
      <c r="AP29" s="27">
        <v>2</v>
      </c>
      <c r="AQ29" s="1">
        <v>2</v>
      </c>
      <c r="AR29" s="28">
        <v>4</v>
      </c>
      <c r="AS29" s="1">
        <v>1</v>
      </c>
      <c r="AT29" s="27">
        <v>2</v>
      </c>
      <c r="AU29" s="1">
        <v>2</v>
      </c>
      <c r="AV29" s="28">
        <v>3</v>
      </c>
      <c r="AW29" s="1">
        <v>1</v>
      </c>
      <c r="AX29" s="27">
        <v>2</v>
      </c>
      <c r="AY29" s="1">
        <v>1</v>
      </c>
      <c r="AZ29" s="28">
        <v>4</v>
      </c>
      <c r="BA29" s="1">
        <v>1</v>
      </c>
      <c r="BB29" s="27">
        <v>1</v>
      </c>
      <c r="BC29" s="1">
        <v>2</v>
      </c>
      <c r="BD29" s="28">
        <v>4</v>
      </c>
      <c r="BE29" s="2" t="s">
        <v>84</v>
      </c>
    </row>
    <row r="30" spans="1:57" x14ac:dyDescent="0.2">
      <c r="A30" s="1">
        <v>29</v>
      </c>
      <c r="B30" s="1">
        <v>1</v>
      </c>
      <c r="C30" s="1">
        <v>2</v>
      </c>
      <c r="D30" s="1">
        <v>1</v>
      </c>
      <c r="E30" s="1">
        <v>4</v>
      </c>
      <c r="F30" s="1">
        <v>3</v>
      </c>
      <c r="G30" s="1">
        <v>1</v>
      </c>
      <c r="H30" s="1">
        <v>2</v>
      </c>
      <c r="I30" s="1">
        <v>3</v>
      </c>
      <c r="J30" s="1">
        <v>3</v>
      </c>
      <c r="K30" s="1">
        <v>3</v>
      </c>
      <c r="L30" s="1">
        <v>7</v>
      </c>
      <c r="M30" s="1">
        <v>3</v>
      </c>
      <c r="N30" s="1">
        <v>2</v>
      </c>
      <c r="O30" s="1">
        <v>3</v>
      </c>
      <c r="P30" s="1">
        <v>10</v>
      </c>
      <c r="Q30" s="1">
        <v>1</v>
      </c>
      <c r="R30" s="27">
        <v>2</v>
      </c>
      <c r="S30" s="1">
        <v>1</v>
      </c>
      <c r="T30" s="28">
        <v>3</v>
      </c>
      <c r="U30" s="1">
        <v>1</v>
      </c>
      <c r="V30" s="27">
        <v>2</v>
      </c>
      <c r="W30" s="1">
        <v>2</v>
      </c>
      <c r="X30" s="28">
        <v>3</v>
      </c>
      <c r="Y30" s="1">
        <v>1</v>
      </c>
      <c r="Z30" s="27">
        <v>2</v>
      </c>
      <c r="AA30" s="1">
        <v>1</v>
      </c>
      <c r="AB30" s="28">
        <v>3</v>
      </c>
      <c r="AC30" s="1">
        <v>1</v>
      </c>
      <c r="AD30" s="27">
        <v>2</v>
      </c>
      <c r="AE30" s="1">
        <v>1</v>
      </c>
      <c r="AF30" s="28">
        <v>3</v>
      </c>
      <c r="AG30" s="1">
        <v>1</v>
      </c>
      <c r="AH30" s="27">
        <v>2</v>
      </c>
      <c r="AI30" s="1">
        <v>2</v>
      </c>
      <c r="AJ30" s="28">
        <v>3</v>
      </c>
      <c r="AK30" s="1">
        <v>1</v>
      </c>
      <c r="AL30" s="27">
        <v>2</v>
      </c>
      <c r="AM30" s="1">
        <v>1</v>
      </c>
      <c r="AN30" s="28">
        <v>3</v>
      </c>
      <c r="AO30" s="1">
        <v>1</v>
      </c>
      <c r="AP30" s="27">
        <v>2</v>
      </c>
      <c r="AQ30" s="1">
        <v>2</v>
      </c>
      <c r="AR30" s="28">
        <v>3</v>
      </c>
      <c r="AS30" s="1">
        <v>1</v>
      </c>
      <c r="AT30" s="27">
        <v>2</v>
      </c>
      <c r="AU30" s="1">
        <v>2</v>
      </c>
      <c r="AV30" s="28">
        <v>3</v>
      </c>
      <c r="AW30" s="1">
        <v>1</v>
      </c>
      <c r="AX30" s="27">
        <v>2</v>
      </c>
      <c r="AY30" s="1">
        <v>1</v>
      </c>
      <c r="AZ30" s="28">
        <v>3</v>
      </c>
      <c r="BA30" s="1">
        <v>1</v>
      </c>
      <c r="BB30" s="27">
        <v>1</v>
      </c>
      <c r="BC30" s="1">
        <v>2</v>
      </c>
      <c r="BD30" s="28">
        <v>4</v>
      </c>
      <c r="BE30" s="2" t="s">
        <v>85</v>
      </c>
    </row>
    <row r="31" spans="1:57" x14ac:dyDescent="0.2">
      <c r="A31" s="1">
        <v>30</v>
      </c>
      <c r="B31" s="1">
        <v>1</v>
      </c>
      <c r="C31" s="1">
        <v>1</v>
      </c>
      <c r="D31" s="1">
        <v>3</v>
      </c>
      <c r="E31" s="1">
        <v>4</v>
      </c>
      <c r="F31" s="1">
        <v>3</v>
      </c>
      <c r="G31" s="1">
        <v>1</v>
      </c>
      <c r="H31" s="1">
        <v>2</v>
      </c>
      <c r="I31" s="1">
        <v>3</v>
      </c>
      <c r="J31" s="1">
        <v>3</v>
      </c>
      <c r="K31" s="1">
        <v>2</v>
      </c>
      <c r="L31" s="1">
        <v>4</v>
      </c>
      <c r="M31" s="1">
        <v>2</v>
      </c>
      <c r="N31" s="1">
        <v>3</v>
      </c>
      <c r="O31" s="1">
        <v>1</v>
      </c>
      <c r="P31" s="1">
        <v>10</v>
      </c>
      <c r="Q31" s="1">
        <v>1</v>
      </c>
      <c r="R31" s="27">
        <v>1</v>
      </c>
      <c r="S31" s="1">
        <v>1</v>
      </c>
      <c r="T31" s="28">
        <v>4</v>
      </c>
      <c r="U31" s="1">
        <v>1</v>
      </c>
      <c r="V31" s="27">
        <v>2</v>
      </c>
      <c r="W31" s="1">
        <v>2</v>
      </c>
      <c r="X31" s="28">
        <v>3</v>
      </c>
      <c r="Y31" s="1">
        <v>1</v>
      </c>
      <c r="Z31" s="27">
        <v>2</v>
      </c>
      <c r="AA31" s="1">
        <v>2</v>
      </c>
      <c r="AB31" s="28">
        <v>2</v>
      </c>
      <c r="AC31" s="1">
        <v>1</v>
      </c>
      <c r="AD31" s="27">
        <v>2</v>
      </c>
      <c r="AE31" s="1">
        <v>2</v>
      </c>
      <c r="AF31" s="28">
        <v>3</v>
      </c>
      <c r="AG31" s="1">
        <v>1</v>
      </c>
      <c r="AH31" s="27">
        <v>2</v>
      </c>
      <c r="AI31" s="1">
        <v>2</v>
      </c>
      <c r="AJ31" s="28">
        <v>3</v>
      </c>
      <c r="AK31" s="1">
        <v>1</v>
      </c>
      <c r="AL31" s="27">
        <v>2</v>
      </c>
      <c r="AM31" s="1">
        <v>1</v>
      </c>
      <c r="AN31" s="28">
        <v>2</v>
      </c>
      <c r="AO31" s="1">
        <v>1</v>
      </c>
      <c r="AP31" s="27">
        <v>2</v>
      </c>
      <c r="AQ31" s="1">
        <v>2</v>
      </c>
      <c r="AR31" s="28">
        <v>4</v>
      </c>
      <c r="AS31" s="1">
        <v>1</v>
      </c>
      <c r="AT31" s="27">
        <v>2</v>
      </c>
      <c r="AU31" s="1">
        <v>2</v>
      </c>
      <c r="AV31" s="28">
        <v>3</v>
      </c>
      <c r="AW31" s="1">
        <v>1</v>
      </c>
      <c r="AX31" s="27">
        <v>2</v>
      </c>
      <c r="AY31" s="1">
        <v>1</v>
      </c>
      <c r="AZ31" s="28">
        <v>4</v>
      </c>
      <c r="BA31" s="1">
        <v>1</v>
      </c>
      <c r="BB31" s="27">
        <v>2</v>
      </c>
      <c r="BC31" s="1">
        <v>2</v>
      </c>
      <c r="BD31" s="28">
        <v>3</v>
      </c>
      <c r="BE31" s="2" t="s">
        <v>86</v>
      </c>
    </row>
    <row r="32" spans="1:57" x14ac:dyDescent="0.2">
      <c r="A32" s="1">
        <v>31</v>
      </c>
      <c r="B32" s="1">
        <v>1</v>
      </c>
      <c r="C32" s="1">
        <v>2</v>
      </c>
      <c r="D32" s="1">
        <v>2</v>
      </c>
      <c r="E32" s="1">
        <v>4</v>
      </c>
      <c r="F32" s="1">
        <v>3</v>
      </c>
      <c r="G32" s="1">
        <v>1</v>
      </c>
      <c r="H32" s="1">
        <v>2</v>
      </c>
      <c r="I32" s="1">
        <v>2</v>
      </c>
      <c r="J32" s="1">
        <v>2</v>
      </c>
      <c r="K32" s="1">
        <v>4</v>
      </c>
      <c r="L32" s="1">
        <v>8</v>
      </c>
      <c r="M32" s="1">
        <v>4</v>
      </c>
      <c r="N32" s="1">
        <v>2</v>
      </c>
      <c r="O32" s="1">
        <v>3</v>
      </c>
      <c r="P32" s="1">
        <v>10</v>
      </c>
      <c r="Q32" s="1">
        <v>1</v>
      </c>
      <c r="R32" s="27">
        <v>2</v>
      </c>
      <c r="S32" s="1">
        <v>1</v>
      </c>
      <c r="T32" s="28">
        <v>4</v>
      </c>
      <c r="U32" s="1">
        <v>1</v>
      </c>
      <c r="V32" s="27">
        <v>2</v>
      </c>
      <c r="W32" s="1">
        <v>1</v>
      </c>
      <c r="X32" s="28">
        <v>2</v>
      </c>
      <c r="Y32" s="1">
        <v>1</v>
      </c>
      <c r="Z32" s="27">
        <v>2</v>
      </c>
      <c r="AA32" s="1">
        <v>2</v>
      </c>
      <c r="AB32" s="28">
        <v>2</v>
      </c>
      <c r="AC32" s="1">
        <v>1</v>
      </c>
      <c r="AD32" s="27">
        <v>2</v>
      </c>
      <c r="AE32" s="1">
        <v>2</v>
      </c>
      <c r="AF32" s="28">
        <v>3</v>
      </c>
      <c r="AG32" s="1">
        <v>1</v>
      </c>
      <c r="AH32" s="27">
        <v>2</v>
      </c>
      <c r="AI32" s="1">
        <v>2</v>
      </c>
      <c r="AJ32" s="28">
        <v>3</v>
      </c>
      <c r="AK32" s="1">
        <v>0</v>
      </c>
      <c r="AL32" s="27">
        <v>2</v>
      </c>
      <c r="AM32" s="1">
        <v>1</v>
      </c>
      <c r="AN32" s="28">
        <v>2</v>
      </c>
      <c r="AO32" s="1">
        <v>1</v>
      </c>
      <c r="AP32" s="27">
        <v>2</v>
      </c>
      <c r="AQ32" s="1">
        <v>1</v>
      </c>
      <c r="AR32" s="28">
        <v>2</v>
      </c>
      <c r="AS32" s="1">
        <v>1</v>
      </c>
      <c r="AT32" s="27">
        <v>2</v>
      </c>
      <c r="AU32" s="1">
        <v>2</v>
      </c>
      <c r="AV32" s="28">
        <v>2</v>
      </c>
      <c r="AW32" s="1">
        <v>1</v>
      </c>
      <c r="AX32" s="27">
        <v>2</v>
      </c>
      <c r="AY32" s="1">
        <v>1</v>
      </c>
      <c r="AZ32" s="28">
        <v>2</v>
      </c>
      <c r="BA32" s="1">
        <v>0</v>
      </c>
      <c r="BB32" s="27">
        <v>1</v>
      </c>
      <c r="BC32" s="1">
        <v>2</v>
      </c>
      <c r="BD32" s="28">
        <v>3</v>
      </c>
      <c r="BE32" s="2" t="s">
        <v>87</v>
      </c>
    </row>
    <row r="33" spans="1:57" x14ac:dyDescent="0.2">
      <c r="A33" s="1">
        <v>32</v>
      </c>
      <c r="B33" s="1">
        <v>1</v>
      </c>
      <c r="C33" s="1">
        <v>3</v>
      </c>
      <c r="D33" s="1">
        <v>2</v>
      </c>
      <c r="E33" s="1">
        <v>5</v>
      </c>
      <c r="F33" s="1">
        <v>2</v>
      </c>
      <c r="G33" s="1">
        <v>1</v>
      </c>
      <c r="H33" s="1">
        <v>2</v>
      </c>
      <c r="I33" s="1">
        <v>3</v>
      </c>
      <c r="J33" s="1">
        <v>3</v>
      </c>
      <c r="K33" s="1">
        <v>4</v>
      </c>
      <c r="L33" s="1">
        <v>8</v>
      </c>
      <c r="M33" s="1">
        <v>4</v>
      </c>
      <c r="N33" s="1">
        <v>1</v>
      </c>
      <c r="O33" s="1">
        <v>3</v>
      </c>
      <c r="P33" s="1">
        <v>10</v>
      </c>
      <c r="Q33" s="1">
        <v>1</v>
      </c>
      <c r="R33" s="27">
        <v>2</v>
      </c>
      <c r="S33" s="1">
        <v>1</v>
      </c>
      <c r="T33" s="28">
        <v>3</v>
      </c>
      <c r="U33" s="1">
        <v>1</v>
      </c>
      <c r="V33" s="27">
        <v>2</v>
      </c>
      <c r="W33" s="1">
        <v>2</v>
      </c>
      <c r="X33" s="28">
        <v>3</v>
      </c>
      <c r="Y33" s="1">
        <v>1</v>
      </c>
      <c r="Z33" s="27">
        <v>2</v>
      </c>
      <c r="AA33" s="1">
        <v>1</v>
      </c>
      <c r="AB33" s="28">
        <v>3</v>
      </c>
      <c r="AC33" s="1">
        <v>1</v>
      </c>
      <c r="AD33" s="27">
        <v>2</v>
      </c>
      <c r="AE33" s="1">
        <v>1</v>
      </c>
      <c r="AF33" s="28">
        <v>3</v>
      </c>
      <c r="AG33" s="1">
        <v>1</v>
      </c>
      <c r="AH33" s="27">
        <v>1</v>
      </c>
      <c r="AI33" s="1">
        <v>2</v>
      </c>
      <c r="AJ33" s="28">
        <v>3</v>
      </c>
      <c r="AK33" s="1">
        <v>1</v>
      </c>
      <c r="AL33" s="27">
        <v>2</v>
      </c>
      <c r="AM33" s="1">
        <v>1</v>
      </c>
      <c r="AN33" s="28">
        <v>3</v>
      </c>
      <c r="AO33" s="1">
        <v>1</v>
      </c>
      <c r="AP33" s="27">
        <v>1</v>
      </c>
      <c r="AQ33" s="1">
        <v>2</v>
      </c>
      <c r="AR33" s="28">
        <v>4</v>
      </c>
      <c r="AS33" s="1">
        <v>1</v>
      </c>
      <c r="AT33" s="27">
        <v>2</v>
      </c>
      <c r="AU33" s="1">
        <v>2</v>
      </c>
      <c r="AV33" s="28">
        <v>3</v>
      </c>
      <c r="AW33" s="1">
        <v>1</v>
      </c>
      <c r="AX33" s="27">
        <v>2</v>
      </c>
      <c r="AY33" s="1">
        <v>1</v>
      </c>
      <c r="AZ33" s="28">
        <v>3</v>
      </c>
      <c r="BA33" s="1">
        <v>1</v>
      </c>
      <c r="BB33" s="27">
        <v>1</v>
      </c>
      <c r="BC33" s="1">
        <v>2</v>
      </c>
      <c r="BD33" s="28">
        <v>4</v>
      </c>
      <c r="BE33" s="2" t="s">
        <v>88</v>
      </c>
    </row>
    <row r="34" spans="1:57" x14ac:dyDescent="0.2">
      <c r="A34" s="1">
        <v>33</v>
      </c>
      <c r="B34" s="1">
        <v>1</v>
      </c>
      <c r="C34" s="1">
        <v>2</v>
      </c>
      <c r="D34" s="1">
        <v>1</v>
      </c>
      <c r="E34" s="1">
        <v>5</v>
      </c>
      <c r="F34" s="1">
        <v>4</v>
      </c>
      <c r="G34" s="1">
        <v>1</v>
      </c>
      <c r="H34" s="1">
        <v>2</v>
      </c>
      <c r="I34" s="1">
        <v>2</v>
      </c>
      <c r="J34" s="1">
        <v>4</v>
      </c>
      <c r="K34" s="1">
        <v>3</v>
      </c>
      <c r="L34" s="1">
        <v>7</v>
      </c>
      <c r="M34" s="1">
        <v>3</v>
      </c>
      <c r="N34" s="1">
        <v>1</v>
      </c>
      <c r="O34" s="1">
        <v>1</v>
      </c>
      <c r="P34" s="1">
        <v>10</v>
      </c>
      <c r="Q34" s="1">
        <v>1</v>
      </c>
      <c r="R34" s="27">
        <v>2</v>
      </c>
      <c r="S34" s="1">
        <v>2</v>
      </c>
      <c r="T34" s="28">
        <v>2</v>
      </c>
      <c r="U34" s="1">
        <v>1</v>
      </c>
      <c r="V34" s="27">
        <v>2</v>
      </c>
      <c r="W34" s="1">
        <v>2</v>
      </c>
      <c r="X34" s="28">
        <v>4</v>
      </c>
      <c r="Y34" s="1">
        <v>1</v>
      </c>
      <c r="Z34" s="27">
        <v>2</v>
      </c>
      <c r="AA34" s="1">
        <v>1</v>
      </c>
      <c r="AB34" s="28">
        <v>3</v>
      </c>
      <c r="AC34" s="1">
        <v>1</v>
      </c>
      <c r="AD34" s="27">
        <v>1</v>
      </c>
      <c r="AE34" s="1">
        <v>1</v>
      </c>
      <c r="AF34" s="28">
        <v>3</v>
      </c>
      <c r="AG34" s="1">
        <v>1</v>
      </c>
      <c r="AH34" s="27">
        <v>2</v>
      </c>
      <c r="AI34" s="1">
        <v>2</v>
      </c>
      <c r="AJ34" s="28">
        <v>3</v>
      </c>
      <c r="AK34" s="1">
        <v>1</v>
      </c>
      <c r="AL34" s="27">
        <v>2</v>
      </c>
      <c r="AM34" s="1">
        <v>1</v>
      </c>
      <c r="AN34" s="28">
        <v>2</v>
      </c>
      <c r="AO34" s="1">
        <v>1</v>
      </c>
      <c r="AP34" s="27">
        <v>2</v>
      </c>
      <c r="AQ34" s="1">
        <v>2</v>
      </c>
      <c r="AR34" s="28">
        <v>3</v>
      </c>
      <c r="AS34" s="1">
        <v>1</v>
      </c>
      <c r="AT34" s="27">
        <v>2</v>
      </c>
      <c r="AU34" s="1">
        <v>2</v>
      </c>
      <c r="AV34" s="28">
        <v>2</v>
      </c>
      <c r="AW34" s="1">
        <v>1</v>
      </c>
      <c r="AX34" s="27">
        <v>2</v>
      </c>
      <c r="AY34" s="1">
        <v>1</v>
      </c>
      <c r="AZ34" s="28">
        <v>3</v>
      </c>
      <c r="BA34" s="1">
        <v>1</v>
      </c>
      <c r="BB34" s="27">
        <v>2</v>
      </c>
      <c r="BC34" s="1">
        <v>2</v>
      </c>
      <c r="BD34" s="28">
        <v>3</v>
      </c>
      <c r="BE34" s="2" t="s">
        <v>89</v>
      </c>
    </row>
    <row r="35" spans="1:57" x14ac:dyDescent="0.2">
      <c r="A35" s="1">
        <v>34</v>
      </c>
      <c r="B35" s="1">
        <v>1</v>
      </c>
      <c r="C35" s="1">
        <v>1</v>
      </c>
      <c r="D35" s="1">
        <v>1</v>
      </c>
      <c r="E35" s="1">
        <v>4</v>
      </c>
      <c r="F35" s="1">
        <v>3</v>
      </c>
      <c r="G35" s="1">
        <v>1</v>
      </c>
      <c r="H35" s="1">
        <v>2</v>
      </c>
      <c r="I35" s="1">
        <v>3</v>
      </c>
      <c r="J35" s="1">
        <v>2</v>
      </c>
      <c r="K35" s="1">
        <v>3</v>
      </c>
      <c r="L35" s="1">
        <v>5</v>
      </c>
      <c r="M35" s="1">
        <v>3</v>
      </c>
      <c r="N35" s="1">
        <v>2</v>
      </c>
      <c r="O35" s="1">
        <v>3</v>
      </c>
      <c r="P35" s="1">
        <v>10</v>
      </c>
      <c r="Q35" s="1">
        <v>1</v>
      </c>
      <c r="R35" s="27">
        <v>2</v>
      </c>
      <c r="S35" s="1">
        <v>1</v>
      </c>
      <c r="T35" s="28">
        <v>2</v>
      </c>
      <c r="U35" s="1">
        <v>-77</v>
      </c>
      <c r="V35" s="27">
        <v>-77</v>
      </c>
      <c r="W35" s="1">
        <v>-77</v>
      </c>
      <c r="X35" s="28">
        <v>-77</v>
      </c>
      <c r="Y35" s="1">
        <v>-77</v>
      </c>
      <c r="Z35" s="27">
        <v>-77</v>
      </c>
      <c r="AA35" s="1">
        <v>-77</v>
      </c>
      <c r="AB35" s="28">
        <v>-77</v>
      </c>
      <c r="AC35" s="1">
        <v>-77</v>
      </c>
      <c r="AD35" s="27">
        <v>-77</v>
      </c>
      <c r="AE35" s="1">
        <v>-77</v>
      </c>
      <c r="AF35" s="28">
        <v>-77</v>
      </c>
      <c r="AG35" s="1">
        <v>-77</v>
      </c>
      <c r="AH35" s="27">
        <v>-77</v>
      </c>
      <c r="AI35" s="1">
        <v>-77</v>
      </c>
      <c r="AJ35" s="28">
        <v>-77</v>
      </c>
      <c r="AK35" s="1">
        <v>-77</v>
      </c>
      <c r="AL35" s="27">
        <v>-77</v>
      </c>
      <c r="AM35" s="1">
        <v>-77</v>
      </c>
      <c r="AN35" s="28">
        <v>-77</v>
      </c>
      <c r="AO35" s="1">
        <v>-77</v>
      </c>
      <c r="AP35" s="27">
        <v>-77</v>
      </c>
      <c r="AQ35" s="1">
        <v>-77</v>
      </c>
      <c r="AR35" s="28">
        <v>-77</v>
      </c>
      <c r="AS35" s="1">
        <v>-77</v>
      </c>
      <c r="AT35" s="27">
        <v>-77</v>
      </c>
      <c r="AU35" s="1">
        <v>-77</v>
      </c>
      <c r="AV35" s="28">
        <v>-77</v>
      </c>
      <c r="AW35" s="1">
        <v>-77</v>
      </c>
      <c r="AX35" s="27">
        <v>-77</v>
      </c>
      <c r="AY35" s="1">
        <v>-77</v>
      </c>
      <c r="AZ35" s="28">
        <v>-77</v>
      </c>
      <c r="BA35" s="1">
        <v>-77</v>
      </c>
      <c r="BB35" s="27">
        <v>-77</v>
      </c>
      <c r="BC35" s="1">
        <v>-77</v>
      </c>
      <c r="BD35" s="28">
        <v>-77</v>
      </c>
      <c r="BE35" s="2" t="s">
        <v>90</v>
      </c>
    </row>
    <row r="36" spans="1:57" x14ac:dyDescent="0.2">
      <c r="A36" s="1">
        <v>35</v>
      </c>
      <c r="B36" s="1">
        <v>1</v>
      </c>
      <c r="C36" s="1">
        <v>3</v>
      </c>
      <c r="D36" s="1">
        <v>1</v>
      </c>
      <c r="E36" s="1">
        <v>3</v>
      </c>
      <c r="F36" s="1">
        <v>2</v>
      </c>
      <c r="G36" s="1">
        <v>1</v>
      </c>
      <c r="H36" s="1">
        <v>2</v>
      </c>
      <c r="I36" s="1">
        <v>3</v>
      </c>
      <c r="J36" s="1">
        <v>3</v>
      </c>
      <c r="K36" s="1">
        <v>4</v>
      </c>
      <c r="L36" s="1">
        <v>7</v>
      </c>
      <c r="M36" s="1">
        <v>3</v>
      </c>
      <c r="N36" s="1">
        <v>1</v>
      </c>
      <c r="O36" s="1">
        <v>2</v>
      </c>
      <c r="P36" s="1">
        <v>10</v>
      </c>
      <c r="Q36" s="1">
        <v>1</v>
      </c>
      <c r="R36" s="27">
        <v>2</v>
      </c>
      <c r="S36" s="1">
        <v>1</v>
      </c>
      <c r="T36" s="28">
        <v>4</v>
      </c>
      <c r="U36" s="1">
        <v>1</v>
      </c>
      <c r="V36" s="27">
        <v>2</v>
      </c>
      <c r="W36" s="1">
        <v>2</v>
      </c>
      <c r="X36" s="28">
        <v>3</v>
      </c>
      <c r="Y36" s="1">
        <v>1</v>
      </c>
      <c r="Z36" s="27">
        <v>2</v>
      </c>
      <c r="AA36" s="1">
        <v>1</v>
      </c>
      <c r="AB36" s="28">
        <v>3</v>
      </c>
      <c r="AC36" s="1">
        <v>1</v>
      </c>
      <c r="AD36" s="27">
        <v>2</v>
      </c>
      <c r="AE36" s="1">
        <v>1</v>
      </c>
      <c r="AF36" s="28">
        <v>3</v>
      </c>
      <c r="AG36" s="1">
        <v>1</v>
      </c>
      <c r="AH36" s="27">
        <v>1</v>
      </c>
      <c r="AI36" s="1">
        <v>2</v>
      </c>
      <c r="AJ36" s="28">
        <v>4</v>
      </c>
      <c r="AK36" s="1">
        <v>1</v>
      </c>
      <c r="AL36" s="27">
        <v>2</v>
      </c>
      <c r="AM36" s="1">
        <v>2</v>
      </c>
      <c r="AN36" s="28">
        <v>3</v>
      </c>
      <c r="AO36" s="1">
        <v>1</v>
      </c>
      <c r="AP36" s="27">
        <v>2</v>
      </c>
      <c r="AQ36" s="1">
        <v>1</v>
      </c>
      <c r="AR36" s="28">
        <v>4</v>
      </c>
      <c r="AS36" s="1">
        <v>1</v>
      </c>
      <c r="AT36" s="27">
        <v>2</v>
      </c>
      <c r="AU36" s="1">
        <v>2</v>
      </c>
      <c r="AV36" s="28">
        <v>3</v>
      </c>
      <c r="AW36" s="1">
        <v>1</v>
      </c>
      <c r="AX36" s="27">
        <v>2</v>
      </c>
      <c r="AY36" s="1">
        <v>1</v>
      </c>
      <c r="AZ36" s="28">
        <v>3</v>
      </c>
      <c r="BA36" s="1">
        <v>1</v>
      </c>
      <c r="BB36" s="27">
        <v>2</v>
      </c>
      <c r="BC36" s="1">
        <v>2</v>
      </c>
      <c r="BD36" s="28">
        <v>3</v>
      </c>
      <c r="BE36" s="2" t="s">
        <v>91</v>
      </c>
    </row>
    <row r="37" spans="1:57" x14ac:dyDescent="0.2">
      <c r="A37" s="1">
        <v>36</v>
      </c>
      <c r="B37" s="1">
        <v>1</v>
      </c>
      <c r="C37" s="1">
        <v>2</v>
      </c>
      <c r="D37" s="1">
        <v>1</v>
      </c>
      <c r="E37" s="1">
        <v>5</v>
      </c>
      <c r="F37" s="1">
        <v>4</v>
      </c>
      <c r="G37" s="1">
        <v>1</v>
      </c>
      <c r="H37" s="1">
        <v>2</v>
      </c>
      <c r="I37" s="1">
        <v>2</v>
      </c>
      <c r="J37" s="1">
        <v>4</v>
      </c>
      <c r="K37" s="1">
        <v>2</v>
      </c>
      <c r="L37" s="1">
        <v>3</v>
      </c>
      <c r="M37" s="1">
        <v>1</v>
      </c>
      <c r="N37" s="1">
        <v>1</v>
      </c>
      <c r="O37" s="1">
        <v>1</v>
      </c>
      <c r="P37" s="1">
        <v>10</v>
      </c>
      <c r="Q37" s="1">
        <v>1</v>
      </c>
      <c r="R37" s="27">
        <v>2</v>
      </c>
      <c r="S37" s="1">
        <v>1</v>
      </c>
      <c r="T37" s="28">
        <v>2</v>
      </c>
      <c r="U37" s="1">
        <v>1</v>
      </c>
      <c r="V37" s="27">
        <v>1</v>
      </c>
      <c r="W37" s="1">
        <v>2</v>
      </c>
      <c r="X37" s="28">
        <v>4</v>
      </c>
      <c r="Y37" s="1">
        <v>1</v>
      </c>
      <c r="Z37" s="27">
        <v>2</v>
      </c>
      <c r="AA37" s="1">
        <v>1</v>
      </c>
      <c r="AB37" s="28">
        <v>4</v>
      </c>
      <c r="AC37" s="1">
        <v>1</v>
      </c>
      <c r="AD37" s="27">
        <v>2</v>
      </c>
      <c r="AE37" s="1">
        <v>2</v>
      </c>
      <c r="AF37" s="28">
        <v>2</v>
      </c>
      <c r="AG37" s="1">
        <v>1</v>
      </c>
      <c r="AH37" s="27">
        <v>2</v>
      </c>
      <c r="AI37" s="1">
        <v>2</v>
      </c>
      <c r="AJ37" s="28">
        <v>3</v>
      </c>
      <c r="AK37" s="1">
        <v>0</v>
      </c>
      <c r="AL37" s="27">
        <v>2</v>
      </c>
      <c r="AM37" s="1">
        <v>1</v>
      </c>
      <c r="AN37" s="28">
        <v>4</v>
      </c>
      <c r="AO37" s="1">
        <v>1</v>
      </c>
      <c r="AP37" s="27">
        <v>2</v>
      </c>
      <c r="AQ37" s="1">
        <v>2</v>
      </c>
      <c r="AR37" s="28">
        <v>4</v>
      </c>
      <c r="AS37" s="1">
        <v>0</v>
      </c>
      <c r="AT37" s="27">
        <v>2</v>
      </c>
      <c r="AU37" s="1">
        <v>2</v>
      </c>
      <c r="AV37" s="28">
        <v>4</v>
      </c>
      <c r="AW37" s="1">
        <v>0</v>
      </c>
      <c r="AX37" s="27">
        <v>2</v>
      </c>
      <c r="AY37" s="1">
        <v>1</v>
      </c>
      <c r="AZ37" s="28">
        <v>4</v>
      </c>
      <c r="BA37" s="1">
        <v>0</v>
      </c>
      <c r="BB37" s="27">
        <v>2</v>
      </c>
      <c r="BC37" s="1">
        <v>2</v>
      </c>
      <c r="BD37" s="28">
        <v>4</v>
      </c>
      <c r="BE37" s="2" t="s">
        <v>92</v>
      </c>
    </row>
    <row r="38" spans="1:57" x14ac:dyDescent="0.2">
      <c r="A38" s="1">
        <v>37</v>
      </c>
      <c r="B38" s="1">
        <v>1</v>
      </c>
      <c r="C38" s="1">
        <v>2</v>
      </c>
      <c r="D38" s="1">
        <v>2</v>
      </c>
      <c r="E38" s="1">
        <v>5</v>
      </c>
      <c r="F38" s="1">
        <v>5</v>
      </c>
      <c r="G38" s="1">
        <v>1</v>
      </c>
      <c r="H38" s="1">
        <v>2</v>
      </c>
      <c r="I38" s="1">
        <v>3</v>
      </c>
      <c r="J38" s="1">
        <v>1</v>
      </c>
      <c r="K38" s="1">
        <v>3</v>
      </c>
      <c r="L38" s="1">
        <v>8</v>
      </c>
      <c r="M38" s="1">
        <v>3</v>
      </c>
      <c r="N38" s="1">
        <v>3</v>
      </c>
      <c r="O38" s="1">
        <v>3</v>
      </c>
      <c r="P38" s="1">
        <v>10</v>
      </c>
      <c r="Q38" s="1">
        <v>1</v>
      </c>
      <c r="R38" s="27">
        <v>2</v>
      </c>
      <c r="S38" s="1">
        <v>1</v>
      </c>
      <c r="T38" s="28">
        <v>3</v>
      </c>
      <c r="U38" s="1">
        <v>1</v>
      </c>
      <c r="V38" s="27">
        <v>2</v>
      </c>
      <c r="W38" s="1">
        <v>2</v>
      </c>
      <c r="X38" s="28">
        <v>3</v>
      </c>
      <c r="Y38" s="1">
        <v>1</v>
      </c>
      <c r="Z38" s="27">
        <v>2</v>
      </c>
      <c r="AA38" s="1">
        <v>1</v>
      </c>
      <c r="AB38" s="28">
        <v>4</v>
      </c>
      <c r="AC38" s="1">
        <v>1</v>
      </c>
      <c r="AD38" s="27">
        <v>2</v>
      </c>
      <c r="AE38" s="1">
        <v>2</v>
      </c>
      <c r="AF38" s="28">
        <v>3</v>
      </c>
      <c r="AG38" s="1">
        <v>1</v>
      </c>
      <c r="AH38" s="27">
        <v>2</v>
      </c>
      <c r="AI38" s="1">
        <v>2</v>
      </c>
      <c r="AJ38" s="28">
        <v>3</v>
      </c>
      <c r="AK38" s="1">
        <v>1</v>
      </c>
      <c r="AL38" s="27">
        <v>1</v>
      </c>
      <c r="AM38" s="1">
        <v>1</v>
      </c>
      <c r="AN38" s="28">
        <v>4</v>
      </c>
      <c r="AO38" s="1">
        <v>1</v>
      </c>
      <c r="AP38" s="27">
        <v>1</v>
      </c>
      <c r="AQ38" s="1">
        <v>2</v>
      </c>
      <c r="AR38" s="28">
        <v>4</v>
      </c>
      <c r="AS38" s="1">
        <v>1</v>
      </c>
      <c r="AT38" s="27">
        <v>2</v>
      </c>
      <c r="AU38" s="1">
        <v>2</v>
      </c>
      <c r="AV38" s="28">
        <v>4</v>
      </c>
      <c r="AW38" s="1">
        <v>0</v>
      </c>
      <c r="AX38" s="27">
        <v>1</v>
      </c>
      <c r="AY38" s="1">
        <v>1</v>
      </c>
      <c r="AZ38" s="28">
        <v>4</v>
      </c>
      <c r="BA38" s="1">
        <v>1</v>
      </c>
      <c r="BB38" s="27">
        <v>2</v>
      </c>
      <c r="BC38" s="1">
        <v>2</v>
      </c>
      <c r="BD38" s="28">
        <v>4</v>
      </c>
      <c r="BE38" s="2" t="s">
        <v>93</v>
      </c>
    </row>
    <row r="39" spans="1:57" x14ac:dyDescent="0.2">
      <c r="A39" s="1">
        <v>38</v>
      </c>
      <c r="B39" s="1">
        <v>1</v>
      </c>
      <c r="C39" s="1">
        <v>2</v>
      </c>
      <c r="D39" s="1">
        <v>2</v>
      </c>
      <c r="E39" s="1">
        <v>5</v>
      </c>
      <c r="F39" s="1">
        <v>4</v>
      </c>
      <c r="G39" s="1">
        <v>2</v>
      </c>
      <c r="H39" s="1">
        <v>2</v>
      </c>
      <c r="I39" s="1">
        <v>2</v>
      </c>
      <c r="J39" s="1">
        <v>2</v>
      </c>
      <c r="K39" s="1">
        <v>3</v>
      </c>
      <c r="L39" s="1">
        <v>4</v>
      </c>
      <c r="M39" s="1">
        <v>3</v>
      </c>
      <c r="N39" s="1">
        <v>1</v>
      </c>
      <c r="O39" s="1">
        <v>1</v>
      </c>
      <c r="P39" s="1">
        <v>10</v>
      </c>
      <c r="Q39" s="1">
        <v>1</v>
      </c>
      <c r="R39" s="27">
        <v>2</v>
      </c>
      <c r="S39" s="1">
        <v>1</v>
      </c>
      <c r="T39" s="28">
        <v>3</v>
      </c>
      <c r="U39" s="1">
        <v>1</v>
      </c>
      <c r="V39" s="27">
        <v>1</v>
      </c>
      <c r="W39" s="1">
        <v>2</v>
      </c>
      <c r="X39" s="28">
        <v>2</v>
      </c>
      <c r="Y39" s="1">
        <v>1</v>
      </c>
      <c r="Z39" s="27">
        <v>2</v>
      </c>
      <c r="AA39" s="1">
        <v>1</v>
      </c>
      <c r="AB39" s="28">
        <v>4</v>
      </c>
      <c r="AC39" s="1">
        <v>1</v>
      </c>
      <c r="AD39" s="27">
        <v>2</v>
      </c>
      <c r="AE39" s="1">
        <v>1</v>
      </c>
      <c r="AF39" s="28">
        <v>2</v>
      </c>
      <c r="AG39" s="1">
        <v>1</v>
      </c>
      <c r="AH39" s="27">
        <v>1</v>
      </c>
      <c r="AI39" s="1">
        <v>2</v>
      </c>
      <c r="AJ39" s="28">
        <v>2</v>
      </c>
      <c r="AK39" s="1">
        <v>0</v>
      </c>
      <c r="AL39" s="27">
        <v>2</v>
      </c>
      <c r="AM39" s="1">
        <v>1</v>
      </c>
      <c r="AN39" s="28">
        <v>4</v>
      </c>
      <c r="AO39" s="1">
        <v>0</v>
      </c>
      <c r="AP39" s="27">
        <v>2</v>
      </c>
      <c r="AQ39" s="1">
        <v>2</v>
      </c>
      <c r="AR39" s="28">
        <v>3</v>
      </c>
      <c r="AS39" s="1">
        <v>1</v>
      </c>
      <c r="AT39" s="27">
        <v>2</v>
      </c>
      <c r="AU39" s="1">
        <v>2</v>
      </c>
      <c r="AV39" s="28">
        <v>2</v>
      </c>
      <c r="AW39" s="1">
        <v>0</v>
      </c>
      <c r="AX39" s="27">
        <v>2</v>
      </c>
      <c r="AY39" s="1">
        <v>1</v>
      </c>
      <c r="AZ39" s="28">
        <v>4</v>
      </c>
      <c r="BA39" s="1">
        <v>0</v>
      </c>
      <c r="BB39" s="27">
        <v>1</v>
      </c>
      <c r="BC39" s="1">
        <v>2</v>
      </c>
      <c r="BD39" s="28">
        <v>3</v>
      </c>
      <c r="BE39" s="2" t="s">
        <v>94</v>
      </c>
    </row>
    <row r="40" spans="1:57" x14ac:dyDescent="0.2">
      <c r="A40" s="1">
        <v>39</v>
      </c>
      <c r="B40" s="1">
        <v>1</v>
      </c>
      <c r="C40" s="1">
        <v>2</v>
      </c>
      <c r="D40" s="1">
        <v>2</v>
      </c>
      <c r="E40" s="1">
        <v>5</v>
      </c>
      <c r="F40" s="1">
        <v>5</v>
      </c>
      <c r="G40" s="1">
        <v>1</v>
      </c>
      <c r="H40" s="1">
        <v>2</v>
      </c>
      <c r="I40" s="1">
        <v>3</v>
      </c>
      <c r="J40" s="1">
        <v>2</v>
      </c>
      <c r="K40" s="1">
        <v>-77</v>
      </c>
      <c r="L40" s="1">
        <v>-77</v>
      </c>
      <c r="M40" s="1">
        <v>-77</v>
      </c>
      <c r="N40" s="1">
        <v>-77</v>
      </c>
      <c r="O40" s="1">
        <v>-77</v>
      </c>
      <c r="P40" s="1">
        <v>-66</v>
      </c>
      <c r="Q40" s="1">
        <v>-77</v>
      </c>
      <c r="R40" s="27">
        <v>-77</v>
      </c>
      <c r="S40" s="1">
        <v>-77</v>
      </c>
      <c r="T40" s="28">
        <v>-77</v>
      </c>
      <c r="U40" s="1">
        <v>-77</v>
      </c>
      <c r="V40" s="27">
        <v>-77</v>
      </c>
      <c r="W40" s="1">
        <v>-77</v>
      </c>
      <c r="X40" s="28">
        <v>-77</v>
      </c>
      <c r="Y40" s="1">
        <v>-77</v>
      </c>
      <c r="Z40" s="27">
        <v>-77</v>
      </c>
      <c r="AA40" s="1">
        <v>-77</v>
      </c>
      <c r="AB40" s="28">
        <v>-77</v>
      </c>
      <c r="AC40" s="1">
        <v>-77</v>
      </c>
      <c r="AD40" s="27">
        <v>-77</v>
      </c>
      <c r="AE40" s="1">
        <v>-77</v>
      </c>
      <c r="AF40" s="28">
        <v>-77</v>
      </c>
      <c r="AG40" s="1">
        <v>-77</v>
      </c>
      <c r="AH40" s="27">
        <v>-77</v>
      </c>
      <c r="AI40" s="1">
        <v>-77</v>
      </c>
      <c r="AJ40" s="28">
        <v>-77</v>
      </c>
      <c r="AK40" s="1">
        <v>-77</v>
      </c>
      <c r="AL40" s="27">
        <v>-77</v>
      </c>
      <c r="AM40" s="1">
        <v>-77</v>
      </c>
      <c r="AN40" s="28">
        <v>-77</v>
      </c>
      <c r="AO40" s="1">
        <v>-77</v>
      </c>
      <c r="AP40" s="27">
        <v>-77</v>
      </c>
      <c r="AQ40" s="1">
        <v>-77</v>
      </c>
      <c r="AR40" s="28">
        <v>-77</v>
      </c>
      <c r="AS40" s="1">
        <v>-77</v>
      </c>
      <c r="AT40" s="27">
        <v>-77</v>
      </c>
      <c r="AU40" s="1">
        <v>-77</v>
      </c>
      <c r="AV40" s="28">
        <v>-77</v>
      </c>
      <c r="AW40" s="1">
        <v>-77</v>
      </c>
      <c r="AX40" s="27">
        <v>-77</v>
      </c>
      <c r="AY40" s="1">
        <v>-77</v>
      </c>
      <c r="AZ40" s="28">
        <v>-77</v>
      </c>
      <c r="BA40" s="1">
        <v>-77</v>
      </c>
      <c r="BB40" s="27">
        <v>-77</v>
      </c>
      <c r="BC40" s="1">
        <v>-77</v>
      </c>
      <c r="BD40" s="28">
        <v>-77</v>
      </c>
      <c r="BE40" s="2" t="s">
        <v>95</v>
      </c>
    </row>
    <row r="41" spans="1:57" x14ac:dyDescent="0.2">
      <c r="A41" s="1">
        <v>40</v>
      </c>
      <c r="B41" s="1">
        <v>1</v>
      </c>
      <c r="C41" s="1">
        <v>1</v>
      </c>
      <c r="D41" s="1">
        <v>1</v>
      </c>
      <c r="E41" s="1">
        <v>3</v>
      </c>
      <c r="F41" s="1">
        <v>3</v>
      </c>
      <c r="G41" s="1">
        <v>1</v>
      </c>
      <c r="H41" s="1">
        <v>2</v>
      </c>
      <c r="I41" s="1">
        <v>4</v>
      </c>
      <c r="J41" s="1">
        <v>4</v>
      </c>
      <c r="K41" s="1">
        <v>3</v>
      </c>
      <c r="L41" s="1">
        <v>7</v>
      </c>
      <c r="M41" s="1">
        <v>3</v>
      </c>
      <c r="N41" s="1">
        <v>3</v>
      </c>
      <c r="O41" s="1">
        <v>3</v>
      </c>
      <c r="P41" s="1">
        <v>10</v>
      </c>
      <c r="Q41" s="1">
        <v>-77</v>
      </c>
      <c r="R41" s="27">
        <v>-77</v>
      </c>
      <c r="S41" s="1">
        <v>-77</v>
      </c>
      <c r="T41" s="28">
        <v>-77</v>
      </c>
      <c r="U41" s="1">
        <v>-77</v>
      </c>
      <c r="V41" s="27">
        <v>-77</v>
      </c>
      <c r="W41" s="1">
        <v>-77</v>
      </c>
      <c r="X41" s="28">
        <v>-77</v>
      </c>
      <c r="Y41" s="1">
        <v>-77</v>
      </c>
      <c r="Z41" s="27">
        <v>-77</v>
      </c>
      <c r="AA41" s="1">
        <v>-77</v>
      </c>
      <c r="AB41" s="28">
        <v>-77</v>
      </c>
      <c r="AC41" s="1">
        <v>-77</v>
      </c>
      <c r="AD41" s="27">
        <v>-77</v>
      </c>
      <c r="AE41" s="1">
        <v>-77</v>
      </c>
      <c r="AF41" s="28">
        <v>-77</v>
      </c>
      <c r="AG41" s="1">
        <v>-77</v>
      </c>
      <c r="AH41" s="27">
        <v>-77</v>
      </c>
      <c r="AI41" s="1">
        <v>-77</v>
      </c>
      <c r="AJ41" s="28">
        <v>-77</v>
      </c>
      <c r="AK41" s="1">
        <v>-77</v>
      </c>
      <c r="AL41" s="27">
        <v>-77</v>
      </c>
      <c r="AM41" s="1">
        <v>-77</v>
      </c>
      <c r="AN41" s="28">
        <v>-77</v>
      </c>
      <c r="AO41" s="1">
        <v>-77</v>
      </c>
      <c r="AP41" s="27">
        <v>-77</v>
      </c>
      <c r="AQ41" s="1">
        <v>-77</v>
      </c>
      <c r="AR41" s="28">
        <v>-77</v>
      </c>
      <c r="AS41" s="1">
        <v>-77</v>
      </c>
      <c r="AT41" s="27">
        <v>-77</v>
      </c>
      <c r="AU41" s="1">
        <v>-77</v>
      </c>
      <c r="AV41" s="28">
        <v>-77</v>
      </c>
      <c r="AW41" s="1">
        <v>-77</v>
      </c>
      <c r="AX41" s="27">
        <v>-77</v>
      </c>
      <c r="AY41" s="1">
        <v>-77</v>
      </c>
      <c r="AZ41" s="28">
        <v>-77</v>
      </c>
      <c r="BA41" s="1">
        <v>-77</v>
      </c>
      <c r="BB41" s="27">
        <v>-77</v>
      </c>
      <c r="BC41" s="1">
        <v>-77</v>
      </c>
      <c r="BD41" s="28">
        <v>-77</v>
      </c>
      <c r="BE41" s="2" t="s">
        <v>96</v>
      </c>
    </row>
    <row r="42" spans="1:57" x14ac:dyDescent="0.2">
      <c r="A42" s="1">
        <v>41</v>
      </c>
      <c r="B42" s="1">
        <v>1</v>
      </c>
      <c r="C42" s="1">
        <v>1</v>
      </c>
      <c r="D42" s="1">
        <v>1</v>
      </c>
      <c r="E42" s="1">
        <v>3</v>
      </c>
      <c r="F42" s="1">
        <v>3</v>
      </c>
      <c r="G42" s="1">
        <v>1</v>
      </c>
      <c r="H42" s="1">
        <v>2</v>
      </c>
      <c r="I42" s="1">
        <v>4</v>
      </c>
      <c r="J42" s="1">
        <v>4</v>
      </c>
      <c r="K42" s="1">
        <v>3</v>
      </c>
      <c r="L42" s="1">
        <v>6</v>
      </c>
      <c r="M42" s="1">
        <v>4</v>
      </c>
      <c r="N42" s="1">
        <v>3</v>
      </c>
      <c r="O42" s="1">
        <v>1</v>
      </c>
      <c r="P42" s="1">
        <v>10</v>
      </c>
      <c r="Q42" s="1">
        <v>1</v>
      </c>
      <c r="R42" s="27">
        <v>2</v>
      </c>
      <c r="S42" s="1">
        <v>1</v>
      </c>
      <c r="T42" s="28">
        <v>4</v>
      </c>
      <c r="U42" s="1">
        <v>1</v>
      </c>
      <c r="V42" s="27">
        <v>2</v>
      </c>
      <c r="W42" s="1">
        <v>1</v>
      </c>
      <c r="X42" s="28">
        <v>4</v>
      </c>
      <c r="Y42" s="1">
        <v>0</v>
      </c>
      <c r="Z42" s="27">
        <v>2</v>
      </c>
      <c r="AA42" s="1">
        <v>1</v>
      </c>
      <c r="AB42" s="28">
        <v>4</v>
      </c>
      <c r="AC42" s="1">
        <v>-77</v>
      </c>
      <c r="AD42" s="27">
        <v>-77</v>
      </c>
      <c r="AE42" s="1">
        <v>-77</v>
      </c>
      <c r="AF42" s="28">
        <v>-77</v>
      </c>
      <c r="AG42" s="1">
        <v>-77</v>
      </c>
      <c r="AH42" s="27">
        <v>-77</v>
      </c>
      <c r="AI42" s="1">
        <v>-77</v>
      </c>
      <c r="AJ42" s="28">
        <v>-77</v>
      </c>
      <c r="AK42" s="1">
        <v>-77</v>
      </c>
      <c r="AL42" s="27">
        <v>-77</v>
      </c>
      <c r="AM42" s="1">
        <v>-77</v>
      </c>
      <c r="AN42" s="28">
        <v>-77</v>
      </c>
      <c r="AO42" s="1">
        <v>-77</v>
      </c>
      <c r="AP42" s="27">
        <v>-77</v>
      </c>
      <c r="AQ42" s="1">
        <v>-77</v>
      </c>
      <c r="AR42" s="28">
        <v>-77</v>
      </c>
      <c r="AS42" s="1">
        <v>-77</v>
      </c>
      <c r="AT42" s="27">
        <v>-77</v>
      </c>
      <c r="AU42" s="1">
        <v>-77</v>
      </c>
      <c r="AV42" s="28">
        <v>-77</v>
      </c>
      <c r="AW42" s="1">
        <v>-77</v>
      </c>
      <c r="AX42" s="27">
        <v>-77</v>
      </c>
      <c r="AY42" s="1">
        <v>-77</v>
      </c>
      <c r="AZ42" s="28">
        <v>-77</v>
      </c>
      <c r="BA42" s="1">
        <v>-77</v>
      </c>
      <c r="BB42" s="27">
        <v>-77</v>
      </c>
      <c r="BC42" s="1">
        <v>-77</v>
      </c>
      <c r="BD42" s="28">
        <v>-77</v>
      </c>
      <c r="BE42" s="2" t="s">
        <v>97</v>
      </c>
    </row>
    <row r="43" spans="1:57" x14ac:dyDescent="0.2">
      <c r="A43" s="1">
        <v>42</v>
      </c>
      <c r="B43" s="1">
        <v>1</v>
      </c>
      <c r="C43" s="1">
        <v>2</v>
      </c>
      <c r="D43" s="1">
        <v>2</v>
      </c>
      <c r="E43" s="1">
        <v>5</v>
      </c>
      <c r="F43" s="1">
        <v>4</v>
      </c>
      <c r="G43" s="1">
        <v>1</v>
      </c>
      <c r="H43" s="1">
        <v>2</v>
      </c>
      <c r="I43" s="1">
        <v>3</v>
      </c>
      <c r="J43" s="1">
        <v>4</v>
      </c>
      <c r="K43" s="1">
        <v>3</v>
      </c>
      <c r="L43" s="1">
        <v>5</v>
      </c>
      <c r="M43" s="1">
        <v>2</v>
      </c>
      <c r="N43" s="1">
        <v>2</v>
      </c>
      <c r="O43" s="1">
        <v>1</v>
      </c>
      <c r="P43" s="1">
        <v>10</v>
      </c>
      <c r="Q43" s="1">
        <v>1</v>
      </c>
      <c r="R43" s="27">
        <v>2</v>
      </c>
      <c r="S43" s="1">
        <v>1</v>
      </c>
      <c r="T43" s="28">
        <v>4</v>
      </c>
      <c r="U43" s="1">
        <v>1</v>
      </c>
      <c r="V43" s="27">
        <v>2</v>
      </c>
      <c r="W43" s="1">
        <v>2</v>
      </c>
      <c r="X43" s="28">
        <v>3</v>
      </c>
      <c r="Y43" s="1">
        <v>1</v>
      </c>
      <c r="Z43" s="27">
        <v>2</v>
      </c>
      <c r="AA43" s="1">
        <v>1</v>
      </c>
      <c r="AB43" s="28">
        <v>4</v>
      </c>
      <c r="AC43" s="1">
        <v>1</v>
      </c>
      <c r="AD43" s="27">
        <v>2</v>
      </c>
      <c r="AE43" s="1">
        <v>2</v>
      </c>
      <c r="AF43" s="28">
        <v>3</v>
      </c>
      <c r="AG43" s="1">
        <v>1</v>
      </c>
      <c r="AH43" s="27">
        <v>2</v>
      </c>
      <c r="AI43" s="1">
        <v>2</v>
      </c>
      <c r="AJ43" s="28">
        <v>2</v>
      </c>
      <c r="AK43" s="1">
        <v>1</v>
      </c>
      <c r="AL43" s="27">
        <v>2</v>
      </c>
      <c r="AM43" s="1">
        <v>1</v>
      </c>
      <c r="AN43" s="28">
        <v>4</v>
      </c>
      <c r="AO43" s="1">
        <v>1</v>
      </c>
      <c r="AP43" s="27">
        <v>2</v>
      </c>
      <c r="AQ43" s="1">
        <v>2</v>
      </c>
      <c r="AR43" s="28">
        <v>3</v>
      </c>
      <c r="AS43" s="1">
        <v>1</v>
      </c>
      <c r="AT43" s="27">
        <v>2</v>
      </c>
      <c r="AU43" s="1">
        <v>2</v>
      </c>
      <c r="AV43" s="28">
        <v>4</v>
      </c>
      <c r="AW43" s="1">
        <v>1</v>
      </c>
      <c r="AX43" s="27">
        <v>2</v>
      </c>
      <c r="AY43" s="1">
        <v>1</v>
      </c>
      <c r="AZ43" s="28">
        <v>4</v>
      </c>
      <c r="BA43" s="1">
        <v>1</v>
      </c>
      <c r="BB43" s="27">
        <v>2</v>
      </c>
      <c r="BC43" s="1">
        <v>2</v>
      </c>
      <c r="BD43" s="28">
        <v>4</v>
      </c>
      <c r="BE43" s="2" t="s">
        <v>98</v>
      </c>
    </row>
    <row r="44" spans="1:57" x14ac:dyDescent="0.2">
      <c r="A44" s="1">
        <v>43</v>
      </c>
      <c r="B44" s="1">
        <v>1</v>
      </c>
      <c r="C44" s="1">
        <v>2</v>
      </c>
      <c r="D44" s="1">
        <v>2</v>
      </c>
      <c r="E44" s="1">
        <v>5</v>
      </c>
      <c r="F44" s="1">
        <v>3</v>
      </c>
      <c r="G44" s="1">
        <v>1</v>
      </c>
      <c r="H44" s="1">
        <v>1</v>
      </c>
      <c r="I44" s="1">
        <v>3</v>
      </c>
      <c r="J44" s="1">
        <v>3</v>
      </c>
      <c r="K44" s="1">
        <v>2</v>
      </c>
      <c r="L44" s="1">
        <v>3</v>
      </c>
      <c r="M44" s="1">
        <v>2</v>
      </c>
      <c r="N44" s="1">
        <v>2</v>
      </c>
      <c r="O44" s="1">
        <v>1</v>
      </c>
      <c r="P44" s="1">
        <v>10</v>
      </c>
      <c r="Q44" s="1">
        <v>1</v>
      </c>
      <c r="R44" s="27">
        <v>2</v>
      </c>
      <c r="S44" s="1">
        <v>1</v>
      </c>
      <c r="T44" s="28">
        <v>2</v>
      </c>
      <c r="U44" s="1">
        <v>1</v>
      </c>
      <c r="V44" s="27">
        <v>2</v>
      </c>
      <c r="W44" s="1">
        <v>2</v>
      </c>
      <c r="X44" s="28">
        <v>3</v>
      </c>
      <c r="Y44" s="1">
        <v>1</v>
      </c>
      <c r="Z44" s="27">
        <v>2</v>
      </c>
      <c r="AA44" s="1">
        <v>1</v>
      </c>
      <c r="AB44" s="28">
        <v>4</v>
      </c>
      <c r="AC44" s="1">
        <v>1</v>
      </c>
      <c r="AD44" s="27">
        <v>2</v>
      </c>
      <c r="AE44" s="1">
        <v>2</v>
      </c>
      <c r="AF44" s="28">
        <v>3</v>
      </c>
      <c r="AG44" s="1">
        <v>1</v>
      </c>
      <c r="AH44" s="27">
        <v>2</v>
      </c>
      <c r="AI44" s="1">
        <v>1</v>
      </c>
      <c r="AJ44" s="28">
        <v>4</v>
      </c>
      <c r="AK44" s="1">
        <v>1</v>
      </c>
      <c r="AL44" s="27">
        <v>2</v>
      </c>
      <c r="AM44" s="1">
        <v>2</v>
      </c>
      <c r="AN44" s="28">
        <v>3</v>
      </c>
      <c r="AO44" s="1">
        <v>1</v>
      </c>
      <c r="AP44" s="27">
        <v>2</v>
      </c>
      <c r="AQ44" s="1">
        <v>2</v>
      </c>
      <c r="AR44" s="28">
        <v>2</v>
      </c>
      <c r="AS44" s="1">
        <v>1</v>
      </c>
      <c r="AT44" s="27">
        <v>2</v>
      </c>
      <c r="AU44" s="1">
        <v>2</v>
      </c>
      <c r="AV44" s="28">
        <v>2</v>
      </c>
      <c r="AW44" s="1">
        <v>1</v>
      </c>
      <c r="AX44" s="27">
        <v>2</v>
      </c>
      <c r="AY44" s="1">
        <v>2</v>
      </c>
      <c r="AZ44" s="28">
        <v>2</v>
      </c>
      <c r="BA44" s="1">
        <v>1</v>
      </c>
      <c r="BB44" s="27">
        <v>2</v>
      </c>
      <c r="BC44" s="1">
        <v>2</v>
      </c>
      <c r="BD44" s="28">
        <v>3</v>
      </c>
      <c r="BE44" s="2" t="s">
        <v>99</v>
      </c>
    </row>
    <row r="45" spans="1:57" x14ac:dyDescent="0.2">
      <c r="A45" s="1">
        <v>44</v>
      </c>
      <c r="B45" s="1">
        <v>1</v>
      </c>
      <c r="C45" s="1">
        <v>2</v>
      </c>
      <c r="D45" s="1">
        <v>2</v>
      </c>
      <c r="E45" s="1">
        <v>4</v>
      </c>
      <c r="F45" s="1">
        <v>4</v>
      </c>
      <c r="G45" s="1">
        <v>1</v>
      </c>
      <c r="H45" s="1">
        <v>2</v>
      </c>
      <c r="I45" s="1">
        <v>1</v>
      </c>
      <c r="J45" s="1">
        <v>2</v>
      </c>
      <c r="K45" s="1">
        <v>3</v>
      </c>
      <c r="L45" s="1">
        <v>7</v>
      </c>
      <c r="M45" s="1">
        <v>3</v>
      </c>
      <c r="N45" s="1">
        <v>1</v>
      </c>
      <c r="O45" s="1">
        <v>1</v>
      </c>
      <c r="P45" s="1">
        <v>10</v>
      </c>
      <c r="Q45" s="1">
        <v>1</v>
      </c>
      <c r="R45" s="27">
        <v>2</v>
      </c>
      <c r="S45" s="1">
        <v>1</v>
      </c>
      <c r="T45" s="28">
        <v>2</v>
      </c>
      <c r="U45" s="1">
        <v>1</v>
      </c>
      <c r="V45" s="27">
        <v>2</v>
      </c>
      <c r="W45" s="1">
        <v>2</v>
      </c>
      <c r="X45" s="28">
        <v>4</v>
      </c>
      <c r="Y45" s="1">
        <v>1</v>
      </c>
      <c r="Z45" s="27">
        <v>1</v>
      </c>
      <c r="AA45" s="1">
        <v>2</v>
      </c>
      <c r="AB45" s="28">
        <v>2</v>
      </c>
      <c r="AC45" s="1">
        <v>1</v>
      </c>
      <c r="AD45" s="27">
        <v>2</v>
      </c>
      <c r="AE45" s="1">
        <v>2</v>
      </c>
      <c r="AF45" s="28">
        <v>2</v>
      </c>
      <c r="AG45" s="1">
        <v>1</v>
      </c>
      <c r="AH45" s="27">
        <v>2</v>
      </c>
      <c r="AI45" s="1">
        <v>2</v>
      </c>
      <c r="AJ45" s="28">
        <v>2</v>
      </c>
      <c r="AK45" s="1">
        <v>1</v>
      </c>
      <c r="AL45" s="27">
        <v>2</v>
      </c>
      <c r="AM45" s="1">
        <v>2</v>
      </c>
      <c r="AN45" s="28">
        <v>3</v>
      </c>
      <c r="AO45" s="1">
        <v>1</v>
      </c>
      <c r="AP45" s="27">
        <v>2</v>
      </c>
      <c r="AQ45" s="1">
        <v>1</v>
      </c>
      <c r="AR45" s="28">
        <v>4</v>
      </c>
      <c r="AS45" s="1">
        <v>1</v>
      </c>
      <c r="AT45" s="27">
        <v>2</v>
      </c>
      <c r="AU45" s="1">
        <v>2</v>
      </c>
      <c r="AV45" s="28">
        <v>4</v>
      </c>
      <c r="AW45" s="1">
        <v>1</v>
      </c>
      <c r="AX45" s="27">
        <v>2</v>
      </c>
      <c r="AY45" s="1">
        <v>2</v>
      </c>
      <c r="AZ45" s="28">
        <v>2</v>
      </c>
      <c r="BA45" s="1">
        <v>1</v>
      </c>
      <c r="BB45" s="27">
        <v>2</v>
      </c>
      <c r="BC45" s="1">
        <v>2</v>
      </c>
      <c r="BD45" s="28">
        <v>3</v>
      </c>
      <c r="BE45" s="2" t="s">
        <v>100</v>
      </c>
    </row>
    <row r="46" spans="1:57" x14ac:dyDescent="0.2">
      <c r="A46" s="1">
        <v>45</v>
      </c>
      <c r="B46" s="1">
        <v>1</v>
      </c>
      <c r="C46" s="1">
        <v>3</v>
      </c>
      <c r="D46" s="1">
        <v>1</v>
      </c>
      <c r="E46" s="1">
        <v>3</v>
      </c>
      <c r="F46" s="1">
        <v>4</v>
      </c>
      <c r="G46" s="1">
        <v>1</v>
      </c>
      <c r="H46" s="1">
        <v>2</v>
      </c>
      <c r="I46" s="1">
        <v>2</v>
      </c>
      <c r="J46" s="1">
        <v>3</v>
      </c>
      <c r="K46" s="1">
        <v>3</v>
      </c>
      <c r="L46" s="1">
        <v>7</v>
      </c>
      <c r="M46" s="1">
        <v>4</v>
      </c>
      <c r="N46" s="1">
        <v>3</v>
      </c>
      <c r="O46" s="1">
        <v>2</v>
      </c>
      <c r="P46" s="1">
        <v>10</v>
      </c>
      <c r="Q46" s="1">
        <v>1</v>
      </c>
      <c r="R46" s="27">
        <v>1</v>
      </c>
      <c r="S46" s="1">
        <v>1</v>
      </c>
      <c r="T46" s="28">
        <v>4</v>
      </c>
      <c r="U46" s="1">
        <v>1</v>
      </c>
      <c r="V46" s="27">
        <v>1</v>
      </c>
      <c r="W46" s="1">
        <v>2</v>
      </c>
      <c r="X46" s="28">
        <v>4</v>
      </c>
      <c r="Y46" s="1">
        <v>1</v>
      </c>
      <c r="Z46" s="27">
        <v>2</v>
      </c>
      <c r="AA46" s="1">
        <v>1</v>
      </c>
      <c r="AB46" s="28">
        <v>1</v>
      </c>
      <c r="AC46" s="1">
        <v>1</v>
      </c>
      <c r="AD46" s="27">
        <v>2</v>
      </c>
      <c r="AE46" s="1">
        <v>1</v>
      </c>
      <c r="AF46" s="28">
        <v>3</v>
      </c>
      <c r="AG46" s="1">
        <v>1</v>
      </c>
      <c r="AH46" s="27">
        <v>2</v>
      </c>
      <c r="AI46" s="1">
        <v>2</v>
      </c>
      <c r="AJ46" s="28">
        <v>3</v>
      </c>
      <c r="AK46" s="1">
        <v>1</v>
      </c>
      <c r="AL46" s="27">
        <v>2</v>
      </c>
      <c r="AM46" s="1">
        <v>1</v>
      </c>
      <c r="AN46" s="28">
        <v>2</v>
      </c>
      <c r="AO46" s="1">
        <v>1</v>
      </c>
      <c r="AP46" s="27">
        <v>2</v>
      </c>
      <c r="AQ46" s="1">
        <v>2</v>
      </c>
      <c r="AR46" s="28">
        <v>3</v>
      </c>
      <c r="AS46" s="1">
        <v>1</v>
      </c>
      <c r="AT46" s="27">
        <v>2</v>
      </c>
      <c r="AU46" s="1">
        <v>2</v>
      </c>
      <c r="AV46" s="28">
        <v>3</v>
      </c>
      <c r="AW46" s="1">
        <v>1</v>
      </c>
      <c r="AX46" s="27">
        <v>2</v>
      </c>
      <c r="AY46" s="1">
        <v>1</v>
      </c>
      <c r="AZ46" s="28">
        <v>3</v>
      </c>
      <c r="BA46" s="1">
        <v>1</v>
      </c>
      <c r="BB46" s="27">
        <v>2</v>
      </c>
      <c r="BC46" s="1">
        <v>2</v>
      </c>
      <c r="BD46" s="28">
        <v>3</v>
      </c>
      <c r="BE46" s="2" t="s">
        <v>101</v>
      </c>
    </row>
    <row r="47" spans="1:57" x14ac:dyDescent="0.2">
      <c r="A47" s="1">
        <v>46</v>
      </c>
      <c r="B47" s="1">
        <v>1</v>
      </c>
      <c r="C47" s="1">
        <v>1</v>
      </c>
      <c r="D47" s="1">
        <v>2</v>
      </c>
      <c r="E47" s="1">
        <v>3</v>
      </c>
      <c r="F47" s="1">
        <v>3</v>
      </c>
      <c r="G47" s="1">
        <v>2</v>
      </c>
      <c r="H47" s="1">
        <v>2</v>
      </c>
      <c r="I47" s="1">
        <v>3</v>
      </c>
      <c r="J47" s="1">
        <v>2</v>
      </c>
      <c r="K47" s="1">
        <v>2</v>
      </c>
      <c r="L47" s="1">
        <v>5</v>
      </c>
      <c r="M47" s="1">
        <v>1</v>
      </c>
      <c r="N47" s="1">
        <v>3</v>
      </c>
      <c r="O47" s="1">
        <v>2</v>
      </c>
      <c r="P47" s="1">
        <v>-66</v>
      </c>
      <c r="Q47" s="1">
        <v>-77</v>
      </c>
      <c r="R47" s="27">
        <v>-77</v>
      </c>
      <c r="S47" s="1">
        <v>-77</v>
      </c>
      <c r="T47" s="28">
        <v>-77</v>
      </c>
      <c r="U47" s="1">
        <v>-77</v>
      </c>
      <c r="V47" s="27">
        <v>-77</v>
      </c>
      <c r="W47" s="1">
        <v>-77</v>
      </c>
      <c r="X47" s="28">
        <v>-77</v>
      </c>
      <c r="Y47" s="1">
        <v>-77</v>
      </c>
      <c r="Z47" s="27">
        <v>-77</v>
      </c>
      <c r="AA47" s="1">
        <v>-77</v>
      </c>
      <c r="AB47" s="28">
        <v>-77</v>
      </c>
      <c r="AC47" s="1">
        <v>-77</v>
      </c>
      <c r="AD47" s="27">
        <v>-77</v>
      </c>
      <c r="AE47" s="1">
        <v>-77</v>
      </c>
      <c r="AF47" s="28">
        <v>-77</v>
      </c>
      <c r="AG47" s="1">
        <v>-77</v>
      </c>
      <c r="AH47" s="27">
        <v>-77</v>
      </c>
      <c r="AI47" s="1">
        <v>-77</v>
      </c>
      <c r="AJ47" s="28">
        <v>-77</v>
      </c>
      <c r="AK47" s="1">
        <v>-77</v>
      </c>
      <c r="AL47" s="27">
        <v>-77</v>
      </c>
      <c r="AM47" s="1">
        <v>-77</v>
      </c>
      <c r="AN47" s="28">
        <v>-77</v>
      </c>
      <c r="AO47" s="1">
        <v>-77</v>
      </c>
      <c r="AP47" s="27">
        <v>-77</v>
      </c>
      <c r="AQ47" s="1">
        <v>-77</v>
      </c>
      <c r="AR47" s="28">
        <v>-77</v>
      </c>
      <c r="AS47" s="1">
        <v>-77</v>
      </c>
      <c r="AT47" s="27">
        <v>-77</v>
      </c>
      <c r="AU47" s="1">
        <v>-77</v>
      </c>
      <c r="AV47" s="28">
        <v>-77</v>
      </c>
      <c r="AW47" s="1">
        <v>-77</v>
      </c>
      <c r="AX47" s="27">
        <v>-77</v>
      </c>
      <c r="AY47" s="1">
        <v>-77</v>
      </c>
      <c r="AZ47" s="28">
        <v>-77</v>
      </c>
      <c r="BA47" s="1">
        <v>-77</v>
      </c>
      <c r="BB47" s="27">
        <v>-77</v>
      </c>
      <c r="BC47" s="1">
        <v>-77</v>
      </c>
      <c r="BD47" s="28">
        <v>-77</v>
      </c>
      <c r="BE47" s="2" t="s">
        <v>102</v>
      </c>
    </row>
    <row r="48" spans="1:57" x14ac:dyDescent="0.2">
      <c r="A48" s="1">
        <v>47</v>
      </c>
      <c r="B48" s="1">
        <v>1</v>
      </c>
      <c r="C48" s="1">
        <v>2</v>
      </c>
      <c r="D48" s="1">
        <v>1</v>
      </c>
      <c r="E48" s="1">
        <v>5</v>
      </c>
      <c r="F48" s="1">
        <v>4</v>
      </c>
      <c r="G48" s="1">
        <v>1</v>
      </c>
      <c r="H48" s="1">
        <v>2</v>
      </c>
      <c r="I48" s="1">
        <v>4</v>
      </c>
      <c r="J48" s="1">
        <v>3</v>
      </c>
      <c r="K48" s="1">
        <v>3</v>
      </c>
      <c r="L48" s="1">
        <v>7</v>
      </c>
      <c r="M48" s="1">
        <v>3</v>
      </c>
      <c r="N48" s="1">
        <v>3</v>
      </c>
      <c r="O48" s="1">
        <v>2</v>
      </c>
      <c r="P48" s="1">
        <v>10</v>
      </c>
      <c r="Q48" s="1">
        <v>1</v>
      </c>
      <c r="R48" s="27">
        <v>2</v>
      </c>
      <c r="S48" s="1">
        <v>1</v>
      </c>
      <c r="T48" s="28">
        <v>3</v>
      </c>
      <c r="U48" s="1">
        <v>1</v>
      </c>
      <c r="V48" s="27">
        <v>1</v>
      </c>
      <c r="W48" s="1">
        <v>2</v>
      </c>
      <c r="X48" s="28">
        <v>4</v>
      </c>
      <c r="Y48" s="1">
        <v>1</v>
      </c>
      <c r="Z48" s="27">
        <v>2</v>
      </c>
      <c r="AA48" s="1">
        <v>1</v>
      </c>
      <c r="AB48" s="28">
        <v>3</v>
      </c>
      <c r="AC48" s="1">
        <v>1</v>
      </c>
      <c r="AD48" s="27">
        <v>2</v>
      </c>
      <c r="AE48" s="1">
        <v>2</v>
      </c>
      <c r="AF48" s="28">
        <v>2</v>
      </c>
      <c r="AG48" s="1">
        <v>1</v>
      </c>
      <c r="AH48" s="27">
        <v>2</v>
      </c>
      <c r="AI48" s="1">
        <v>2</v>
      </c>
      <c r="AJ48" s="28">
        <v>2</v>
      </c>
      <c r="AK48" s="1">
        <v>1</v>
      </c>
      <c r="AL48" s="27">
        <v>2</v>
      </c>
      <c r="AM48" s="1">
        <v>1</v>
      </c>
      <c r="AN48" s="28">
        <v>3</v>
      </c>
      <c r="AO48" s="1">
        <v>1</v>
      </c>
      <c r="AP48" s="27">
        <v>2</v>
      </c>
      <c r="AQ48" s="1">
        <v>2</v>
      </c>
      <c r="AR48" s="28">
        <v>4</v>
      </c>
      <c r="AS48" s="1">
        <v>1</v>
      </c>
      <c r="AT48" s="27">
        <v>2</v>
      </c>
      <c r="AU48" s="1">
        <v>1</v>
      </c>
      <c r="AV48" s="28">
        <v>3</v>
      </c>
      <c r="AW48" s="1">
        <v>1</v>
      </c>
      <c r="AX48" s="27">
        <v>2</v>
      </c>
      <c r="AY48" s="1">
        <v>1</v>
      </c>
      <c r="AZ48" s="28">
        <v>4</v>
      </c>
      <c r="BA48" s="1">
        <v>1</v>
      </c>
      <c r="BB48" s="27">
        <v>2</v>
      </c>
      <c r="BC48" s="1">
        <v>2</v>
      </c>
      <c r="BD48" s="28">
        <v>2</v>
      </c>
      <c r="BE48" s="2" t="s">
        <v>103</v>
      </c>
    </row>
    <row r="49" spans="1:57" x14ac:dyDescent="0.2">
      <c r="A49" s="1">
        <v>48</v>
      </c>
      <c r="B49" s="1">
        <v>1</v>
      </c>
      <c r="C49" s="1">
        <v>2</v>
      </c>
      <c r="D49" s="1">
        <v>2</v>
      </c>
      <c r="E49" s="1">
        <v>5</v>
      </c>
      <c r="F49" s="1">
        <v>3</v>
      </c>
      <c r="G49" s="1">
        <v>1</v>
      </c>
      <c r="H49" s="1">
        <v>2</v>
      </c>
      <c r="I49" s="1">
        <v>3</v>
      </c>
      <c r="J49" s="1">
        <v>2</v>
      </c>
      <c r="K49" s="1">
        <v>3</v>
      </c>
      <c r="L49" s="1">
        <v>8</v>
      </c>
      <c r="M49" s="1">
        <v>2</v>
      </c>
      <c r="N49" s="1">
        <v>2</v>
      </c>
      <c r="O49" s="1">
        <v>2</v>
      </c>
      <c r="P49" s="1">
        <v>10</v>
      </c>
      <c r="Q49" s="1">
        <v>1</v>
      </c>
      <c r="R49" s="27">
        <v>2</v>
      </c>
      <c r="S49" s="1">
        <v>1</v>
      </c>
      <c r="T49" s="28">
        <v>4</v>
      </c>
      <c r="U49" s="1">
        <v>1</v>
      </c>
      <c r="V49" s="27">
        <v>2</v>
      </c>
      <c r="W49" s="1">
        <v>2</v>
      </c>
      <c r="X49" s="28">
        <v>3</v>
      </c>
      <c r="Y49" s="1">
        <v>1</v>
      </c>
      <c r="Z49" s="27">
        <v>2</v>
      </c>
      <c r="AA49" s="1">
        <v>1</v>
      </c>
      <c r="AB49" s="28">
        <v>3</v>
      </c>
      <c r="AC49" s="1">
        <v>1</v>
      </c>
      <c r="AD49" s="27">
        <v>2</v>
      </c>
      <c r="AE49" s="1">
        <v>2</v>
      </c>
      <c r="AF49" s="28">
        <v>4</v>
      </c>
      <c r="AG49" s="1">
        <v>1</v>
      </c>
      <c r="AH49" s="27">
        <v>1</v>
      </c>
      <c r="AI49" s="1">
        <v>2</v>
      </c>
      <c r="AJ49" s="28">
        <v>4</v>
      </c>
      <c r="AK49" s="1">
        <v>1</v>
      </c>
      <c r="AL49" s="27">
        <v>2</v>
      </c>
      <c r="AM49" s="1">
        <v>1</v>
      </c>
      <c r="AN49" s="28">
        <v>4</v>
      </c>
      <c r="AO49" s="1">
        <v>1</v>
      </c>
      <c r="AP49" s="27">
        <v>2</v>
      </c>
      <c r="AQ49" s="1">
        <v>2</v>
      </c>
      <c r="AR49" s="28">
        <v>4</v>
      </c>
      <c r="AS49" s="1">
        <v>1</v>
      </c>
      <c r="AT49" s="27">
        <v>2</v>
      </c>
      <c r="AU49" s="1">
        <v>2</v>
      </c>
      <c r="AV49" s="28">
        <v>3</v>
      </c>
      <c r="AW49" s="1">
        <v>1</v>
      </c>
      <c r="AX49" s="27">
        <v>1</v>
      </c>
      <c r="AY49" s="1">
        <v>1</v>
      </c>
      <c r="AZ49" s="28">
        <v>3</v>
      </c>
      <c r="BA49" s="1">
        <v>1</v>
      </c>
      <c r="BB49" s="27">
        <v>2</v>
      </c>
      <c r="BC49" s="1">
        <v>1</v>
      </c>
      <c r="BD49" s="28">
        <v>3</v>
      </c>
      <c r="BE49" s="2" t="s">
        <v>104</v>
      </c>
    </row>
    <row r="50" spans="1:57" x14ac:dyDescent="0.2">
      <c r="A50" s="1">
        <v>49</v>
      </c>
      <c r="B50" s="1">
        <v>1</v>
      </c>
      <c r="C50" s="1">
        <v>2</v>
      </c>
      <c r="D50" s="1">
        <v>1</v>
      </c>
      <c r="E50" s="1">
        <v>5</v>
      </c>
      <c r="F50" s="1">
        <v>4</v>
      </c>
      <c r="G50" s="1">
        <v>1</v>
      </c>
      <c r="H50" s="1">
        <v>2</v>
      </c>
      <c r="I50" s="1">
        <v>3</v>
      </c>
      <c r="J50" s="1">
        <v>2</v>
      </c>
      <c r="K50" s="1">
        <v>3</v>
      </c>
      <c r="L50" s="1">
        <v>7</v>
      </c>
      <c r="M50" s="1">
        <v>3</v>
      </c>
      <c r="N50" s="1">
        <v>2</v>
      </c>
      <c r="O50" s="1">
        <v>2</v>
      </c>
      <c r="P50" s="1">
        <v>10</v>
      </c>
      <c r="Q50" s="1">
        <v>-77</v>
      </c>
      <c r="R50" s="27">
        <v>-77</v>
      </c>
      <c r="S50" s="1">
        <v>-77</v>
      </c>
      <c r="T50" s="28">
        <v>-77</v>
      </c>
      <c r="U50" s="1">
        <v>-77</v>
      </c>
      <c r="V50" s="27">
        <v>-77</v>
      </c>
      <c r="W50" s="1">
        <v>-77</v>
      </c>
      <c r="X50" s="28">
        <v>-77</v>
      </c>
      <c r="Y50" s="1">
        <v>-77</v>
      </c>
      <c r="Z50" s="27">
        <v>-77</v>
      </c>
      <c r="AA50" s="1">
        <v>-77</v>
      </c>
      <c r="AB50" s="28">
        <v>-77</v>
      </c>
      <c r="AC50" s="1">
        <v>-77</v>
      </c>
      <c r="AD50" s="27">
        <v>-77</v>
      </c>
      <c r="AE50" s="1">
        <v>-77</v>
      </c>
      <c r="AF50" s="28">
        <v>-77</v>
      </c>
      <c r="AG50" s="1">
        <v>-77</v>
      </c>
      <c r="AH50" s="27">
        <v>-77</v>
      </c>
      <c r="AI50" s="1">
        <v>-77</v>
      </c>
      <c r="AJ50" s="28">
        <v>-77</v>
      </c>
      <c r="AK50" s="1">
        <v>-77</v>
      </c>
      <c r="AL50" s="27">
        <v>-77</v>
      </c>
      <c r="AM50" s="1">
        <v>-77</v>
      </c>
      <c r="AN50" s="28">
        <v>-77</v>
      </c>
      <c r="AO50" s="1">
        <v>-77</v>
      </c>
      <c r="AP50" s="27">
        <v>-77</v>
      </c>
      <c r="AQ50" s="1">
        <v>-77</v>
      </c>
      <c r="AR50" s="28">
        <v>-77</v>
      </c>
      <c r="AS50" s="1">
        <v>-77</v>
      </c>
      <c r="AT50" s="27">
        <v>-77</v>
      </c>
      <c r="AU50" s="1">
        <v>-77</v>
      </c>
      <c r="AV50" s="28">
        <v>-77</v>
      </c>
      <c r="AW50" s="1">
        <v>-77</v>
      </c>
      <c r="AX50" s="27">
        <v>-77</v>
      </c>
      <c r="AY50" s="1">
        <v>-77</v>
      </c>
      <c r="AZ50" s="28">
        <v>-77</v>
      </c>
      <c r="BA50" s="1">
        <v>-77</v>
      </c>
      <c r="BB50" s="27">
        <v>-77</v>
      </c>
      <c r="BC50" s="1">
        <v>-77</v>
      </c>
      <c r="BD50" s="28">
        <v>-77</v>
      </c>
      <c r="BE50" s="2" t="s">
        <v>106</v>
      </c>
    </row>
    <row r="51" spans="1:57" x14ac:dyDescent="0.2">
      <c r="A51" s="1">
        <v>50</v>
      </c>
      <c r="B51" s="1">
        <v>1</v>
      </c>
      <c r="C51" s="1">
        <v>1</v>
      </c>
      <c r="D51" s="1">
        <v>2</v>
      </c>
      <c r="E51" s="1">
        <v>5</v>
      </c>
      <c r="F51" s="1">
        <v>3</v>
      </c>
      <c r="G51" s="1">
        <v>1</v>
      </c>
      <c r="H51" s="1">
        <v>2</v>
      </c>
      <c r="I51" s="1">
        <v>3</v>
      </c>
      <c r="J51" s="1">
        <v>2</v>
      </c>
      <c r="K51" s="1">
        <v>3</v>
      </c>
      <c r="L51" s="1">
        <v>7</v>
      </c>
      <c r="M51" s="1">
        <v>3</v>
      </c>
      <c r="N51" s="1">
        <v>1</v>
      </c>
      <c r="O51" s="1">
        <v>3</v>
      </c>
      <c r="P51" s="1">
        <v>10</v>
      </c>
      <c r="Q51" s="1">
        <v>1</v>
      </c>
      <c r="R51" s="27">
        <v>2</v>
      </c>
      <c r="S51" s="1">
        <v>1</v>
      </c>
      <c r="T51" s="28">
        <v>3</v>
      </c>
      <c r="U51" s="1">
        <v>1</v>
      </c>
      <c r="V51" s="27">
        <v>2</v>
      </c>
      <c r="W51" s="1">
        <v>2</v>
      </c>
      <c r="X51" s="28">
        <v>4</v>
      </c>
      <c r="Y51" s="1">
        <v>1</v>
      </c>
      <c r="Z51" s="27">
        <v>2</v>
      </c>
      <c r="AA51" s="1">
        <v>1</v>
      </c>
      <c r="AB51" s="28">
        <v>3</v>
      </c>
      <c r="AC51" s="1">
        <v>1</v>
      </c>
      <c r="AD51" s="27">
        <v>2</v>
      </c>
      <c r="AE51" s="1">
        <v>1</v>
      </c>
      <c r="AF51" s="28">
        <v>2</v>
      </c>
      <c r="AG51" s="1">
        <v>1</v>
      </c>
      <c r="AH51" s="27">
        <v>2</v>
      </c>
      <c r="AI51" s="1">
        <v>2</v>
      </c>
      <c r="AJ51" s="28">
        <v>2</v>
      </c>
      <c r="AK51" s="1">
        <v>1</v>
      </c>
      <c r="AL51" s="27">
        <v>2</v>
      </c>
      <c r="AM51" s="1">
        <v>1</v>
      </c>
      <c r="AN51" s="28">
        <v>4</v>
      </c>
      <c r="AO51" s="1">
        <v>1</v>
      </c>
      <c r="AP51" s="27">
        <v>2</v>
      </c>
      <c r="AQ51" s="1">
        <v>2</v>
      </c>
      <c r="AR51" s="28">
        <v>4</v>
      </c>
      <c r="AS51" s="1">
        <v>1</v>
      </c>
      <c r="AT51" s="27">
        <v>2</v>
      </c>
      <c r="AU51" s="1">
        <v>2</v>
      </c>
      <c r="AV51" s="28">
        <v>4</v>
      </c>
      <c r="AW51" s="1">
        <v>0</v>
      </c>
      <c r="AX51" s="27">
        <v>2</v>
      </c>
      <c r="AY51" s="1">
        <v>1</v>
      </c>
      <c r="AZ51" s="28">
        <v>4</v>
      </c>
      <c r="BA51" s="1">
        <v>1</v>
      </c>
      <c r="BB51" s="27">
        <v>2</v>
      </c>
      <c r="BC51" s="1">
        <v>2</v>
      </c>
      <c r="BD51" s="28">
        <v>3</v>
      </c>
      <c r="BE51" s="2" t="s">
        <v>107</v>
      </c>
    </row>
    <row r="52" spans="1:57" x14ac:dyDescent="0.2">
      <c r="A52" s="1">
        <v>51</v>
      </c>
      <c r="B52" s="1">
        <v>1</v>
      </c>
      <c r="C52" s="1">
        <v>2</v>
      </c>
      <c r="D52" s="1">
        <v>1</v>
      </c>
      <c r="E52" s="1">
        <v>5</v>
      </c>
      <c r="F52" s="1">
        <v>3</v>
      </c>
      <c r="G52" s="1">
        <v>1</v>
      </c>
      <c r="H52" s="1">
        <v>2</v>
      </c>
      <c r="I52" s="1">
        <v>3</v>
      </c>
      <c r="J52" s="1">
        <v>3</v>
      </c>
      <c r="K52" s="1">
        <v>4</v>
      </c>
      <c r="L52" s="1">
        <v>7</v>
      </c>
      <c r="M52" s="1">
        <v>4</v>
      </c>
      <c r="N52" s="1">
        <v>2</v>
      </c>
      <c r="O52" s="1">
        <v>2</v>
      </c>
      <c r="P52" s="1">
        <v>10</v>
      </c>
      <c r="Q52" s="1">
        <v>1</v>
      </c>
      <c r="R52" s="27">
        <v>2</v>
      </c>
      <c r="S52" s="1">
        <v>1</v>
      </c>
      <c r="T52" s="28">
        <v>2</v>
      </c>
      <c r="U52" s="1">
        <v>1</v>
      </c>
      <c r="V52" s="27">
        <v>2</v>
      </c>
      <c r="W52" s="1">
        <v>2</v>
      </c>
      <c r="X52" s="28">
        <v>3</v>
      </c>
      <c r="Y52" s="1">
        <v>0</v>
      </c>
      <c r="Z52" s="27">
        <v>2</v>
      </c>
      <c r="AA52" s="1">
        <v>1</v>
      </c>
      <c r="AB52" s="28">
        <v>3</v>
      </c>
      <c r="AC52" s="1">
        <v>1</v>
      </c>
      <c r="AD52" s="27">
        <v>2</v>
      </c>
      <c r="AE52" s="1">
        <v>2</v>
      </c>
      <c r="AF52" s="28">
        <v>3</v>
      </c>
      <c r="AG52" s="1">
        <v>1</v>
      </c>
      <c r="AH52" s="27">
        <v>1</v>
      </c>
      <c r="AI52" s="1">
        <v>2</v>
      </c>
      <c r="AJ52" s="28">
        <v>4</v>
      </c>
      <c r="AK52" s="1">
        <v>0</v>
      </c>
      <c r="AL52" s="27">
        <v>2</v>
      </c>
      <c r="AM52" s="1">
        <v>1</v>
      </c>
      <c r="AN52" s="28">
        <v>4</v>
      </c>
      <c r="AO52" s="1">
        <v>0</v>
      </c>
      <c r="AP52" s="27">
        <v>2</v>
      </c>
      <c r="AQ52" s="1">
        <v>2</v>
      </c>
      <c r="AR52" s="28">
        <v>4</v>
      </c>
      <c r="AS52" s="1">
        <v>1</v>
      </c>
      <c r="AT52" s="27">
        <v>2</v>
      </c>
      <c r="AU52" s="1">
        <v>2</v>
      </c>
      <c r="AV52" s="28">
        <v>3</v>
      </c>
      <c r="AW52" s="1">
        <v>0</v>
      </c>
      <c r="AX52" s="27">
        <v>2</v>
      </c>
      <c r="AY52" s="1">
        <v>1</v>
      </c>
      <c r="AZ52" s="28">
        <v>4</v>
      </c>
      <c r="BA52" s="1">
        <v>0</v>
      </c>
      <c r="BB52" s="27">
        <v>1</v>
      </c>
      <c r="BC52" s="1">
        <v>2</v>
      </c>
      <c r="BD52" s="28">
        <v>4</v>
      </c>
      <c r="BE52" s="2" t="s">
        <v>109</v>
      </c>
    </row>
    <row r="53" spans="1:57" x14ac:dyDescent="0.2">
      <c r="A53" s="1">
        <v>52</v>
      </c>
      <c r="B53" s="1">
        <v>1</v>
      </c>
      <c r="C53" s="1">
        <v>2</v>
      </c>
      <c r="D53" s="1">
        <v>2</v>
      </c>
      <c r="E53" s="1">
        <v>4</v>
      </c>
      <c r="F53" s="1">
        <v>4</v>
      </c>
      <c r="G53" s="1">
        <v>1</v>
      </c>
      <c r="H53" s="1">
        <v>2</v>
      </c>
      <c r="I53" s="1">
        <v>2</v>
      </c>
      <c r="J53" s="1">
        <v>3</v>
      </c>
      <c r="K53" s="1">
        <v>2</v>
      </c>
      <c r="L53" s="1">
        <v>3</v>
      </c>
      <c r="M53" s="1">
        <v>2</v>
      </c>
      <c r="N53" s="1">
        <v>2</v>
      </c>
      <c r="O53" s="1">
        <v>2</v>
      </c>
      <c r="P53" s="1">
        <v>10</v>
      </c>
      <c r="Q53" s="1">
        <v>1</v>
      </c>
      <c r="R53" s="27">
        <v>2</v>
      </c>
      <c r="S53" s="1">
        <v>1</v>
      </c>
      <c r="T53" s="28">
        <v>1</v>
      </c>
      <c r="U53" s="1">
        <v>1</v>
      </c>
      <c r="V53" s="27">
        <v>2</v>
      </c>
      <c r="W53" s="1">
        <v>2</v>
      </c>
      <c r="X53" s="28">
        <v>1</v>
      </c>
      <c r="Y53" s="1">
        <v>1</v>
      </c>
      <c r="Z53" s="27">
        <v>2</v>
      </c>
      <c r="AA53" s="1">
        <v>1</v>
      </c>
      <c r="AB53" s="28">
        <v>1</v>
      </c>
      <c r="AC53" s="1">
        <v>1</v>
      </c>
      <c r="AD53" s="27">
        <v>2</v>
      </c>
      <c r="AE53" s="1">
        <v>2</v>
      </c>
      <c r="AF53" s="28">
        <v>1</v>
      </c>
      <c r="AG53" s="1">
        <v>1</v>
      </c>
      <c r="AH53" s="27">
        <v>2</v>
      </c>
      <c r="AI53" s="1">
        <v>2</v>
      </c>
      <c r="AJ53" s="28">
        <v>1</v>
      </c>
      <c r="AK53" s="1">
        <v>1</v>
      </c>
      <c r="AL53" s="27">
        <v>2</v>
      </c>
      <c r="AM53" s="1">
        <v>1</v>
      </c>
      <c r="AN53" s="28">
        <v>1</v>
      </c>
      <c r="AO53" s="1">
        <v>1</v>
      </c>
      <c r="AP53" s="27">
        <v>2</v>
      </c>
      <c r="AQ53" s="1">
        <v>2</v>
      </c>
      <c r="AR53" s="28">
        <v>2</v>
      </c>
      <c r="AS53" s="1">
        <v>1</v>
      </c>
      <c r="AT53" s="27">
        <v>2</v>
      </c>
      <c r="AU53" s="1">
        <v>1</v>
      </c>
      <c r="AV53" s="28">
        <v>1</v>
      </c>
      <c r="AW53" s="1">
        <v>1</v>
      </c>
      <c r="AX53" s="27">
        <v>2</v>
      </c>
      <c r="AY53" s="1">
        <v>1</v>
      </c>
      <c r="AZ53" s="28">
        <v>1</v>
      </c>
      <c r="BA53" s="1">
        <v>1</v>
      </c>
      <c r="BB53" s="27">
        <v>2</v>
      </c>
      <c r="BC53" s="1">
        <v>2</v>
      </c>
      <c r="BD53" s="28">
        <v>1</v>
      </c>
      <c r="BE53" s="2" t="s">
        <v>110</v>
      </c>
    </row>
    <row r="54" spans="1:57" x14ac:dyDescent="0.2">
      <c r="A54" s="1">
        <v>53</v>
      </c>
      <c r="B54" s="1">
        <v>1</v>
      </c>
      <c r="C54" s="1">
        <v>3</v>
      </c>
      <c r="D54" s="1">
        <v>2</v>
      </c>
      <c r="E54" s="1">
        <v>6</v>
      </c>
      <c r="F54" s="1">
        <v>4</v>
      </c>
      <c r="G54" s="1">
        <v>2</v>
      </c>
      <c r="H54" s="1">
        <v>2</v>
      </c>
      <c r="I54" s="1">
        <v>3</v>
      </c>
      <c r="J54" s="1">
        <v>2</v>
      </c>
      <c r="K54" s="1">
        <v>3</v>
      </c>
      <c r="L54" s="1">
        <v>7</v>
      </c>
      <c r="M54" s="1">
        <v>3</v>
      </c>
      <c r="N54" s="1">
        <v>2</v>
      </c>
      <c r="O54" s="1">
        <v>3</v>
      </c>
      <c r="P54" s="1">
        <v>10</v>
      </c>
      <c r="Q54" s="1">
        <v>1</v>
      </c>
      <c r="R54" s="27">
        <v>2</v>
      </c>
      <c r="S54" s="1">
        <v>1</v>
      </c>
      <c r="T54" s="28">
        <v>1</v>
      </c>
      <c r="U54" s="1">
        <v>1</v>
      </c>
      <c r="V54" s="27">
        <v>2</v>
      </c>
      <c r="W54" s="1">
        <v>1</v>
      </c>
      <c r="X54" s="28">
        <v>3</v>
      </c>
      <c r="Y54" s="1">
        <v>1</v>
      </c>
      <c r="Z54" s="27">
        <v>2</v>
      </c>
      <c r="AA54" s="1">
        <v>1</v>
      </c>
      <c r="AB54" s="28">
        <v>3</v>
      </c>
      <c r="AC54" s="1">
        <v>1</v>
      </c>
      <c r="AD54" s="27">
        <v>2</v>
      </c>
      <c r="AE54" s="1">
        <v>2</v>
      </c>
      <c r="AF54" s="28">
        <v>2</v>
      </c>
      <c r="AG54" s="1">
        <v>1</v>
      </c>
      <c r="AH54" s="27">
        <v>1</v>
      </c>
      <c r="AI54" s="1">
        <v>2</v>
      </c>
      <c r="AJ54" s="28">
        <v>3</v>
      </c>
      <c r="AK54" s="1">
        <v>1</v>
      </c>
      <c r="AL54" s="27">
        <v>2</v>
      </c>
      <c r="AM54" s="1">
        <v>1</v>
      </c>
      <c r="AN54" s="28">
        <v>2</v>
      </c>
      <c r="AO54" s="1">
        <v>0</v>
      </c>
      <c r="AP54" s="27">
        <v>2</v>
      </c>
      <c r="AQ54" s="1">
        <v>1</v>
      </c>
      <c r="AR54" s="28">
        <v>3</v>
      </c>
      <c r="AS54" s="1">
        <v>1</v>
      </c>
      <c r="AT54" s="27">
        <v>2</v>
      </c>
      <c r="AU54" s="1">
        <v>1</v>
      </c>
      <c r="AV54" s="28">
        <v>3</v>
      </c>
      <c r="AW54" s="1">
        <v>0</v>
      </c>
      <c r="AX54" s="27">
        <v>2</v>
      </c>
      <c r="AY54" s="1">
        <v>1</v>
      </c>
      <c r="AZ54" s="28">
        <v>3</v>
      </c>
      <c r="BA54" s="1">
        <v>1</v>
      </c>
      <c r="BB54" s="27">
        <v>2</v>
      </c>
      <c r="BC54" s="1">
        <v>2</v>
      </c>
      <c r="BD54" s="28">
        <v>3</v>
      </c>
      <c r="BE54" s="2" t="s">
        <v>111</v>
      </c>
    </row>
    <row r="55" spans="1:57" x14ac:dyDescent="0.2">
      <c r="A55" s="1">
        <v>54</v>
      </c>
      <c r="B55" s="1">
        <v>1</v>
      </c>
      <c r="C55" s="1">
        <v>1</v>
      </c>
      <c r="D55" s="1">
        <v>2</v>
      </c>
      <c r="E55" s="1">
        <v>3</v>
      </c>
      <c r="F55" s="1">
        <v>3</v>
      </c>
      <c r="G55" s="1">
        <v>2</v>
      </c>
      <c r="H55" s="1">
        <v>2</v>
      </c>
      <c r="I55" s="1">
        <v>3</v>
      </c>
      <c r="J55" s="1">
        <v>2</v>
      </c>
      <c r="K55" s="1">
        <v>3</v>
      </c>
      <c r="L55" s="1">
        <v>4</v>
      </c>
      <c r="M55" s="1">
        <v>2</v>
      </c>
      <c r="N55" s="1">
        <v>1</v>
      </c>
      <c r="O55" s="1">
        <v>3</v>
      </c>
      <c r="P55" s="1">
        <v>10</v>
      </c>
      <c r="Q55" s="1">
        <v>1</v>
      </c>
      <c r="R55" s="27">
        <v>2</v>
      </c>
      <c r="S55" s="1">
        <v>1</v>
      </c>
      <c r="T55" s="28">
        <v>3</v>
      </c>
      <c r="U55" s="1">
        <v>0</v>
      </c>
      <c r="V55" s="27">
        <v>2</v>
      </c>
      <c r="W55" s="1">
        <v>1</v>
      </c>
      <c r="X55" s="28">
        <v>2</v>
      </c>
      <c r="Y55" s="1">
        <v>1</v>
      </c>
      <c r="Z55" s="27">
        <v>2</v>
      </c>
      <c r="AA55" s="1">
        <v>1</v>
      </c>
      <c r="AB55" s="28">
        <v>4</v>
      </c>
      <c r="AC55" s="1">
        <v>1</v>
      </c>
      <c r="AD55" s="27">
        <v>2</v>
      </c>
      <c r="AE55" s="1">
        <v>2</v>
      </c>
      <c r="AF55" s="28">
        <v>3</v>
      </c>
      <c r="AG55" s="1">
        <v>1</v>
      </c>
      <c r="AH55" s="27">
        <v>2</v>
      </c>
      <c r="AI55" s="1">
        <v>2</v>
      </c>
      <c r="AJ55" s="28">
        <v>3</v>
      </c>
      <c r="AK55" s="1">
        <v>1</v>
      </c>
      <c r="AL55" s="27">
        <v>2</v>
      </c>
      <c r="AM55" s="1">
        <v>2</v>
      </c>
      <c r="AN55" s="28">
        <v>2</v>
      </c>
      <c r="AO55" s="1">
        <v>0</v>
      </c>
      <c r="AP55" s="27">
        <v>2</v>
      </c>
      <c r="AQ55" s="1">
        <v>2</v>
      </c>
      <c r="AR55" s="28">
        <v>2</v>
      </c>
      <c r="AS55" s="1">
        <v>1</v>
      </c>
      <c r="AT55" s="27">
        <v>2</v>
      </c>
      <c r="AU55" s="1">
        <v>1</v>
      </c>
      <c r="AV55" s="28">
        <v>3</v>
      </c>
      <c r="AW55" s="1">
        <v>1</v>
      </c>
      <c r="AX55" s="27">
        <v>2</v>
      </c>
      <c r="AY55" s="1">
        <v>1</v>
      </c>
      <c r="AZ55" s="28">
        <v>4</v>
      </c>
      <c r="BA55" s="1">
        <v>1</v>
      </c>
      <c r="BB55" s="27">
        <v>2</v>
      </c>
      <c r="BC55" s="1">
        <v>1</v>
      </c>
      <c r="BD55" s="28">
        <v>3</v>
      </c>
      <c r="BE55" s="2" t="s">
        <v>112</v>
      </c>
    </row>
    <row r="56" spans="1:57" x14ac:dyDescent="0.2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3</v>
      </c>
      <c r="G56" s="1">
        <v>1</v>
      </c>
      <c r="H56" s="1">
        <v>2</v>
      </c>
      <c r="I56" s="1">
        <v>4</v>
      </c>
      <c r="J56" s="1">
        <v>2</v>
      </c>
      <c r="K56" s="1">
        <v>2</v>
      </c>
      <c r="L56" s="1">
        <v>5</v>
      </c>
      <c r="M56" s="1">
        <v>3</v>
      </c>
      <c r="N56" s="1">
        <v>1</v>
      </c>
      <c r="O56" s="1">
        <v>3</v>
      </c>
      <c r="P56" s="1">
        <v>10</v>
      </c>
      <c r="Q56" s="1">
        <v>0</v>
      </c>
      <c r="R56" s="27">
        <v>2</v>
      </c>
      <c r="S56" s="1">
        <v>1</v>
      </c>
      <c r="T56" s="28">
        <v>3</v>
      </c>
      <c r="U56" s="1">
        <v>0</v>
      </c>
      <c r="V56" s="27">
        <v>2</v>
      </c>
      <c r="W56" s="1">
        <v>2</v>
      </c>
      <c r="X56" s="28">
        <v>4</v>
      </c>
      <c r="Y56" s="1">
        <v>0</v>
      </c>
      <c r="Z56" s="27">
        <v>2</v>
      </c>
      <c r="AA56" s="1">
        <v>1</v>
      </c>
      <c r="AB56" s="28">
        <v>4</v>
      </c>
      <c r="AC56" s="1">
        <v>1</v>
      </c>
      <c r="AD56" s="27">
        <v>2</v>
      </c>
      <c r="AE56" s="1">
        <v>1</v>
      </c>
      <c r="AF56" s="28">
        <v>2</v>
      </c>
      <c r="AG56" s="1">
        <v>1</v>
      </c>
      <c r="AH56" s="27">
        <v>2</v>
      </c>
      <c r="AI56" s="1">
        <v>2</v>
      </c>
      <c r="AJ56" s="28">
        <v>3</v>
      </c>
      <c r="AK56" s="1">
        <v>1</v>
      </c>
      <c r="AL56" s="27">
        <v>2</v>
      </c>
      <c r="AM56" s="1">
        <v>1</v>
      </c>
      <c r="AN56" s="28">
        <v>3</v>
      </c>
      <c r="AO56" s="1">
        <v>0</v>
      </c>
      <c r="AP56" s="27">
        <v>2</v>
      </c>
      <c r="AQ56" s="1">
        <v>2</v>
      </c>
      <c r="AR56" s="28">
        <v>3</v>
      </c>
      <c r="AS56" s="1">
        <v>1</v>
      </c>
      <c r="AT56" s="27">
        <v>2</v>
      </c>
      <c r="AU56" s="1">
        <v>2</v>
      </c>
      <c r="AV56" s="28">
        <v>3</v>
      </c>
      <c r="AW56" s="1">
        <v>0</v>
      </c>
      <c r="AX56" s="27">
        <v>2</v>
      </c>
      <c r="AY56" s="1">
        <v>1</v>
      </c>
      <c r="AZ56" s="28">
        <v>4</v>
      </c>
      <c r="BA56" s="1">
        <v>0</v>
      </c>
      <c r="BB56" s="27">
        <v>1</v>
      </c>
      <c r="BC56" s="1">
        <v>2</v>
      </c>
      <c r="BD56" s="28">
        <v>4</v>
      </c>
      <c r="BE56" s="2" t="s">
        <v>113</v>
      </c>
    </row>
    <row r="57" spans="1:57" x14ac:dyDescent="0.2">
      <c r="A57" s="1">
        <v>56</v>
      </c>
      <c r="B57" s="1">
        <v>1</v>
      </c>
      <c r="C57" s="1">
        <v>1</v>
      </c>
      <c r="D57" s="1">
        <v>2</v>
      </c>
      <c r="E57" s="1">
        <v>3</v>
      </c>
      <c r="F57" s="1">
        <v>3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1</v>
      </c>
      <c r="P57" s="1">
        <v>10</v>
      </c>
      <c r="Q57" s="1">
        <v>-77</v>
      </c>
      <c r="R57" s="27">
        <v>-77</v>
      </c>
      <c r="S57" s="1">
        <v>-77</v>
      </c>
      <c r="T57" s="28">
        <v>-77</v>
      </c>
      <c r="U57" s="1">
        <v>-77</v>
      </c>
      <c r="V57" s="27">
        <v>-77</v>
      </c>
      <c r="W57" s="1">
        <v>-77</v>
      </c>
      <c r="X57" s="28">
        <v>-77</v>
      </c>
      <c r="Y57" s="1">
        <v>-77</v>
      </c>
      <c r="Z57" s="27">
        <v>-77</v>
      </c>
      <c r="AA57" s="1">
        <v>-77</v>
      </c>
      <c r="AB57" s="28">
        <v>-77</v>
      </c>
      <c r="AC57" s="1">
        <v>-77</v>
      </c>
      <c r="AD57" s="27">
        <v>-77</v>
      </c>
      <c r="AE57" s="1">
        <v>-77</v>
      </c>
      <c r="AF57" s="28">
        <v>-77</v>
      </c>
      <c r="AG57" s="1">
        <v>-77</v>
      </c>
      <c r="AH57" s="27">
        <v>-77</v>
      </c>
      <c r="AI57" s="1">
        <v>-77</v>
      </c>
      <c r="AJ57" s="28">
        <v>-77</v>
      </c>
      <c r="AK57" s="1">
        <v>-77</v>
      </c>
      <c r="AL57" s="27">
        <v>-77</v>
      </c>
      <c r="AM57" s="1">
        <v>-77</v>
      </c>
      <c r="AN57" s="28">
        <v>-77</v>
      </c>
      <c r="AO57" s="1">
        <v>-77</v>
      </c>
      <c r="AP57" s="27">
        <v>-77</v>
      </c>
      <c r="AQ57" s="1">
        <v>-77</v>
      </c>
      <c r="AR57" s="28">
        <v>-77</v>
      </c>
      <c r="AS57" s="1">
        <v>-77</v>
      </c>
      <c r="AT57" s="27">
        <v>-77</v>
      </c>
      <c r="AU57" s="1">
        <v>-77</v>
      </c>
      <c r="AV57" s="28">
        <v>-77</v>
      </c>
      <c r="AW57" s="1">
        <v>-77</v>
      </c>
      <c r="AX57" s="27">
        <v>-77</v>
      </c>
      <c r="AY57" s="1">
        <v>-77</v>
      </c>
      <c r="AZ57" s="28">
        <v>-77</v>
      </c>
      <c r="BA57" s="1">
        <v>-77</v>
      </c>
      <c r="BB57" s="27">
        <v>-77</v>
      </c>
      <c r="BC57" s="1">
        <v>-77</v>
      </c>
      <c r="BD57" s="28">
        <v>-77</v>
      </c>
      <c r="BE57" s="2" t="s">
        <v>114</v>
      </c>
    </row>
    <row r="58" spans="1:57" x14ac:dyDescent="0.2">
      <c r="A58" s="1">
        <v>57</v>
      </c>
      <c r="B58" s="1">
        <v>1</v>
      </c>
      <c r="C58" s="1">
        <v>2</v>
      </c>
      <c r="D58" s="1">
        <v>2</v>
      </c>
      <c r="E58" s="1">
        <v>5</v>
      </c>
      <c r="F58" s="1">
        <v>3</v>
      </c>
      <c r="G58" s="1">
        <v>1</v>
      </c>
      <c r="H58" s="1">
        <v>1</v>
      </c>
      <c r="I58" s="1">
        <v>3</v>
      </c>
      <c r="J58" s="1">
        <v>2</v>
      </c>
      <c r="K58" s="1">
        <v>3</v>
      </c>
      <c r="L58" s="1">
        <v>5</v>
      </c>
      <c r="M58" s="1">
        <v>3</v>
      </c>
      <c r="N58" s="1">
        <v>2</v>
      </c>
      <c r="O58" s="1">
        <v>2</v>
      </c>
      <c r="P58" s="1">
        <v>10</v>
      </c>
      <c r="Q58" s="1">
        <v>-77</v>
      </c>
      <c r="R58" s="27">
        <v>-77</v>
      </c>
      <c r="S58" s="1">
        <v>-77</v>
      </c>
      <c r="T58" s="28">
        <v>-77</v>
      </c>
      <c r="U58" s="1">
        <v>-77</v>
      </c>
      <c r="V58" s="27">
        <v>-77</v>
      </c>
      <c r="W58" s="1">
        <v>-77</v>
      </c>
      <c r="X58" s="28">
        <v>-77</v>
      </c>
      <c r="Y58" s="1">
        <v>-77</v>
      </c>
      <c r="Z58" s="27">
        <v>-77</v>
      </c>
      <c r="AA58" s="1">
        <v>-77</v>
      </c>
      <c r="AB58" s="28">
        <v>-77</v>
      </c>
      <c r="AC58" s="1">
        <v>-77</v>
      </c>
      <c r="AD58" s="27">
        <v>-77</v>
      </c>
      <c r="AE58" s="1">
        <v>-77</v>
      </c>
      <c r="AF58" s="28">
        <v>-77</v>
      </c>
      <c r="AG58" s="1">
        <v>-77</v>
      </c>
      <c r="AH58" s="27">
        <v>-77</v>
      </c>
      <c r="AI58" s="1">
        <v>-77</v>
      </c>
      <c r="AJ58" s="28">
        <v>-77</v>
      </c>
      <c r="AK58" s="1">
        <v>-77</v>
      </c>
      <c r="AL58" s="27">
        <v>-77</v>
      </c>
      <c r="AM58" s="1">
        <v>-77</v>
      </c>
      <c r="AN58" s="28">
        <v>-77</v>
      </c>
      <c r="AO58" s="1">
        <v>-77</v>
      </c>
      <c r="AP58" s="27">
        <v>-77</v>
      </c>
      <c r="AQ58" s="1">
        <v>-77</v>
      </c>
      <c r="AR58" s="28">
        <v>-77</v>
      </c>
      <c r="AS58" s="1">
        <v>-77</v>
      </c>
      <c r="AT58" s="27">
        <v>-77</v>
      </c>
      <c r="AU58" s="1">
        <v>-77</v>
      </c>
      <c r="AV58" s="28">
        <v>-77</v>
      </c>
      <c r="AW58" s="1">
        <v>-77</v>
      </c>
      <c r="AX58" s="27">
        <v>-77</v>
      </c>
      <c r="AY58" s="1">
        <v>-77</v>
      </c>
      <c r="AZ58" s="28">
        <v>-77</v>
      </c>
      <c r="BA58" s="1">
        <v>-77</v>
      </c>
      <c r="BB58" s="27">
        <v>-77</v>
      </c>
      <c r="BC58" s="1">
        <v>-77</v>
      </c>
      <c r="BD58" s="28">
        <v>-77</v>
      </c>
      <c r="BE58" s="2" t="s">
        <v>115</v>
      </c>
    </row>
    <row r="59" spans="1:57" x14ac:dyDescent="0.2">
      <c r="A59" s="1">
        <v>58</v>
      </c>
      <c r="B59" s="1">
        <v>1</v>
      </c>
      <c r="C59" s="1">
        <v>2</v>
      </c>
      <c r="D59" s="1">
        <v>2</v>
      </c>
      <c r="E59" s="1">
        <v>5</v>
      </c>
      <c r="F59" s="1">
        <v>3</v>
      </c>
      <c r="G59" s="1">
        <v>1</v>
      </c>
      <c r="H59" s="1">
        <v>1</v>
      </c>
      <c r="I59" s="1">
        <v>3</v>
      </c>
      <c r="J59" s="1">
        <v>2</v>
      </c>
      <c r="K59" s="1">
        <v>3</v>
      </c>
      <c r="L59" s="1">
        <v>5</v>
      </c>
      <c r="M59" s="1">
        <v>3</v>
      </c>
      <c r="N59" s="1">
        <v>2</v>
      </c>
      <c r="O59" s="1">
        <v>2</v>
      </c>
      <c r="P59" s="1">
        <v>10</v>
      </c>
      <c r="Q59" s="1">
        <v>-77</v>
      </c>
      <c r="R59" s="27">
        <v>-77</v>
      </c>
      <c r="S59" s="1">
        <v>-77</v>
      </c>
      <c r="T59" s="28">
        <v>-77</v>
      </c>
      <c r="U59" s="1">
        <v>-77</v>
      </c>
      <c r="V59" s="27">
        <v>-77</v>
      </c>
      <c r="W59" s="1">
        <v>-77</v>
      </c>
      <c r="X59" s="28">
        <v>-77</v>
      </c>
      <c r="Y59" s="1">
        <v>-77</v>
      </c>
      <c r="Z59" s="27">
        <v>-77</v>
      </c>
      <c r="AA59" s="1">
        <v>-77</v>
      </c>
      <c r="AB59" s="28">
        <v>-77</v>
      </c>
      <c r="AC59" s="1">
        <v>-77</v>
      </c>
      <c r="AD59" s="27">
        <v>-77</v>
      </c>
      <c r="AE59" s="1">
        <v>-77</v>
      </c>
      <c r="AF59" s="28">
        <v>-77</v>
      </c>
      <c r="AG59" s="1">
        <v>-77</v>
      </c>
      <c r="AH59" s="27">
        <v>-77</v>
      </c>
      <c r="AI59" s="1">
        <v>-77</v>
      </c>
      <c r="AJ59" s="28">
        <v>-77</v>
      </c>
      <c r="AK59" s="1">
        <v>-77</v>
      </c>
      <c r="AL59" s="27">
        <v>-77</v>
      </c>
      <c r="AM59" s="1">
        <v>-77</v>
      </c>
      <c r="AN59" s="28">
        <v>-77</v>
      </c>
      <c r="AO59" s="1">
        <v>-77</v>
      </c>
      <c r="AP59" s="27">
        <v>-77</v>
      </c>
      <c r="AQ59" s="1">
        <v>-77</v>
      </c>
      <c r="AR59" s="28">
        <v>-77</v>
      </c>
      <c r="AS59" s="1">
        <v>-77</v>
      </c>
      <c r="AT59" s="27">
        <v>-77</v>
      </c>
      <c r="AU59" s="1">
        <v>-77</v>
      </c>
      <c r="AV59" s="28">
        <v>-77</v>
      </c>
      <c r="AW59" s="1">
        <v>-77</v>
      </c>
      <c r="AX59" s="27">
        <v>-77</v>
      </c>
      <c r="AY59" s="1">
        <v>-77</v>
      </c>
      <c r="AZ59" s="28">
        <v>-77</v>
      </c>
      <c r="BA59" s="1">
        <v>-77</v>
      </c>
      <c r="BB59" s="27">
        <v>-77</v>
      </c>
      <c r="BC59" s="1">
        <v>-77</v>
      </c>
      <c r="BD59" s="28">
        <v>-77</v>
      </c>
      <c r="BE59" s="2" t="s">
        <v>116</v>
      </c>
    </row>
    <row r="60" spans="1:57" x14ac:dyDescent="0.2">
      <c r="A60" s="1">
        <v>59</v>
      </c>
      <c r="B60" s="1">
        <v>1</v>
      </c>
      <c r="C60" s="1">
        <v>3</v>
      </c>
      <c r="D60" s="1">
        <v>1</v>
      </c>
      <c r="E60" s="1">
        <v>3</v>
      </c>
      <c r="F60" s="1">
        <v>2</v>
      </c>
      <c r="G60" s="1">
        <v>1</v>
      </c>
      <c r="H60" s="1">
        <v>2</v>
      </c>
      <c r="I60" s="1">
        <v>2</v>
      </c>
      <c r="J60" s="1">
        <v>3</v>
      </c>
      <c r="K60" s="1">
        <v>4</v>
      </c>
      <c r="L60" s="1">
        <v>8</v>
      </c>
      <c r="M60" s="1">
        <v>4</v>
      </c>
      <c r="N60" s="1">
        <v>1</v>
      </c>
      <c r="O60" s="1">
        <v>2</v>
      </c>
      <c r="P60" s="1">
        <v>10</v>
      </c>
      <c r="Q60" s="1">
        <v>-77</v>
      </c>
      <c r="R60" s="27">
        <v>-77</v>
      </c>
      <c r="S60" s="1">
        <v>-77</v>
      </c>
      <c r="T60" s="28">
        <v>-77</v>
      </c>
      <c r="U60" s="1">
        <v>-77</v>
      </c>
      <c r="V60" s="27">
        <v>-77</v>
      </c>
      <c r="W60" s="1">
        <v>-77</v>
      </c>
      <c r="X60" s="28">
        <v>-77</v>
      </c>
      <c r="Y60" s="1">
        <v>-77</v>
      </c>
      <c r="Z60" s="27">
        <v>-77</v>
      </c>
      <c r="AA60" s="1">
        <v>-77</v>
      </c>
      <c r="AB60" s="28">
        <v>-77</v>
      </c>
      <c r="AC60" s="1">
        <v>-77</v>
      </c>
      <c r="AD60" s="27">
        <v>-77</v>
      </c>
      <c r="AE60" s="1">
        <v>-77</v>
      </c>
      <c r="AF60" s="28">
        <v>-77</v>
      </c>
      <c r="AG60" s="1">
        <v>-77</v>
      </c>
      <c r="AH60" s="27">
        <v>-77</v>
      </c>
      <c r="AI60" s="1">
        <v>-77</v>
      </c>
      <c r="AJ60" s="28">
        <v>-77</v>
      </c>
      <c r="AK60" s="1">
        <v>-77</v>
      </c>
      <c r="AL60" s="27">
        <v>-77</v>
      </c>
      <c r="AM60" s="1">
        <v>-77</v>
      </c>
      <c r="AN60" s="28">
        <v>-77</v>
      </c>
      <c r="AO60" s="1">
        <v>-77</v>
      </c>
      <c r="AP60" s="27">
        <v>-77</v>
      </c>
      <c r="AQ60" s="1">
        <v>-77</v>
      </c>
      <c r="AR60" s="28">
        <v>-77</v>
      </c>
      <c r="AS60" s="1">
        <v>-77</v>
      </c>
      <c r="AT60" s="27">
        <v>-77</v>
      </c>
      <c r="AU60" s="1">
        <v>-77</v>
      </c>
      <c r="AV60" s="28">
        <v>-77</v>
      </c>
      <c r="AW60" s="1">
        <v>-77</v>
      </c>
      <c r="AX60" s="27">
        <v>-77</v>
      </c>
      <c r="AY60" s="1">
        <v>-77</v>
      </c>
      <c r="AZ60" s="28">
        <v>-77</v>
      </c>
      <c r="BA60" s="1">
        <v>-77</v>
      </c>
      <c r="BB60" s="27">
        <v>-77</v>
      </c>
      <c r="BC60" s="1">
        <v>-77</v>
      </c>
      <c r="BD60" s="28">
        <v>-77</v>
      </c>
      <c r="BE60" s="2" t="s">
        <v>117</v>
      </c>
    </row>
    <row r="61" spans="1:57" x14ac:dyDescent="0.2">
      <c r="A61" s="1">
        <v>60</v>
      </c>
      <c r="B61" s="1">
        <v>1</v>
      </c>
      <c r="C61" s="1">
        <v>2</v>
      </c>
      <c r="D61" s="1">
        <v>2</v>
      </c>
      <c r="E61" s="1">
        <v>4</v>
      </c>
      <c r="F61" s="1">
        <v>4</v>
      </c>
      <c r="G61" s="1">
        <v>-77</v>
      </c>
      <c r="H61" s="1">
        <v>-77</v>
      </c>
      <c r="I61" s="1">
        <v>-77</v>
      </c>
      <c r="J61" s="1">
        <v>-77</v>
      </c>
      <c r="K61" s="1">
        <v>-77</v>
      </c>
      <c r="L61" s="1">
        <v>-77</v>
      </c>
      <c r="M61" s="1">
        <v>-77</v>
      </c>
      <c r="N61" s="1">
        <v>-77</v>
      </c>
      <c r="O61" s="1">
        <v>-77</v>
      </c>
      <c r="P61" s="1">
        <v>-66</v>
      </c>
      <c r="Q61" s="1">
        <v>-77</v>
      </c>
      <c r="R61" s="27">
        <v>-77</v>
      </c>
      <c r="S61" s="1">
        <v>-77</v>
      </c>
      <c r="T61" s="28">
        <v>-77</v>
      </c>
      <c r="U61" s="1">
        <v>-77</v>
      </c>
      <c r="V61" s="27">
        <v>-77</v>
      </c>
      <c r="W61" s="1">
        <v>-77</v>
      </c>
      <c r="X61" s="28">
        <v>-77</v>
      </c>
      <c r="Y61" s="1">
        <v>-77</v>
      </c>
      <c r="Z61" s="27">
        <v>-77</v>
      </c>
      <c r="AA61" s="1">
        <v>-77</v>
      </c>
      <c r="AB61" s="28">
        <v>-77</v>
      </c>
      <c r="AC61" s="1">
        <v>-77</v>
      </c>
      <c r="AD61" s="27">
        <v>-77</v>
      </c>
      <c r="AE61" s="1">
        <v>-77</v>
      </c>
      <c r="AF61" s="28">
        <v>-77</v>
      </c>
      <c r="AG61" s="1">
        <v>-77</v>
      </c>
      <c r="AH61" s="27">
        <v>-77</v>
      </c>
      <c r="AI61" s="1">
        <v>-77</v>
      </c>
      <c r="AJ61" s="28">
        <v>-77</v>
      </c>
      <c r="AK61" s="1">
        <v>-77</v>
      </c>
      <c r="AL61" s="27">
        <v>-77</v>
      </c>
      <c r="AM61" s="1">
        <v>-77</v>
      </c>
      <c r="AN61" s="28">
        <v>-77</v>
      </c>
      <c r="AO61" s="1">
        <v>-77</v>
      </c>
      <c r="AP61" s="27">
        <v>-77</v>
      </c>
      <c r="AQ61" s="1">
        <v>-77</v>
      </c>
      <c r="AR61" s="28">
        <v>-77</v>
      </c>
      <c r="AS61" s="1">
        <v>-77</v>
      </c>
      <c r="AT61" s="27">
        <v>-77</v>
      </c>
      <c r="AU61" s="1">
        <v>-77</v>
      </c>
      <c r="AV61" s="28">
        <v>-77</v>
      </c>
      <c r="AW61" s="1">
        <v>-77</v>
      </c>
      <c r="AX61" s="27">
        <v>-77</v>
      </c>
      <c r="AY61" s="1">
        <v>-77</v>
      </c>
      <c r="AZ61" s="28">
        <v>-77</v>
      </c>
      <c r="BA61" s="1">
        <v>-77</v>
      </c>
      <c r="BB61" s="27">
        <v>-77</v>
      </c>
      <c r="BC61" s="1">
        <v>-77</v>
      </c>
      <c r="BD61" s="28">
        <v>-77</v>
      </c>
      <c r="BE61" s="2" t="s">
        <v>118</v>
      </c>
    </row>
    <row r="62" spans="1:57" x14ac:dyDescent="0.2">
      <c r="A62" s="1">
        <v>61</v>
      </c>
      <c r="B62" s="1">
        <v>1</v>
      </c>
      <c r="C62" s="1">
        <v>1</v>
      </c>
      <c r="D62" s="1">
        <v>1</v>
      </c>
      <c r="E62" s="1">
        <v>4</v>
      </c>
      <c r="F62" s="1">
        <v>3</v>
      </c>
      <c r="G62" s="1">
        <v>1</v>
      </c>
      <c r="H62" s="1">
        <v>2</v>
      </c>
      <c r="I62" s="1">
        <v>3</v>
      </c>
      <c r="J62" s="1">
        <v>2</v>
      </c>
      <c r="K62" s="1">
        <v>3</v>
      </c>
      <c r="L62" s="1">
        <v>6</v>
      </c>
      <c r="M62" s="1">
        <v>3</v>
      </c>
      <c r="N62" s="1">
        <v>1</v>
      </c>
      <c r="O62" s="1">
        <v>2</v>
      </c>
      <c r="P62" s="1">
        <v>10</v>
      </c>
      <c r="Q62" s="1">
        <v>1</v>
      </c>
      <c r="R62" s="27">
        <v>2</v>
      </c>
      <c r="S62" s="1">
        <v>1</v>
      </c>
      <c r="T62" s="28">
        <v>3</v>
      </c>
      <c r="U62" s="1">
        <v>1</v>
      </c>
      <c r="V62" s="27">
        <v>1</v>
      </c>
      <c r="W62" s="1">
        <v>2</v>
      </c>
      <c r="X62" s="28">
        <v>4</v>
      </c>
      <c r="Y62" s="1">
        <v>1</v>
      </c>
      <c r="Z62" s="27">
        <v>2</v>
      </c>
      <c r="AA62" s="1">
        <v>1</v>
      </c>
      <c r="AB62" s="28">
        <v>4</v>
      </c>
      <c r="AC62" s="1">
        <v>1</v>
      </c>
      <c r="AD62" s="27">
        <v>1</v>
      </c>
      <c r="AE62" s="1">
        <v>2</v>
      </c>
      <c r="AF62" s="28">
        <v>4</v>
      </c>
      <c r="AG62" s="1">
        <v>1</v>
      </c>
      <c r="AH62" s="27">
        <v>2</v>
      </c>
      <c r="AI62" s="1">
        <v>1</v>
      </c>
      <c r="AJ62" s="28">
        <v>3</v>
      </c>
      <c r="AK62" s="1">
        <v>1</v>
      </c>
      <c r="AL62" s="27">
        <v>2</v>
      </c>
      <c r="AM62" s="1">
        <v>2</v>
      </c>
      <c r="AN62" s="28">
        <v>2</v>
      </c>
      <c r="AO62" s="1">
        <v>1</v>
      </c>
      <c r="AP62" s="27">
        <v>2</v>
      </c>
      <c r="AQ62" s="1">
        <v>2</v>
      </c>
      <c r="AR62" s="28">
        <v>4</v>
      </c>
      <c r="AS62" s="1">
        <v>1</v>
      </c>
      <c r="AT62" s="27">
        <v>2</v>
      </c>
      <c r="AU62" s="1">
        <v>2</v>
      </c>
      <c r="AV62" s="28">
        <v>3</v>
      </c>
      <c r="AW62" s="1">
        <v>1</v>
      </c>
      <c r="AX62" s="27">
        <v>2</v>
      </c>
      <c r="AY62" s="1">
        <v>1</v>
      </c>
      <c r="AZ62" s="28">
        <v>4</v>
      </c>
      <c r="BA62" s="1">
        <v>1</v>
      </c>
      <c r="BB62" s="27">
        <v>2</v>
      </c>
      <c r="BC62" s="1">
        <v>1</v>
      </c>
      <c r="BD62" s="28">
        <v>4</v>
      </c>
      <c r="BE62" s="2" t="s">
        <v>119</v>
      </c>
    </row>
    <row r="63" spans="1:57" x14ac:dyDescent="0.2">
      <c r="A63" s="1">
        <v>62</v>
      </c>
      <c r="B63" s="1">
        <v>1</v>
      </c>
      <c r="C63" s="1">
        <v>3</v>
      </c>
      <c r="D63" s="1">
        <v>1</v>
      </c>
      <c r="E63" s="1">
        <v>3</v>
      </c>
      <c r="F63" s="1">
        <v>2</v>
      </c>
      <c r="G63" s="1">
        <v>1</v>
      </c>
      <c r="H63" s="1">
        <v>2</v>
      </c>
      <c r="I63" s="1">
        <v>2</v>
      </c>
      <c r="J63" s="1">
        <v>3</v>
      </c>
      <c r="K63" s="1">
        <v>4</v>
      </c>
      <c r="L63" s="1">
        <v>8</v>
      </c>
      <c r="M63" s="1">
        <v>4</v>
      </c>
      <c r="N63" s="1">
        <v>1</v>
      </c>
      <c r="O63" s="1">
        <v>2</v>
      </c>
      <c r="P63" s="1">
        <v>10</v>
      </c>
      <c r="Q63" s="1">
        <v>-77</v>
      </c>
      <c r="R63" s="27">
        <v>-77</v>
      </c>
      <c r="S63" s="1">
        <v>-77</v>
      </c>
      <c r="T63" s="28">
        <v>-77</v>
      </c>
      <c r="U63" s="1">
        <v>-77</v>
      </c>
      <c r="V63" s="27">
        <v>-77</v>
      </c>
      <c r="W63" s="1">
        <v>-77</v>
      </c>
      <c r="X63" s="28">
        <v>-77</v>
      </c>
      <c r="Y63" s="1">
        <v>-77</v>
      </c>
      <c r="Z63" s="27">
        <v>-77</v>
      </c>
      <c r="AA63" s="1">
        <v>-77</v>
      </c>
      <c r="AB63" s="28">
        <v>-77</v>
      </c>
      <c r="AC63" s="1">
        <v>-77</v>
      </c>
      <c r="AD63" s="27">
        <v>-77</v>
      </c>
      <c r="AE63" s="1">
        <v>-77</v>
      </c>
      <c r="AF63" s="28">
        <v>-77</v>
      </c>
      <c r="AG63" s="1">
        <v>-77</v>
      </c>
      <c r="AH63" s="27">
        <v>-77</v>
      </c>
      <c r="AI63" s="1">
        <v>-77</v>
      </c>
      <c r="AJ63" s="28">
        <v>-77</v>
      </c>
      <c r="AK63" s="1">
        <v>-77</v>
      </c>
      <c r="AL63" s="27">
        <v>-77</v>
      </c>
      <c r="AM63" s="1">
        <v>-77</v>
      </c>
      <c r="AN63" s="28">
        <v>-77</v>
      </c>
      <c r="AO63" s="1">
        <v>-77</v>
      </c>
      <c r="AP63" s="27">
        <v>-77</v>
      </c>
      <c r="AQ63" s="1">
        <v>-77</v>
      </c>
      <c r="AR63" s="28">
        <v>-77</v>
      </c>
      <c r="AS63" s="1">
        <v>-77</v>
      </c>
      <c r="AT63" s="27">
        <v>-77</v>
      </c>
      <c r="AU63" s="1">
        <v>-77</v>
      </c>
      <c r="AV63" s="28">
        <v>-77</v>
      </c>
      <c r="AW63" s="1">
        <v>-77</v>
      </c>
      <c r="AX63" s="27">
        <v>-77</v>
      </c>
      <c r="AY63" s="1">
        <v>-77</v>
      </c>
      <c r="AZ63" s="28">
        <v>-77</v>
      </c>
      <c r="BA63" s="1">
        <v>-77</v>
      </c>
      <c r="BB63" s="27">
        <v>-77</v>
      </c>
      <c r="BC63" s="1">
        <v>-77</v>
      </c>
      <c r="BD63" s="28">
        <v>-77</v>
      </c>
      <c r="BE63" s="2" t="s">
        <v>120</v>
      </c>
    </row>
    <row r="64" spans="1:57" x14ac:dyDescent="0.2">
      <c r="A64" s="1">
        <v>63</v>
      </c>
      <c r="B64" s="1">
        <v>1</v>
      </c>
      <c r="C64" s="1">
        <v>3</v>
      </c>
      <c r="D64" s="1">
        <v>2</v>
      </c>
      <c r="E64" s="1">
        <v>4</v>
      </c>
      <c r="F64" s="1">
        <v>4</v>
      </c>
      <c r="G64" s="1">
        <v>2</v>
      </c>
      <c r="H64" s="1">
        <v>2</v>
      </c>
      <c r="I64" s="1">
        <v>2</v>
      </c>
      <c r="J64" s="1">
        <v>3</v>
      </c>
      <c r="K64" s="1">
        <v>3</v>
      </c>
      <c r="L64" s="1">
        <v>5</v>
      </c>
      <c r="M64" s="1">
        <v>2</v>
      </c>
      <c r="N64" s="1">
        <v>3</v>
      </c>
      <c r="O64" s="1">
        <v>1</v>
      </c>
      <c r="P64" s="1">
        <v>10</v>
      </c>
      <c r="Q64" s="1">
        <v>1</v>
      </c>
      <c r="R64" s="27">
        <v>2</v>
      </c>
      <c r="S64" s="1">
        <v>1</v>
      </c>
      <c r="T64" s="28">
        <v>3</v>
      </c>
      <c r="U64" s="1">
        <v>1</v>
      </c>
      <c r="V64" s="27">
        <v>2</v>
      </c>
      <c r="W64" s="1">
        <v>2</v>
      </c>
      <c r="X64" s="28">
        <v>4</v>
      </c>
      <c r="Y64" s="1">
        <v>1</v>
      </c>
      <c r="Z64" s="27">
        <v>2</v>
      </c>
      <c r="AA64" s="1">
        <v>1</v>
      </c>
      <c r="AB64" s="28">
        <v>3</v>
      </c>
      <c r="AC64" s="1">
        <v>1</v>
      </c>
      <c r="AD64" s="27">
        <v>2</v>
      </c>
      <c r="AE64" s="1">
        <v>2</v>
      </c>
      <c r="AF64" s="28">
        <v>3</v>
      </c>
      <c r="AG64" s="1">
        <v>1</v>
      </c>
      <c r="AH64" s="27">
        <v>2</v>
      </c>
      <c r="AI64" s="1">
        <v>2</v>
      </c>
      <c r="AJ64" s="28">
        <v>3</v>
      </c>
      <c r="AK64" s="1">
        <v>1</v>
      </c>
      <c r="AL64" s="27">
        <v>2</v>
      </c>
      <c r="AM64" s="1">
        <v>2</v>
      </c>
      <c r="AN64" s="28">
        <v>4</v>
      </c>
      <c r="AO64" s="1">
        <v>1</v>
      </c>
      <c r="AP64" s="27">
        <v>2</v>
      </c>
      <c r="AQ64" s="1">
        <v>2</v>
      </c>
      <c r="AR64" s="28">
        <v>3</v>
      </c>
      <c r="AS64" s="1">
        <v>1</v>
      </c>
      <c r="AT64" s="27">
        <v>2</v>
      </c>
      <c r="AU64" s="1">
        <v>2</v>
      </c>
      <c r="AV64" s="28">
        <v>3</v>
      </c>
      <c r="AW64" s="1">
        <v>1</v>
      </c>
      <c r="AX64" s="27">
        <v>2</v>
      </c>
      <c r="AY64" s="1">
        <v>1</v>
      </c>
      <c r="AZ64" s="28">
        <v>2</v>
      </c>
      <c r="BA64" s="1">
        <v>1</v>
      </c>
      <c r="BB64" s="27">
        <v>2</v>
      </c>
      <c r="BC64" s="1">
        <v>2</v>
      </c>
      <c r="BD64" s="28">
        <v>2</v>
      </c>
      <c r="BE64" s="2" t="s">
        <v>121</v>
      </c>
    </row>
    <row r="65" spans="1:57" x14ac:dyDescent="0.2">
      <c r="A65" s="1">
        <v>64</v>
      </c>
      <c r="B65" s="1">
        <v>1</v>
      </c>
      <c r="C65" s="1">
        <v>1</v>
      </c>
      <c r="D65" s="1">
        <v>2</v>
      </c>
      <c r="E65" s="1">
        <v>1</v>
      </c>
      <c r="F65" s="1">
        <v>3</v>
      </c>
      <c r="G65" s="1">
        <v>2</v>
      </c>
      <c r="H65" s="1">
        <v>2</v>
      </c>
      <c r="I65" s="1">
        <v>3</v>
      </c>
      <c r="J65" s="1">
        <v>1</v>
      </c>
      <c r="K65" s="1">
        <v>2</v>
      </c>
      <c r="L65" s="1">
        <v>3</v>
      </c>
      <c r="M65" s="1">
        <v>1</v>
      </c>
      <c r="N65" s="1">
        <v>3</v>
      </c>
      <c r="O65" s="1">
        <v>2</v>
      </c>
      <c r="P65" s="1">
        <v>10</v>
      </c>
      <c r="Q65" s="1">
        <v>1</v>
      </c>
      <c r="R65" s="27">
        <v>2</v>
      </c>
      <c r="S65" s="1">
        <v>1</v>
      </c>
      <c r="T65" s="28">
        <v>3</v>
      </c>
      <c r="U65" s="1">
        <v>1</v>
      </c>
      <c r="V65" s="27">
        <v>2</v>
      </c>
      <c r="W65" s="1">
        <v>2</v>
      </c>
      <c r="X65" s="28">
        <v>3</v>
      </c>
      <c r="Y65" s="1">
        <v>1</v>
      </c>
      <c r="Z65" s="27">
        <v>2</v>
      </c>
      <c r="AA65" s="1">
        <v>1</v>
      </c>
      <c r="AB65" s="28">
        <v>4</v>
      </c>
      <c r="AC65" s="1">
        <v>1</v>
      </c>
      <c r="AD65" s="27">
        <v>1</v>
      </c>
      <c r="AE65" s="1">
        <v>2</v>
      </c>
      <c r="AF65" s="28">
        <v>2</v>
      </c>
      <c r="AG65" s="1">
        <v>1</v>
      </c>
      <c r="AH65" s="27">
        <v>2</v>
      </c>
      <c r="AI65" s="1">
        <v>2</v>
      </c>
      <c r="AJ65" s="28">
        <v>2</v>
      </c>
      <c r="AK65" s="1">
        <v>1</v>
      </c>
      <c r="AL65" s="27">
        <v>2</v>
      </c>
      <c r="AM65" s="1">
        <v>1</v>
      </c>
      <c r="AN65" s="28">
        <v>3</v>
      </c>
      <c r="AO65" s="1">
        <v>0</v>
      </c>
      <c r="AP65" s="27">
        <v>2</v>
      </c>
      <c r="AQ65" s="1">
        <v>2</v>
      </c>
      <c r="AR65" s="28">
        <v>4</v>
      </c>
      <c r="AS65" s="1">
        <v>1</v>
      </c>
      <c r="AT65" s="27">
        <v>2</v>
      </c>
      <c r="AU65" s="1">
        <v>2</v>
      </c>
      <c r="AV65" s="28">
        <v>3</v>
      </c>
      <c r="AW65" s="1">
        <v>1</v>
      </c>
      <c r="AX65" s="27">
        <v>2</v>
      </c>
      <c r="AY65" s="1">
        <v>1</v>
      </c>
      <c r="AZ65" s="28">
        <v>3</v>
      </c>
      <c r="BA65" s="1">
        <v>1</v>
      </c>
      <c r="BB65" s="27">
        <v>2</v>
      </c>
      <c r="BC65" s="1">
        <v>2</v>
      </c>
      <c r="BD65" s="28">
        <v>3</v>
      </c>
      <c r="BE65" s="2" t="s">
        <v>122</v>
      </c>
    </row>
    <row r="66" spans="1:57" x14ac:dyDescent="0.2">
      <c r="A66" s="1">
        <v>65</v>
      </c>
      <c r="B66" s="1">
        <v>1</v>
      </c>
      <c r="C66" s="1">
        <v>1</v>
      </c>
      <c r="D66" s="1">
        <v>2</v>
      </c>
      <c r="E66" s="1">
        <v>1</v>
      </c>
      <c r="F66" s="1">
        <v>3</v>
      </c>
      <c r="G66" s="1">
        <v>2</v>
      </c>
      <c r="H66" s="1">
        <v>2</v>
      </c>
      <c r="I66" s="1">
        <v>2</v>
      </c>
      <c r="J66" s="1">
        <v>3</v>
      </c>
      <c r="K66" s="1">
        <v>2</v>
      </c>
      <c r="L66" s="1">
        <v>7</v>
      </c>
      <c r="M66" s="1">
        <v>4</v>
      </c>
      <c r="N66" s="1">
        <v>1</v>
      </c>
      <c r="O66" s="1">
        <v>2</v>
      </c>
      <c r="P66" s="1">
        <v>10</v>
      </c>
      <c r="Q66" s="1">
        <v>1</v>
      </c>
      <c r="R66" s="27">
        <v>2</v>
      </c>
      <c r="S66" s="1">
        <v>2</v>
      </c>
      <c r="T66" s="28">
        <v>1</v>
      </c>
      <c r="U66" s="1">
        <v>1</v>
      </c>
      <c r="V66" s="27">
        <v>2</v>
      </c>
      <c r="W66" s="1">
        <v>2</v>
      </c>
      <c r="X66" s="28">
        <v>1</v>
      </c>
      <c r="Y66" s="1">
        <v>1</v>
      </c>
      <c r="Z66" s="27">
        <v>2</v>
      </c>
      <c r="AA66" s="1">
        <v>2</v>
      </c>
      <c r="AB66" s="28">
        <v>1</v>
      </c>
      <c r="AC66" s="1">
        <v>-77</v>
      </c>
      <c r="AD66" s="27">
        <v>-77</v>
      </c>
      <c r="AE66" s="1">
        <v>-77</v>
      </c>
      <c r="AF66" s="28">
        <v>-77</v>
      </c>
      <c r="AG66" s="1">
        <v>-77</v>
      </c>
      <c r="AH66" s="27">
        <v>-77</v>
      </c>
      <c r="AI66" s="1">
        <v>-77</v>
      </c>
      <c r="AJ66" s="28">
        <v>-77</v>
      </c>
      <c r="AK66" s="1">
        <v>-77</v>
      </c>
      <c r="AL66" s="27">
        <v>-77</v>
      </c>
      <c r="AM66" s="1">
        <v>-77</v>
      </c>
      <c r="AN66" s="28">
        <v>-77</v>
      </c>
      <c r="AO66" s="1">
        <v>-77</v>
      </c>
      <c r="AP66" s="27">
        <v>-77</v>
      </c>
      <c r="AQ66" s="1">
        <v>-77</v>
      </c>
      <c r="AR66" s="28">
        <v>-77</v>
      </c>
      <c r="AS66" s="1">
        <v>-77</v>
      </c>
      <c r="AT66" s="27">
        <v>-77</v>
      </c>
      <c r="AU66" s="1">
        <v>-77</v>
      </c>
      <c r="AV66" s="28">
        <v>-77</v>
      </c>
      <c r="AW66" s="1">
        <v>-77</v>
      </c>
      <c r="AX66" s="27">
        <v>-77</v>
      </c>
      <c r="AY66" s="1">
        <v>-77</v>
      </c>
      <c r="AZ66" s="28">
        <v>-77</v>
      </c>
      <c r="BA66" s="1">
        <v>-77</v>
      </c>
      <c r="BB66" s="27">
        <v>-77</v>
      </c>
      <c r="BC66" s="1">
        <v>-77</v>
      </c>
      <c r="BD66" s="28">
        <v>-77</v>
      </c>
      <c r="BE66" s="2" t="s">
        <v>123</v>
      </c>
    </row>
    <row r="67" spans="1:57" x14ac:dyDescent="0.2">
      <c r="A67" s="1">
        <v>66</v>
      </c>
      <c r="B67" s="1">
        <v>1</v>
      </c>
      <c r="C67" s="1">
        <v>2</v>
      </c>
      <c r="D67" s="1">
        <v>1</v>
      </c>
      <c r="E67" s="1">
        <v>5</v>
      </c>
      <c r="F67" s="1">
        <v>4</v>
      </c>
      <c r="G67" s="1">
        <v>1</v>
      </c>
      <c r="H67" s="1">
        <v>2</v>
      </c>
      <c r="I67" s="1">
        <v>3</v>
      </c>
      <c r="J67" s="1">
        <v>3</v>
      </c>
      <c r="K67" s="1">
        <v>2</v>
      </c>
      <c r="L67" s="1">
        <v>7</v>
      </c>
      <c r="M67" s="1">
        <v>2</v>
      </c>
      <c r="N67" s="1">
        <v>3</v>
      </c>
      <c r="O67" s="1">
        <v>1</v>
      </c>
      <c r="P67" s="1">
        <v>10</v>
      </c>
      <c r="Q67" s="1">
        <v>1</v>
      </c>
      <c r="R67" s="27">
        <v>1</v>
      </c>
      <c r="S67" s="1">
        <v>1</v>
      </c>
      <c r="T67" s="28">
        <v>4</v>
      </c>
      <c r="U67" s="1">
        <v>1</v>
      </c>
      <c r="V67" s="27">
        <v>1</v>
      </c>
      <c r="W67" s="1">
        <v>2</v>
      </c>
      <c r="X67" s="28">
        <v>4</v>
      </c>
      <c r="Y67" s="1">
        <v>1</v>
      </c>
      <c r="Z67" s="27">
        <v>2</v>
      </c>
      <c r="AA67" s="1">
        <v>2</v>
      </c>
      <c r="AB67" s="28">
        <v>2</v>
      </c>
      <c r="AC67" s="1">
        <v>-77</v>
      </c>
      <c r="AD67" s="27">
        <v>-77</v>
      </c>
      <c r="AE67" s="1">
        <v>-77</v>
      </c>
      <c r="AF67" s="28">
        <v>-77</v>
      </c>
      <c r="AG67" s="1">
        <v>-77</v>
      </c>
      <c r="AH67" s="27">
        <v>-77</v>
      </c>
      <c r="AI67" s="1">
        <v>-77</v>
      </c>
      <c r="AJ67" s="28">
        <v>-77</v>
      </c>
      <c r="AK67" s="1">
        <v>-77</v>
      </c>
      <c r="AL67" s="27">
        <v>-77</v>
      </c>
      <c r="AM67" s="1">
        <v>-77</v>
      </c>
      <c r="AN67" s="28">
        <v>-77</v>
      </c>
      <c r="AO67" s="1">
        <v>-77</v>
      </c>
      <c r="AP67" s="27">
        <v>-77</v>
      </c>
      <c r="AQ67" s="1">
        <v>-77</v>
      </c>
      <c r="AR67" s="28">
        <v>-77</v>
      </c>
      <c r="AS67" s="1">
        <v>-77</v>
      </c>
      <c r="AT67" s="27">
        <v>-77</v>
      </c>
      <c r="AU67" s="1">
        <v>-77</v>
      </c>
      <c r="AV67" s="28">
        <v>-77</v>
      </c>
      <c r="AW67" s="1">
        <v>-77</v>
      </c>
      <c r="AX67" s="27">
        <v>-77</v>
      </c>
      <c r="AY67" s="1">
        <v>-77</v>
      </c>
      <c r="AZ67" s="28">
        <v>-77</v>
      </c>
      <c r="BA67" s="1">
        <v>-77</v>
      </c>
      <c r="BB67" s="27">
        <v>-77</v>
      </c>
      <c r="BC67" s="1">
        <v>-77</v>
      </c>
      <c r="BD67" s="28">
        <v>-77</v>
      </c>
      <c r="BE67" s="2" t="s">
        <v>124</v>
      </c>
    </row>
    <row r="68" spans="1:57" x14ac:dyDescent="0.2">
      <c r="A68" s="1">
        <v>67</v>
      </c>
      <c r="B68" s="1">
        <v>1</v>
      </c>
      <c r="C68" s="1">
        <v>2</v>
      </c>
      <c r="D68" s="1">
        <v>2</v>
      </c>
      <c r="E68" s="1">
        <v>5</v>
      </c>
      <c r="F68" s="1">
        <v>4</v>
      </c>
      <c r="G68" s="1">
        <v>1</v>
      </c>
      <c r="H68" s="1">
        <v>2</v>
      </c>
      <c r="I68" s="1">
        <v>2</v>
      </c>
      <c r="J68" s="1">
        <v>3</v>
      </c>
      <c r="K68" s="1">
        <v>2</v>
      </c>
      <c r="L68" s="1">
        <v>4</v>
      </c>
      <c r="M68" s="1">
        <v>2</v>
      </c>
      <c r="N68" s="1">
        <v>2</v>
      </c>
      <c r="O68" s="1">
        <v>2</v>
      </c>
      <c r="P68" s="1">
        <v>10</v>
      </c>
      <c r="Q68" s="1">
        <v>1</v>
      </c>
      <c r="R68" s="27">
        <v>2</v>
      </c>
      <c r="S68" s="1">
        <v>1</v>
      </c>
      <c r="T68" s="28">
        <v>2</v>
      </c>
      <c r="U68" s="1">
        <v>1</v>
      </c>
      <c r="V68" s="27">
        <v>2</v>
      </c>
      <c r="W68" s="1">
        <v>2</v>
      </c>
      <c r="X68" s="28">
        <v>4</v>
      </c>
      <c r="Y68" s="1">
        <v>1</v>
      </c>
      <c r="Z68" s="27">
        <v>2</v>
      </c>
      <c r="AA68" s="1">
        <v>1</v>
      </c>
      <c r="AB68" s="28">
        <v>1</v>
      </c>
      <c r="AC68" s="1">
        <v>1</v>
      </c>
      <c r="AD68" s="27">
        <v>2</v>
      </c>
      <c r="AE68" s="1">
        <v>2</v>
      </c>
      <c r="AF68" s="28">
        <v>3</v>
      </c>
      <c r="AG68" s="1">
        <v>1</v>
      </c>
      <c r="AH68" s="27">
        <v>2</v>
      </c>
      <c r="AI68" s="1">
        <v>2</v>
      </c>
      <c r="AJ68" s="28">
        <v>3</v>
      </c>
      <c r="AK68" s="1">
        <v>1</v>
      </c>
      <c r="AL68" s="27">
        <v>2</v>
      </c>
      <c r="AM68" s="1">
        <v>1</v>
      </c>
      <c r="AN68" s="28">
        <v>4</v>
      </c>
      <c r="AO68" s="1">
        <v>1</v>
      </c>
      <c r="AP68" s="27">
        <v>2</v>
      </c>
      <c r="AQ68" s="1">
        <v>2</v>
      </c>
      <c r="AR68" s="28">
        <v>4</v>
      </c>
      <c r="AS68" s="1">
        <v>1</v>
      </c>
      <c r="AT68" s="27">
        <v>2</v>
      </c>
      <c r="AU68" s="1">
        <v>2</v>
      </c>
      <c r="AV68" s="28">
        <v>4</v>
      </c>
      <c r="AW68" s="1">
        <v>1</v>
      </c>
      <c r="AX68" s="27">
        <v>2</v>
      </c>
      <c r="AY68" s="1">
        <v>1</v>
      </c>
      <c r="AZ68" s="28">
        <v>3</v>
      </c>
      <c r="BA68" s="1">
        <v>1</v>
      </c>
      <c r="BB68" s="27">
        <v>2</v>
      </c>
      <c r="BC68" s="1">
        <v>2</v>
      </c>
      <c r="BD68" s="28">
        <v>3</v>
      </c>
      <c r="BE68" s="2" t="s">
        <v>125</v>
      </c>
    </row>
    <row r="69" spans="1:57" x14ac:dyDescent="0.2">
      <c r="A69" s="1">
        <v>68</v>
      </c>
      <c r="B69" s="1">
        <v>1</v>
      </c>
      <c r="C69" s="1">
        <v>3</v>
      </c>
      <c r="D69" s="1">
        <v>1</v>
      </c>
      <c r="E69" s="1">
        <v>4</v>
      </c>
      <c r="F69" s="1">
        <v>4</v>
      </c>
      <c r="G69" s="1">
        <v>2</v>
      </c>
      <c r="H69" s="1">
        <v>2</v>
      </c>
      <c r="I69" s="1">
        <v>1</v>
      </c>
      <c r="J69" s="1">
        <v>1</v>
      </c>
      <c r="K69" s="1">
        <v>3</v>
      </c>
      <c r="L69" s="1">
        <v>6</v>
      </c>
      <c r="M69" s="1">
        <v>2</v>
      </c>
      <c r="N69" s="1">
        <v>1</v>
      </c>
      <c r="O69" s="1">
        <v>2</v>
      </c>
      <c r="P69" s="1">
        <v>10</v>
      </c>
      <c r="Q69" s="1">
        <v>1</v>
      </c>
      <c r="R69" s="27">
        <v>2</v>
      </c>
      <c r="S69" s="1">
        <v>2</v>
      </c>
      <c r="T69" s="28">
        <v>1</v>
      </c>
      <c r="U69" s="1">
        <v>1</v>
      </c>
      <c r="V69" s="27">
        <v>1</v>
      </c>
      <c r="W69" s="1">
        <v>2</v>
      </c>
      <c r="X69" s="28">
        <v>3</v>
      </c>
      <c r="Y69" s="1">
        <v>1</v>
      </c>
      <c r="Z69" s="27">
        <v>2</v>
      </c>
      <c r="AA69" s="1">
        <v>1</v>
      </c>
      <c r="AB69" s="28">
        <v>2</v>
      </c>
      <c r="AC69" s="1">
        <v>1</v>
      </c>
      <c r="AD69" s="27">
        <v>2</v>
      </c>
      <c r="AE69" s="1">
        <v>1</v>
      </c>
      <c r="AF69" s="28">
        <v>2</v>
      </c>
      <c r="AG69" s="1">
        <v>1</v>
      </c>
      <c r="AH69" s="27">
        <v>2</v>
      </c>
      <c r="AI69" s="1">
        <v>2</v>
      </c>
      <c r="AJ69" s="28">
        <v>2</v>
      </c>
      <c r="AK69" s="1">
        <v>1</v>
      </c>
      <c r="AL69" s="27">
        <v>2</v>
      </c>
      <c r="AM69" s="1">
        <v>1</v>
      </c>
      <c r="AN69" s="28">
        <v>2</v>
      </c>
      <c r="AO69" s="1">
        <v>1</v>
      </c>
      <c r="AP69" s="27">
        <v>2</v>
      </c>
      <c r="AQ69" s="1">
        <v>2</v>
      </c>
      <c r="AR69" s="28">
        <v>1</v>
      </c>
      <c r="AS69" s="1">
        <v>1</v>
      </c>
      <c r="AT69" s="27">
        <v>2</v>
      </c>
      <c r="AU69" s="1">
        <v>2</v>
      </c>
      <c r="AV69" s="28">
        <v>3</v>
      </c>
      <c r="AW69" s="1">
        <v>1</v>
      </c>
      <c r="AX69" s="27">
        <v>2</v>
      </c>
      <c r="AY69" s="1">
        <v>1</v>
      </c>
      <c r="AZ69" s="28">
        <v>2</v>
      </c>
      <c r="BA69" s="1">
        <v>1</v>
      </c>
      <c r="BB69" s="27">
        <v>2</v>
      </c>
      <c r="BC69" s="1">
        <v>1</v>
      </c>
      <c r="BD69" s="28">
        <v>1</v>
      </c>
      <c r="BE69" s="2" t="s">
        <v>126</v>
      </c>
    </row>
    <row r="70" spans="1:57" x14ac:dyDescent="0.2">
      <c r="A70" s="1">
        <v>69</v>
      </c>
      <c r="B70" s="1">
        <v>1</v>
      </c>
      <c r="C70" s="1">
        <v>1</v>
      </c>
      <c r="D70" s="1">
        <v>1</v>
      </c>
      <c r="E70" s="1">
        <v>3</v>
      </c>
      <c r="F70" s="1">
        <v>4</v>
      </c>
      <c r="G70" s="1">
        <v>1</v>
      </c>
      <c r="H70" s="1">
        <v>2</v>
      </c>
      <c r="I70" s="1">
        <v>4</v>
      </c>
      <c r="J70" s="1">
        <v>4</v>
      </c>
      <c r="K70" s="1">
        <v>4</v>
      </c>
      <c r="L70" s="1">
        <v>8</v>
      </c>
      <c r="M70" s="1">
        <v>4</v>
      </c>
      <c r="N70" s="1">
        <v>1</v>
      </c>
      <c r="O70" s="1">
        <v>3</v>
      </c>
      <c r="P70" s="1">
        <v>10</v>
      </c>
      <c r="Q70" s="1">
        <v>-66</v>
      </c>
      <c r="R70" s="27">
        <v>2</v>
      </c>
      <c r="S70" s="1">
        <v>1</v>
      </c>
      <c r="T70" s="28">
        <v>4</v>
      </c>
      <c r="U70" s="1">
        <v>-77</v>
      </c>
      <c r="V70" s="27">
        <v>-77</v>
      </c>
      <c r="W70" s="1">
        <v>-77</v>
      </c>
      <c r="X70" s="28">
        <v>-77</v>
      </c>
      <c r="Y70" s="1">
        <v>-77</v>
      </c>
      <c r="Z70" s="27">
        <v>-77</v>
      </c>
      <c r="AA70" s="1">
        <v>-77</v>
      </c>
      <c r="AB70" s="28">
        <v>-77</v>
      </c>
      <c r="AC70" s="1">
        <v>-77</v>
      </c>
      <c r="AD70" s="27">
        <v>-77</v>
      </c>
      <c r="AE70" s="1">
        <v>-77</v>
      </c>
      <c r="AF70" s="28">
        <v>-77</v>
      </c>
      <c r="AG70" s="1">
        <v>-77</v>
      </c>
      <c r="AH70" s="27">
        <v>-77</v>
      </c>
      <c r="AI70" s="1">
        <v>-77</v>
      </c>
      <c r="AJ70" s="28">
        <v>-77</v>
      </c>
      <c r="AK70" s="1">
        <v>-77</v>
      </c>
      <c r="AL70" s="27">
        <v>-77</v>
      </c>
      <c r="AM70" s="1">
        <v>-77</v>
      </c>
      <c r="AN70" s="28">
        <v>-77</v>
      </c>
      <c r="AO70" s="1">
        <v>-77</v>
      </c>
      <c r="AP70" s="27">
        <v>-77</v>
      </c>
      <c r="AQ70" s="1">
        <v>-77</v>
      </c>
      <c r="AR70" s="28">
        <v>-77</v>
      </c>
      <c r="AS70" s="1">
        <v>-77</v>
      </c>
      <c r="AT70" s="27">
        <v>-77</v>
      </c>
      <c r="AU70" s="1">
        <v>-77</v>
      </c>
      <c r="AV70" s="28">
        <v>-77</v>
      </c>
      <c r="AW70" s="1">
        <v>-77</v>
      </c>
      <c r="AX70" s="27">
        <v>-77</v>
      </c>
      <c r="AY70" s="1">
        <v>-77</v>
      </c>
      <c r="AZ70" s="28">
        <v>-77</v>
      </c>
      <c r="BA70" s="1">
        <v>-77</v>
      </c>
      <c r="BB70" s="27">
        <v>-77</v>
      </c>
      <c r="BC70" s="1">
        <v>-77</v>
      </c>
      <c r="BD70" s="28">
        <v>-77</v>
      </c>
      <c r="BE70" s="2" t="s">
        <v>127</v>
      </c>
    </row>
    <row r="71" spans="1:57" x14ac:dyDescent="0.2">
      <c r="A71" s="1">
        <v>70</v>
      </c>
      <c r="B71" s="1">
        <v>1</v>
      </c>
      <c r="C71" s="1">
        <v>1</v>
      </c>
      <c r="D71" s="1">
        <v>1</v>
      </c>
      <c r="E71" s="1">
        <v>4</v>
      </c>
      <c r="F71" s="1">
        <v>3</v>
      </c>
      <c r="G71" s="1">
        <v>1</v>
      </c>
      <c r="H71" s="1">
        <v>2</v>
      </c>
      <c r="I71" s="1">
        <v>3</v>
      </c>
      <c r="J71" s="1">
        <v>2</v>
      </c>
      <c r="K71" s="1">
        <v>4</v>
      </c>
      <c r="L71" s="1">
        <v>8</v>
      </c>
      <c r="M71" s="1">
        <v>3</v>
      </c>
      <c r="N71" s="1">
        <v>2</v>
      </c>
      <c r="O71" s="1">
        <v>3</v>
      </c>
      <c r="P71" s="1">
        <v>10</v>
      </c>
      <c r="Q71" s="1">
        <v>-77</v>
      </c>
      <c r="R71" s="27">
        <v>-77</v>
      </c>
      <c r="S71" s="1">
        <v>-77</v>
      </c>
      <c r="T71" s="28">
        <v>-77</v>
      </c>
      <c r="U71" s="1">
        <v>-77</v>
      </c>
      <c r="V71" s="27">
        <v>-77</v>
      </c>
      <c r="W71" s="1">
        <v>-77</v>
      </c>
      <c r="X71" s="28">
        <v>-77</v>
      </c>
      <c r="Y71" s="1">
        <v>-77</v>
      </c>
      <c r="Z71" s="27">
        <v>-77</v>
      </c>
      <c r="AA71" s="1">
        <v>-77</v>
      </c>
      <c r="AB71" s="28">
        <v>-77</v>
      </c>
      <c r="AC71" s="1">
        <v>-77</v>
      </c>
      <c r="AD71" s="27">
        <v>-77</v>
      </c>
      <c r="AE71" s="1">
        <v>-77</v>
      </c>
      <c r="AF71" s="28">
        <v>-77</v>
      </c>
      <c r="AG71" s="1">
        <v>-77</v>
      </c>
      <c r="AH71" s="27">
        <v>-77</v>
      </c>
      <c r="AI71" s="1">
        <v>-77</v>
      </c>
      <c r="AJ71" s="28">
        <v>-77</v>
      </c>
      <c r="AK71" s="1">
        <v>-77</v>
      </c>
      <c r="AL71" s="27">
        <v>-77</v>
      </c>
      <c r="AM71" s="1">
        <v>-77</v>
      </c>
      <c r="AN71" s="28">
        <v>-77</v>
      </c>
      <c r="AO71" s="1">
        <v>-77</v>
      </c>
      <c r="AP71" s="27">
        <v>-77</v>
      </c>
      <c r="AQ71" s="1">
        <v>-77</v>
      </c>
      <c r="AR71" s="28">
        <v>-77</v>
      </c>
      <c r="AS71" s="1">
        <v>-77</v>
      </c>
      <c r="AT71" s="27">
        <v>-77</v>
      </c>
      <c r="AU71" s="1">
        <v>-77</v>
      </c>
      <c r="AV71" s="28">
        <v>-77</v>
      </c>
      <c r="AW71" s="1">
        <v>-77</v>
      </c>
      <c r="AX71" s="27">
        <v>-77</v>
      </c>
      <c r="AY71" s="1">
        <v>-77</v>
      </c>
      <c r="AZ71" s="28">
        <v>-77</v>
      </c>
      <c r="BA71" s="1">
        <v>-77</v>
      </c>
      <c r="BB71" s="27">
        <v>-77</v>
      </c>
      <c r="BC71" s="1">
        <v>-77</v>
      </c>
      <c r="BD71" s="28">
        <v>-77</v>
      </c>
      <c r="BE71" s="2" t="s">
        <v>128</v>
      </c>
    </row>
    <row r="72" spans="1:57" x14ac:dyDescent="0.2">
      <c r="A72" s="1">
        <v>71</v>
      </c>
      <c r="B72" s="1">
        <v>1</v>
      </c>
      <c r="C72" s="1">
        <v>2</v>
      </c>
      <c r="D72" s="1">
        <v>1</v>
      </c>
      <c r="E72" s="1">
        <v>5</v>
      </c>
      <c r="F72" s="1">
        <v>3</v>
      </c>
      <c r="G72" s="1">
        <v>1</v>
      </c>
      <c r="H72" s="1">
        <v>2</v>
      </c>
      <c r="I72" s="1">
        <v>3</v>
      </c>
      <c r="J72" s="1">
        <v>2</v>
      </c>
      <c r="K72" s="1">
        <v>2</v>
      </c>
      <c r="L72" s="1">
        <v>3</v>
      </c>
      <c r="M72" s="1">
        <v>2</v>
      </c>
      <c r="N72" s="1">
        <v>3</v>
      </c>
      <c r="O72" s="1">
        <v>1</v>
      </c>
      <c r="P72" s="1">
        <v>10</v>
      </c>
      <c r="Q72" s="1">
        <v>1</v>
      </c>
      <c r="R72" s="27">
        <v>2</v>
      </c>
      <c r="S72" s="1">
        <v>1</v>
      </c>
      <c r="T72" s="28">
        <v>3</v>
      </c>
      <c r="U72" s="1">
        <v>1</v>
      </c>
      <c r="V72" s="27">
        <v>2</v>
      </c>
      <c r="W72" s="1">
        <v>2</v>
      </c>
      <c r="X72" s="28">
        <v>2</v>
      </c>
      <c r="Y72" s="1">
        <v>0</v>
      </c>
      <c r="Z72" s="27">
        <v>2</v>
      </c>
      <c r="AA72" s="1">
        <v>1</v>
      </c>
      <c r="AB72" s="28">
        <v>3</v>
      </c>
      <c r="AC72" s="1">
        <v>1</v>
      </c>
      <c r="AD72" s="27">
        <v>2</v>
      </c>
      <c r="AE72" s="1">
        <v>2</v>
      </c>
      <c r="AF72" s="28">
        <v>1</v>
      </c>
      <c r="AG72" s="1">
        <v>1</v>
      </c>
      <c r="AH72" s="27">
        <v>2</v>
      </c>
      <c r="AI72" s="1">
        <v>2</v>
      </c>
      <c r="AJ72" s="28">
        <v>4</v>
      </c>
      <c r="AK72" s="1">
        <v>1</v>
      </c>
      <c r="AL72" s="27">
        <v>2</v>
      </c>
      <c r="AM72" s="1">
        <v>1</v>
      </c>
      <c r="AN72" s="28">
        <v>3</v>
      </c>
      <c r="AO72" s="1">
        <v>0</v>
      </c>
      <c r="AP72" s="27">
        <v>2</v>
      </c>
      <c r="AQ72" s="1">
        <v>2</v>
      </c>
      <c r="AR72" s="28">
        <v>3</v>
      </c>
      <c r="AS72" s="1">
        <v>1</v>
      </c>
      <c r="AT72" s="27">
        <v>2</v>
      </c>
      <c r="AU72" s="1">
        <v>2</v>
      </c>
      <c r="AV72" s="28">
        <v>2</v>
      </c>
      <c r="AW72" s="1">
        <v>0</v>
      </c>
      <c r="AX72" s="27">
        <v>2</v>
      </c>
      <c r="AY72" s="1">
        <v>1</v>
      </c>
      <c r="AZ72" s="28">
        <v>3</v>
      </c>
      <c r="BA72" s="1">
        <v>0</v>
      </c>
      <c r="BB72" s="27">
        <v>1</v>
      </c>
      <c r="BC72" s="1">
        <v>2</v>
      </c>
      <c r="BD72" s="28">
        <v>4</v>
      </c>
      <c r="BE72" s="2" t="s">
        <v>130</v>
      </c>
    </row>
    <row r="73" spans="1:57" x14ac:dyDescent="0.2">
      <c r="A73" s="1">
        <v>72</v>
      </c>
      <c r="B73" s="1">
        <v>1</v>
      </c>
      <c r="C73" s="1">
        <v>1</v>
      </c>
      <c r="D73" s="1">
        <v>1</v>
      </c>
      <c r="E73" s="1">
        <v>4</v>
      </c>
      <c r="F73" s="1">
        <v>3</v>
      </c>
      <c r="G73" s="1">
        <v>1</v>
      </c>
      <c r="H73" s="1">
        <v>2</v>
      </c>
      <c r="I73" s="1">
        <v>3</v>
      </c>
      <c r="J73" s="1">
        <v>2</v>
      </c>
      <c r="K73" s="1">
        <v>4</v>
      </c>
      <c r="L73" s="1">
        <v>7</v>
      </c>
      <c r="M73" s="1">
        <v>4</v>
      </c>
      <c r="N73" s="1">
        <v>3</v>
      </c>
      <c r="O73" s="1">
        <v>2</v>
      </c>
      <c r="P73" s="1">
        <v>10</v>
      </c>
      <c r="Q73" s="1">
        <v>1</v>
      </c>
      <c r="R73" s="27">
        <v>2</v>
      </c>
      <c r="S73" s="1">
        <v>2</v>
      </c>
      <c r="T73" s="28">
        <v>2</v>
      </c>
      <c r="U73" s="1">
        <v>1</v>
      </c>
      <c r="V73" s="27">
        <v>1</v>
      </c>
      <c r="W73" s="1">
        <v>2</v>
      </c>
      <c r="X73" s="28">
        <v>4</v>
      </c>
      <c r="Y73" s="1">
        <v>0</v>
      </c>
      <c r="Z73" s="27">
        <v>2</v>
      </c>
      <c r="AA73" s="1">
        <v>1</v>
      </c>
      <c r="AB73" s="28">
        <v>3</v>
      </c>
      <c r="AC73" s="1">
        <v>1</v>
      </c>
      <c r="AD73" s="27">
        <v>2</v>
      </c>
      <c r="AE73" s="1">
        <v>2</v>
      </c>
      <c r="AF73" s="28">
        <v>2</v>
      </c>
      <c r="AG73" s="1">
        <v>1</v>
      </c>
      <c r="AH73" s="27">
        <v>2</v>
      </c>
      <c r="AI73" s="1">
        <v>2</v>
      </c>
      <c r="AJ73" s="28">
        <v>3</v>
      </c>
      <c r="AK73" s="1">
        <v>1</v>
      </c>
      <c r="AL73" s="27">
        <v>2</v>
      </c>
      <c r="AM73" s="1">
        <v>1</v>
      </c>
      <c r="AN73" s="28">
        <v>1</v>
      </c>
      <c r="AO73" s="1">
        <v>0</v>
      </c>
      <c r="AP73" s="27">
        <v>1</v>
      </c>
      <c r="AQ73" s="1">
        <v>2</v>
      </c>
      <c r="AR73" s="28">
        <v>4</v>
      </c>
      <c r="AS73" s="1">
        <v>1</v>
      </c>
      <c r="AT73" s="27">
        <v>2</v>
      </c>
      <c r="AU73" s="1">
        <v>2</v>
      </c>
      <c r="AV73" s="28">
        <v>3</v>
      </c>
      <c r="AW73" s="1">
        <v>1</v>
      </c>
      <c r="AX73" s="27">
        <v>2</v>
      </c>
      <c r="AY73" s="1">
        <v>1</v>
      </c>
      <c r="AZ73" s="28">
        <v>2</v>
      </c>
      <c r="BA73" s="1">
        <v>0</v>
      </c>
      <c r="BB73" s="27">
        <v>2</v>
      </c>
      <c r="BC73" s="1">
        <v>2</v>
      </c>
      <c r="BD73" s="28">
        <v>3</v>
      </c>
      <c r="BE73" s="2" t="s">
        <v>131</v>
      </c>
    </row>
    <row r="74" spans="1:57" x14ac:dyDescent="0.2">
      <c r="A74" s="1">
        <v>73</v>
      </c>
      <c r="B74" s="1">
        <v>1</v>
      </c>
      <c r="C74" s="1">
        <v>2</v>
      </c>
      <c r="D74" s="1">
        <v>2</v>
      </c>
      <c r="E74" s="1">
        <v>7</v>
      </c>
      <c r="F74" s="1">
        <v>4</v>
      </c>
      <c r="G74" s="1">
        <v>1</v>
      </c>
      <c r="H74" s="1">
        <v>2</v>
      </c>
      <c r="I74" s="1">
        <v>2</v>
      </c>
      <c r="J74" s="1">
        <v>3</v>
      </c>
      <c r="K74" s="1">
        <v>1</v>
      </c>
      <c r="L74" s="1">
        <v>5</v>
      </c>
      <c r="M74" s="1">
        <v>1</v>
      </c>
      <c r="N74" s="1">
        <v>3</v>
      </c>
      <c r="O74" s="1">
        <v>1</v>
      </c>
      <c r="P74" s="1">
        <v>10</v>
      </c>
      <c r="Q74" s="1">
        <v>1</v>
      </c>
      <c r="R74" s="27">
        <v>2</v>
      </c>
      <c r="S74" s="1">
        <v>2</v>
      </c>
      <c r="T74" s="28">
        <v>3</v>
      </c>
      <c r="U74" s="1">
        <v>1</v>
      </c>
      <c r="V74" s="27">
        <v>2</v>
      </c>
      <c r="W74" s="1">
        <v>2</v>
      </c>
      <c r="X74" s="28">
        <v>3</v>
      </c>
      <c r="Y74" s="1">
        <v>1</v>
      </c>
      <c r="Z74" s="27">
        <v>2</v>
      </c>
      <c r="AA74" s="1">
        <v>1</v>
      </c>
      <c r="AB74" s="28">
        <v>3</v>
      </c>
      <c r="AC74" s="1">
        <v>1</v>
      </c>
      <c r="AD74" s="27">
        <v>2</v>
      </c>
      <c r="AE74" s="1">
        <v>2</v>
      </c>
      <c r="AF74" s="28">
        <v>3</v>
      </c>
      <c r="AG74" s="1">
        <v>1</v>
      </c>
      <c r="AH74" s="27">
        <v>2</v>
      </c>
      <c r="AI74" s="1">
        <v>2</v>
      </c>
      <c r="AJ74" s="28">
        <v>3</v>
      </c>
      <c r="AK74" s="1">
        <v>1</v>
      </c>
      <c r="AL74" s="27">
        <v>2</v>
      </c>
      <c r="AM74" s="1">
        <v>2</v>
      </c>
      <c r="AN74" s="28">
        <v>3</v>
      </c>
      <c r="AO74" s="1">
        <v>1</v>
      </c>
      <c r="AP74" s="27">
        <v>2</v>
      </c>
      <c r="AQ74" s="1">
        <v>2</v>
      </c>
      <c r="AR74" s="28">
        <v>3</v>
      </c>
      <c r="AS74" s="1">
        <v>1</v>
      </c>
      <c r="AT74" s="27">
        <v>2</v>
      </c>
      <c r="AU74" s="1">
        <v>2</v>
      </c>
      <c r="AV74" s="28">
        <v>3</v>
      </c>
      <c r="AW74" s="1">
        <v>1</v>
      </c>
      <c r="AX74" s="27">
        <v>2</v>
      </c>
      <c r="AY74" s="1">
        <v>1</v>
      </c>
      <c r="AZ74" s="28">
        <v>3</v>
      </c>
      <c r="BA74" s="1">
        <v>1</v>
      </c>
      <c r="BB74" s="27">
        <v>2</v>
      </c>
      <c r="BC74" s="1">
        <v>1</v>
      </c>
      <c r="BD74" s="28">
        <v>3</v>
      </c>
      <c r="BE74" s="2" t="s">
        <v>132</v>
      </c>
    </row>
    <row r="75" spans="1:57" x14ac:dyDescent="0.2">
      <c r="A75" s="1">
        <v>74</v>
      </c>
      <c r="B75" s="1">
        <v>1</v>
      </c>
      <c r="C75" s="1">
        <v>1</v>
      </c>
      <c r="D75" s="1">
        <v>1</v>
      </c>
      <c r="E75" s="1">
        <v>5</v>
      </c>
      <c r="F75" s="1">
        <v>4</v>
      </c>
      <c r="G75" s="1">
        <v>1</v>
      </c>
      <c r="H75" s="1">
        <v>2</v>
      </c>
      <c r="I75" s="1">
        <v>3</v>
      </c>
      <c r="J75" s="1">
        <v>4</v>
      </c>
      <c r="K75" s="1">
        <v>2</v>
      </c>
      <c r="L75" s="1">
        <v>4</v>
      </c>
      <c r="M75" s="1">
        <v>3</v>
      </c>
      <c r="N75" s="1">
        <v>3</v>
      </c>
      <c r="O75" s="1">
        <v>3</v>
      </c>
      <c r="P75" s="1">
        <v>10</v>
      </c>
      <c r="Q75" s="1">
        <v>1</v>
      </c>
      <c r="R75" s="27">
        <v>2</v>
      </c>
      <c r="S75" s="1">
        <v>1</v>
      </c>
      <c r="T75" s="28">
        <v>3</v>
      </c>
      <c r="U75" s="1">
        <v>0</v>
      </c>
      <c r="V75" s="27">
        <v>1</v>
      </c>
      <c r="W75" s="1">
        <v>2</v>
      </c>
      <c r="X75" s="28">
        <v>4</v>
      </c>
      <c r="Y75" s="1">
        <v>0</v>
      </c>
      <c r="Z75" s="27">
        <v>2</v>
      </c>
      <c r="AA75" s="1">
        <v>1</v>
      </c>
      <c r="AB75" s="28">
        <v>3</v>
      </c>
      <c r="AC75" s="1">
        <v>1</v>
      </c>
      <c r="AD75" s="27">
        <v>2</v>
      </c>
      <c r="AE75" s="1">
        <v>1</v>
      </c>
      <c r="AF75" s="28">
        <v>2</v>
      </c>
      <c r="AG75" s="1">
        <v>1</v>
      </c>
      <c r="AH75" s="27">
        <v>1</v>
      </c>
      <c r="AI75" s="1">
        <v>2</v>
      </c>
      <c r="AJ75" s="28">
        <v>4</v>
      </c>
      <c r="AK75" s="1">
        <v>0</v>
      </c>
      <c r="AL75" s="27">
        <v>2</v>
      </c>
      <c r="AM75" s="1">
        <v>1</v>
      </c>
      <c r="AN75" s="28">
        <v>4</v>
      </c>
      <c r="AO75" s="1">
        <v>1</v>
      </c>
      <c r="AP75" s="27">
        <v>2</v>
      </c>
      <c r="AQ75" s="1">
        <v>2</v>
      </c>
      <c r="AR75" s="28">
        <v>4</v>
      </c>
      <c r="AS75" s="1">
        <v>1</v>
      </c>
      <c r="AT75" s="27">
        <v>2</v>
      </c>
      <c r="AU75" s="1">
        <v>2</v>
      </c>
      <c r="AV75" s="28">
        <v>2</v>
      </c>
      <c r="AW75" s="1">
        <v>0</v>
      </c>
      <c r="AX75" s="27">
        <v>2</v>
      </c>
      <c r="AY75" s="1">
        <v>1</v>
      </c>
      <c r="AZ75" s="28">
        <v>4</v>
      </c>
      <c r="BA75" s="1">
        <v>1</v>
      </c>
      <c r="BB75" s="27">
        <v>2</v>
      </c>
      <c r="BC75" s="1">
        <v>2</v>
      </c>
      <c r="BD75" s="28">
        <v>2</v>
      </c>
      <c r="BE75" s="2" t="s">
        <v>133</v>
      </c>
    </row>
    <row r="76" spans="1:57" x14ac:dyDescent="0.2">
      <c r="A76" s="1">
        <v>75</v>
      </c>
      <c r="B76" s="1">
        <v>1</v>
      </c>
      <c r="C76" s="1">
        <v>2</v>
      </c>
      <c r="D76" s="1">
        <v>1</v>
      </c>
      <c r="E76" s="1">
        <v>5</v>
      </c>
      <c r="F76" s="1">
        <v>4</v>
      </c>
      <c r="G76" s="1">
        <v>1</v>
      </c>
      <c r="H76" s="1">
        <v>2</v>
      </c>
      <c r="I76" s="1">
        <v>3</v>
      </c>
      <c r="J76" s="1">
        <v>4</v>
      </c>
      <c r="K76" s="1">
        <v>4</v>
      </c>
      <c r="L76" s="1">
        <v>8</v>
      </c>
      <c r="M76" s="1">
        <v>4</v>
      </c>
      <c r="N76" s="1">
        <v>3</v>
      </c>
      <c r="O76" s="1">
        <v>3</v>
      </c>
      <c r="P76" s="1">
        <v>10</v>
      </c>
      <c r="Q76" s="1">
        <v>1</v>
      </c>
      <c r="R76" s="27">
        <v>1</v>
      </c>
      <c r="S76" s="1">
        <v>1</v>
      </c>
      <c r="T76" s="28">
        <v>4</v>
      </c>
      <c r="U76" s="1">
        <v>1</v>
      </c>
      <c r="V76" s="27">
        <v>1</v>
      </c>
      <c r="W76" s="1">
        <v>2</v>
      </c>
      <c r="X76" s="28">
        <v>4</v>
      </c>
      <c r="Y76" s="1">
        <v>1</v>
      </c>
      <c r="Z76" s="27">
        <v>2</v>
      </c>
      <c r="AA76" s="1">
        <v>1</v>
      </c>
      <c r="AB76" s="28">
        <v>3</v>
      </c>
      <c r="AC76" s="1">
        <v>1</v>
      </c>
      <c r="AD76" s="27">
        <v>2</v>
      </c>
      <c r="AE76" s="1">
        <v>2</v>
      </c>
      <c r="AF76" s="28">
        <v>2</v>
      </c>
      <c r="AG76" s="1">
        <v>1</v>
      </c>
      <c r="AH76" s="27">
        <v>2</v>
      </c>
      <c r="AI76" s="1">
        <v>2</v>
      </c>
      <c r="AJ76" s="28">
        <v>3</v>
      </c>
      <c r="AK76" s="1">
        <v>1</v>
      </c>
      <c r="AL76" s="27">
        <v>2</v>
      </c>
      <c r="AM76" s="1">
        <v>1</v>
      </c>
      <c r="AN76" s="28">
        <v>4</v>
      </c>
      <c r="AO76" s="1">
        <v>1</v>
      </c>
      <c r="AP76" s="27">
        <v>1</v>
      </c>
      <c r="AQ76" s="1">
        <v>2</v>
      </c>
      <c r="AR76" s="28">
        <v>3</v>
      </c>
      <c r="AS76" s="1">
        <v>1</v>
      </c>
      <c r="AT76" s="27">
        <v>2</v>
      </c>
      <c r="AU76" s="1">
        <v>2</v>
      </c>
      <c r="AV76" s="28">
        <v>4</v>
      </c>
      <c r="AW76" s="1">
        <v>0</v>
      </c>
      <c r="AX76" s="27">
        <v>2</v>
      </c>
      <c r="AY76" s="1">
        <v>1</v>
      </c>
      <c r="AZ76" s="28">
        <v>4</v>
      </c>
      <c r="BA76" s="1">
        <v>1</v>
      </c>
      <c r="BB76" s="27">
        <v>2</v>
      </c>
      <c r="BC76" s="1">
        <v>2</v>
      </c>
      <c r="BD76" s="28">
        <v>3</v>
      </c>
      <c r="BE76" s="2" t="s">
        <v>134</v>
      </c>
    </row>
    <row r="77" spans="1:57" x14ac:dyDescent="0.2">
      <c r="A77" s="1">
        <v>76</v>
      </c>
      <c r="B77" s="1">
        <v>1</v>
      </c>
      <c r="C77" s="1">
        <v>3</v>
      </c>
      <c r="D77" s="1">
        <v>1</v>
      </c>
      <c r="E77" s="1">
        <v>5</v>
      </c>
      <c r="F77" s="1">
        <v>4</v>
      </c>
      <c r="G77" s="1">
        <v>1</v>
      </c>
      <c r="H77" s="1">
        <v>2</v>
      </c>
      <c r="I77" s="1">
        <v>2</v>
      </c>
      <c r="J77" s="1">
        <v>2</v>
      </c>
      <c r="K77" s="1">
        <v>3</v>
      </c>
      <c r="L77" s="1">
        <v>6</v>
      </c>
      <c r="M77" s="1">
        <v>3</v>
      </c>
      <c r="N77" s="1">
        <v>3</v>
      </c>
      <c r="O77" s="1">
        <v>1</v>
      </c>
      <c r="P77" s="1">
        <v>10</v>
      </c>
      <c r="Q77" s="1">
        <v>1</v>
      </c>
      <c r="R77" s="27">
        <v>2</v>
      </c>
      <c r="S77" s="1">
        <v>1</v>
      </c>
      <c r="T77" s="28">
        <v>4</v>
      </c>
      <c r="U77" s="1">
        <v>1</v>
      </c>
      <c r="V77" s="27">
        <v>1</v>
      </c>
      <c r="W77" s="1">
        <v>2</v>
      </c>
      <c r="X77" s="28">
        <v>4</v>
      </c>
      <c r="Y77" s="1">
        <v>1</v>
      </c>
      <c r="Z77" s="27">
        <v>2</v>
      </c>
      <c r="AA77" s="1">
        <v>1</v>
      </c>
      <c r="AB77" s="28">
        <v>3</v>
      </c>
      <c r="AC77" s="1">
        <v>1</v>
      </c>
      <c r="AD77" s="27">
        <v>2</v>
      </c>
      <c r="AE77" s="1">
        <v>2</v>
      </c>
      <c r="AF77" s="28">
        <v>2</v>
      </c>
      <c r="AG77" s="1">
        <v>1</v>
      </c>
      <c r="AH77" s="27">
        <v>2</v>
      </c>
      <c r="AI77" s="1">
        <v>2</v>
      </c>
      <c r="AJ77" s="28">
        <v>3</v>
      </c>
      <c r="AK77" s="1">
        <v>1</v>
      </c>
      <c r="AL77" s="27">
        <v>2</v>
      </c>
      <c r="AM77" s="1">
        <v>2</v>
      </c>
      <c r="AN77" s="28">
        <v>3</v>
      </c>
      <c r="AO77" s="1">
        <v>1</v>
      </c>
      <c r="AP77" s="27">
        <v>1</v>
      </c>
      <c r="AQ77" s="1">
        <v>2</v>
      </c>
      <c r="AR77" s="28">
        <v>4</v>
      </c>
      <c r="AS77" s="1">
        <v>1</v>
      </c>
      <c r="AT77" s="27">
        <v>2</v>
      </c>
      <c r="AU77" s="1">
        <v>2</v>
      </c>
      <c r="AV77" s="28">
        <v>3</v>
      </c>
      <c r="AW77" s="1">
        <v>1</v>
      </c>
      <c r="AX77" s="27">
        <v>2</v>
      </c>
      <c r="AY77" s="1">
        <v>1</v>
      </c>
      <c r="AZ77" s="28">
        <v>2</v>
      </c>
      <c r="BA77" s="1">
        <v>1</v>
      </c>
      <c r="BB77" s="27">
        <v>2</v>
      </c>
      <c r="BC77" s="1">
        <v>2</v>
      </c>
      <c r="BD77" s="28">
        <v>3</v>
      </c>
      <c r="BE77" s="2" t="s">
        <v>135</v>
      </c>
    </row>
    <row r="78" spans="1:57" x14ac:dyDescent="0.2">
      <c r="A78" s="1">
        <v>77</v>
      </c>
      <c r="B78" s="1">
        <v>1</v>
      </c>
      <c r="C78" s="1">
        <v>1</v>
      </c>
      <c r="D78" s="1">
        <v>2</v>
      </c>
      <c r="E78" s="1">
        <v>4</v>
      </c>
      <c r="F78" s="1">
        <v>3</v>
      </c>
      <c r="G78" s="1">
        <v>1</v>
      </c>
      <c r="H78" s="1">
        <v>2</v>
      </c>
      <c r="I78" s="1">
        <v>2</v>
      </c>
      <c r="J78" s="1">
        <v>3</v>
      </c>
      <c r="K78" s="1">
        <v>2</v>
      </c>
      <c r="L78" s="1">
        <v>5</v>
      </c>
      <c r="M78" s="1">
        <v>2</v>
      </c>
      <c r="N78" s="1">
        <v>3</v>
      </c>
      <c r="O78" s="1">
        <v>1</v>
      </c>
      <c r="P78" s="1">
        <v>10</v>
      </c>
      <c r="Q78" s="1">
        <v>1</v>
      </c>
      <c r="R78" s="27">
        <v>2</v>
      </c>
      <c r="S78" s="1">
        <v>2</v>
      </c>
      <c r="T78" s="28">
        <v>2</v>
      </c>
      <c r="U78" s="1">
        <v>1</v>
      </c>
      <c r="V78" s="27">
        <v>2</v>
      </c>
      <c r="W78" s="1">
        <v>2</v>
      </c>
      <c r="X78" s="28">
        <v>2</v>
      </c>
      <c r="Y78" s="1">
        <v>1</v>
      </c>
      <c r="Z78" s="27">
        <v>2</v>
      </c>
      <c r="AA78" s="1">
        <v>1</v>
      </c>
      <c r="AB78" s="28">
        <v>2</v>
      </c>
      <c r="AC78" s="1">
        <v>1</v>
      </c>
      <c r="AD78" s="27">
        <v>2</v>
      </c>
      <c r="AE78" s="1">
        <v>2</v>
      </c>
      <c r="AF78" s="28">
        <v>2</v>
      </c>
      <c r="AG78" s="1">
        <v>1</v>
      </c>
      <c r="AH78" s="27">
        <v>2</v>
      </c>
      <c r="AI78" s="1">
        <v>2</v>
      </c>
      <c r="AJ78" s="28">
        <v>3</v>
      </c>
      <c r="AK78" s="1">
        <v>1</v>
      </c>
      <c r="AL78" s="27">
        <v>2</v>
      </c>
      <c r="AM78" s="1">
        <v>1</v>
      </c>
      <c r="AN78" s="28">
        <v>3</v>
      </c>
      <c r="AO78" s="1">
        <v>1</v>
      </c>
      <c r="AP78" s="27">
        <v>2</v>
      </c>
      <c r="AQ78" s="1">
        <v>2</v>
      </c>
      <c r="AR78" s="28">
        <v>3</v>
      </c>
      <c r="AS78" s="1">
        <v>1</v>
      </c>
      <c r="AT78" s="27">
        <v>2</v>
      </c>
      <c r="AU78" s="1">
        <v>2</v>
      </c>
      <c r="AV78" s="28">
        <v>2</v>
      </c>
      <c r="AW78" s="1">
        <v>1</v>
      </c>
      <c r="AX78" s="27">
        <v>2</v>
      </c>
      <c r="AY78" s="1">
        <v>2</v>
      </c>
      <c r="AZ78" s="28">
        <v>2</v>
      </c>
      <c r="BA78" s="1">
        <v>1</v>
      </c>
      <c r="BB78" s="27">
        <v>2</v>
      </c>
      <c r="BC78" s="1">
        <v>2</v>
      </c>
      <c r="BD78" s="28">
        <v>3</v>
      </c>
      <c r="BE78" s="2" t="s">
        <v>136</v>
      </c>
    </row>
    <row r="79" spans="1:57" x14ac:dyDescent="0.2">
      <c r="A79" s="1">
        <v>78</v>
      </c>
      <c r="B79" s="1">
        <v>1</v>
      </c>
      <c r="C79" s="1">
        <v>2</v>
      </c>
      <c r="D79" s="1">
        <v>1</v>
      </c>
      <c r="E79" s="1">
        <v>4</v>
      </c>
      <c r="F79" s="1">
        <v>4</v>
      </c>
      <c r="G79" s="1">
        <v>1</v>
      </c>
      <c r="H79" s="1">
        <v>2</v>
      </c>
      <c r="I79" s="1">
        <v>3</v>
      </c>
      <c r="J79" s="1">
        <v>3</v>
      </c>
      <c r="K79" s="1">
        <v>4</v>
      </c>
      <c r="L79" s="1">
        <v>5</v>
      </c>
      <c r="M79" s="1">
        <v>3</v>
      </c>
      <c r="N79" s="1">
        <v>2</v>
      </c>
      <c r="O79" s="1">
        <v>1</v>
      </c>
      <c r="P79" s="1">
        <v>10</v>
      </c>
      <c r="Q79" s="1">
        <v>1</v>
      </c>
      <c r="R79" s="27">
        <v>2</v>
      </c>
      <c r="S79" s="1">
        <v>1</v>
      </c>
      <c r="T79" s="28">
        <v>2</v>
      </c>
      <c r="U79" s="1">
        <v>1</v>
      </c>
      <c r="V79" s="27">
        <v>2</v>
      </c>
      <c r="W79" s="1">
        <v>2</v>
      </c>
      <c r="X79" s="28">
        <v>3</v>
      </c>
      <c r="Y79" s="1">
        <v>1</v>
      </c>
      <c r="Z79" s="27">
        <v>2</v>
      </c>
      <c r="AA79" s="1">
        <v>1</v>
      </c>
      <c r="AB79" s="28">
        <v>1</v>
      </c>
      <c r="AC79" s="1">
        <v>1</v>
      </c>
      <c r="AD79" s="27">
        <v>2</v>
      </c>
      <c r="AE79" s="1">
        <v>1</v>
      </c>
      <c r="AF79" s="28">
        <v>1</v>
      </c>
      <c r="AG79" s="1">
        <v>1</v>
      </c>
      <c r="AH79" s="27">
        <v>1</v>
      </c>
      <c r="AI79" s="1">
        <v>2</v>
      </c>
      <c r="AJ79" s="28">
        <v>4</v>
      </c>
      <c r="AK79" s="1">
        <v>0</v>
      </c>
      <c r="AL79" s="27">
        <v>1</v>
      </c>
      <c r="AM79" s="1">
        <v>1</v>
      </c>
      <c r="AN79" s="28">
        <v>4</v>
      </c>
      <c r="AO79" s="1">
        <v>1</v>
      </c>
      <c r="AP79" s="27">
        <v>1</v>
      </c>
      <c r="AQ79" s="1">
        <v>2</v>
      </c>
      <c r="AR79" s="28">
        <v>4</v>
      </c>
      <c r="AS79" s="1">
        <v>1</v>
      </c>
      <c r="AT79" s="27">
        <v>1</v>
      </c>
      <c r="AU79" s="1">
        <v>2</v>
      </c>
      <c r="AV79" s="28">
        <v>3</v>
      </c>
      <c r="AW79" s="1">
        <v>1</v>
      </c>
      <c r="AX79" s="27">
        <v>2</v>
      </c>
      <c r="AY79" s="1">
        <v>1</v>
      </c>
      <c r="AZ79" s="28">
        <v>3</v>
      </c>
      <c r="BA79" s="1">
        <v>1</v>
      </c>
      <c r="BB79" s="27">
        <v>2</v>
      </c>
      <c r="BC79" s="1">
        <v>2</v>
      </c>
      <c r="BD79" s="28">
        <v>4</v>
      </c>
      <c r="BE79" s="2" t="s">
        <v>138</v>
      </c>
    </row>
    <row r="80" spans="1:57" x14ac:dyDescent="0.2">
      <c r="A80" s="1">
        <v>79</v>
      </c>
      <c r="B80" s="1">
        <v>1</v>
      </c>
      <c r="C80" s="1">
        <v>1</v>
      </c>
      <c r="D80" s="1">
        <v>2</v>
      </c>
      <c r="E80" s="1">
        <v>5</v>
      </c>
      <c r="F80" s="1">
        <v>4</v>
      </c>
      <c r="G80" s="1">
        <v>1</v>
      </c>
      <c r="H80" s="1">
        <v>2</v>
      </c>
      <c r="I80" s="1">
        <v>3</v>
      </c>
      <c r="J80" s="1">
        <v>3</v>
      </c>
      <c r="K80" s="1">
        <v>3</v>
      </c>
      <c r="L80" s="1">
        <v>5</v>
      </c>
      <c r="M80" s="1">
        <v>3</v>
      </c>
      <c r="N80" s="1">
        <v>3</v>
      </c>
      <c r="O80" s="1">
        <v>1</v>
      </c>
      <c r="P80" s="1">
        <v>10</v>
      </c>
      <c r="Q80" s="1">
        <v>1</v>
      </c>
      <c r="R80" s="27">
        <v>2</v>
      </c>
      <c r="S80" s="1">
        <v>1</v>
      </c>
      <c r="T80" s="28">
        <v>4</v>
      </c>
      <c r="U80" s="1">
        <v>1</v>
      </c>
      <c r="V80" s="27">
        <v>2</v>
      </c>
      <c r="W80" s="1">
        <v>2</v>
      </c>
      <c r="X80" s="28">
        <v>3</v>
      </c>
      <c r="Y80" s="1">
        <v>0</v>
      </c>
      <c r="Z80" s="27">
        <v>2</v>
      </c>
      <c r="AA80" s="1">
        <v>1</v>
      </c>
      <c r="AB80" s="28">
        <v>2</v>
      </c>
      <c r="AC80" s="1">
        <v>0</v>
      </c>
      <c r="AD80" s="27">
        <v>2</v>
      </c>
      <c r="AE80" s="1">
        <v>1</v>
      </c>
      <c r="AF80" s="28">
        <v>2</v>
      </c>
      <c r="AG80" s="1">
        <v>1</v>
      </c>
      <c r="AH80" s="27">
        <v>2</v>
      </c>
      <c r="AI80" s="1">
        <v>2</v>
      </c>
      <c r="AJ80" s="28">
        <v>3</v>
      </c>
      <c r="AK80" s="1">
        <v>0</v>
      </c>
      <c r="AL80" s="27">
        <v>2</v>
      </c>
      <c r="AM80" s="1">
        <v>1</v>
      </c>
      <c r="AN80" s="28">
        <v>2</v>
      </c>
      <c r="AO80" s="1">
        <v>0</v>
      </c>
      <c r="AP80" s="27">
        <v>2</v>
      </c>
      <c r="AQ80" s="1">
        <v>2</v>
      </c>
      <c r="AR80" s="28">
        <v>3</v>
      </c>
      <c r="AS80" s="1">
        <v>0</v>
      </c>
      <c r="AT80" s="27">
        <v>2</v>
      </c>
      <c r="AU80" s="1">
        <v>2</v>
      </c>
      <c r="AV80" s="28">
        <v>3</v>
      </c>
      <c r="AW80" s="1">
        <v>0</v>
      </c>
      <c r="AX80" s="27">
        <v>2</v>
      </c>
      <c r="AY80" s="1">
        <v>1</v>
      </c>
      <c r="AZ80" s="28">
        <v>3</v>
      </c>
      <c r="BA80" s="1">
        <v>0</v>
      </c>
      <c r="BB80" s="27">
        <v>2</v>
      </c>
      <c r="BC80" s="1">
        <v>2</v>
      </c>
      <c r="BD80" s="28">
        <v>3</v>
      </c>
      <c r="BE80" s="2" t="s">
        <v>139</v>
      </c>
    </row>
    <row r="81" spans="1:57" x14ac:dyDescent="0.2">
      <c r="A81" s="1">
        <v>80</v>
      </c>
      <c r="B81" s="1">
        <v>1</v>
      </c>
      <c r="C81" s="1">
        <v>2</v>
      </c>
      <c r="D81" s="1">
        <v>2</v>
      </c>
      <c r="E81" s="1">
        <v>4</v>
      </c>
      <c r="F81" s="1">
        <v>1</v>
      </c>
      <c r="G81" s="1">
        <v>1</v>
      </c>
      <c r="H81" s="1">
        <v>2</v>
      </c>
      <c r="I81" s="1">
        <v>3</v>
      </c>
      <c r="J81" s="1">
        <v>2</v>
      </c>
      <c r="K81" s="1">
        <v>3</v>
      </c>
      <c r="L81" s="1">
        <v>5</v>
      </c>
      <c r="M81" s="1">
        <v>2</v>
      </c>
      <c r="N81" s="1">
        <v>1</v>
      </c>
      <c r="O81" s="1">
        <v>1</v>
      </c>
      <c r="P81" s="1">
        <v>10</v>
      </c>
      <c r="Q81" s="1">
        <v>1</v>
      </c>
      <c r="R81" s="27">
        <v>2</v>
      </c>
      <c r="S81" s="1">
        <v>1</v>
      </c>
      <c r="T81" s="28">
        <v>4</v>
      </c>
      <c r="U81" s="1">
        <v>1</v>
      </c>
      <c r="V81" s="27">
        <v>2</v>
      </c>
      <c r="W81" s="1">
        <v>2</v>
      </c>
      <c r="X81" s="28">
        <v>4</v>
      </c>
      <c r="Y81" s="1">
        <v>1</v>
      </c>
      <c r="Z81" s="27">
        <v>2</v>
      </c>
      <c r="AA81" s="1">
        <v>1</v>
      </c>
      <c r="AB81" s="28">
        <v>4</v>
      </c>
      <c r="AC81" s="1">
        <v>1</v>
      </c>
      <c r="AD81" s="27">
        <v>1</v>
      </c>
      <c r="AE81" s="1">
        <v>2</v>
      </c>
      <c r="AF81" s="28">
        <v>4</v>
      </c>
      <c r="AG81" s="1">
        <v>1</v>
      </c>
      <c r="AH81" s="27">
        <v>2</v>
      </c>
      <c r="AI81" s="1">
        <v>2</v>
      </c>
      <c r="AJ81" s="28">
        <v>4</v>
      </c>
      <c r="AK81" s="1">
        <v>1</v>
      </c>
      <c r="AL81" s="27">
        <v>2</v>
      </c>
      <c r="AM81" s="1">
        <v>2</v>
      </c>
      <c r="AN81" s="28">
        <v>3</v>
      </c>
      <c r="AO81" s="1">
        <v>1</v>
      </c>
      <c r="AP81" s="27">
        <v>2</v>
      </c>
      <c r="AQ81" s="1">
        <v>2</v>
      </c>
      <c r="AR81" s="28">
        <v>4</v>
      </c>
      <c r="AS81" s="1">
        <v>1</v>
      </c>
      <c r="AT81" s="27">
        <v>2</v>
      </c>
      <c r="AU81" s="1">
        <v>2</v>
      </c>
      <c r="AV81" s="28">
        <v>4</v>
      </c>
      <c r="AW81" s="1">
        <v>1</v>
      </c>
      <c r="AX81" s="27">
        <v>2</v>
      </c>
      <c r="AY81" s="1">
        <v>1</v>
      </c>
      <c r="AZ81" s="28">
        <v>3</v>
      </c>
      <c r="BA81" s="1">
        <v>1</v>
      </c>
      <c r="BB81" s="27">
        <v>2</v>
      </c>
      <c r="BC81" s="1">
        <v>2</v>
      </c>
      <c r="BD81" s="28">
        <v>4</v>
      </c>
      <c r="BE81" s="2" t="s">
        <v>140</v>
      </c>
    </row>
    <row r="82" spans="1:57" x14ac:dyDescent="0.2">
      <c r="A82" s="1">
        <v>81</v>
      </c>
      <c r="B82" s="1">
        <v>1</v>
      </c>
      <c r="C82" s="1">
        <v>2</v>
      </c>
      <c r="D82" s="1">
        <v>2</v>
      </c>
      <c r="E82" s="1">
        <v>5</v>
      </c>
      <c r="F82" s="1">
        <v>4</v>
      </c>
      <c r="G82" s="1">
        <v>1</v>
      </c>
      <c r="H82" s="1">
        <v>2</v>
      </c>
      <c r="I82" s="1">
        <v>2</v>
      </c>
      <c r="J82" s="1">
        <v>2</v>
      </c>
      <c r="K82" s="1">
        <v>4</v>
      </c>
      <c r="L82" s="1">
        <v>8</v>
      </c>
      <c r="M82" s="1">
        <v>4</v>
      </c>
      <c r="N82" s="1">
        <v>3</v>
      </c>
      <c r="O82" s="1">
        <v>1</v>
      </c>
      <c r="P82" s="1">
        <v>10</v>
      </c>
      <c r="Q82" s="1">
        <v>1</v>
      </c>
      <c r="R82" s="27">
        <v>2</v>
      </c>
      <c r="S82" s="1">
        <v>1</v>
      </c>
      <c r="T82" s="28">
        <v>4</v>
      </c>
      <c r="U82" s="1">
        <v>1</v>
      </c>
      <c r="V82" s="27">
        <v>1</v>
      </c>
      <c r="W82" s="1">
        <v>2</v>
      </c>
      <c r="X82" s="28">
        <v>4</v>
      </c>
      <c r="Y82" s="1">
        <v>1</v>
      </c>
      <c r="Z82" s="27">
        <v>2</v>
      </c>
      <c r="AA82" s="1">
        <v>1</v>
      </c>
      <c r="AB82" s="28">
        <v>2</v>
      </c>
      <c r="AC82" s="1">
        <v>1</v>
      </c>
      <c r="AD82" s="27">
        <v>2</v>
      </c>
      <c r="AE82" s="1">
        <v>1</v>
      </c>
      <c r="AF82" s="28">
        <v>2</v>
      </c>
      <c r="AG82" s="1">
        <v>1</v>
      </c>
      <c r="AH82" s="27">
        <v>2</v>
      </c>
      <c r="AI82" s="1">
        <v>2</v>
      </c>
      <c r="AJ82" s="28">
        <v>4</v>
      </c>
      <c r="AK82" s="1">
        <v>1</v>
      </c>
      <c r="AL82" s="27">
        <v>2</v>
      </c>
      <c r="AM82" s="1">
        <v>1</v>
      </c>
      <c r="AN82" s="28">
        <v>3</v>
      </c>
      <c r="AO82" s="1">
        <v>1</v>
      </c>
      <c r="AP82" s="27">
        <v>1</v>
      </c>
      <c r="AQ82" s="1">
        <v>2</v>
      </c>
      <c r="AR82" s="28">
        <v>4</v>
      </c>
      <c r="AS82" s="1">
        <v>1</v>
      </c>
      <c r="AT82" s="27">
        <v>2</v>
      </c>
      <c r="AU82" s="1">
        <v>2</v>
      </c>
      <c r="AV82" s="28">
        <v>3</v>
      </c>
      <c r="AW82" s="1">
        <v>1</v>
      </c>
      <c r="AX82" s="27">
        <v>2</v>
      </c>
      <c r="AY82" s="1">
        <v>1</v>
      </c>
      <c r="AZ82" s="28">
        <v>3</v>
      </c>
      <c r="BA82" s="1">
        <v>1</v>
      </c>
      <c r="BB82" s="27">
        <v>2</v>
      </c>
      <c r="BC82" s="1">
        <v>1</v>
      </c>
      <c r="BD82" s="28">
        <v>3</v>
      </c>
      <c r="BE82" s="2" t="s">
        <v>141</v>
      </c>
    </row>
    <row r="83" spans="1:57" x14ac:dyDescent="0.2">
      <c r="A83" s="1">
        <v>82</v>
      </c>
      <c r="B83" s="1">
        <v>1</v>
      </c>
      <c r="C83" s="1">
        <v>2</v>
      </c>
      <c r="D83" s="1">
        <v>2</v>
      </c>
      <c r="E83" s="1">
        <v>5</v>
      </c>
      <c r="F83" s="1">
        <v>4</v>
      </c>
      <c r="G83" s="1">
        <v>1</v>
      </c>
      <c r="H83" s="1">
        <v>2</v>
      </c>
      <c r="I83" s="1">
        <v>2</v>
      </c>
      <c r="J83" s="1">
        <v>1</v>
      </c>
      <c r="K83" s="1">
        <v>2</v>
      </c>
      <c r="L83" s="1">
        <v>4</v>
      </c>
      <c r="M83" s="1">
        <v>1</v>
      </c>
      <c r="N83" s="1">
        <v>3</v>
      </c>
      <c r="O83" s="1">
        <v>1</v>
      </c>
      <c r="P83" s="1">
        <v>10</v>
      </c>
      <c r="Q83" s="1">
        <v>1</v>
      </c>
      <c r="R83" s="27">
        <v>2</v>
      </c>
      <c r="S83" s="1">
        <v>2</v>
      </c>
      <c r="T83" s="28">
        <v>3</v>
      </c>
      <c r="U83" s="1">
        <v>1</v>
      </c>
      <c r="V83" s="27">
        <v>2</v>
      </c>
      <c r="W83" s="1">
        <v>2</v>
      </c>
      <c r="X83" s="28">
        <v>4</v>
      </c>
      <c r="Y83" s="1">
        <v>1</v>
      </c>
      <c r="Z83" s="27">
        <v>2</v>
      </c>
      <c r="AA83" s="1">
        <v>1</v>
      </c>
      <c r="AB83" s="28">
        <v>4</v>
      </c>
      <c r="AC83" s="1">
        <v>1</v>
      </c>
      <c r="AD83" s="27">
        <v>2</v>
      </c>
      <c r="AE83" s="1">
        <v>2</v>
      </c>
      <c r="AF83" s="28">
        <v>3</v>
      </c>
      <c r="AG83" s="1">
        <v>1</v>
      </c>
      <c r="AH83" s="27">
        <v>2</v>
      </c>
      <c r="AI83" s="1">
        <v>2</v>
      </c>
      <c r="AJ83" s="28">
        <v>4</v>
      </c>
      <c r="AK83" s="1">
        <v>1</v>
      </c>
      <c r="AL83" s="27">
        <v>2</v>
      </c>
      <c r="AM83" s="1">
        <v>1</v>
      </c>
      <c r="AN83" s="28">
        <v>4</v>
      </c>
      <c r="AO83" s="1">
        <v>0</v>
      </c>
      <c r="AP83" s="27">
        <v>2</v>
      </c>
      <c r="AQ83" s="1">
        <v>2</v>
      </c>
      <c r="AR83" s="28">
        <v>3</v>
      </c>
      <c r="AS83" s="1">
        <v>1</v>
      </c>
      <c r="AT83" s="27">
        <v>2</v>
      </c>
      <c r="AU83" s="1">
        <v>2</v>
      </c>
      <c r="AV83" s="28">
        <v>4</v>
      </c>
      <c r="AW83" s="1">
        <v>1</v>
      </c>
      <c r="AX83" s="27">
        <v>2</v>
      </c>
      <c r="AY83" s="1">
        <v>1</v>
      </c>
      <c r="AZ83" s="28">
        <v>3</v>
      </c>
      <c r="BA83" s="1">
        <v>1</v>
      </c>
      <c r="BB83" s="27">
        <v>2</v>
      </c>
      <c r="BC83" s="1">
        <v>2</v>
      </c>
      <c r="BD83" s="28">
        <v>3</v>
      </c>
      <c r="BE83" s="2" t="s">
        <v>142</v>
      </c>
    </row>
    <row r="84" spans="1:57" x14ac:dyDescent="0.2">
      <c r="A84" s="1">
        <v>83</v>
      </c>
      <c r="B84" s="1">
        <v>1</v>
      </c>
      <c r="C84" s="1">
        <v>3</v>
      </c>
      <c r="D84" s="1">
        <v>1</v>
      </c>
      <c r="E84" s="1">
        <v>5</v>
      </c>
      <c r="F84" s="1">
        <v>2</v>
      </c>
      <c r="G84" s="1">
        <v>1</v>
      </c>
      <c r="H84" s="1">
        <v>2</v>
      </c>
      <c r="I84" s="1">
        <v>3</v>
      </c>
      <c r="J84" s="1">
        <v>3</v>
      </c>
      <c r="K84" s="1">
        <v>4</v>
      </c>
      <c r="L84" s="1">
        <v>8</v>
      </c>
      <c r="M84" s="1">
        <v>4</v>
      </c>
      <c r="N84" s="1">
        <v>3</v>
      </c>
      <c r="O84" s="1">
        <v>1</v>
      </c>
      <c r="P84" s="1">
        <v>10</v>
      </c>
      <c r="Q84" s="1">
        <v>1</v>
      </c>
      <c r="R84" s="27">
        <v>2</v>
      </c>
      <c r="S84" s="1">
        <v>1</v>
      </c>
      <c r="T84" s="28">
        <v>3</v>
      </c>
      <c r="U84" s="1">
        <v>1</v>
      </c>
      <c r="V84" s="27">
        <v>1</v>
      </c>
      <c r="W84" s="1">
        <v>2</v>
      </c>
      <c r="X84" s="28">
        <v>4</v>
      </c>
      <c r="Y84" s="1">
        <v>1</v>
      </c>
      <c r="Z84" s="27">
        <v>2</v>
      </c>
      <c r="AA84" s="1">
        <v>1</v>
      </c>
      <c r="AB84" s="28">
        <v>4</v>
      </c>
      <c r="AC84" s="1">
        <v>1</v>
      </c>
      <c r="AD84" s="27">
        <v>2</v>
      </c>
      <c r="AE84" s="1">
        <v>2</v>
      </c>
      <c r="AF84" s="28">
        <v>4</v>
      </c>
      <c r="AG84" s="1">
        <v>1</v>
      </c>
      <c r="AH84" s="27">
        <v>2</v>
      </c>
      <c r="AI84" s="1">
        <v>2</v>
      </c>
      <c r="AJ84" s="28">
        <v>3</v>
      </c>
      <c r="AK84" s="1">
        <v>1</v>
      </c>
      <c r="AL84" s="27">
        <v>2</v>
      </c>
      <c r="AM84" s="1">
        <v>2</v>
      </c>
      <c r="AN84" s="28">
        <v>3</v>
      </c>
      <c r="AO84" s="1">
        <v>1</v>
      </c>
      <c r="AP84" s="27">
        <v>2</v>
      </c>
      <c r="AQ84" s="1">
        <v>2</v>
      </c>
      <c r="AR84" s="28">
        <v>4</v>
      </c>
      <c r="AS84" s="1">
        <v>1</v>
      </c>
      <c r="AT84" s="27">
        <v>2</v>
      </c>
      <c r="AU84" s="1">
        <v>2</v>
      </c>
      <c r="AV84" s="28">
        <v>4</v>
      </c>
      <c r="AW84" s="1">
        <v>1</v>
      </c>
      <c r="AX84" s="27">
        <v>2</v>
      </c>
      <c r="AY84" s="1">
        <v>1</v>
      </c>
      <c r="AZ84" s="28">
        <v>4</v>
      </c>
      <c r="BA84" s="1">
        <v>1</v>
      </c>
      <c r="BB84" s="27">
        <v>2</v>
      </c>
      <c r="BC84" s="1">
        <v>2</v>
      </c>
      <c r="BD84" s="28">
        <v>4</v>
      </c>
      <c r="BE84" s="2" t="s">
        <v>143</v>
      </c>
    </row>
    <row r="85" spans="1:57" x14ac:dyDescent="0.2">
      <c r="A85" s="1">
        <v>84</v>
      </c>
      <c r="B85" s="1">
        <v>1</v>
      </c>
      <c r="C85" s="1">
        <v>2</v>
      </c>
      <c r="D85" s="1">
        <v>2</v>
      </c>
      <c r="E85" s="1">
        <v>4</v>
      </c>
      <c r="F85" s="1">
        <v>4</v>
      </c>
      <c r="G85" s="1">
        <v>2</v>
      </c>
      <c r="H85" s="1">
        <v>2</v>
      </c>
      <c r="I85" s="1">
        <v>3</v>
      </c>
      <c r="J85" s="1">
        <v>2</v>
      </c>
      <c r="K85" s="1">
        <v>3</v>
      </c>
      <c r="L85" s="1">
        <v>5</v>
      </c>
      <c r="M85" s="1">
        <v>1</v>
      </c>
      <c r="N85" s="1">
        <v>2</v>
      </c>
      <c r="O85" s="1">
        <v>2</v>
      </c>
      <c r="P85" s="1">
        <v>10</v>
      </c>
      <c r="Q85" s="1">
        <v>1</v>
      </c>
      <c r="R85" s="27">
        <v>2</v>
      </c>
      <c r="S85" s="1">
        <v>1</v>
      </c>
      <c r="T85" s="28">
        <v>3</v>
      </c>
      <c r="U85" s="1">
        <v>1</v>
      </c>
      <c r="V85" s="27">
        <v>2</v>
      </c>
      <c r="W85" s="1">
        <v>2</v>
      </c>
      <c r="X85" s="28">
        <v>4</v>
      </c>
      <c r="Y85" s="1">
        <v>1</v>
      </c>
      <c r="Z85" s="27">
        <v>2</v>
      </c>
      <c r="AA85" s="1">
        <v>1</v>
      </c>
      <c r="AB85" s="28">
        <v>3</v>
      </c>
      <c r="AC85" s="1">
        <v>1</v>
      </c>
      <c r="AD85" s="27">
        <v>2</v>
      </c>
      <c r="AE85" s="1">
        <v>1</v>
      </c>
      <c r="AF85" s="28">
        <v>3</v>
      </c>
      <c r="AG85" s="1">
        <v>1</v>
      </c>
      <c r="AH85" s="27">
        <v>2</v>
      </c>
      <c r="AI85" s="1">
        <v>2</v>
      </c>
      <c r="AJ85" s="28">
        <v>3</v>
      </c>
      <c r="AK85" s="1">
        <v>1</v>
      </c>
      <c r="AL85" s="27">
        <v>2</v>
      </c>
      <c r="AM85" s="1">
        <v>1</v>
      </c>
      <c r="AN85" s="28">
        <v>4</v>
      </c>
      <c r="AO85" s="1">
        <v>1</v>
      </c>
      <c r="AP85" s="27">
        <v>2</v>
      </c>
      <c r="AQ85" s="1">
        <v>1</v>
      </c>
      <c r="AR85" s="28">
        <v>4</v>
      </c>
      <c r="AS85" s="1">
        <v>1</v>
      </c>
      <c r="AT85" s="27">
        <v>2</v>
      </c>
      <c r="AU85" s="1">
        <v>2</v>
      </c>
      <c r="AV85" s="28">
        <v>3</v>
      </c>
      <c r="AW85" s="1">
        <v>1</v>
      </c>
      <c r="AX85" s="27">
        <v>2</v>
      </c>
      <c r="AY85" s="1">
        <v>1</v>
      </c>
      <c r="AZ85" s="28">
        <v>4</v>
      </c>
      <c r="BA85" s="1">
        <v>1</v>
      </c>
      <c r="BB85" s="27">
        <v>2</v>
      </c>
      <c r="BC85" s="1">
        <v>1</v>
      </c>
      <c r="BD85" s="28">
        <v>2</v>
      </c>
      <c r="BE85" s="2" t="s">
        <v>145</v>
      </c>
    </row>
    <row r="86" spans="1:57" x14ac:dyDescent="0.2">
      <c r="A86" s="1">
        <v>85</v>
      </c>
      <c r="B86" s="1">
        <v>1</v>
      </c>
      <c r="C86" s="1">
        <v>2</v>
      </c>
      <c r="D86" s="1">
        <v>2</v>
      </c>
      <c r="E86" s="1">
        <v>5</v>
      </c>
      <c r="F86" s="1">
        <v>1</v>
      </c>
      <c r="G86" s="1">
        <v>2</v>
      </c>
      <c r="H86" s="1">
        <v>2</v>
      </c>
      <c r="I86" s="1">
        <v>3</v>
      </c>
      <c r="J86" s="1">
        <v>3</v>
      </c>
      <c r="K86" s="1">
        <v>2</v>
      </c>
      <c r="L86" s="1">
        <v>5</v>
      </c>
      <c r="M86" s="1">
        <v>2</v>
      </c>
      <c r="N86" s="1">
        <v>3</v>
      </c>
      <c r="O86" s="1">
        <v>2</v>
      </c>
      <c r="P86" s="1">
        <v>10</v>
      </c>
      <c r="Q86" s="1">
        <v>1</v>
      </c>
      <c r="R86" s="27">
        <v>2</v>
      </c>
      <c r="S86" s="1">
        <v>1</v>
      </c>
      <c r="T86" s="28">
        <v>3</v>
      </c>
      <c r="U86" s="1">
        <v>1</v>
      </c>
      <c r="V86" s="27">
        <v>2</v>
      </c>
      <c r="W86" s="1">
        <v>1</v>
      </c>
      <c r="X86" s="28">
        <v>4</v>
      </c>
      <c r="Y86" s="1">
        <v>1</v>
      </c>
      <c r="Z86" s="27">
        <v>2</v>
      </c>
      <c r="AA86" s="1">
        <v>1</v>
      </c>
      <c r="AB86" s="28">
        <v>3</v>
      </c>
      <c r="AC86" s="1">
        <v>1</v>
      </c>
      <c r="AD86" s="27">
        <v>2</v>
      </c>
      <c r="AE86" s="1">
        <v>2</v>
      </c>
      <c r="AF86" s="28">
        <v>3</v>
      </c>
      <c r="AG86" s="1">
        <v>1</v>
      </c>
      <c r="AH86" s="27">
        <v>2</v>
      </c>
      <c r="AI86" s="1">
        <v>2</v>
      </c>
      <c r="AJ86" s="28">
        <v>4</v>
      </c>
      <c r="AK86" s="1">
        <v>1</v>
      </c>
      <c r="AL86" s="27">
        <v>2</v>
      </c>
      <c r="AM86" s="1">
        <v>1</v>
      </c>
      <c r="AN86" s="28">
        <v>3</v>
      </c>
      <c r="AO86" s="1">
        <v>1</v>
      </c>
      <c r="AP86" s="27">
        <v>1</v>
      </c>
      <c r="AQ86" s="1">
        <v>1</v>
      </c>
      <c r="AR86" s="28">
        <v>4</v>
      </c>
      <c r="AS86" s="1">
        <v>1</v>
      </c>
      <c r="AT86" s="27">
        <v>2</v>
      </c>
      <c r="AU86" s="1">
        <v>1</v>
      </c>
      <c r="AV86" s="28">
        <v>4</v>
      </c>
      <c r="AW86" s="1">
        <v>1</v>
      </c>
      <c r="AX86" s="27">
        <v>2</v>
      </c>
      <c r="AY86" s="1">
        <v>1</v>
      </c>
      <c r="AZ86" s="28">
        <v>3</v>
      </c>
      <c r="BA86" s="1">
        <v>1</v>
      </c>
      <c r="BB86" s="27">
        <v>2</v>
      </c>
      <c r="BC86" s="1">
        <v>2</v>
      </c>
      <c r="BD86" s="28">
        <v>3</v>
      </c>
      <c r="BE86" s="2" t="s">
        <v>146</v>
      </c>
    </row>
    <row r="87" spans="1:57" x14ac:dyDescent="0.2">
      <c r="A87" s="1">
        <v>86</v>
      </c>
      <c r="B87" s="1">
        <v>1</v>
      </c>
      <c r="C87" s="1">
        <v>2</v>
      </c>
      <c r="D87" s="1">
        <v>3</v>
      </c>
      <c r="E87" s="1">
        <v>3</v>
      </c>
      <c r="F87" s="1">
        <v>1</v>
      </c>
      <c r="G87" s="1">
        <v>1</v>
      </c>
      <c r="H87" s="1">
        <v>2</v>
      </c>
      <c r="I87" s="1">
        <v>2</v>
      </c>
      <c r="J87" s="1">
        <v>2</v>
      </c>
      <c r="K87" s="1">
        <v>3</v>
      </c>
      <c r="L87" s="1">
        <v>7</v>
      </c>
      <c r="M87" s="1">
        <v>2</v>
      </c>
      <c r="N87" s="1">
        <v>2</v>
      </c>
      <c r="O87" s="1">
        <v>1</v>
      </c>
      <c r="P87" s="1">
        <v>10</v>
      </c>
      <c r="Q87" s="1">
        <v>1</v>
      </c>
      <c r="R87" s="27">
        <v>2</v>
      </c>
      <c r="S87" s="1">
        <v>1</v>
      </c>
      <c r="T87" s="28">
        <v>2</v>
      </c>
      <c r="U87" s="1">
        <v>1</v>
      </c>
      <c r="V87" s="27">
        <v>2</v>
      </c>
      <c r="W87" s="1">
        <v>2</v>
      </c>
      <c r="X87" s="28">
        <v>2</v>
      </c>
      <c r="Y87" s="1">
        <v>1</v>
      </c>
      <c r="Z87" s="27">
        <v>2</v>
      </c>
      <c r="AA87" s="1">
        <v>1</v>
      </c>
      <c r="AB87" s="28">
        <v>3</v>
      </c>
      <c r="AC87" s="1">
        <v>1</v>
      </c>
      <c r="AD87" s="27">
        <v>2</v>
      </c>
      <c r="AE87" s="1">
        <v>2</v>
      </c>
      <c r="AF87" s="28">
        <v>2</v>
      </c>
      <c r="AG87" s="1">
        <v>1</v>
      </c>
      <c r="AH87" s="27">
        <v>2</v>
      </c>
      <c r="AI87" s="1">
        <v>2</v>
      </c>
      <c r="AJ87" s="28">
        <v>2</v>
      </c>
      <c r="AK87" s="1">
        <v>1</v>
      </c>
      <c r="AL87" s="27">
        <v>1</v>
      </c>
      <c r="AM87" s="1">
        <v>2</v>
      </c>
      <c r="AN87" s="28">
        <v>2</v>
      </c>
      <c r="AO87" s="1">
        <v>1</v>
      </c>
      <c r="AP87" s="27">
        <v>2</v>
      </c>
      <c r="AQ87" s="1">
        <v>2</v>
      </c>
      <c r="AR87" s="28">
        <v>3</v>
      </c>
      <c r="AS87" s="1">
        <v>1</v>
      </c>
      <c r="AT87" s="27">
        <v>2</v>
      </c>
      <c r="AU87" s="1">
        <v>2</v>
      </c>
      <c r="AV87" s="28">
        <v>3</v>
      </c>
      <c r="AW87" s="1">
        <v>1</v>
      </c>
      <c r="AX87" s="27">
        <v>2</v>
      </c>
      <c r="AY87" s="1">
        <v>1</v>
      </c>
      <c r="AZ87" s="28">
        <v>2</v>
      </c>
      <c r="BA87" s="1">
        <v>1</v>
      </c>
      <c r="BB87" s="27">
        <v>2</v>
      </c>
      <c r="BC87" s="1">
        <v>2</v>
      </c>
      <c r="BD87" s="28">
        <v>2</v>
      </c>
      <c r="BE87" s="2" t="s">
        <v>147</v>
      </c>
    </row>
    <row r="88" spans="1:57" x14ac:dyDescent="0.2">
      <c r="A88" s="1">
        <v>87</v>
      </c>
      <c r="B88" s="1">
        <v>1</v>
      </c>
      <c r="C88" s="1">
        <v>1</v>
      </c>
      <c r="D88" s="1">
        <v>1</v>
      </c>
      <c r="E88" s="1">
        <v>3</v>
      </c>
      <c r="F88" s="1">
        <v>3</v>
      </c>
      <c r="G88" s="1">
        <v>1</v>
      </c>
      <c r="H88" s="1">
        <v>2</v>
      </c>
      <c r="I88" s="1">
        <v>4</v>
      </c>
      <c r="J88" s="1">
        <v>4</v>
      </c>
      <c r="K88" s="1">
        <v>3</v>
      </c>
      <c r="L88" s="1">
        <v>6</v>
      </c>
      <c r="M88" s="1">
        <v>3</v>
      </c>
      <c r="N88" s="1">
        <v>2</v>
      </c>
      <c r="O88" s="1">
        <v>3</v>
      </c>
      <c r="P88" s="1">
        <v>10</v>
      </c>
      <c r="Q88" s="1">
        <v>1</v>
      </c>
      <c r="R88" s="27">
        <v>2</v>
      </c>
      <c r="S88" s="1">
        <v>1</v>
      </c>
      <c r="T88" s="28">
        <v>3</v>
      </c>
      <c r="U88" s="1">
        <v>1</v>
      </c>
      <c r="V88" s="27">
        <v>2</v>
      </c>
      <c r="W88" s="1">
        <v>2</v>
      </c>
      <c r="X88" s="28">
        <v>4</v>
      </c>
      <c r="Y88" s="1">
        <v>1</v>
      </c>
      <c r="Z88" s="27">
        <v>2</v>
      </c>
      <c r="AA88" s="1">
        <v>1</v>
      </c>
      <c r="AB88" s="28">
        <v>4</v>
      </c>
      <c r="AC88" s="1">
        <v>1</v>
      </c>
      <c r="AD88" s="27">
        <v>2</v>
      </c>
      <c r="AE88" s="1">
        <v>2</v>
      </c>
      <c r="AF88" s="28">
        <v>3</v>
      </c>
      <c r="AG88" s="1">
        <v>1</v>
      </c>
      <c r="AH88" s="27">
        <v>2</v>
      </c>
      <c r="AI88" s="1">
        <v>2</v>
      </c>
      <c r="AJ88" s="28">
        <v>4</v>
      </c>
      <c r="AK88" s="1">
        <v>0</v>
      </c>
      <c r="AL88" s="27">
        <v>2</v>
      </c>
      <c r="AM88" s="1">
        <v>1</v>
      </c>
      <c r="AN88" s="28">
        <v>4</v>
      </c>
      <c r="AO88" s="1">
        <v>1</v>
      </c>
      <c r="AP88" s="27">
        <v>2</v>
      </c>
      <c r="AQ88" s="1">
        <v>2</v>
      </c>
      <c r="AR88" s="28">
        <v>3</v>
      </c>
      <c r="AS88" s="1">
        <v>1</v>
      </c>
      <c r="AT88" s="27">
        <v>2</v>
      </c>
      <c r="AU88" s="1">
        <v>2</v>
      </c>
      <c r="AV88" s="28">
        <v>3</v>
      </c>
      <c r="AW88" s="1">
        <v>0</v>
      </c>
      <c r="AX88" s="27">
        <v>2</v>
      </c>
      <c r="AY88" s="1">
        <v>1</v>
      </c>
      <c r="AZ88" s="28">
        <v>4</v>
      </c>
      <c r="BA88" s="1">
        <v>1</v>
      </c>
      <c r="BB88" s="27">
        <v>1</v>
      </c>
      <c r="BC88" s="1">
        <v>2</v>
      </c>
      <c r="BD88" s="28">
        <v>4</v>
      </c>
      <c r="BE88" s="2" t="s">
        <v>148</v>
      </c>
    </row>
    <row r="89" spans="1:57" x14ac:dyDescent="0.2">
      <c r="A89" s="1">
        <v>88</v>
      </c>
      <c r="B89" s="1">
        <v>1</v>
      </c>
      <c r="C89" s="1">
        <v>3</v>
      </c>
      <c r="D89" s="1">
        <v>3</v>
      </c>
      <c r="E89" s="1">
        <v>3</v>
      </c>
      <c r="F89" s="1">
        <v>4</v>
      </c>
      <c r="G89" s="1">
        <v>1</v>
      </c>
      <c r="H89" s="1">
        <v>2</v>
      </c>
      <c r="I89" s="1">
        <v>3</v>
      </c>
      <c r="J89" s="1">
        <v>4</v>
      </c>
      <c r="K89" s="1">
        <v>1</v>
      </c>
      <c r="L89" s="1">
        <v>2</v>
      </c>
      <c r="M89" s="1">
        <v>2</v>
      </c>
      <c r="N89" s="1">
        <v>3</v>
      </c>
      <c r="O89" s="1">
        <v>3</v>
      </c>
      <c r="P89" s="1">
        <v>10</v>
      </c>
      <c r="Q89" s="1">
        <v>1</v>
      </c>
      <c r="R89" s="27">
        <v>1</v>
      </c>
      <c r="S89" s="1">
        <v>1</v>
      </c>
      <c r="T89" s="28">
        <v>4</v>
      </c>
      <c r="U89" s="1">
        <v>1</v>
      </c>
      <c r="V89" s="27">
        <v>1</v>
      </c>
      <c r="W89" s="1">
        <v>1</v>
      </c>
      <c r="X89" s="28">
        <v>4</v>
      </c>
      <c r="Y89" s="1">
        <v>1</v>
      </c>
      <c r="Z89" s="27">
        <v>2</v>
      </c>
      <c r="AA89" s="1">
        <v>1</v>
      </c>
      <c r="AB89" s="28">
        <v>1</v>
      </c>
      <c r="AC89" s="1">
        <v>1</v>
      </c>
      <c r="AD89" s="27">
        <v>2</v>
      </c>
      <c r="AE89" s="1">
        <v>2</v>
      </c>
      <c r="AF89" s="28">
        <v>3</v>
      </c>
      <c r="AG89" s="1">
        <v>1</v>
      </c>
      <c r="AH89" s="27">
        <v>2</v>
      </c>
      <c r="AI89" s="1">
        <v>2</v>
      </c>
      <c r="AJ89" s="28">
        <v>3</v>
      </c>
      <c r="AK89" s="1">
        <v>1</v>
      </c>
      <c r="AL89" s="27">
        <v>2</v>
      </c>
      <c r="AM89" s="1">
        <v>2</v>
      </c>
      <c r="AN89" s="28">
        <v>2</v>
      </c>
      <c r="AO89" s="1">
        <v>1</v>
      </c>
      <c r="AP89" s="27">
        <v>1</v>
      </c>
      <c r="AQ89" s="1">
        <v>2</v>
      </c>
      <c r="AR89" s="28">
        <v>1</v>
      </c>
      <c r="AS89" s="1">
        <v>1</v>
      </c>
      <c r="AT89" s="27">
        <v>2</v>
      </c>
      <c r="AU89" s="1">
        <v>2</v>
      </c>
      <c r="AV89" s="28">
        <v>2</v>
      </c>
      <c r="AW89" s="1">
        <v>1</v>
      </c>
      <c r="AX89" s="27">
        <v>2</v>
      </c>
      <c r="AY89" s="1">
        <v>2</v>
      </c>
      <c r="AZ89" s="28">
        <v>2</v>
      </c>
      <c r="BA89" s="1">
        <v>1</v>
      </c>
      <c r="BB89" s="27">
        <v>2</v>
      </c>
      <c r="BC89" s="1">
        <v>2</v>
      </c>
      <c r="BD89" s="28">
        <v>2</v>
      </c>
      <c r="BE89" s="2" t="s">
        <v>149</v>
      </c>
    </row>
    <row r="90" spans="1:57" x14ac:dyDescent="0.2">
      <c r="A90" s="1">
        <v>89</v>
      </c>
      <c r="B90" s="1">
        <v>1</v>
      </c>
      <c r="C90" s="1">
        <v>2</v>
      </c>
      <c r="D90" s="1">
        <v>1</v>
      </c>
      <c r="E90" s="1">
        <v>5</v>
      </c>
      <c r="F90" s="1">
        <v>4</v>
      </c>
      <c r="G90" s="1">
        <v>1</v>
      </c>
      <c r="H90" s="1">
        <v>1</v>
      </c>
      <c r="I90" s="1">
        <v>3</v>
      </c>
      <c r="J90" s="1">
        <v>3</v>
      </c>
      <c r="K90" s="1">
        <v>4</v>
      </c>
      <c r="L90" s="1">
        <v>8</v>
      </c>
      <c r="M90" s="1">
        <v>4</v>
      </c>
      <c r="N90" s="1">
        <v>1</v>
      </c>
      <c r="O90" s="1">
        <v>2</v>
      </c>
      <c r="P90" s="1">
        <v>10</v>
      </c>
      <c r="Q90" s="1">
        <v>1</v>
      </c>
      <c r="R90" s="27">
        <v>2</v>
      </c>
      <c r="S90" s="1">
        <v>1</v>
      </c>
      <c r="T90" s="28">
        <v>4</v>
      </c>
      <c r="U90" s="1">
        <v>1</v>
      </c>
      <c r="V90" s="27">
        <v>1</v>
      </c>
      <c r="W90" s="1">
        <v>2</v>
      </c>
      <c r="X90" s="28">
        <v>4</v>
      </c>
      <c r="Y90" s="1">
        <v>1</v>
      </c>
      <c r="Z90" s="27">
        <v>2</v>
      </c>
      <c r="AA90" s="1">
        <v>2</v>
      </c>
      <c r="AB90" s="28">
        <v>2</v>
      </c>
      <c r="AC90" s="1">
        <v>1</v>
      </c>
      <c r="AD90" s="27">
        <v>2</v>
      </c>
      <c r="AE90" s="1">
        <v>2</v>
      </c>
      <c r="AF90" s="28">
        <v>3</v>
      </c>
      <c r="AG90" s="1">
        <v>1</v>
      </c>
      <c r="AH90" s="27">
        <v>1</v>
      </c>
      <c r="AI90" s="1">
        <v>2</v>
      </c>
      <c r="AJ90" s="28">
        <v>4</v>
      </c>
      <c r="AK90" s="1">
        <v>0</v>
      </c>
      <c r="AL90" s="27">
        <v>2</v>
      </c>
      <c r="AM90" s="1">
        <v>1</v>
      </c>
      <c r="AN90" s="28">
        <v>2</v>
      </c>
      <c r="AO90" s="1">
        <v>0</v>
      </c>
      <c r="AP90" s="27">
        <v>2</v>
      </c>
      <c r="AQ90" s="1">
        <v>2</v>
      </c>
      <c r="AR90" s="28">
        <v>3</v>
      </c>
      <c r="AS90" s="1">
        <v>0</v>
      </c>
      <c r="AT90" s="27">
        <v>2</v>
      </c>
      <c r="AU90" s="1">
        <v>1</v>
      </c>
      <c r="AV90" s="28">
        <v>2</v>
      </c>
      <c r="AW90" s="1">
        <v>0</v>
      </c>
      <c r="AX90" s="27">
        <v>2</v>
      </c>
      <c r="AY90" s="1">
        <v>1</v>
      </c>
      <c r="AZ90" s="28">
        <v>2</v>
      </c>
      <c r="BA90" s="1">
        <v>0</v>
      </c>
      <c r="BB90" s="27">
        <v>2</v>
      </c>
      <c r="BC90" s="1">
        <v>1</v>
      </c>
      <c r="BD90" s="28">
        <v>2</v>
      </c>
      <c r="BE90" s="2" t="s">
        <v>150</v>
      </c>
    </row>
    <row r="91" spans="1:57" x14ac:dyDescent="0.2">
      <c r="A91" s="1">
        <v>90</v>
      </c>
      <c r="B91" s="1">
        <v>1</v>
      </c>
      <c r="C91" s="1">
        <v>3</v>
      </c>
      <c r="D91" s="1">
        <v>2</v>
      </c>
      <c r="E91" s="1">
        <v>3</v>
      </c>
      <c r="F91" s="1">
        <v>4</v>
      </c>
      <c r="G91" s="1">
        <v>1</v>
      </c>
      <c r="H91" s="1">
        <v>2</v>
      </c>
      <c r="I91" s="1">
        <v>2</v>
      </c>
      <c r="J91" s="1">
        <v>1</v>
      </c>
      <c r="K91" s="1">
        <v>1</v>
      </c>
      <c r="L91" s="1">
        <v>4</v>
      </c>
      <c r="M91" s="1">
        <v>1</v>
      </c>
      <c r="N91" s="1">
        <v>3</v>
      </c>
      <c r="O91" s="1">
        <v>1</v>
      </c>
      <c r="P91" s="1">
        <v>10</v>
      </c>
      <c r="Q91" s="1">
        <v>1</v>
      </c>
      <c r="R91" s="27">
        <v>1</v>
      </c>
      <c r="S91" s="1">
        <v>1</v>
      </c>
      <c r="T91" s="28">
        <v>4</v>
      </c>
      <c r="U91" s="1">
        <v>1</v>
      </c>
      <c r="V91" s="27">
        <v>2</v>
      </c>
      <c r="W91" s="1">
        <v>2</v>
      </c>
      <c r="X91" s="28">
        <v>1</v>
      </c>
      <c r="Y91" s="1">
        <v>1</v>
      </c>
      <c r="Z91" s="27">
        <v>2</v>
      </c>
      <c r="AA91" s="1">
        <v>1</v>
      </c>
      <c r="AB91" s="28">
        <v>1</v>
      </c>
      <c r="AC91" s="1">
        <v>1</v>
      </c>
      <c r="AD91" s="27">
        <v>2</v>
      </c>
      <c r="AE91" s="1">
        <v>1</v>
      </c>
      <c r="AF91" s="28">
        <v>1</v>
      </c>
      <c r="AG91" s="1">
        <v>1</v>
      </c>
      <c r="AH91" s="27">
        <v>2</v>
      </c>
      <c r="AI91" s="1">
        <v>2</v>
      </c>
      <c r="AJ91" s="28">
        <v>1</v>
      </c>
      <c r="AK91" s="1">
        <v>1</v>
      </c>
      <c r="AL91" s="27">
        <v>2</v>
      </c>
      <c r="AM91" s="1">
        <v>2</v>
      </c>
      <c r="AN91" s="28">
        <v>1</v>
      </c>
      <c r="AO91" s="1">
        <v>1</v>
      </c>
      <c r="AP91" s="27">
        <v>2</v>
      </c>
      <c r="AQ91" s="1">
        <v>2</v>
      </c>
      <c r="AR91" s="28">
        <v>1</v>
      </c>
      <c r="AS91" s="1">
        <v>1</v>
      </c>
      <c r="AT91" s="27">
        <v>2</v>
      </c>
      <c r="AU91" s="1">
        <v>2</v>
      </c>
      <c r="AV91" s="28">
        <v>1</v>
      </c>
      <c r="AW91" s="1">
        <v>1</v>
      </c>
      <c r="AX91" s="27">
        <v>2</v>
      </c>
      <c r="AY91" s="1">
        <v>2</v>
      </c>
      <c r="AZ91" s="28">
        <v>1</v>
      </c>
      <c r="BA91" s="1">
        <v>1</v>
      </c>
      <c r="BB91" s="27">
        <v>2</v>
      </c>
      <c r="BC91" s="1">
        <v>1</v>
      </c>
      <c r="BD91" s="28">
        <v>1</v>
      </c>
      <c r="BE91" s="2" t="s">
        <v>151</v>
      </c>
    </row>
    <row r="92" spans="1:57" x14ac:dyDescent="0.2">
      <c r="A92" s="1">
        <v>91</v>
      </c>
      <c r="B92" s="1">
        <v>1</v>
      </c>
      <c r="C92" s="1">
        <v>1</v>
      </c>
      <c r="D92" s="1">
        <v>2</v>
      </c>
      <c r="E92" s="1">
        <v>4</v>
      </c>
      <c r="F92" s="1">
        <v>3</v>
      </c>
      <c r="G92" s="1">
        <v>1</v>
      </c>
      <c r="H92" s="1">
        <v>2</v>
      </c>
      <c r="I92" s="1">
        <v>2</v>
      </c>
      <c r="J92" s="1">
        <v>3</v>
      </c>
      <c r="K92" s="1">
        <v>2</v>
      </c>
      <c r="L92" s="1">
        <v>4</v>
      </c>
      <c r="M92" s="1">
        <v>1</v>
      </c>
      <c r="N92" s="1">
        <v>1</v>
      </c>
      <c r="O92" s="1">
        <v>1</v>
      </c>
      <c r="P92" s="1">
        <v>10</v>
      </c>
      <c r="Q92" s="1">
        <v>1</v>
      </c>
      <c r="R92" s="27">
        <v>2</v>
      </c>
      <c r="S92" s="1">
        <v>2</v>
      </c>
      <c r="T92" s="28">
        <v>4</v>
      </c>
      <c r="U92" s="1">
        <v>1</v>
      </c>
      <c r="V92" s="27">
        <v>2</v>
      </c>
      <c r="W92" s="1">
        <v>2</v>
      </c>
      <c r="X92" s="28">
        <v>4</v>
      </c>
      <c r="Y92" s="1">
        <v>1</v>
      </c>
      <c r="Z92" s="27">
        <v>2</v>
      </c>
      <c r="AA92" s="1">
        <v>2</v>
      </c>
      <c r="AB92" s="28">
        <v>3</v>
      </c>
      <c r="AC92" s="1">
        <v>1</v>
      </c>
      <c r="AD92" s="27">
        <v>2</v>
      </c>
      <c r="AE92" s="1">
        <v>2</v>
      </c>
      <c r="AF92" s="28">
        <v>4</v>
      </c>
      <c r="AG92" s="1">
        <v>1</v>
      </c>
      <c r="AH92" s="27">
        <v>2</v>
      </c>
      <c r="AI92" s="1">
        <v>2</v>
      </c>
      <c r="AJ92" s="28">
        <v>2</v>
      </c>
      <c r="AK92" s="1">
        <v>1</v>
      </c>
      <c r="AL92" s="27">
        <v>2</v>
      </c>
      <c r="AM92" s="1">
        <v>2</v>
      </c>
      <c r="AN92" s="28">
        <v>3</v>
      </c>
      <c r="AO92" s="1">
        <v>1</v>
      </c>
      <c r="AP92" s="27">
        <v>2</v>
      </c>
      <c r="AQ92" s="1">
        <v>2</v>
      </c>
      <c r="AR92" s="28">
        <v>4</v>
      </c>
      <c r="AS92" s="1">
        <v>1</v>
      </c>
      <c r="AT92" s="27">
        <v>2</v>
      </c>
      <c r="AU92" s="1">
        <v>1</v>
      </c>
      <c r="AV92" s="28">
        <v>2</v>
      </c>
      <c r="AW92" s="1">
        <v>1</v>
      </c>
      <c r="AX92" s="27">
        <v>2</v>
      </c>
      <c r="AY92" s="1">
        <v>1</v>
      </c>
      <c r="AZ92" s="28">
        <v>2</v>
      </c>
      <c r="BA92" s="1">
        <v>1</v>
      </c>
      <c r="BB92" s="27">
        <v>2</v>
      </c>
      <c r="BC92" s="1">
        <v>2</v>
      </c>
      <c r="BD92" s="28">
        <v>3</v>
      </c>
      <c r="BE92" s="2" t="s">
        <v>152</v>
      </c>
    </row>
    <row r="93" spans="1:57" x14ac:dyDescent="0.2">
      <c r="A93" s="1">
        <v>92</v>
      </c>
      <c r="B93" s="1">
        <v>1</v>
      </c>
      <c r="C93" s="1">
        <v>2</v>
      </c>
      <c r="D93" s="1">
        <v>1</v>
      </c>
      <c r="E93" s="1">
        <v>5</v>
      </c>
      <c r="F93" s="1">
        <v>4</v>
      </c>
      <c r="G93" s="1">
        <v>1</v>
      </c>
      <c r="H93" s="1">
        <v>1</v>
      </c>
      <c r="I93" s="1">
        <v>3</v>
      </c>
      <c r="J93" s="1">
        <v>4</v>
      </c>
      <c r="K93" s="1">
        <v>3</v>
      </c>
      <c r="L93" s="1">
        <v>6</v>
      </c>
      <c r="M93" s="1">
        <v>2</v>
      </c>
      <c r="N93" s="1">
        <v>2</v>
      </c>
      <c r="O93" s="1">
        <v>2</v>
      </c>
      <c r="P93" s="1">
        <v>10</v>
      </c>
      <c r="Q93" s="1">
        <v>1</v>
      </c>
      <c r="R93" s="27">
        <v>1</v>
      </c>
      <c r="S93" s="1">
        <v>1</v>
      </c>
      <c r="T93" s="28">
        <v>4</v>
      </c>
      <c r="U93" s="1">
        <v>1</v>
      </c>
      <c r="V93" s="27">
        <v>2</v>
      </c>
      <c r="W93" s="1">
        <v>2</v>
      </c>
      <c r="X93" s="28">
        <v>3</v>
      </c>
      <c r="Y93" s="1">
        <v>1</v>
      </c>
      <c r="Z93" s="27">
        <v>2</v>
      </c>
      <c r="AA93" s="1">
        <v>1</v>
      </c>
      <c r="AB93" s="28">
        <v>3</v>
      </c>
      <c r="AC93" s="1">
        <v>1</v>
      </c>
      <c r="AD93" s="27">
        <v>2</v>
      </c>
      <c r="AE93" s="1">
        <v>1</v>
      </c>
      <c r="AF93" s="28">
        <v>3</v>
      </c>
      <c r="AG93" s="1">
        <v>1</v>
      </c>
      <c r="AH93" s="27">
        <v>2</v>
      </c>
      <c r="AI93" s="1">
        <v>2</v>
      </c>
      <c r="AJ93" s="28">
        <v>3</v>
      </c>
      <c r="AK93" s="1">
        <v>1</v>
      </c>
      <c r="AL93" s="27">
        <v>2</v>
      </c>
      <c r="AM93" s="1">
        <v>2</v>
      </c>
      <c r="AN93" s="28">
        <v>3</v>
      </c>
      <c r="AO93" s="1">
        <v>1</v>
      </c>
      <c r="AP93" s="27">
        <v>1</v>
      </c>
      <c r="AQ93" s="1">
        <v>2</v>
      </c>
      <c r="AR93" s="28">
        <v>4</v>
      </c>
      <c r="AS93" s="1">
        <v>1</v>
      </c>
      <c r="AT93" s="27">
        <v>2</v>
      </c>
      <c r="AU93" s="1">
        <v>2</v>
      </c>
      <c r="AV93" s="28">
        <v>3</v>
      </c>
      <c r="AW93" s="1">
        <v>1</v>
      </c>
      <c r="AX93" s="27">
        <v>2</v>
      </c>
      <c r="AY93" s="1">
        <v>1</v>
      </c>
      <c r="AZ93" s="28">
        <v>3</v>
      </c>
      <c r="BA93" s="1">
        <v>1</v>
      </c>
      <c r="BB93" s="27">
        <v>2</v>
      </c>
      <c r="BC93" s="1">
        <v>2</v>
      </c>
      <c r="BD93" s="28">
        <v>3</v>
      </c>
      <c r="BE93" s="2" t="s">
        <v>153</v>
      </c>
    </row>
    <row r="94" spans="1:57" x14ac:dyDescent="0.2">
      <c r="A94" s="1">
        <v>93</v>
      </c>
      <c r="B94" s="1">
        <v>1</v>
      </c>
      <c r="C94" s="1">
        <v>2</v>
      </c>
      <c r="D94" s="1">
        <v>1</v>
      </c>
      <c r="E94" s="1">
        <v>5</v>
      </c>
      <c r="F94" s="1">
        <v>4</v>
      </c>
      <c r="G94" s="1">
        <v>1</v>
      </c>
      <c r="H94" s="1">
        <v>2</v>
      </c>
      <c r="I94" s="1">
        <v>3</v>
      </c>
      <c r="J94" s="1">
        <v>3</v>
      </c>
      <c r="K94" s="1">
        <v>3</v>
      </c>
      <c r="L94" s="1">
        <v>7</v>
      </c>
      <c r="M94" s="1">
        <v>3</v>
      </c>
      <c r="N94" s="1">
        <v>3</v>
      </c>
      <c r="O94" s="1">
        <v>2</v>
      </c>
      <c r="P94" s="1">
        <v>10</v>
      </c>
      <c r="Q94" s="1">
        <v>1</v>
      </c>
      <c r="R94" s="27">
        <v>1</v>
      </c>
      <c r="S94" s="1">
        <v>2</v>
      </c>
      <c r="T94" s="28">
        <v>4</v>
      </c>
      <c r="U94" s="1">
        <v>1</v>
      </c>
      <c r="V94" s="27">
        <v>2</v>
      </c>
      <c r="W94" s="1">
        <v>2</v>
      </c>
      <c r="X94" s="28">
        <v>3</v>
      </c>
      <c r="Y94" s="1">
        <v>0</v>
      </c>
      <c r="Z94" s="27">
        <v>2</v>
      </c>
      <c r="AA94" s="1">
        <v>1</v>
      </c>
      <c r="AB94" s="28">
        <v>4</v>
      </c>
      <c r="AC94" s="1">
        <v>1</v>
      </c>
      <c r="AD94" s="27">
        <v>2</v>
      </c>
      <c r="AE94" s="1">
        <v>2</v>
      </c>
      <c r="AF94" s="28">
        <v>4</v>
      </c>
      <c r="AG94" s="1">
        <v>1</v>
      </c>
      <c r="AH94" s="27">
        <v>2</v>
      </c>
      <c r="AI94" s="1">
        <v>2</v>
      </c>
      <c r="AJ94" s="28">
        <v>3</v>
      </c>
      <c r="AK94" s="1">
        <v>0</v>
      </c>
      <c r="AL94" s="27">
        <v>1</v>
      </c>
      <c r="AM94" s="1">
        <v>1</v>
      </c>
      <c r="AN94" s="28">
        <v>4</v>
      </c>
      <c r="AO94" s="1">
        <v>1</v>
      </c>
      <c r="AP94" s="27">
        <v>2</v>
      </c>
      <c r="AQ94" s="1">
        <v>2</v>
      </c>
      <c r="AR94" s="28">
        <v>4</v>
      </c>
      <c r="AS94" s="1">
        <v>1</v>
      </c>
      <c r="AT94" s="27">
        <v>2</v>
      </c>
      <c r="AU94" s="1">
        <v>1</v>
      </c>
      <c r="AV94" s="28">
        <v>4</v>
      </c>
      <c r="AW94" s="1">
        <v>1</v>
      </c>
      <c r="AX94" s="27">
        <v>2</v>
      </c>
      <c r="AY94" s="1">
        <v>1</v>
      </c>
      <c r="AZ94" s="28">
        <v>3</v>
      </c>
      <c r="BA94" s="1">
        <v>1</v>
      </c>
      <c r="BB94" s="27">
        <v>1</v>
      </c>
      <c r="BC94" s="1">
        <v>2</v>
      </c>
      <c r="BD94" s="28">
        <v>4</v>
      </c>
      <c r="BE94" s="2" t="s">
        <v>154</v>
      </c>
    </row>
    <row r="95" spans="1:57" x14ac:dyDescent="0.2">
      <c r="A95" s="1">
        <v>94</v>
      </c>
      <c r="B95" s="1">
        <v>1</v>
      </c>
      <c r="C95" s="1">
        <v>1</v>
      </c>
      <c r="D95" s="1">
        <v>2</v>
      </c>
      <c r="E95" s="1">
        <v>4</v>
      </c>
      <c r="F95" s="1">
        <v>3</v>
      </c>
      <c r="G95" s="1">
        <v>2</v>
      </c>
      <c r="H95" s="1">
        <v>2</v>
      </c>
      <c r="I95" s="1">
        <v>2</v>
      </c>
      <c r="J95" s="1">
        <v>2</v>
      </c>
      <c r="K95" s="1">
        <v>3</v>
      </c>
      <c r="L95" s="1">
        <v>5</v>
      </c>
      <c r="M95" s="1">
        <v>3</v>
      </c>
      <c r="N95" s="1">
        <v>2</v>
      </c>
      <c r="O95" s="1">
        <v>3</v>
      </c>
      <c r="P95" s="1">
        <v>10</v>
      </c>
      <c r="Q95" s="1">
        <v>1</v>
      </c>
      <c r="R95" s="27">
        <v>2</v>
      </c>
      <c r="S95" s="1">
        <v>2</v>
      </c>
      <c r="T95" s="28">
        <v>2</v>
      </c>
      <c r="U95" s="1">
        <v>1</v>
      </c>
      <c r="V95" s="27">
        <v>2</v>
      </c>
      <c r="W95" s="1">
        <v>2</v>
      </c>
      <c r="X95" s="28">
        <v>3</v>
      </c>
      <c r="Y95" s="1">
        <v>1</v>
      </c>
      <c r="Z95" s="27">
        <v>2</v>
      </c>
      <c r="AA95" s="1">
        <v>1</v>
      </c>
      <c r="AB95" s="28">
        <v>3</v>
      </c>
      <c r="AC95" s="1">
        <v>1</v>
      </c>
      <c r="AD95" s="27">
        <v>2</v>
      </c>
      <c r="AE95" s="1">
        <v>1</v>
      </c>
      <c r="AF95" s="28">
        <v>2</v>
      </c>
      <c r="AG95" s="1">
        <v>1</v>
      </c>
      <c r="AH95" s="27">
        <v>1</v>
      </c>
      <c r="AI95" s="1">
        <v>2</v>
      </c>
      <c r="AJ95" s="28">
        <v>3</v>
      </c>
      <c r="AK95" s="1">
        <v>1</v>
      </c>
      <c r="AL95" s="27">
        <v>1</v>
      </c>
      <c r="AM95" s="1">
        <v>2</v>
      </c>
      <c r="AN95" s="28">
        <v>3</v>
      </c>
      <c r="AO95" s="1">
        <v>1</v>
      </c>
      <c r="AP95" s="27">
        <v>2</v>
      </c>
      <c r="AQ95" s="1">
        <v>1</v>
      </c>
      <c r="AR95" s="28">
        <v>3</v>
      </c>
      <c r="AS95" s="1">
        <v>1</v>
      </c>
      <c r="AT95" s="27">
        <v>2</v>
      </c>
      <c r="AU95" s="1">
        <v>2</v>
      </c>
      <c r="AV95" s="28">
        <v>3</v>
      </c>
      <c r="AW95" s="1">
        <v>1</v>
      </c>
      <c r="AX95" s="27">
        <v>2</v>
      </c>
      <c r="AY95" s="1">
        <v>1</v>
      </c>
      <c r="AZ95" s="28">
        <v>2</v>
      </c>
      <c r="BA95" s="1">
        <v>1</v>
      </c>
      <c r="BB95" s="27">
        <v>2</v>
      </c>
      <c r="BC95" s="1">
        <v>2</v>
      </c>
      <c r="BD95" s="28">
        <v>4</v>
      </c>
      <c r="BE95" s="2" t="s">
        <v>155</v>
      </c>
    </row>
    <row r="96" spans="1:57" x14ac:dyDescent="0.2">
      <c r="A96" s="1">
        <v>95</v>
      </c>
      <c r="B96" s="1">
        <v>1</v>
      </c>
      <c r="C96" s="1">
        <v>2</v>
      </c>
      <c r="D96" s="1">
        <v>2</v>
      </c>
      <c r="E96" s="1">
        <v>5</v>
      </c>
      <c r="F96" s="1">
        <v>4</v>
      </c>
      <c r="G96" s="1">
        <v>1</v>
      </c>
      <c r="H96" s="1">
        <v>2</v>
      </c>
      <c r="I96" s="1">
        <v>2</v>
      </c>
      <c r="J96" s="1">
        <v>2</v>
      </c>
      <c r="K96" s="1">
        <v>3</v>
      </c>
      <c r="L96" s="1">
        <v>6</v>
      </c>
      <c r="M96" s="1">
        <v>2</v>
      </c>
      <c r="N96" s="1">
        <v>2</v>
      </c>
      <c r="O96" s="1">
        <v>2</v>
      </c>
      <c r="P96" s="1">
        <v>10</v>
      </c>
      <c r="Q96" s="1">
        <v>1</v>
      </c>
      <c r="R96" s="27">
        <v>2</v>
      </c>
      <c r="S96" s="1">
        <v>1</v>
      </c>
      <c r="T96" s="28">
        <v>1</v>
      </c>
      <c r="U96" s="1">
        <v>1</v>
      </c>
      <c r="V96" s="27">
        <v>2</v>
      </c>
      <c r="W96" s="1">
        <v>2</v>
      </c>
      <c r="X96" s="28">
        <v>2</v>
      </c>
      <c r="Y96" s="1">
        <v>1</v>
      </c>
      <c r="Z96" s="27">
        <v>2</v>
      </c>
      <c r="AA96" s="1">
        <v>1</v>
      </c>
      <c r="AB96" s="28">
        <v>3</v>
      </c>
      <c r="AC96" s="1">
        <v>1</v>
      </c>
      <c r="AD96" s="27">
        <v>2</v>
      </c>
      <c r="AE96" s="1">
        <v>1</v>
      </c>
      <c r="AF96" s="28">
        <v>2</v>
      </c>
      <c r="AG96" s="1">
        <v>1</v>
      </c>
      <c r="AH96" s="27">
        <v>2</v>
      </c>
      <c r="AI96" s="1">
        <v>2</v>
      </c>
      <c r="AJ96" s="28">
        <v>2</v>
      </c>
      <c r="AK96" s="1">
        <v>1</v>
      </c>
      <c r="AL96" s="27">
        <v>2</v>
      </c>
      <c r="AM96" s="1">
        <v>1</v>
      </c>
      <c r="AN96" s="28">
        <v>2</v>
      </c>
      <c r="AO96" s="1">
        <v>1</v>
      </c>
      <c r="AP96" s="27">
        <v>2</v>
      </c>
      <c r="AQ96" s="1">
        <v>2</v>
      </c>
      <c r="AR96" s="28">
        <v>2</v>
      </c>
      <c r="AS96" s="1">
        <v>1</v>
      </c>
      <c r="AT96" s="27">
        <v>2</v>
      </c>
      <c r="AU96" s="1">
        <v>2</v>
      </c>
      <c r="AV96" s="28">
        <v>3</v>
      </c>
      <c r="AW96" s="1">
        <v>1</v>
      </c>
      <c r="AX96" s="27">
        <v>2</v>
      </c>
      <c r="AY96" s="1">
        <v>2</v>
      </c>
      <c r="AZ96" s="28">
        <v>2</v>
      </c>
      <c r="BA96" s="1">
        <v>1</v>
      </c>
      <c r="BB96" s="27">
        <v>2</v>
      </c>
      <c r="BC96" s="1">
        <v>1</v>
      </c>
      <c r="BD96" s="28">
        <v>1</v>
      </c>
      <c r="BE96" s="2" t="s">
        <v>156</v>
      </c>
    </row>
    <row r="97" spans="1:57" x14ac:dyDescent="0.2">
      <c r="A97" s="1">
        <v>96</v>
      </c>
      <c r="B97" s="1">
        <v>1</v>
      </c>
      <c r="C97" s="1">
        <v>3</v>
      </c>
      <c r="D97" s="1">
        <v>2</v>
      </c>
      <c r="E97" s="1">
        <v>3</v>
      </c>
      <c r="F97" s="1">
        <v>2</v>
      </c>
      <c r="G97" s="1">
        <v>1</v>
      </c>
      <c r="H97" s="1">
        <v>2</v>
      </c>
      <c r="I97" s="1">
        <v>2</v>
      </c>
      <c r="J97" s="1">
        <v>3</v>
      </c>
      <c r="K97" s="1">
        <v>1</v>
      </c>
      <c r="L97" s="1">
        <v>2</v>
      </c>
      <c r="M97" s="1">
        <v>2</v>
      </c>
      <c r="N97" s="1">
        <v>3</v>
      </c>
      <c r="O97" s="1">
        <v>1</v>
      </c>
      <c r="P97" s="1">
        <v>10</v>
      </c>
      <c r="Q97" s="1">
        <v>-99</v>
      </c>
      <c r="R97" s="27">
        <v>2</v>
      </c>
      <c r="S97" s="1">
        <v>1</v>
      </c>
      <c r="T97" s="28">
        <v>4</v>
      </c>
      <c r="U97" s="1">
        <v>1</v>
      </c>
      <c r="V97" s="27">
        <v>1</v>
      </c>
      <c r="W97" s="1">
        <v>1</v>
      </c>
      <c r="X97" s="28">
        <v>3</v>
      </c>
      <c r="Y97" s="1">
        <v>1</v>
      </c>
      <c r="Z97" s="27">
        <v>2</v>
      </c>
      <c r="AA97" s="1">
        <v>2</v>
      </c>
      <c r="AB97" s="28">
        <v>3</v>
      </c>
      <c r="AC97" s="1">
        <v>1</v>
      </c>
      <c r="AD97" s="27">
        <v>2</v>
      </c>
      <c r="AE97" s="1">
        <v>1</v>
      </c>
      <c r="AF97" s="28">
        <v>3</v>
      </c>
      <c r="AG97" s="1">
        <v>1</v>
      </c>
      <c r="AH97" s="27">
        <v>2</v>
      </c>
      <c r="AI97" s="1">
        <v>1</v>
      </c>
      <c r="AJ97" s="28">
        <v>2</v>
      </c>
      <c r="AK97" s="1">
        <v>1</v>
      </c>
      <c r="AL97" s="27">
        <v>2</v>
      </c>
      <c r="AM97" s="1">
        <v>2</v>
      </c>
      <c r="AN97" s="28">
        <v>2</v>
      </c>
      <c r="AO97" s="1">
        <v>1</v>
      </c>
      <c r="AP97" s="27">
        <v>2</v>
      </c>
      <c r="AQ97" s="1">
        <v>1</v>
      </c>
      <c r="AR97" s="28">
        <v>2</v>
      </c>
      <c r="AS97" s="1">
        <v>1</v>
      </c>
      <c r="AT97" s="27">
        <v>2</v>
      </c>
      <c r="AU97" s="1">
        <v>1</v>
      </c>
      <c r="AV97" s="28">
        <v>1</v>
      </c>
      <c r="AW97" s="1">
        <v>1</v>
      </c>
      <c r="AX97" s="27">
        <v>2</v>
      </c>
      <c r="AY97" s="1">
        <v>2</v>
      </c>
      <c r="AZ97" s="28">
        <v>3</v>
      </c>
      <c r="BA97" s="1">
        <v>1</v>
      </c>
      <c r="BB97" s="27">
        <v>2</v>
      </c>
      <c r="BC97" s="1">
        <v>1</v>
      </c>
      <c r="BD97" s="28">
        <v>3</v>
      </c>
      <c r="BE97" s="2" t="s">
        <v>157</v>
      </c>
    </row>
    <row r="98" spans="1:57" x14ac:dyDescent="0.2">
      <c r="A98" s="1">
        <v>97</v>
      </c>
      <c r="B98" s="1">
        <v>1</v>
      </c>
      <c r="C98" s="1">
        <v>2</v>
      </c>
      <c r="D98" s="1">
        <v>2</v>
      </c>
      <c r="E98" s="1">
        <v>5</v>
      </c>
      <c r="F98" s="1">
        <v>4</v>
      </c>
      <c r="G98" s="1">
        <v>2</v>
      </c>
      <c r="H98" s="1">
        <v>2</v>
      </c>
      <c r="I98" s="1">
        <v>3</v>
      </c>
      <c r="J98" s="1">
        <v>3</v>
      </c>
      <c r="K98" s="1">
        <v>4</v>
      </c>
      <c r="L98" s="1">
        <v>6</v>
      </c>
      <c r="M98" s="1">
        <v>4</v>
      </c>
      <c r="N98" s="1">
        <v>2</v>
      </c>
      <c r="O98" s="1">
        <v>2</v>
      </c>
      <c r="P98" s="1">
        <v>10</v>
      </c>
      <c r="Q98" s="1">
        <v>1</v>
      </c>
      <c r="R98" s="27">
        <v>2</v>
      </c>
      <c r="S98" s="1">
        <v>2</v>
      </c>
      <c r="T98" s="28">
        <v>2</v>
      </c>
      <c r="U98" s="1">
        <v>1</v>
      </c>
      <c r="V98" s="27">
        <v>2</v>
      </c>
      <c r="W98" s="1">
        <v>1</v>
      </c>
      <c r="X98" s="28">
        <v>2</v>
      </c>
      <c r="Y98" s="1">
        <v>1</v>
      </c>
      <c r="Z98" s="27">
        <v>2</v>
      </c>
      <c r="AA98" s="1">
        <v>1</v>
      </c>
      <c r="AB98" s="28">
        <v>2</v>
      </c>
      <c r="AC98" s="1">
        <v>1</v>
      </c>
      <c r="AD98" s="27">
        <v>2</v>
      </c>
      <c r="AE98" s="1">
        <v>2</v>
      </c>
      <c r="AF98" s="28">
        <v>2</v>
      </c>
      <c r="AG98" s="1">
        <v>1</v>
      </c>
      <c r="AH98" s="27">
        <v>2</v>
      </c>
      <c r="AI98" s="1">
        <v>2</v>
      </c>
      <c r="AJ98" s="28">
        <v>2</v>
      </c>
      <c r="AK98" s="1">
        <v>1</v>
      </c>
      <c r="AL98" s="27">
        <v>2</v>
      </c>
      <c r="AM98" s="1">
        <v>2</v>
      </c>
      <c r="AN98" s="28">
        <v>3</v>
      </c>
      <c r="AO98" s="1">
        <v>1</v>
      </c>
      <c r="AP98" s="27">
        <v>2</v>
      </c>
      <c r="AQ98" s="1">
        <v>2</v>
      </c>
      <c r="AR98" s="28">
        <v>3</v>
      </c>
      <c r="AS98" s="1">
        <v>1</v>
      </c>
      <c r="AT98" s="27">
        <v>1</v>
      </c>
      <c r="AU98" s="1">
        <v>2</v>
      </c>
      <c r="AV98" s="28">
        <v>3</v>
      </c>
      <c r="AW98" s="1">
        <v>1</v>
      </c>
      <c r="AX98" s="27">
        <v>2</v>
      </c>
      <c r="AY98" s="1">
        <v>1</v>
      </c>
      <c r="AZ98" s="28">
        <v>3</v>
      </c>
      <c r="BA98" s="1">
        <v>1</v>
      </c>
      <c r="BB98" s="27">
        <v>2</v>
      </c>
      <c r="BC98" s="1">
        <v>2</v>
      </c>
      <c r="BD98" s="28">
        <v>3</v>
      </c>
      <c r="BE98" s="2" t="s">
        <v>158</v>
      </c>
    </row>
    <row r="99" spans="1:57" x14ac:dyDescent="0.2">
      <c r="A99" s="1">
        <v>98</v>
      </c>
      <c r="B99" s="1">
        <v>1</v>
      </c>
      <c r="C99" s="1">
        <v>2</v>
      </c>
      <c r="D99" s="1">
        <v>1</v>
      </c>
      <c r="E99" s="1">
        <v>5</v>
      </c>
      <c r="F99" s="1">
        <v>4</v>
      </c>
      <c r="G99" s="1">
        <v>1</v>
      </c>
      <c r="H99" s="1">
        <v>2</v>
      </c>
      <c r="I99" s="1">
        <v>3</v>
      </c>
      <c r="J99" s="1">
        <v>2</v>
      </c>
      <c r="K99" s="1">
        <v>2</v>
      </c>
      <c r="L99" s="1">
        <v>6</v>
      </c>
      <c r="M99" s="1">
        <v>1</v>
      </c>
      <c r="N99" s="1">
        <v>3</v>
      </c>
      <c r="O99" s="1">
        <v>3</v>
      </c>
      <c r="P99" s="1">
        <v>10</v>
      </c>
      <c r="Q99" s="1">
        <v>1</v>
      </c>
      <c r="R99" s="27">
        <v>2</v>
      </c>
      <c r="S99" s="1">
        <v>2</v>
      </c>
      <c r="T99" s="28">
        <v>3</v>
      </c>
      <c r="U99" s="1">
        <v>1</v>
      </c>
      <c r="V99" s="27">
        <v>2</v>
      </c>
      <c r="W99" s="1">
        <v>2</v>
      </c>
      <c r="X99" s="28">
        <v>3</v>
      </c>
      <c r="Y99" s="1">
        <v>1</v>
      </c>
      <c r="Z99" s="27">
        <v>2</v>
      </c>
      <c r="AA99" s="1">
        <v>1</v>
      </c>
      <c r="AB99" s="28">
        <v>3</v>
      </c>
      <c r="AC99" s="1">
        <v>1</v>
      </c>
      <c r="AD99" s="27">
        <v>2</v>
      </c>
      <c r="AE99" s="1">
        <v>1</v>
      </c>
      <c r="AF99" s="28">
        <v>2</v>
      </c>
      <c r="AG99" s="1">
        <v>1</v>
      </c>
      <c r="AH99" s="27">
        <v>1</v>
      </c>
      <c r="AI99" s="1">
        <v>2</v>
      </c>
      <c r="AJ99" s="28">
        <v>3</v>
      </c>
      <c r="AK99" s="1">
        <v>1</v>
      </c>
      <c r="AL99" s="27">
        <v>2</v>
      </c>
      <c r="AM99" s="1">
        <v>2</v>
      </c>
      <c r="AN99" s="28">
        <v>4</v>
      </c>
      <c r="AO99" s="1">
        <v>1</v>
      </c>
      <c r="AP99" s="27">
        <v>2</v>
      </c>
      <c r="AQ99" s="1">
        <v>1</v>
      </c>
      <c r="AR99" s="28">
        <v>3</v>
      </c>
      <c r="AS99" s="1">
        <v>1</v>
      </c>
      <c r="AT99" s="27">
        <v>2</v>
      </c>
      <c r="AU99" s="1">
        <v>1</v>
      </c>
      <c r="AV99" s="28">
        <v>3</v>
      </c>
      <c r="AW99" s="1">
        <v>1</v>
      </c>
      <c r="AX99" s="27">
        <v>2</v>
      </c>
      <c r="AY99" s="1">
        <v>1</v>
      </c>
      <c r="AZ99" s="28">
        <v>3</v>
      </c>
      <c r="BA99" s="1">
        <v>1</v>
      </c>
      <c r="BB99" s="27">
        <v>2</v>
      </c>
      <c r="BC99" s="1">
        <v>2</v>
      </c>
      <c r="BD99" s="28">
        <v>4</v>
      </c>
      <c r="BE99" s="2" t="s">
        <v>159</v>
      </c>
    </row>
    <row r="100" spans="1:57" x14ac:dyDescent="0.2">
      <c r="A100" s="1">
        <v>99</v>
      </c>
      <c r="B100" s="1">
        <v>1</v>
      </c>
      <c r="C100" s="1">
        <v>2</v>
      </c>
      <c r="D100" s="1">
        <v>1</v>
      </c>
      <c r="E100" s="1">
        <v>4</v>
      </c>
      <c r="F100" s="1">
        <v>4</v>
      </c>
      <c r="G100" s="1">
        <v>1</v>
      </c>
      <c r="H100" s="1">
        <v>2</v>
      </c>
      <c r="I100" s="1">
        <v>3</v>
      </c>
      <c r="J100" s="1">
        <v>2</v>
      </c>
      <c r="K100" s="1">
        <v>3</v>
      </c>
      <c r="L100" s="1">
        <v>7</v>
      </c>
      <c r="M100" s="1">
        <v>2</v>
      </c>
      <c r="N100" s="1">
        <v>2</v>
      </c>
      <c r="O100" s="1">
        <v>2</v>
      </c>
      <c r="P100" s="1">
        <v>10</v>
      </c>
      <c r="Q100" s="1">
        <v>1</v>
      </c>
      <c r="R100" s="27">
        <v>2</v>
      </c>
      <c r="S100" s="1">
        <v>1</v>
      </c>
      <c r="T100" s="28">
        <v>2</v>
      </c>
      <c r="U100" s="1">
        <v>1</v>
      </c>
      <c r="V100" s="27">
        <v>2</v>
      </c>
      <c r="W100" s="1">
        <v>2</v>
      </c>
      <c r="X100" s="28">
        <v>4</v>
      </c>
      <c r="Y100" s="1">
        <v>1</v>
      </c>
      <c r="Z100" s="27">
        <v>2</v>
      </c>
      <c r="AA100" s="1">
        <v>1</v>
      </c>
      <c r="AB100" s="28">
        <v>3</v>
      </c>
      <c r="AC100" s="1">
        <v>1</v>
      </c>
      <c r="AD100" s="27">
        <v>2</v>
      </c>
      <c r="AE100" s="1">
        <v>2</v>
      </c>
      <c r="AF100" s="28">
        <v>1</v>
      </c>
      <c r="AG100" s="1">
        <v>1</v>
      </c>
      <c r="AH100" s="27">
        <v>1</v>
      </c>
      <c r="AI100" s="1">
        <v>2</v>
      </c>
      <c r="AJ100" s="28">
        <v>4</v>
      </c>
      <c r="AK100" s="1">
        <v>1</v>
      </c>
      <c r="AL100" s="27">
        <v>2</v>
      </c>
      <c r="AM100" s="1">
        <v>2</v>
      </c>
      <c r="AN100" s="28">
        <v>1</v>
      </c>
      <c r="AO100" s="1">
        <v>1</v>
      </c>
      <c r="AP100" s="27">
        <v>2</v>
      </c>
      <c r="AQ100" s="1">
        <v>2</v>
      </c>
      <c r="AR100" s="28">
        <v>4</v>
      </c>
      <c r="AS100" s="1">
        <v>1</v>
      </c>
      <c r="AT100" s="27">
        <v>2</v>
      </c>
      <c r="AU100" s="1">
        <v>2</v>
      </c>
      <c r="AV100" s="28">
        <v>2</v>
      </c>
      <c r="AW100" s="1">
        <v>1</v>
      </c>
      <c r="AX100" s="27">
        <v>2</v>
      </c>
      <c r="AY100" s="1">
        <v>1</v>
      </c>
      <c r="AZ100" s="28">
        <v>3</v>
      </c>
      <c r="BA100" s="1">
        <v>1</v>
      </c>
      <c r="BB100" s="27">
        <v>1</v>
      </c>
      <c r="BC100" s="1">
        <v>2</v>
      </c>
      <c r="BD100" s="28">
        <v>4</v>
      </c>
      <c r="BE100" s="2" t="s">
        <v>160</v>
      </c>
    </row>
    <row r="101" spans="1:57" x14ac:dyDescent="0.2">
      <c r="A101" s="1">
        <v>100</v>
      </c>
      <c r="B101" s="1">
        <v>1</v>
      </c>
      <c r="C101" s="1">
        <v>1</v>
      </c>
      <c r="D101" s="1">
        <v>1</v>
      </c>
      <c r="E101" s="1">
        <v>4</v>
      </c>
      <c r="F101" s="1">
        <v>3</v>
      </c>
      <c r="G101" s="1">
        <v>1</v>
      </c>
      <c r="H101" s="1">
        <v>2</v>
      </c>
      <c r="I101" s="1">
        <v>2</v>
      </c>
      <c r="J101" s="1">
        <v>3</v>
      </c>
      <c r="K101" s="1">
        <v>3</v>
      </c>
      <c r="L101" s="1">
        <v>6</v>
      </c>
      <c r="M101" s="1">
        <v>4</v>
      </c>
      <c r="N101" s="1">
        <v>3</v>
      </c>
      <c r="O101" s="1">
        <v>3</v>
      </c>
      <c r="P101" s="1">
        <v>10</v>
      </c>
      <c r="Q101" s="1">
        <v>1</v>
      </c>
      <c r="R101" s="27">
        <v>2</v>
      </c>
      <c r="S101" s="1">
        <v>1</v>
      </c>
      <c r="T101" s="28">
        <v>4</v>
      </c>
      <c r="U101" s="1">
        <v>1</v>
      </c>
      <c r="V101" s="27">
        <v>2</v>
      </c>
      <c r="W101" s="1">
        <v>2</v>
      </c>
      <c r="X101" s="28">
        <v>3</v>
      </c>
      <c r="Y101" s="1">
        <v>1</v>
      </c>
      <c r="Z101" s="27">
        <v>2</v>
      </c>
      <c r="AA101" s="1">
        <v>1</v>
      </c>
      <c r="AB101" s="28">
        <v>3</v>
      </c>
      <c r="AC101" s="1">
        <v>1</v>
      </c>
      <c r="AD101" s="27">
        <v>2</v>
      </c>
      <c r="AE101" s="1">
        <v>1</v>
      </c>
      <c r="AF101" s="28">
        <v>2</v>
      </c>
      <c r="AG101" s="1">
        <v>1</v>
      </c>
      <c r="AH101" s="27">
        <v>2</v>
      </c>
      <c r="AI101" s="1">
        <v>2</v>
      </c>
      <c r="AJ101" s="28">
        <v>4</v>
      </c>
      <c r="AK101" s="1">
        <v>1</v>
      </c>
      <c r="AL101" s="27">
        <v>2</v>
      </c>
      <c r="AM101" s="1">
        <v>1</v>
      </c>
      <c r="AN101" s="28">
        <v>4</v>
      </c>
      <c r="AO101" s="1">
        <v>1</v>
      </c>
      <c r="AP101" s="27">
        <v>1</v>
      </c>
      <c r="AQ101" s="1">
        <v>2</v>
      </c>
      <c r="AR101" s="28">
        <v>4</v>
      </c>
      <c r="AS101" s="1">
        <v>1</v>
      </c>
      <c r="AT101" s="27">
        <v>1</v>
      </c>
      <c r="AU101" s="1">
        <v>2</v>
      </c>
      <c r="AV101" s="28">
        <v>4</v>
      </c>
      <c r="AW101" s="1">
        <v>1</v>
      </c>
      <c r="AX101" s="27">
        <v>2</v>
      </c>
      <c r="AY101" s="1">
        <v>1</v>
      </c>
      <c r="AZ101" s="28">
        <v>3</v>
      </c>
      <c r="BA101" s="1">
        <v>1</v>
      </c>
      <c r="BB101" s="27">
        <v>2</v>
      </c>
      <c r="BC101" s="1">
        <v>2</v>
      </c>
      <c r="BD101" s="28">
        <v>3</v>
      </c>
      <c r="BE101" s="2" t="s">
        <v>162</v>
      </c>
    </row>
    <row r="102" spans="1:57" x14ac:dyDescent="0.2">
      <c r="A102" s="1">
        <v>101</v>
      </c>
      <c r="B102" s="1">
        <v>1</v>
      </c>
      <c r="C102" s="1">
        <v>2</v>
      </c>
      <c r="D102" s="1">
        <v>1</v>
      </c>
      <c r="E102" s="1">
        <v>5</v>
      </c>
      <c r="F102" s="1">
        <v>3</v>
      </c>
      <c r="G102" s="1">
        <v>1</v>
      </c>
      <c r="H102" s="1">
        <v>2</v>
      </c>
      <c r="I102" s="1">
        <v>3</v>
      </c>
      <c r="J102" s="1">
        <v>3</v>
      </c>
      <c r="K102" s="1">
        <v>3</v>
      </c>
      <c r="L102" s="1">
        <v>4</v>
      </c>
      <c r="M102" s="1">
        <v>3</v>
      </c>
      <c r="N102" s="1">
        <v>3</v>
      </c>
      <c r="O102" s="1">
        <v>2</v>
      </c>
      <c r="P102" s="1">
        <v>10</v>
      </c>
      <c r="Q102" s="1">
        <v>1</v>
      </c>
      <c r="R102" s="27">
        <v>2</v>
      </c>
      <c r="S102" s="1">
        <v>1</v>
      </c>
      <c r="T102" s="28">
        <v>2</v>
      </c>
      <c r="U102" s="1">
        <v>1</v>
      </c>
      <c r="V102" s="27">
        <v>1</v>
      </c>
      <c r="W102" s="1">
        <v>2</v>
      </c>
      <c r="X102" s="28">
        <v>4</v>
      </c>
      <c r="Y102" s="1">
        <v>1</v>
      </c>
      <c r="Z102" s="27">
        <v>2</v>
      </c>
      <c r="AA102" s="1">
        <v>1</v>
      </c>
      <c r="AB102" s="28">
        <v>3</v>
      </c>
      <c r="AC102" s="1">
        <v>1</v>
      </c>
      <c r="AD102" s="27">
        <v>2</v>
      </c>
      <c r="AE102" s="1">
        <v>2</v>
      </c>
      <c r="AF102" s="28">
        <v>2</v>
      </c>
      <c r="AG102" s="1">
        <v>1</v>
      </c>
      <c r="AH102" s="27">
        <v>1</v>
      </c>
      <c r="AI102" s="1">
        <v>2</v>
      </c>
      <c r="AJ102" s="28">
        <v>3</v>
      </c>
      <c r="AK102" s="1">
        <v>1</v>
      </c>
      <c r="AL102" s="27">
        <v>2</v>
      </c>
      <c r="AM102" s="1">
        <v>1</v>
      </c>
      <c r="AN102" s="28">
        <v>2</v>
      </c>
      <c r="AO102" s="1">
        <v>1</v>
      </c>
      <c r="AP102" s="27">
        <v>1</v>
      </c>
      <c r="AQ102" s="1">
        <v>2</v>
      </c>
      <c r="AR102" s="28">
        <v>4</v>
      </c>
      <c r="AS102" s="1">
        <v>1</v>
      </c>
      <c r="AT102" s="27">
        <v>2</v>
      </c>
      <c r="AU102" s="1">
        <v>2</v>
      </c>
      <c r="AV102" s="28">
        <v>3</v>
      </c>
      <c r="AW102" s="1">
        <v>1</v>
      </c>
      <c r="AX102" s="27">
        <v>2</v>
      </c>
      <c r="AY102" s="1">
        <v>1</v>
      </c>
      <c r="AZ102" s="28">
        <v>4</v>
      </c>
      <c r="BA102" s="1">
        <v>1</v>
      </c>
      <c r="BB102" s="27">
        <v>2</v>
      </c>
      <c r="BC102" s="1">
        <v>2</v>
      </c>
      <c r="BD102" s="28">
        <v>3</v>
      </c>
      <c r="BE102" s="2" t="s">
        <v>163</v>
      </c>
    </row>
    <row r="103" spans="1:57" x14ac:dyDescent="0.2">
      <c r="A103" s="1">
        <v>102</v>
      </c>
      <c r="B103" s="1">
        <v>1</v>
      </c>
      <c r="C103" s="1">
        <v>3</v>
      </c>
      <c r="D103" s="1">
        <v>2</v>
      </c>
      <c r="E103" s="1">
        <v>4</v>
      </c>
      <c r="F103" s="1">
        <v>4</v>
      </c>
      <c r="G103" s="1">
        <v>2</v>
      </c>
      <c r="H103" s="1">
        <v>2</v>
      </c>
      <c r="I103" s="1">
        <v>3</v>
      </c>
      <c r="J103" s="1">
        <v>2</v>
      </c>
      <c r="K103" s="1">
        <v>3</v>
      </c>
      <c r="L103" s="1">
        <v>7</v>
      </c>
      <c r="M103" s="1">
        <v>3</v>
      </c>
      <c r="N103" s="1">
        <v>2</v>
      </c>
      <c r="O103" s="1">
        <v>1</v>
      </c>
      <c r="P103" s="1">
        <v>10</v>
      </c>
      <c r="Q103" s="1">
        <v>1</v>
      </c>
      <c r="R103" s="27">
        <v>2</v>
      </c>
      <c r="S103" s="1">
        <v>1</v>
      </c>
      <c r="T103" s="28">
        <v>1</v>
      </c>
      <c r="U103" s="1">
        <v>1</v>
      </c>
      <c r="V103" s="27">
        <v>2</v>
      </c>
      <c r="W103" s="1">
        <v>1</v>
      </c>
      <c r="X103" s="28">
        <v>2</v>
      </c>
      <c r="Y103" s="1">
        <v>1</v>
      </c>
      <c r="Z103" s="27">
        <v>2</v>
      </c>
      <c r="AA103" s="1">
        <v>1</v>
      </c>
      <c r="AB103" s="28">
        <v>2</v>
      </c>
      <c r="AC103" s="1">
        <v>1</v>
      </c>
      <c r="AD103" s="27">
        <v>2</v>
      </c>
      <c r="AE103" s="1">
        <v>1</v>
      </c>
      <c r="AF103" s="28">
        <v>2</v>
      </c>
      <c r="AG103" s="1">
        <v>1</v>
      </c>
      <c r="AH103" s="27">
        <v>2</v>
      </c>
      <c r="AI103" s="1">
        <v>1</v>
      </c>
      <c r="AJ103" s="28">
        <v>2</v>
      </c>
      <c r="AK103" s="1">
        <v>1</v>
      </c>
      <c r="AL103" s="27">
        <v>2</v>
      </c>
      <c r="AM103" s="1">
        <v>2</v>
      </c>
      <c r="AN103" s="28">
        <v>2</v>
      </c>
      <c r="AO103" s="1">
        <v>1</v>
      </c>
      <c r="AP103" s="27">
        <v>2</v>
      </c>
      <c r="AQ103" s="1">
        <v>2</v>
      </c>
      <c r="AR103" s="28">
        <v>2</v>
      </c>
      <c r="AS103" s="1">
        <v>1</v>
      </c>
      <c r="AT103" s="27">
        <v>2</v>
      </c>
      <c r="AU103" s="1">
        <v>2</v>
      </c>
      <c r="AV103" s="28">
        <v>2</v>
      </c>
      <c r="AW103" s="1">
        <v>1</v>
      </c>
      <c r="AX103" s="27">
        <v>2</v>
      </c>
      <c r="AY103" s="1">
        <v>1</v>
      </c>
      <c r="AZ103" s="28">
        <v>2</v>
      </c>
      <c r="BA103" s="1">
        <v>1</v>
      </c>
      <c r="BB103" s="27">
        <v>2</v>
      </c>
      <c r="BC103" s="1">
        <v>2</v>
      </c>
      <c r="BD103" s="28">
        <v>2</v>
      </c>
      <c r="BE103" s="2" t="s">
        <v>164</v>
      </c>
    </row>
    <row r="104" spans="1:57" x14ac:dyDescent="0.2">
      <c r="A104" s="1">
        <v>103</v>
      </c>
      <c r="B104" s="1">
        <v>1</v>
      </c>
      <c r="C104" s="1">
        <v>2</v>
      </c>
      <c r="D104" s="1">
        <v>2</v>
      </c>
      <c r="E104" s="1">
        <v>5</v>
      </c>
      <c r="F104" s="1">
        <v>4</v>
      </c>
      <c r="G104" s="1">
        <v>1</v>
      </c>
      <c r="H104" s="1">
        <v>2</v>
      </c>
      <c r="I104" s="1">
        <v>2</v>
      </c>
      <c r="J104" s="1">
        <v>3</v>
      </c>
      <c r="K104" s="1">
        <v>3</v>
      </c>
      <c r="L104" s="1">
        <v>5</v>
      </c>
      <c r="M104" s="1">
        <v>3</v>
      </c>
      <c r="N104" s="1">
        <v>3</v>
      </c>
      <c r="O104" s="1">
        <v>2</v>
      </c>
      <c r="P104" s="1">
        <v>10</v>
      </c>
      <c r="Q104" s="1">
        <v>1</v>
      </c>
      <c r="R104" s="27">
        <v>2</v>
      </c>
      <c r="S104" s="1">
        <v>1</v>
      </c>
      <c r="T104" s="28">
        <v>2</v>
      </c>
      <c r="U104" s="1">
        <v>1</v>
      </c>
      <c r="V104" s="27">
        <v>2</v>
      </c>
      <c r="W104" s="1">
        <v>2</v>
      </c>
      <c r="X104" s="28">
        <v>3</v>
      </c>
      <c r="Y104" s="1">
        <v>0</v>
      </c>
      <c r="Z104" s="27">
        <v>2</v>
      </c>
      <c r="AA104" s="1">
        <v>1</v>
      </c>
      <c r="AB104" s="28">
        <v>2</v>
      </c>
      <c r="AC104" s="1">
        <v>0</v>
      </c>
      <c r="AD104" s="27">
        <v>2</v>
      </c>
      <c r="AE104" s="1">
        <v>2</v>
      </c>
      <c r="AF104" s="28">
        <v>3</v>
      </c>
      <c r="AG104" s="1">
        <v>0</v>
      </c>
      <c r="AH104" s="27">
        <v>1</v>
      </c>
      <c r="AI104" s="1">
        <v>2</v>
      </c>
      <c r="AJ104" s="28">
        <v>3</v>
      </c>
      <c r="AK104" s="1">
        <v>0</v>
      </c>
      <c r="AL104" s="27">
        <v>1</v>
      </c>
      <c r="AM104" s="1">
        <v>1</v>
      </c>
      <c r="AN104" s="28">
        <v>4</v>
      </c>
      <c r="AO104" s="1">
        <v>1</v>
      </c>
      <c r="AP104" s="27">
        <v>1</v>
      </c>
      <c r="AQ104" s="1">
        <v>2</v>
      </c>
      <c r="AR104" s="28">
        <v>4</v>
      </c>
      <c r="AS104" s="1">
        <v>0</v>
      </c>
      <c r="AT104" s="27">
        <v>2</v>
      </c>
      <c r="AU104" s="1">
        <v>2</v>
      </c>
      <c r="AV104" s="28">
        <v>3</v>
      </c>
      <c r="AW104" s="1">
        <v>0</v>
      </c>
      <c r="AX104" s="27">
        <v>2</v>
      </c>
      <c r="AY104" s="1">
        <v>1</v>
      </c>
      <c r="AZ104" s="28">
        <v>4</v>
      </c>
      <c r="BA104" s="1">
        <v>1</v>
      </c>
      <c r="BB104" s="27">
        <v>2</v>
      </c>
      <c r="BC104" s="1">
        <v>2</v>
      </c>
      <c r="BD104" s="28">
        <v>4</v>
      </c>
      <c r="BE104" s="2" t="s">
        <v>165</v>
      </c>
    </row>
    <row r="105" spans="1:57" x14ac:dyDescent="0.2">
      <c r="A105" s="1">
        <v>104</v>
      </c>
      <c r="B105" s="1">
        <v>1</v>
      </c>
      <c r="C105" s="1">
        <v>3</v>
      </c>
      <c r="D105" s="1">
        <v>1</v>
      </c>
      <c r="E105" s="1">
        <v>3</v>
      </c>
      <c r="F105" s="1">
        <v>4</v>
      </c>
      <c r="G105" s="1">
        <v>1</v>
      </c>
      <c r="H105" s="1">
        <v>2</v>
      </c>
      <c r="I105" s="1">
        <v>2</v>
      </c>
      <c r="J105" s="1">
        <v>3</v>
      </c>
      <c r="K105" s="1">
        <v>3</v>
      </c>
      <c r="L105" s="1">
        <v>4</v>
      </c>
      <c r="M105" s="1">
        <v>2</v>
      </c>
      <c r="N105" s="1">
        <v>3</v>
      </c>
      <c r="O105" s="1">
        <v>1</v>
      </c>
      <c r="P105" s="1">
        <v>10</v>
      </c>
      <c r="Q105" s="1">
        <v>1</v>
      </c>
      <c r="R105" s="27">
        <v>2</v>
      </c>
      <c r="S105" s="1">
        <v>1</v>
      </c>
      <c r="T105" s="28">
        <v>2</v>
      </c>
      <c r="U105" s="1">
        <v>1</v>
      </c>
      <c r="V105" s="27">
        <v>1</v>
      </c>
      <c r="W105" s="1">
        <v>2</v>
      </c>
      <c r="X105" s="28">
        <v>4</v>
      </c>
      <c r="Y105" s="1">
        <v>1</v>
      </c>
      <c r="Z105" s="27">
        <v>2</v>
      </c>
      <c r="AA105" s="1">
        <v>2</v>
      </c>
      <c r="AB105" s="28">
        <v>2</v>
      </c>
      <c r="AC105" s="1">
        <v>1</v>
      </c>
      <c r="AD105" s="27">
        <v>2</v>
      </c>
      <c r="AE105" s="1">
        <v>1</v>
      </c>
      <c r="AF105" s="28">
        <v>1</v>
      </c>
      <c r="AG105" s="1">
        <v>1</v>
      </c>
      <c r="AH105" s="27">
        <v>1</v>
      </c>
      <c r="AI105" s="1">
        <v>1</v>
      </c>
      <c r="AJ105" s="28">
        <v>3</v>
      </c>
      <c r="AK105" s="1">
        <v>1</v>
      </c>
      <c r="AL105" s="27">
        <v>2</v>
      </c>
      <c r="AM105" s="1">
        <v>1</v>
      </c>
      <c r="AN105" s="28">
        <v>2</v>
      </c>
      <c r="AO105" s="1">
        <v>1</v>
      </c>
      <c r="AP105" s="27">
        <v>2</v>
      </c>
      <c r="AQ105" s="1">
        <v>1</v>
      </c>
      <c r="AR105" s="28">
        <v>3</v>
      </c>
      <c r="AS105" s="1">
        <v>1</v>
      </c>
      <c r="AT105" s="27">
        <v>2</v>
      </c>
      <c r="AU105" s="1">
        <v>2</v>
      </c>
      <c r="AV105" s="28">
        <v>2</v>
      </c>
      <c r="AW105" s="1">
        <v>0</v>
      </c>
      <c r="AX105" s="27">
        <v>1</v>
      </c>
      <c r="AY105" s="1">
        <v>1</v>
      </c>
      <c r="AZ105" s="28">
        <v>4</v>
      </c>
      <c r="BA105" s="1">
        <v>1</v>
      </c>
      <c r="BB105" s="27">
        <v>2</v>
      </c>
      <c r="BC105" s="1">
        <v>2</v>
      </c>
      <c r="BD105" s="28">
        <v>2</v>
      </c>
      <c r="BE105" s="2" t="s">
        <v>166</v>
      </c>
    </row>
    <row r="106" spans="1:57" x14ac:dyDescent="0.2">
      <c r="A106" s="1">
        <v>105</v>
      </c>
      <c r="B106" s="1">
        <v>1</v>
      </c>
      <c r="C106" s="1">
        <v>1</v>
      </c>
      <c r="D106" s="1">
        <v>1</v>
      </c>
      <c r="E106" s="1">
        <v>5</v>
      </c>
      <c r="F106" s="1">
        <v>3</v>
      </c>
      <c r="G106" s="1">
        <v>1</v>
      </c>
      <c r="H106" s="1">
        <v>2</v>
      </c>
      <c r="I106" s="1">
        <v>2</v>
      </c>
      <c r="J106" s="1">
        <v>3</v>
      </c>
      <c r="K106" s="1">
        <v>3</v>
      </c>
      <c r="L106" s="1">
        <v>6</v>
      </c>
      <c r="M106" s="1">
        <v>2</v>
      </c>
      <c r="N106" s="1">
        <v>2</v>
      </c>
      <c r="O106" s="1">
        <v>2</v>
      </c>
      <c r="P106" s="1">
        <v>10</v>
      </c>
      <c r="Q106" s="1">
        <v>1</v>
      </c>
      <c r="R106" s="27">
        <v>2</v>
      </c>
      <c r="S106" s="1">
        <v>1</v>
      </c>
      <c r="T106" s="28">
        <v>4</v>
      </c>
      <c r="U106" s="1">
        <v>1</v>
      </c>
      <c r="V106" s="27">
        <v>2</v>
      </c>
      <c r="W106" s="1">
        <v>1</v>
      </c>
      <c r="X106" s="28">
        <v>4</v>
      </c>
      <c r="Y106" s="1">
        <v>1</v>
      </c>
      <c r="Z106" s="27">
        <v>2</v>
      </c>
      <c r="AA106" s="1">
        <v>1</v>
      </c>
      <c r="AB106" s="28">
        <v>4</v>
      </c>
      <c r="AC106" s="1">
        <v>1</v>
      </c>
      <c r="AD106" s="27">
        <v>2</v>
      </c>
      <c r="AE106" s="1">
        <v>1</v>
      </c>
      <c r="AF106" s="28">
        <v>2</v>
      </c>
      <c r="AG106" s="1">
        <v>1</v>
      </c>
      <c r="AH106" s="27">
        <v>2</v>
      </c>
      <c r="AI106" s="1">
        <v>2</v>
      </c>
      <c r="AJ106" s="28">
        <v>2</v>
      </c>
      <c r="AK106" s="1">
        <v>1</v>
      </c>
      <c r="AL106" s="27">
        <v>2</v>
      </c>
      <c r="AM106" s="1">
        <v>1</v>
      </c>
      <c r="AN106" s="28">
        <v>4</v>
      </c>
      <c r="AO106" s="1">
        <v>1</v>
      </c>
      <c r="AP106" s="27">
        <v>2</v>
      </c>
      <c r="AQ106" s="1">
        <v>1</v>
      </c>
      <c r="AR106" s="28">
        <v>4</v>
      </c>
      <c r="AS106" s="1">
        <v>1</v>
      </c>
      <c r="AT106" s="27">
        <v>2</v>
      </c>
      <c r="AU106" s="1">
        <v>2</v>
      </c>
      <c r="AV106" s="28">
        <v>3</v>
      </c>
      <c r="AW106" s="1">
        <v>1</v>
      </c>
      <c r="AX106" s="27">
        <v>2</v>
      </c>
      <c r="AY106" s="1">
        <v>1</v>
      </c>
      <c r="AZ106" s="28">
        <v>4</v>
      </c>
      <c r="BA106" s="1">
        <v>1</v>
      </c>
      <c r="BB106" s="27">
        <v>1</v>
      </c>
      <c r="BC106" s="1">
        <v>2</v>
      </c>
      <c r="BD106" s="28">
        <v>2</v>
      </c>
      <c r="BE106" s="2" t="s">
        <v>167</v>
      </c>
    </row>
    <row r="107" spans="1:57" x14ac:dyDescent="0.2">
      <c r="A107" s="1">
        <v>106</v>
      </c>
      <c r="B107" s="1">
        <v>1</v>
      </c>
      <c r="C107" s="1">
        <v>2</v>
      </c>
      <c r="D107" s="1">
        <v>2</v>
      </c>
      <c r="E107" s="1">
        <v>3</v>
      </c>
      <c r="F107" s="1">
        <v>4</v>
      </c>
      <c r="G107" s="1">
        <v>2</v>
      </c>
      <c r="H107" s="1">
        <v>2</v>
      </c>
      <c r="I107" s="1">
        <v>2</v>
      </c>
      <c r="J107" s="1">
        <v>4</v>
      </c>
      <c r="K107" s="1">
        <v>1</v>
      </c>
      <c r="L107" s="1">
        <v>2</v>
      </c>
      <c r="M107" s="1">
        <v>2</v>
      </c>
      <c r="N107" s="1">
        <v>3</v>
      </c>
      <c r="O107" s="1">
        <v>2</v>
      </c>
      <c r="P107" s="1">
        <v>10</v>
      </c>
      <c r="Q107" s="1">
        <v>0</v>
      </c>
      <c r="R107" s="27">
        <v>2</v>
      </c>
      <c r="S107" s="1">
        <v>1</v>
      </c>
      <c r="T107" s="28">
        <v>3</v>
      </c>
      <c r="U107" s="1">
        <v>0</v>
      </c>
      <c r="V107" s="27">
        <v>2</v>
      </c>
      <c r="W107" s="1">
        <v>1</v>
      </c>
      <c r="X107" s="28">
        <v>3</v>
      </c>
      <c r="Y107" s="1">
        <v>0</v>
      </c>
      <c r="Z107" s="27">
        <v>2</v>
      </c>
      <c r="AA107" s="1">
        <v>1</v>
      </c>
      <c r="AB107" s="28">
        <v>3</v>
      </c>
      <c r="AC107" s="1">
        <v>0</v>
      </c>
      <c r="AD107" s="27">
        <v>2</v>
      </c>
      <c r="AE107" s="1">
        <v>1</v>
      </c>
      <c r="AF107" s="28">
        <v>3</v>
      </c>
      <c r="AG107" s="1">
        <v>1</v>
      </c>
      <c r="AH107" s="27">
        <v>2</v>
      </c>
      <c r="AI107" s="1">
        <v>1</v>
      </c>
      <c r="AJ107" s="28">
        <v>3</v>
      </c>
      <c r="AK107" s="1">
        <v>0</v>
      </c>
      <c r="AL107" s="27">
        <v>2</v>
      </c>
      <c r="AM107" s="1">
        <v>1</v>
      </c>
      <c r="AN107" s="28">
        <v>3</v>
      </c>
      <c r="AO107" s="1">
        <v>-99</v>
      </c>
      <c r="AP107" s="27">
        <v>2</v>
      </c>
      <c r="AQ107" s="1">
        <v>1</v>
      </c>
      <c r="AR107" s="28">
        <v>3</v>
      </c>
      <c r="AS107" s="1">
        <v>0</v>
      </c>
      <c r="AT107" s="27">
        <v>2</v>
      </c>
      <c r="AU107" s="1">
        <v>1</v>
      </c>
      <c r="AV107" s="28">
        <v>3</v>
      </c>
      <c r="AW107" s="1">
        <v>-99</v>
      </c>
      <c r="AX107" s="27">
        <v>2</v>
      </c>
      <c r="AY107" s="1">
        <v>1</v>
      </c>
      <c r="AZ107" s="28">
        <v>3</v>
      </c>
      <c r="BA107" s="1">
        <v>-99</v>
      </c>
      <c r="BB107" s="27">
        <v>2</v>
      </c>
      <c r="BC107" s="1">
        <v>1</v>
      </c>
      <c r="BD107" s="28">
        <v>3</v>
      </c>
      <c r="BE107" s="2" t="s">
        <v>168</v>
      </c>
    </row>
    <row r="108" spans="1:57" x14ac:dyDescent="0.2">
      <c r="A108" s="1">
        <v>107</v>
      </c>
      <c r="B108" s="1">
        <v>1</v>
      </c>
      <c r="C108" s="1">
        <v>1</v>
      </c>
      <c r="D108" s="1">
        <v>2</v>
      </c>
      <c r="E108" s="1">
        <v>5</v>
      </c>
      <c r="F108" s="1">
        <v>3</v>
      </c>
      <c r="G108" s="1">
        <v>2</v>
      </c>
      <c r="H108" s="1">
        <v>2</v>
      </c>
      <c r="I108" s="1">
        <v>2</v>
      </c>
      <c r="J108" s="1">
        <v>2</v>
      </c>
      <c r="K108" s="1">
        <v>3</v>
      </c>
      <c r="L108" s="1">
        <v>4</v>
      </c>
      <c r="M108" s="1">
        <v>2</v>
      </c>
      <c r="N108" s="1">
        <v>1</v>
      </c>
      <c r="O108" s="1">
        <v>1</v>
      </c>
      <c r="P108" s="1">
        <v>10</v>
      </c>
      <c r="Q108" s="1">
        <v>-99</v>
      </c>
      <c r="R108" s="27">
        <v>2</v>
      </c>
      <c r="S108" s="1">
        <v>2</v>
      </c>
      <c r="T108" s="28">
        <v>2</v>
      </c>
      <c r="U108" s="1">
        <v>1</v>
      </c>
      <c r="V108" s="27">
        <v>2</v>
      </c>
      <c r="W108" s="1">
        <v>2</v>
      </c>
      <c r="X108" s="28">
        <v>4</v>
      </c>
      <c r="Y108" s="1">
        <v>1</v>
      </c>
      <c r="Z108" s="27">
        <v>2</v>
      </c>
      <c r="AA108" s="1">
        <v>1</v>
      </c>
      <c r="AB108" s="28">
        <v>3</v>
      </c>
      <c r="AC108" s="1">
        <v>1</v>
      </c>
      <c r="AD108" s="27">
        <v>2</v>
      </c>
      <c r="AE108" s="1">
        <v>2</v>
      </c>
      <c r="AF108" s="28">
        <v>3</v>
      </c>
      <c r="AG108" s="1">
        <v>1</v>
      </c>
      <c r="AH108" s="27">
        <v>2</v>
      </c>
      <c r="AI108" s="1">
        <v>2</v>
      </c>
      <c r="AJ108" s="28">
        <v>3</v>
      </c>
      <c r="AK108" s="1">
        <v>1</v>
      </c>
      <c r="AL108" s="27">
        <v>2</v>
      </c>
      <c r="AM108" s="1">
        <v>2</v>
      </c>
      <c r="AN108" s="28">
        <v>4</v>
      </c>
      <c r="AO108" s="1">
        <v>1</v>
      </c>
      <c r="AP108" s="27">
        <v>2</v>
      </c>
      <c r="AQ108" s="1">
        <v>2</v>
      </c>
      <c r="AR108" s="28">
        <v>2</v>
      </c>
      <c r="AS108" s="1">
        <v>1</v>
      </c>
      <c r="AT108" s="27">
        <v>2</v>
      </c>
      <c r="AU108" s="1">
        <v>2</v>
      </c>
      <c r="AV108" s="28">
        <v>3</v>
      </c>
      <c r="AW108" s="1">
        <v>1</v>
      </c>
      <c r="AX108" s="27">
        <v>2</v>
      </c>
      <c r="AY108" s="1">
        <v>1</v>
      </c>
      <c r="AZ108" s="28">
        <v>2</v>
      </c>
      <c r="BA108" s="1">
        <v>1</v>
      </c>
      <c r="BB108" s="27">
        <v>2</v>
      </c>
      <c r="BC108" s="1">
        <v>1</v>
      </c>
      <c r="BD108" s="28">
        <v>3</v>
      </c>
      <c r="BE108" s="2" t="s">
        <v>169</v>
      </c>
    </row>
    <row r="109" spans="1:57" x14ac:dyDescent="0.2">
      <c r="A109" s="1">
        <v>108</v>
      </c>
      <c r="B109" s="1">
        <v>1</v>
      </c>
      <c r="C109" s="1">
        <v>3</v>
      </c>
      <c r="D109" s="1">
        <v>2</v>
      </c>
      <c r="E109" s="1">
        <v>3</v>
      </c>
      <c r="F109" s="1">
        <v>4</v>
      </c>
      <c r="G109" s="1">
        <v>1</v>
      </c>
      <c r="H109" s="1">
        <v>2</v>
      </c>
      <c r="I109" s="1">
        <v>2</v>
      </c>
      <c r="J109" s="1">
        <v>3</v>
      </c>
      <c r="K109" s="1">
        <v>1</v>
      </c>
      <c r="L109" s="1">
        <v>5</v>
      </c>
      <c r="M109" s="1">
        <v>3</v>
      </c>
      <c r="N109" s="1">
        <v>3</v>
      </c>
      <c r="O109" s="1">
        <v>1</v>
      </c>
      <c r="P109" s="1">
        <v>10</v>
      </c>
      <c r="Q109" s="1">
        <v>1</v>
      </c>
      <c r="R109" s="27">
        <v>2</v>
      </c>
      <c r="S109" s="1">
        <v>1</v>
      </c>
      <c r="T109" s="28">
        <v>1</v>
      </c>
      <c r="U109" s="1">
        <v>-99</v>
      </c>
      <c r="V109" s="27">
        <v>2</v>
      </c>
      <c r="W109" s="1">
        <v>1</v>
      </c>
      <c r="X109" s="28">
        <v>1</v>
      </c>
      <c r="Y109" s="1">
        <v>-99</v>
      </c>
      <c r="Z109" s="27">
        <v>2</v>
      </c>
      <c r="AA109" s="1">
        <v>2</v>
      </c>
      <c r="AB109" s="28">
        <v>1</v>
      </c>
      <c r="AC109" s="1">
        <v>1</v>
      </c>
      <c r="AD109" s="27">
        <v>2</v>
      </c>
      <c r="AE109" s="1">
        <v>1</v>
      </c>
      <c r="AF109" s="28">
        <v>3</v>
      </c>
      <c r="AG109" s="1">
        <v>1</v>
      </c>
      <c r="AH109" s="27">
        <v>2</v>
      </c>
      <c r="AI109" s="1">
        <v>1</v>
      </c>
      <c r="AJ109" s="28">
        <v>3</v>
      </c>
      <c r="AK109" s="1">
        <v>1</v>
      </c>
      <c r="AL109" s="27">
        <v>2</v>
      </c>
      <c r="AM109" s="1">
        <v>2</v>
      </c>
      <c r="AN109" s="28">
        <v>2</v>
      </c>
      <c r="AO109" s="1">
        <v>1</v>
      </c>
      <c r="AP109" s="27">
        <v>2</v>
      </c>
      <c r="AQ109" s="1">
        <v>1</v>
      </c>
      <c r="AR109" s="28">
        <v>1</v>
      </c>
      <c r="AS109" s="1">
        <v>1</v>
      </c>
      <c r="AT109" s="27">
        <v>2</v>
      </c>
      <c r="AU109" s="1">
        <v>2</v>
      </c>
      <c r="AV109" s="28">
        <v>2</v>
      </c>
      <c r="AW109" s="1">
        <v>1</v>
      </c>
      <c r="AX109" s="27">
        <v>2</v>
      </c>
      <c r="AY109" s="1">
        <v>1</v>
      </c>
      <c r="AZ109" s="28">
        <v>1</v>
      </c>
      <c r="BA109" s="1">
        <v>1</v>
      </c>
      <c r="BB109" s="27">
        <v>2</v>
      </c>
      <c r="BC109" s="1">
        <v>2</v>
      </c>
      <c r="BD109" s="28">
        <v>2</v>
      </c>
      <c r="BE109" s="2" t="s">
        <v>170</v>
      </c>
    </row>
    <row r="110" spans="1:57" x14ac:dyDescent="0.2">
      <c r="A110" s="1">
        <v>109</v>
      </c>
      <c r="B110" s="1">
        <v>1</v>
      </c>
      <c r="C110" s="1">
        <v>1</v>
      </c>
      <c r="D110" s="1">
        <v>2</v>
      </c>
      <c r="E110" s="1">
        <v>5</v>
      </c>
      <c r="F110" s="1">
        <v>4</v>
      </c>
      <c r="G110" s="1">
        <v>2</v>
      </c>
      <c r="H110" s="1">
        <v>2</v>
      </c>
      <c r="I110" s="1">
        <v>1</v>
      </c>
      <c r="J110" s="1">
        <v>2</v>
      </c>
      <c r="K110" s="1">
        <v>2</v>
      </c>
      <c r="L110" s="1">
        <v>2</v>
      </c>
      <c r="M110" s="1">
        <v>2</v>
      </c>
      <c r="N110" s="1">
        <v>1</v>
      </c>
      <c r="O110" s="1">
        <v>1</v>
      </c>
      <c r="P110" s="1">
        <v>10</v>
      </c>
      <c r="Q110" s="1">
        <v>1</v>
      </c>
      <c r="R110" s="27">
        <v>2</v>
      </c>
      <c r="S110" s="1">
        <v>1</v>
      </c>
      <c r="T110" s="28">
        <v>3</v>
      </c>
      <c r="U110" s="1">
        <v>1</v>
      </c>
      <c r="V110" s="27">
        <v>2</v>
      </c>
      <c r="W110" s="1">
        <v>2</v>
      </c>
      <c r="X110" s="28">
        <v>3</v>
      </c>
      <c r="Y110" s="1">
        <v>1</v>
      </c>
      <c r="Z110" s="27">
        <v>2</v>
      </c>
      <c r="AA110" s="1">
        <v>1</v>
      </c>
      <c r="AB110" s="28">
        <v>4</v>
      </c>
      <c r="AC110" s="1">
        <v>1</v>
      </c>
      <c r="AD110" s="27">
        <v>2</v>
      </c>
      <c r="AE110" s="1">
        <v>1</v>
      </c>
      <c r="AF110" s="28">
        <v>4</v>
      </c>
      <c r="AG110" s="1">
        <v>1</v>
      </c>
      <c r="AH110" s="27">
        <v>2</v>
      </c>
      <c r="AI110" s="1">
        <v>2</v>
      </c>
      <c r="AJ110" s="28">
        <v>3</v>
      </c>
      <c r="AK110" s="1">
        <v>1</v>
      </c>
      <c r="AL110" s="27">
        <v>2</v>
      </c>
      <c r="AM110" s="1">
        <v>1</v>
      </c>
      <c r="AN110" s="28">
        <v>4</v>
      </c>
      <c r="AO110" s="1">
        <v>1</v>
      </c>
      <c r="AP110" s="27">
        <v>2</v>
      </c>
      <c r="AQ110" s="1">
        <v>2</v>
      </c>
      <c r="AR110" s="28">
        <v>4</v>
      </c>
      <c r="AS110" s="1">
        <v>1</v>
      </c>
      <c r="AT110" s="27">
        <v>2</v>
      </c>
      <c r="AU110" s="1">
        <v>2</v>
      </c>
      <c r="AV110" s="28">
        <v>3</v>
      </c>
      <c r="AW110" s="1">
        <v>1</v>
      </c>
      <c r="AX110" s="27">
        <v>2</v>
      </c>
      <c r="AY110" s="1">
        <v>1</v>
      </c>
      <c r="AZ110" s="28">
        <v>4</v>
      </c>
      <c r="BA110" s="1">
        <v>1</v>
      </c>
      <c r="BB110" s="27">
        <v>2</v>
      </c>
      <c r="BC110" s="1">
        <v>2</v>
      </c>
      <c r="BD110" s="28">
        <v>4</v>
      </c>
      <c r="BE110" s="2" t="s">
        <v>171</v>
      </c>
    </row>
    <row r="111" spans="1:57" x14ac:dyDescent="0.2">
      <c r="A111" s="1">
        <v>110</v>
      </c>
      <c r="B111" s="1">
        <v>1</v>
      </c>
      <c r="C111" s="1">
        <v>3</v>
      </c>
      <c r="D111" s="1">
        <v>2</v>
      </c>
      <c r="E111" s="1">
        <v>3</v>
      </c>
      <c r="F111" s="1">
        <v>4</v>
      </c>
      <c r="G111" s="1">
        <v>1</v>
      </c>
      <c r="H111" s="1">
        <v>2</v>
      </c>
      <c r="I111" s="1">
        <v>2</v>
      </c>
      <c r="J111" s="1">
        <v>2</v>
      </c>
      <c r="K111" s="1">
        <v>1</v>
      </c>
      <c r="L111" s="1">
        <v>2</v>
      </c>
      <c r="M111" s="1">
        <v>2</v>
      </c>
      <c r="N111" s="1">
        <v>3</v>
      </c>
      <c r="O111" s="1">
        <v>1</v>
      </c>
      <c r="P111" s="1">
        <v>10</v>
      </c>
      <c r="Q111" s="1">
        <v>1</v>
      </c>
      <c r="R111" s="27">
        <v>2</v>
      </c>
      <c r="S111" s="1">
        <v>1</v>
      </c>
      <c r="T111" s="28">
        <v>3</v>
      </c>
      <c r="U111" s="1">
        <v>1</v>
      </c>
      <c r="V111" s="27">
        <v>1</v>
      </c>
      <c r="W111" s="1">
        <v>1</v>
      </c>
      <c r="X111" s="28">
        <v>3</v>
      </c>
      <c r="Y111" s="1">
        <v>1</v>
      </c>
      <c r="Z111" s="27">
        <v>2</v>
      </c>
      <c r="AA111" s="1">
        <v>1</v>
      </c>
      <c r="AB111" s="28">
        <v>3</v>
      </c>
      <c r="AC111" s="1">
        <v>1</v>
      </c>
      <c r="AD111" s="27">
        <v>2</v>
      </c>
      <c r="AE111" s="1">
        <v>1</v>
      </c>
      <c r="AF111" s="28">
        <v>3</v>
      </c>
      <c r="AG111" s="1">
        <v>1</v>
      </c>
      <c r="AH111" s="27">
        <v>1</v>
      </c>
      <c r="AI111" s="1">
        <v>1</v>
      </c>
      <c r="AJ111" s="28">
        <v>3</v>
      </c>
      <c r="AK111" s="1">
        <v>1</v>
      </c>
      <c r="AL111" s="27">
        <v>1</v>
      </c>
      <c r="AM111" s="1">
        <v>1</v>
      </c>
      <c r="AN111" s="28">
        <v>3</v>
      </c>
      <c r="AO111" s="1">
        <v>1</v>
      </c>
      <c r="AP111" s="27">
        <v>1</v>
      </c>
      <c r="AQ111" s="1">
        <v>1</v>
      </c>
      <c r="AR111" s="28">
        <v>3</v>
      </c>
      <c r="AS111" s="1">
        <v>1</v>
      </c>
      <c r="AT111" s="27">
        <v>2</v>
      </c>
      <c r="AU111" s="1">
        <v>1</v>
      </c>
      <c r="AV111" s="28">
        <v>3</v>
      </c>
      <c r="AW111" s="1">
        <v>0</v>
      </c>
      <c r="AX111" s="27">
        <v>1</v>
      </c>
      <c r="AY111" s="1">
        <v>1</v>
      </c>
      <c r="AZ111" s="28">
        <v>3</v>
      </c>
      <c r="BA111" s="1">
        <v>1</v>
      </c>
      <c r="BB111" s="27">
        <v>2</v>
      </c>
      <c r="BC111" s="1">
        <v>1</v>
      </c>
      <c r="BD111" s="28">
        <v>3</v>
      </c>
      <c r="BE111" s="2" t="s">
        <v>172</v>
      </c>
    </row>
    <row r="112" spans="1:57" x14ac:dyDescent="0.2">
      <c r="A112" s="1">
        <v>111</v>
      </c>
      <c r="B112" s="1">
        <v>1</v>
      </c>
      <c r="C112" s="1">
        <v>3</v>
      </c>
      <c r="D112" s="1">
        <v>2</v>
      </c>
      <c r="E112" s="1">
        <v>5</v>
      </c>
      <c r="F112" s="1">
        <v>4</v>
      </c>
      <c r="G112" s="1">
        <v>1</v>
      </c>
      <c r="H112" s="1">
        <v>1</v>
      </c>
      <c r="I112" s="1">
        <v>2</v>
      </c>
      <c r="J112" s="1">
        <v>4</v>
      </c>
      <c r="K112" s="1">
        <v>3</v>
      </c>
      <c r="L112" s="1">
        <v>8</v>
      </c>
      <c r="M112" s="1">
        <v>3</v>
      </c>
      <c r="N112" s="1">
        <v>3</v>
      </c>
      <c r="O112" s="1">
        <v>2</v>
      </c>
      <c r="P112" s="1">
        <v>10</v>
      </c>
      <c r="Q112" s="1">
        <v>1</v>
      </c>
      <c r="R112" s="27">
        <v>2</v>
      </c>
      <c r="S112" s="1">
        <v>1</v>
      </c>
      <c r="T112" s="28">
        <v>4</v>
      </c>
      <c r="U112" s="1">
        <v>1</v>
      </c>
      <c r="V112" s="27">
        <v>2</v>
      </c>
      <c r="W112" s="1">
        <v>2</v>
      </c>
      <c r="X112" s="28">
        <v>2</v>
      </c>
      <c r="Y112" s="1">
        <v>1</v>
      </c>
      <c r="Z112" s="27">
        <v>2</v>
      </c>
      <c r="AA112" s="1">
        <v>1</v>
      </c>
      <c r="AB112" s="28">
        <v>4</v>
      </c>
      <c r="AC112" s="1">
        <v>1</v>
      </c>
      <c r="AD112" s="27">
        <v>2</v>
      </c>
      <c r="AE112" s="1">
        <v>2</v>
      </c>
      <c r="AF112" s="28">
        <v>2</v>
      </c>
      <c r="AG112" s="1">
        <v>1</v>
      </c>
      <c r="AH112" s="27">
        <v>2</v>
      </c>
      <c r="AI112" s="1">
        <v>1</v>
      </c>
      <c r="AJ112" s="28">
        <v>3</v>
      </c>
      <c r="AK112" s="1">
        <v>1</v>
      </c>
      <c r="AL112" s="27">
        <v>2</v>
      </c>
      <c r="AM112" s="1">
        <v>2</v>
      </c>
      <c r="AN112" s="28">
        <v>2</v>
      </c>
      <c r="AO112" s="1">
        <v>1</v>
      </c>
      <c r="AP112" s="27">
        <v>2</v>
      </c>
      <c r="AQ112" s="1">
        <v>2</v>
      </c>
      <c r="AR112" s="28">
        <v>3</v>
      </c>
      <c r="AS112" s="1">
        <v>1</v>
      </c>
      <c r="AT112" s="27">
        <v>2</v>
      </c>
      <c r="AU112" s="1">
        <v>2</v>
      </c>
      <c r="AV112" s="28">
        <v>3</v>
      </c>
      <c r="AW112" s="1">
        <v>1</v>
      </c>
      <c r="AX112" s="27">
        <v>2</v>
      </c>
      <c r="AY112" s="1">
        <v>1</v>
      </c>
      <c r="AZ112" s="28">
        <v>2</v>
      </c>
      <c r="BA112" s="1">
        <v>1</v>
      </c>
      <c r="BB112" s="27">
        <v>2</v>
      </c>
      <c r="BC112" s="1">
        <v>1</v>
      </c>
      <c r="BD112" s="28">
        <v>4</v>
      </c>
      <c r="BE112" s="2" t="s">
        <v>173</v>
      </c>
    </row>
    <row r="113" spans="1:57" x14ac:dyDescent="0.2">
      <c r="A113" s="1">
        <v>112</v>
      </c>
      <c r="B113" s="1">
        <v>1</v>
      </c>
      <c r="C113" s="1">
        <v>2</v>
      </c>
      <c r="D113" s="1">
        <v>1</v>
      </c>
      <c r="E113" s="1">
        <v>5</v>
      </c>
      <c r="F113" s="1">
        <v>4</v>
      </c>
      <c r="G113" s="1">
        <v>1</v>
      </c>
      <c r="H113" s="1">
        <v>2</v>
      </c>
      <c r="I113" s="1">
        <v>3</v>
      </c>
      <c r="J113" s="1">
        <v>3</v>
      </c>
      <c r="K113" s="1">
        <v>2</v>
      </c>
      <c r="L113" s="1">
        <v>5</v>
      </c>
      <c r="M113" s="1">
        <v>3</v>
      </c>
      <c r="N113" s="1">
        <v>2</v>
      </c>
      <c r="O113" s="1">
        <v>2</v>
      </c>
      <c r="P113" s="1">
        <v>10</v>
      </c>
      <c r="Q113" s="1">
        <v>0</v>
      </c>
      <c r="R113" s="27">
        <v>2</v>
      </c>
      <c r="S113" s="1">
        <v>1</v>
      </c>
      <c r="T113" s="28">
        <v>3</v>
      </c>
      <c r="U113" s="1">
        <v>-77</v>
      </c>
      <c r="V113" s="27">
        <v>-77</v>
      </c>
      <c r="W113" s="1">
        <v>-77</v>
      </c>
      <c r="X113" s="28">
        <v>-77</v>
      </c>
      <c r="Y113" s="1">
        <v>-77</v>
      </c>
      <c r="Z113" s="27">
        <v>-77</v>
      </c>
      <c r="AA113" s="1">
        <v>-77</v>
      </c>
      <c r="AB113" s="28">
        <v>-77</v>
      </c>
      <c r="AC113" s="1">
        <v>-77</v>
      </c>
      <c r="AD113" s="27">
        <v>-77</v>
      </c>
      <c r="AE113" s="1">
        <v>-77</v>
      </c>
      <c r="AF113" s="28">
        <v>-77</v>
      </c>
      <c r="AG113" s="1">
        <v>-77</v>
      </c>
      <c r="AH113" s="27">
        <v>-77</v>
      </c>
      <c r="AI113" s="1">
        <v>-77</v>
      </c>
      <c r="AJ113" s="28">
        <v>-77</v>
      </c>
      <c r="AK113" s="1">
        <v>-77</v>
      </c>
      <c r="AL113" s="27">
        <v>-77</v>
      </c>
      <c r="AM113" s="1">
        <v>-77</v>
      </c>
      <c r="AN113" s="28">
        <v>-77</v>
      </c>
      <c r="AO113" s="1">
        <v>-77</v>
      </c>
      <c r="AP113" s="27">
        <v>-77</v>
      </c>
      <c r="AQ113" s="1">
        <v>-77</v>
      </c>
      <c r="AR113" s="28">
        <v>-77</v>
      </c>
      <c r="AS113" s="1">
        <v>-77</v>
      </c>
      <c r="AT113" s="27">
        <v>-77</v>
      </c>
      <c r="AU113" s="1">
        <v>-77</v>
      </c>
      <c r="AV113" s="28">
        <v>-77</v>
      </c>
      <c r="AW113" s="1">
        <v>-77</v>
      </c>
      <c r="AX113" s="27">
        <v>-77</v>
      </c>
      <c r="AY113" s="1">
        <v>-77</v>
      </c>
      <c r="AZ113" s="28">
        <v>-77</v>
      </c>
      <c r="BA113" s="1">
        <v>-77</v>
      </c>
      <c r="BB113" s="27">
        <v>-77</v>
      </c>
      <c r="BC113" s="1">
        <v>-77</v>
      </c>
      <c r="BD113" s="28">
        <v>-77</v>
      </c>
      <c r="BE113" s="2" t="s">
        <v>174</v>
      </c>
    </row>
    <row r="114" spans="1:57" x14ac:dyDescent="0.2">
      <c r="A114" s="1">
        <v>113</v>
      </c>
      <c r="B114" s="1">
        <v>1</v>
      </c>
      <c r="C114" s="1">
        <v>3</v>
      </c>
      <c r="D114" s="1">
        <v>1</v>
      </c>
      <c r="E114" s="1">
        <v>5</v>
      </c>
      <c r="F114" s="1">
        <v>4</v>
      </c>
      <c r="G114" s="1">
        <v>1</v>
      </c>
      <c r="H114" s="1">
        <v>2</v>
      </c>
      <c r="I114" s="1">
        <v>2</v>
      </c>
      <c r="J114" s="1">
        <v>3</v>
      </c>
      <c r="K114" s="1">
        <v>4</v>
      </c>
      <c r="L114" s="1">
        <v>8</v>
      </c>
      <c r="M114" s="1">
        <v>3</v>
      </c>
      <c r="N114" s="1">
        <v>3</v>
      </c>
      <c r="O114" s="1">
        <v>1</v>
      </c>
      <c r="P114" s="1">
        <v>10</v>
      </c>
      <c r="Q114" s="1">
        <v>1</v>
      </c>
      <c r="R114" s="27">
        <v>2</v>
      </c>
      <c r="S114" s="1">
        <v>2</v>
      </c>
      <c r="T114" s="28">
        <v>4</v>
      </c>
      <c r="U114" s="1">
        <v>1</v>
      </c>
      <c r="V114" s="27">
        <v>1</v>
      </c>
      <c r="W114" s="1">
        <v>2</v>
      </c>
      <c r="X114" s="28">
        <v>4</v>
      </c>
      <c r="Y114" s="1">
        <v>1</v>
      </c>
      <c r="Z114" s="27">
        <v>2</v>
      </c>
      <c r="AA114" s="1">
        <v>1</v>
      </c>
      <c r="AB114" s="28">
        <v>2</v>
      </c>
      <c r="AC114" s="1">
        <v>1</v>
      </c>
      <c r="AD114" s="27">
        <v>2</v>
      </c>
      <c r="AE114" s="1">
        <v>2</v>
      </c>
      <c r="AF114" s="28">
        <v>3</v>
      </c>
      <c r="AG114" s="1">
        <v>1</v>
      </c>
      <c r="AH114" s="27">
        <v>2</v>
      </c>
      <c r="AI114" s="1">
        <v>2</v>
      </c>
      <c r="AJ114" s="28">
        <v>3</v>
      </c>
      <c r="AK114" s="1">
        <v>1</v>
      </c>
      <c r="AL114" s="27">
        <v>2</v>
      </c>
      <c r="AM114" s="1">
        <v>2</v>
      </c>
      <c r="AN114" s="28">
        <v>3</v>
      </c>
      <c r="AO114" s="1">
        <v>1</v>
      </c>
      <c r="AP114" s="27">
        <v>1</v>
      </c>
      <c r="AQ114" s="1">
        <v>2</v>
      </c>
      <c r="AR114" s="28">
        <v>4</v>
      </c>
      <c r="AS114" s="1">
        <v>1</v>
      </c>
      <c r="AT114" s="27">
        <v>2</v>
      </c>
      <c r="AU114" s="1">
        <v>2</v>
      </c>
      <c r="AV114" s="28">
        <v>3</v>
      </c>
      <c r="AW114" s="1">
        <v>1</v>
      </c>
      <c r="AX114" s="27">
        <v>2</v>
      </c>
      <c r="AY114" s="1">
        <v>1</v>
      </c>
      <c r="AZ114" s="28">
        <v>3</v>
      </c>
      <c r="BA114" s="1">
        <v>1</v>
      </c>
      <c r="BB114" s="27">
        <v>2</v>
      </c>
      <c r="BC114" s="1">
        <v>1</v>
      </c>
      <c r="BD114" s="28">
        <v>3</v>
      </c>
      <c r="BE114" s="2" t="s">
        <v>175</v>
      </c>
    </row>
    <row r="115" spans="1:57" x14ac:dyDescent="0.2">
      <c r="A115" s="1">
        <v>114</v>
      </c>
      <c r="B115" s="1">
        <v>1</v>
      </c>
      <c r="C115" s="1">
        <v>2</v>
      </c>
      <c r="D115" s="1">
        <v>2</v>
      </c>
      <c r="E115" s="1">
        <v>5</v>
      </c>
      <c r="F115" s="1">
        <v>4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10</v>
      </c>
      <c r="Q115" s="1">
        <v>1</v>
      </c>
      <c r="R115" s="27">
        <v>2</v>
      </c>
      <c r="S115" s="1">
        <v>2</v>
      </c>
      <c r="T115" s="28">
        <v>4</v>
      </c>
      <c r="U115" s="1">
        <v>1</v>
      </c>
      <c r="V115" s="27">
        <v>2</v>
      </c>
      <c r="W115" s="1">
        <v>2</v>
      </c>
      <c r="X115" s="28">
        <v>4</v>
      </c>
      <c r="Y115" s="1">
        <v>1</v>
      </c>
      <c r="Z115" s="27">
        <v>2</v>
      </c>
      <c r="AA115" s="1">
        <v>1</v>
      </c>
      <c r="AB115" s="28">
        <v>3</v>
      </c>
      <c r="AC115" s="1">
        <v>1</v>
      </c>
      <c r="AD115" s="27">
        <v>2</v>
      </c>
      <c r="AE115" s="1">
        <v>2</v>
      </c>
      <c r="AF115" s="28">
        <v>3</v>
      </c>
      <c r="AG115" s="1">
        <v>1</v>
      </c>
      <c r="AH115" s="27">
        <v>2</v>
      </c>
      <c r="AI115" s="1">
        <v>2</v>
      </c>
      <c r="AJ115" s="28">
        <v>3</v>
      </c>
      <c r="AK115" s="1">
        <v>0</v>
      </c>
      <c r="AL115" s="27">
        <v>2</v>
      </c>
      <c r="AM115" s="1">
        <v>1</v>
      </c>
      <c r="AN115" s="28">
        <v>3</v>
      </c>
      <c r="AO115" s="1">
        <v>1</v>
      </c>
      <c r="AP115" s="27">
        <v>2</v>
      </c>
      <c r="AQ115" s="1">
        <v>2</v>
      </c>
      <c r="AR115" s="28">
        <v>4</v>
      </c>
      <c r="AS115" s="1">
        <v>1</v>
      </c>
      <c r="AT115" s="27">
        <v>2</v>
      </c>
      <c r="AU115" s="1">
        <v>2</v>
      </c>
      <c r="AV115" s="28">
        <v>4</v>
      </c>
      <c r="AW115" s="1">
        <v>0</v>
      </c>
      <c r="AX115" s="27">
        <v>2</v>
      </c>
      <c r="AY115" s="1">
        <v>1</v>
      </c>
      <c r="AZ115" s="28">
        <v>4</v>
      </c>
      <c r="BA115" s="1">
        <v>1</v>
      </c>
      <c r="BB115" s="27">
        <v>2</v>
      </c>
      <c r="BC115" s="1">
        <v>2</v>
      </c>
      <c r="BD115" s="28">
        <v>3</v>
      </c>
      <c r="BE115" s="2" t="s">
        <v>176</v>
      </c>
    </row>
    <row r="116" spans="1:57" x14ac:dyDescent="0.2">
      <c r="A116" s="1">
        <v>115</v>
      </c>
      <c r="B116" s="1"/>
      <c r="C116" s="1">
        <v>3</v>
      </c>
      <c r="D116" s="1">
        <v>2</v>
      </c>
      <c r="E116" s="1">
        <v>2</v>
      </c>
      <c r="F116" s="1">
        <v>4</v>
      </c>
      <c r="G116" s="1">
        <v>1</v>
      </c>
      <c r="H116" s="1">
        <v>2</v>
      </c>
      <c r="I116" s="1">
        <v>3</v>
      </c>
      <c r="J116" s="1">
        <v>2</v>
      </c>
      <c r="K116" s="1">
        <v>3</v>
      </c>
      <c r="L116" s="1">
        <v>7</v>
      </c>
      <c r="M116" s="1">
        <v>3</v>
      </c>
      <c r="N116" s="1">
        <v>3</v>
      </c>
      <c r="O116" s="1">
        <v>3</v>
      </c>
      <c r="P116" s="1"/>
      <c r="Q116" s="1"/>
      <c r="R116" s="27">
        <v>1</v>
      </c>
      <c r="S116" s="1">
        <v>1</v>
      </c>
      <c r="T116" s="28">
        <v>4</v>
      </c>
      <c r="U116" s="1"/>
      <c r="V116" s="27">
        <v>1</v>
      </c>
      <c r="W116" s="1">
        <v>2</v>
      </c>
      <c r="X116" s="28">
        <v>4</v>
      </c>
      <c r="Y116" s="1"/>
      <c r="Z116" s="27">
        <v>2</v>
      </c>
      <c r="AA116" s="1">
        <v>1</v>
      </c>
      <c r="AB116" s="28">
        <v>4</v>
      </c>
      <c r="AC116" s="1"/>
      <c r="AD116" s="27">
        <v>2</v>
      </c>
      <c r="AE116" s="1">
        <v>1</v>
      </c>
      <c r="AF116" s="28">
        <v>3</v>
      </c>
      <c r="AG116" s="1"/>
      <c r="AH116" s="27">
        <v>1</v>
      </c>
      <c r="AI116" s="1">
        <v>2</v>
      </c>
      <c r="AJ116" s="28">
        <v>3</v>
      </c>
      <c r="AK116" s="1"/>
      <c r="AL116" s="27">
        <v>2</v>
      </c>
      <c r="AM116" s="1">
        <v>2</v>
      </c>
      <c r="AN116" s="28">
        <v>3</v>
      </c>
      <c r="AO116" s="1"/>
      <c r="AP116" s="27">
        <v>1</v>
      </c>
      <c r="AQ116" s="1">
        <v>1</v>
      </c>
      <c r="AR116" s="28">
        <v>3</v>
      </c>
      <c r="AS116" s="1"/>
      <c r="AT116" s="27">
        <v>2</v>
      </c>
      <c r="AU116" s="1">
        <v>1</v>
      </c>
      <c r="AV116" s="28">
        <v>2</v>
      </c>
      <c r="AW116" s="1"/>
      <c r="AX116" s="27">
        <v>2</v>
      </c>
      <c r="AY116" s="1">
        <v>1</v>
      </c>
      <c r="AZ116" s="28">
        <v>3</v>
      </c>
      <c r="BA116" s="1"/>
      <c r="BB116" s="27">
        <v>2</v>
      </c>
      <c r="BC116" s="1">
        <v>2</v>
      </c>
      <c r="BD116" s="28">
        <v>3</v>
      </c>
    </row>
    <row r="117" spans="1:57" x14ac:dyDescent="0.2">
      <c r="A117" s="1">
        <v>116</v>
      </c>
      <c r="B117" s="1"/>
      <c r="C117" s="1">
        <v>3</v>
      </c>
      <c r="D117" s="1">
        <v>1</v>
      </c>
      <c r="E117" s="1">
        <v>5</v>
      </c>
      <c r="F117" s="1">
        <v>4</v>
      </c>
      <c r="G117" s="1">
        <v>1</v>
      </c>
      <c r="H117" s="1">
        <v>2</v>
      </c>
      <c r="I117" s="1">
        <v>2</v>
      </c>
      <c r="J117" s="1">
        <v>3</v>
      </c>
      <c r="K117" s="1">
        <v>3</v>
      </c>
      <c r="L117" s="1">
        <v>7</v>
      </c>
      <c r="M117" s="1">
        <v>3</v>
      </c>
      <c r="N117" s="1">
        <v>3</v>
      </c>
      <c r="O117" s="1">
        <v>1</v>
      </c>
      <c r="P117" s="1"/>
      <c r="Q117" s="1"/>
      <c r="R117" s="27">
        <v>1</v>
      </c>
      <c r="S117" s="1">
        <v>1</v>
      </c>
      <c r="T117" s="28">
        <v>4</v>
      </c>
      <c r="U117" s="1"/>
      <c r="V117" s="27">
        <v>1</v>
      </c>
      <c r="W117" s="1">
        <v>2</v>
      </c>
      <c r="X117" s="28">
        <v>3</v>
      </c>
      <c r="Y117" s="1"/>
      <c r="Z117" s="27">
        <v>1</v>
      </c>
      <c r="AA117" s="1">
        <v>1</v>
      </c>
      <c r="AB117" s="28">
        <v>3</v>
      </c>
      <c r="AC117" s="1"/>
      <c r="AD117" s="27">
        <v>1</v>
      </c>
      <c r="AE117" s="1">
        <v>2</v>
      </c>
      <c r="AF117" s="28">
        <v>2</v>
      </c>
      <c r="AG117" s="1"/>
      <c r="AH117" s="27">
        <v>1</v>
      </c>
      <c r="AI117" s="1">
        <v>1</v>
      </c>
      <c r="AJ117" s="28">
        <v>3</v>
      </c>
      <c r="AK117" s="1"/>
      <c r="AL117" s="27">
        <v>1</v>
      </c>
      <c r="AM117" s="1">
        <v>1</v>
      </c>
      <c r="AN117" s="28">
        <v>4</v>
      </c>
      <c r="AO117" s="1"/>
      <c r="AP117" s="27">
        <v>1</v>
      </c>
      <c r="AQ117" s="1">
        <v>2</v>
      </c>
      <c r="AR117" s="28">
        <v>3</v>
      </c>
      <c r="AS117" s="1"/>
      <c r="AT117" s="27">
        <v>1</v>
      </c>
      <c r="AU117" s="1">
        <v>1</v>
      </c>
      <c r="AV117" s="28">
        <v>4</v>
      </c>
      <c r="AW117" s="1"/>
      <c r="AX117" s="27">
        <v>1</v>
      </c>
      <c r="AY117" s="1">
        <v>1</v>
      </c>
      <c r="AZ117" s="28">
        <v>4</v>
      </c>
      <c r="BA117" s="1"/>
      <c r="BB117" s="27">
        <v>1</v>
      </c>
      <c r="BC117" s="1">
        <v>1</v>
      </c>
      <c r="BD117" s="28">
        <v>2</v>
      </c>
    </row>
    <row r="118" spans="1:57" x14ac:dyDescent="0.2">
      <c r="A118" s="1">
        <v>117</v>
      </c>
      <c r="B118" s="1"/>
      <c r="C118" s="1">
        <v>3</v>
      </c>
      <c r="D118" s="1">
        <v>1</v>
      </c>
      <c r="E118" s="1">
        <v>4</v>
      </c>
      <c r="F118" s="1">
        <v>4</v>
      </c>
      <c r="G118" s="1">
        <v>2</v>
      </c>
      <c r="H118" s="1">
        <v>2</v>
      </c>
      <c r="I118" s="1">
        <v>4</v>
      </c>
      <c r="J118" s="1">
        <v>3</v>
      </c>
      <c r="K118" s="1">
        <v>4</v>
      </c>
      <c r="L118" s="1">
        <v>8</v>
      </c>
      <c r="M118" s="1">
        <v>4</v>
      </c>
      <c r="N118" s="1">
        <v>3</v>
      </c>
      <c r="O118" s="1">
        <v>3</v>
      </c>
      <c r="P118" s="1"/>
      <c r="Q118" s="1"/>
      <c r="R118" s="27">
        <v>2</v>
      </c>
      <c r="S118" s="1">
        <v>1</v>
      </c>
      <c r="T118" s="28">
        <v>4</v>
      </c>
      <c r="U118" s="1"/>
      <c r="V118" s="27">
        <v>2</v>
      </c>
      <c r="W118" s="1">
        <v>1</v>
      </c>
      <c r="X118" s="28">
        <v>4</v>
      </c>
      <c r="Y118" s="1"/>
      <c r="Z118" s="27">
        <v>2</v>
      </c>
      <c r="AA118" s="1">
        <v>1</v>
      </c>
      <c r="AB118" s="28">
        <v>4</v>
      </c>
      <c r="AC118" s="1"/>
      <c r="AD118" s="27">
        <v>2</v>
      </c>
      <c r="AE118" s="1">
        <v>2</v>
      </c>
      <c r="AF118" s="28">
        <v>4</v>
      </c>
      <c r="AG118" s="1"/>
      <c r="AH118" s="27">
        <v>2</v>
      </c>
      <c r="AI118" s="1">
        <v>2</v>
      </c>
      <c r="AJ118" s="28">
        <v>4</v>
      </c>
      <c r="AK118" s="1"/>
      <c r="AL118" s="27">
        <v>1</v>
      </c>
      <c r="AM118" s="1">
        <v>1</v>
      </c>
      <c r="AN118" s="28">
        <v>4</v>
      </c>
      <c r="AO118" s="1"/>
      <c r="AP118" s="27">
        <v>2</v>
      </c>
      <c r="AQ118" s="1">
        <v>1</v>
      </c>
      <c r="AR118" s="28">
        <v>4</v>
      </c>
      <c r="AS118" s="1"/>
      <c r="AT118" s="27">
        <v>2</v>
      </c>
      <c r="AU118" s="1">
        <v>1</v>
      </c>
      <c r="AV118" s="28">
        <v>4</v>
      </c>
      <c r="AW118" s="1"/>
      <c r="AX118" s="27">
        <v>2</v>
      </c>
      <c r="AY118" s="1">
        <v>1</v>
      </c>
      <c r="AZ118" s="28">
        <v>4</v>
      </c>
      <c r="BA118" s="1"/>
      <c r="BB118" s="27">
        <v>2</v>
      </c>
      <c r="BC118" s="1">
        <v>2</v>
      </c>
      <c r="BD118" s="28">
        <v>4</v>
      </c>
    </row>
    <row r="119" spans="1:57" x14ac:dyDescent="0.2">
      <c r="A119" s="1">
        <v>118</v>
      </c>
      <c r="B119" s="1"/>
      <c r="C119" s="1">
        <v>2</v>
      </c>
      <c r="D119" s="1">
        <v>2</v>
      </c>
      <c r="E119" s="1">
        <v>4</v>
      </c>
      <c r="F119" s="1">
        <v>4</v>
      </c>
      <c r="G119" s="1">
        <v>1</v>
      </c>
      <c r="H119" s="1">
        <v>2</v>
      </c>
      <c r="I119" s="1">
        <v>3</v>
      </c>
      <c r="J119" s="1">
        <v>3</v>
      </c>
      <c r="K119" s="1">
        <v>4</v>
      </c>
      <c r="L119" s="1">
        <v>5</v>
      </c>
      <c r="M119" s="1">
        <v>4</v>
      </c>
      <c r="N119" s="1">
        <v>3</v>
      </c>
      <c r="O119" s="1">
        <v>2</v>
      </c>
      <c r="P119" s="1"/>
      <c r="Q119" s="1"/>
      <c r="R119" s="27">
        <v>2</v>
      </c>
      <c r="S119" s="1">
        <v>2</v>
      </c>
      <c r="T119" s="28">
        <v>2</v>
      </c>
      <c r="U119" s="1"/>
      <c r="V119" s="27">
        <v>1</v>
      </c>
      <c r="W119" s="1">
        <v>2</v>
      </c>
      <c r="X119" s="28">
        <v>4</v>
      </c>
      <c r="Y119" s="1"/>
      <c r="Z119" s="27">
        <v>2</v>
      </c>
      <c r="AA119" s="1">
        <v>1</v>
      </c>
      <c r="AB119" s="28">
        <v>3</v>
      </c>
      <c r="AC119" s="1"/>
      <c r="AD119" s="27">
        <v>1</v>
      </c>
      <c r="AE119" s="1">
        <v>1</v>
      </c>
      <c r="AF119" s="28">
        <v>4</v>
      </c>
      <c r="AG119" s="1"/>
      <c r="AH119" s="27">
        <v>1</v>
      </c>
      <c r="AI119" s="1">
        <v>2</v>
      </c>
      <c r="AJ119" s="28">
        <v>4</v>
      </c>
      <c r="AK119" s="1"/>
      <c r="AL119" s="27">
        <v>2</v>
      </c>
      <c r="AM119" s="1">
        <v>2</v>
      </c>
      <c r="AN119" s="28">
        <v>3</v>
      </c>
      <c r="AO119" s="1"/>
      <c r="AP119" s="27">
        <v>1</v>
      </c>
      <c r="AQ119" s="1">
        <v>2</v>
      </c>
      <c r="AR119" s="28">
        <v>4</v>
      </c>
      <c r="AS119" s="1"/>
      <c r="AT119" s="27">
        <v>2</v>
      </c>
      <c r="AU119" s="1">
        <v>2</v>
      </c>
      <c r="AV119" s="28">
        <v>2</v>
      </c>
      <c r="AW119" s="1"/>
      <c r="AX119" s="27">
        <v>2</v>
      </c>
      <c r="AY119" s="1">
        <v>1</v>
      </c>
      <c r="AZ119" s="28">
        <v>4</v>
      </c>
      <c r="BA119" s="1"/>
      <c r="BB119" s="27">
        <v>2</v>
      </c>
      <c r="BC119" s="1">
        <v>2</v>
      </c>
      <c r="BD119" s="28">
        <v>3</v>
      </c>
    </row>
    <row r="120" spans="1:57" x14ac:dyDescent="0.2">
      <c r="A120" s="1">
        <v>119</v>
      </c>
      <c r="B120" s="1"/>
      <c r="C120" s="1">
        <v>3</v>
      </c>
      <c r="D120" s="1">
        <v>2</v>
      </c>
      <c r="E120" s="1">
        <v>3</v>
      </c>
      <c r="F120" s="1">
        <v>-77</v>
      </c>
      <c r="G120" s="1">
        <v>1</v>
      </c>
      <c r="H120" s="1">
        <v>2</v>
      </c>
      <c r="I120" s="1">
        <v>3</v>
      </c>
      <c r="J120" s="1">
        <v>4</v>
      </c>
      <c r="K120" s="1">
        <v>3</v>
      </c>
      <c r="L120" s="1">
        <v>7</v>
      </c>
      <c r="M120" s="1">
        <v>3</v>
      </c>
      <c r="N120" s="1">
        <v>3</v>
      </c>
      <c r="O120" s="1">
        <v>2</v>
      </c>
      <c r="P120" s="1"/>
      <c r="Q120" s="1"/>
      <c r="R120" s="27">
        <v>2</v>
      </c>
      <c r="S120" s="1">
        <v>1</v>
      </c>
      <c r="T120" s="28">
        <v>4</v>
      </c>
      <c r="U120" s="1"/>
      <c r="V120" s="27">
        <v>1</v>
      </c>
      <c r="W120" s="1">
        <v>2</v>
      </c>
      <c r="X120" s="28">
        <v>4</v>
      </c>
      <c r="Y120" s="1"/>
      <c r="Z120" s="27">
        <v>2</v>
      </c>
      <c r="AA120" s="1">
        <v>1</v>
      </c>
      <c r="AB120" s="28">
        <v>3</v>
      </c>
      <c r="AC120" s="1"/>
      <c r="AD120" s="27">
        <v>2</v>
      </c>
      <c r="AE120" s="1">
        <v>1</v>
      </c>
      <c r="AF120" s="28">
        <v>3</v>
      </c>
      <c r="AG120" s="1"/>
      <c r="AH120" s="27">
        <v>2</v>
      </c>
      <c r="AI120" s="1">
        <v>1</v>
      </c>
      <c r="AJ120" s="28">
        <v>3</v>
      </c>
      <c r="AK120" s="1"/>
      <c r="AL120" s="27">
        <v>2</v>
      </c>
      <c r="AM120" s="1">
        <v>1</v>
      </c>
      <c r="AN120" s="28">
        <v>3</v>
      </c>
      <c r="AO120" s="1"/>
      <c r="AP120" s="27">
        <v>2</v>
      </c>
      <c r="AQ120" s="1">
        <v>2</v>
      </c>
      <c r="AR120" s="28">
        <v>3</v>
      </c>
      <c r="AS120" s="1"/>
      <c r="AT120" s="27">
        <v>2</v>
      </c>
      <c r="AU120" s="1">
        <v>2</v>
      </c>
      <c r="AV120" s="28">
        <v>3</v>
      </c>
      <c r="AW120" s="1"/>
      <c r="AX120" s="27">
        <v>2</v>
      </c>
      <c r="AY120" s="1">
        <v>1</v>
      </c>
      <c r="AZ120" s="28">
        <v>3</v>
      </c>
      <c r="BA120" s="1"/>
      <c r="BB120" s="27">
        <v>2</v>
      </c>
      <c r="BC120" s="1">
        <v>2</v>
      </c>
      <c r="BD120" s="28">
        <v>3</v>
      </c>
    </row>
    <row r="121" spans="1:57" x14ac:dyDescent="0.2">
      <c r="A121" s="1">
        <v>120</v>
      </c>
      <c r="B121" s="1"/>
      <c r="C121" s="1">
        <v>3</v>
      </c>
      <c r="D121" s="1">
        <v>1</v>
      </c>
      <c r="E121" s="1">
        <v>2</v>
      </c>
      <c r="F121" s="1">
        <v>4</v>
      </c>
      <c r="G121" s="1">
        <v>1</v>
      </c>
      <c r="H121" s="1">
        <v>2</v>
      </c>
      <c r="I121" s="1">
        <v>3</v>
      </c>
      <c r="J121" s="1">
        <v>3</v>
      </c>
      <c r="K121" s="1">
        <v>4</v>
      </c>
      <c r="L121" s="1">
        <v>8</v>
      </c>
      <c r="M121" s="1">
        <v>3</v>
      </c>
      <c r="N121" s="1">
        <v>1</v>
      </c>
      <c r="O121" s="1">
        <v>1</v>
      </c>
      <c r="P121" s="1"/>
      <c r="Q121" s="1"/>
      <c r="R121" s="27">
        <v>2</v>
      </c>
      <c r="S121" s="1">
        <v>2</v>
      </c>
      <c r="T121" s="28">
        <v>3</v>
      </c>
      <c r="U121" s="1"/>
      <c r="V121" s="27">
        <v>1</v>
      </c>
      <c r="W121" s="1">
        <v>2</v>
      </c>
      <c r="X121" s="28">
        <v>4</v>
      </c>
      <c r="Y121" s="1"/>
      <c r="Z121" s="27">
        <v>2</v>
      </c>
      <c r="AA121" s="1">
        <v>1</v>
      </c>
      <c r="AB121" s="28">
        <v>4</v>
      </c>
      <c r="AC121" s="1"/>
      <c r="AD121" s="27">
        <v>2</v>
      </c>
      <c r="AE121" s="1">
        <v>1</v>
      </c>
      <c r="AF121" s="28">
        <v>4</v>
      </c>
      <c r="AG121" s="1"/>
      <c r="AH121" s="27">
        <v>2</v>
      </c>
      <c r="AI121" s="1">
        <v>2</v>
      </c>
      <c r="AJ121" s="28">
        <v>4</v>
      </c>
      <c r="AK121" s="1"/>
      <c r="AL121" s="27">
        <v>2</v>
      </c>
      <c r="AM121" s="1">
        <v>1</v>
      </c>
      <c r="AN121" s="28">
        <v>4</v>
      </c>
      <c r="AO121" s="1"/>
      <c r="AP121" s="27">
        <v>2</v>
      </c>
      <c r="AQ121" s="1">
        <v>2</v>
      </c>
      <c r="AR121" s="28">
        <v>4</v>
      </c>
      <c r="AS121" s="1"/>
      <c r="AT121" s="27">
        <v>2</v>
      </c>
      <c r="AU121" s="1">
        <v>1</v>
      </c>
      <c r="AV121" s="28">
        <v>3</v>
      </c>
      <c r="AW121" s="1"/>
      <c r="AX121" s="27">
        <v>2</v>
      </c>
      <c r="AY121" s="1">
        <v>1</v>
      </c>
      <c r="AZ121" s="28">
        <v>4</v>
      </c>
      <c r="BA121" s="1"/>
      <c r="BB121" s="27">
        <v>2</v>
      </c>
      <c r="BC121" s="1">
        <v>1</v>
      </c>
      <c r="BD121" s="28">
        <v>4</v>
      </c>
    </row>
    <row r="122" spans="1:57" x14ac:dyDescent="0.2">
      <c r="A122" s="1">
        <v>121</v>
      </c>
      <c r="B122" s="1"/>
      <c r="C122" s="1">
        <v>3</v>
      </c>
      <c r="D122" s="1">
        <v>1</v>
      </c>
      <c r="E122" s="1">
        <v>5</v>
      </c>
      <c r="F122" s="1">
        <v>4</v>
      </c>
      <c r="G122" s="1">
        <v>1</v>
      </c>
      <c r="H122" s="1">
        <v>2</v>
      </c>
      <c r="I122" s="1">
        <v>3</v>
      </c>
      <c r="J122" s="1">
        <v>2</v>
      </c>
      <c r="K122" s="1">
        <v>4</v>
      </c>
      <c r="L122" s="1">
        <v>8</v>
      </c>
      <c r="M122" s="1">
        <v>4</v>
      </c>
      <c r="N122" s="1">
        <v>3</v>
      </c>
      <c r="O122" s="1">
        <v>3</v>
      </c>
      <c r="P122" s="1"/>
      <c r="Q122" s="1"/>
      <c r="R122" s="27">
        <v>2</v>
      </c>
      <c r="S122" s="1">
        <v>1</v>
      </c>
      <c r="T122" s="28">
        <v>3</v>
      </c>
      <c r="U122" s="1"/>
      <c r="V122" s="27">
        <v>1</v>
      </c>
      <c r="W122" s="1">
        <v>2</v>
      </c>
      <c r="X122" s="28">
        <v>4</v>
      </c>
      <c r="Y122" s="1"/>
      <c r="Z122" s="27">
        <v>2</v>
      </c>
      <c r="AA122" s="1">
        <v>2</v>
      </c>
      <c r="AB122" s="28">
        <v>4</v>
      </c>
      <c r="AC122" s="1"/>
      <c r="AD122" s="27">
        <v>2</v>
      </c>
      <c r="AE122" s="1">
        <v>1</v>
      </c>
      <c r="AF122" s="28">
        <v>4</v>
      </c>
      <c r="AG122" s="1"/>
      <c r="AH122" s="27">
        <v>1</v>
      </c>
      <c r="AI122" s="1">
        <v>2</v>
      </c>
      <c r="AJ122" s="28">
        <v>4</v>
      </c>
      <c r="AK122" s="1"/>
      <c r="AL122" s="27">
        <v>2</v>
      </c>
      <c r="AM122" s="1">
        <v>1</v>
      </c>
      <c r="AN122" s="28">
        <v>4</v>
      </c>
      <c r="AO122" s="1"/>
      <c r="AP122" s="27">
        <v>1</v>
      </c>
      <c r="AQ122" s="1">
        <v>2</v>
      </c>
      <c r="AR122" s="28">
        <v>4</v>
      </c>
      <c r="AS122" s="1"/>
      <c r="AT122" s="27">
        <v>2</v>
      </c>
      <c r="AU122" s="1">
        <v>2</v>
      </c>
      <c r="AV122" s="28">
        <v>4</v>
      </c>
      <c r="AW122" s="1"/>
      <c r="AX122" s="27">
        <v>2</v>
      </c>
      <c r="AY122" s="1">
        <v>1</v>
      </c>
      <c r="AZ122" s="28">
        <v>4</v>
      </c>
      <c r="BA122" s="1"/>
      <c r="BB122" s="27">
        <v>2</v>
      </c>
      <c r="BC122" s="1">
        <v>2</v>
      </c>
      <c r="BD122" s="28">
        <v>4</v>
      </c>
    </row>
    <row r="123" spans="1:57" x14ac:dyDescent="0.2">
      <c r="A123" s="1">
        <v>122</v>
      </c>
      <c r="B123" s="1"/>
      <c r="C123" s="1">
        <v>3</v>
      </c>
      <c r="D123" s="1">
        <v>2</v>
      </c>
      <c r="E123" s="1">
        <v>2</v>
      </c>
      <c r="F123" s="1">
        <v>4</v>
      </c>
      <c r="G123" s="1">
        <v>1</v>
      </c>
      <c r="H123" s="1">
        <v>2</v>
      </c>
      <c r="I123" s="1">
        <v>3</v>
      </c>
      <c r="J123" s="1">
        <v>3</v>
      </c>
      <c r="K123" s="1">
        <v>3</v>
      </c>
      <c r="L123" s="1">
        <v>5</v>
      </c>
      <c r="M123" s="1">
        <v>2</v>
      </c>
      <c r="N123" s="1">
        <v>2</v>
      </c>
      <c r="O123" s="1">
        <v>2</v>
      </c>
      <c r="P123" s="1"/>
      <c r="Q123" s="1"/>
      <c r="R123" s="27">
        <v>2</v>
      </c>
      <c r="S123" s="1">
        <v>1</v>
      </c>
      <c r="T123" s="28">
        <v>2</v>
      </c>
      <c r="U123" s="1"/>
      <c r="V123" s="27">
        <v>1</v>
      </c>
      <c r="W123" s="1">
        <v>2</v>
      </c>
      <c r="X123" s="28">
        <v>4</v>
      </c>
      <c r="Y123" s="1"/>
      <c r="Z123" s="27">
        <v>2</v>
      </c>
      <c r="AA123" s="1">
        <v>1</v>
      </c>
      <c r="AB123" s="28">
        <v>2</v>
      </c>
      <c r="AC123" s="1"/>
      <c r="AD123" s="27">
        <v>2</v>
      </c>
      <c r="AE123" s="1">
        <v>2</v>
      </c>
      <c r="AF123" s="28">
        <v>3</v>
      </c>
      <c r="AG123" s="1"/>
      <c r="AH123" s="27">
        <v>2</v>
      </c>
      <c r="AI123" s="1">
        <v>1</v>
      </c>
      <c r="AJ123" s="28">
        <v>4</v>
      </c>
      <c r="AK123" s="1"/>
      <c r="AL123" s="27">
        <v>2</v>
      </c>
      <c r="AM123" s="1">
        <v>1</v>
      </c>
      <c r="AN123" s="28">
        <v>3</v>
      </c>
      <c r="AO123" s="1"/>
      <c r="AP123" s="27">
        <v>2</v>
      </c>
      <c r="AQ123" s="1">
        <v>1</v>
      </c>
      <c r="AR123" s="28">
        <v>4</v>
      </c>
      <c r="AS123" s="1"/>
      <c r="AT123" s="27">
        <v>2</v>
      </c>
      <c r="AU123" s="1">
        <v>1</v>
      </c>
      <c r="AV123" s="28">
        <v>3</v>
      </c>
      <c r="AW123" s="1"/>
      <c r="AX123" s="27">
        <v>2</v>
      </c>
      <c r="AY123" s="1">
        <v>1</v>
      </c>
      <c r="AZ123" s="28">
        <v>3</v>
      </c>
      <c r="BA123" s="1"/>
      <c r="BB123" s="27">
        <v>2</v>
      </c>
      <c r="BC123" s="1">
        <v>2</v>
      </c>
      <c r="BD123" s="28">
        <v>3</v>
      </c>
    </row>
    <row r="124" spans="1:57" x14ac:dyDescent="0.2">
      <c r="A124" s="1">
        <v>123</v>
      </c>
      <c r="B124" s="1"/>
      <c r="C124" s="1">
        <v>2</v>
      </c>
      <c r="D124" s="1">
        <v>2</v>
      </c>
      <c r="E124" s="1">
        <v>3</v>
      </c>
      <c r="F124" s="1">
        <v>4</v>
      </c>
      <c r="G124" s="1">
        <v>2</v>
      </c>
      <c r="H124" s="1">
        <v>2</v>
      </c>
      <c r="I124" s="1">
        <v>3</v>
      </c>
      <c r="J124" s="1">
        <v>3</v>
      </c>
      <c r="K124" s="1">
        <v>4</v>
      </c>
      <c r="L124" s="1">
        <v>7</v>
      </c>
      <c r="M124" s="1">
        <v>2</v>
      </c>
      <c r="N124" s="1">
        <v>3</v>
      </c>
      <c r="O124" s="1">
        <v>2</v>
      </c>
      <c r="P124" s="1"/>
      <c r="Q124" s="1"/>
      <c r="R124" s="27">
        <v>2</v>
      </c>
      <c r="S124" s="1">
        <v>1</v>
      </c>
      <c r="T124" s="28">
        <v>1</v>
      </c>
      <c r="U124" s="1"/>
      <c r="V124" s="27">
        <v>2</v>
      </c>
      <c r="W124" s="1">
        <v>2</v>
      </c>
      <c r="X124" s="28">
        <v>2</v>
      </c>
      <c r="Y124" s="1"/>
      <c r="Z124" s="27">
        <v>2</v>
      </c>
      <c r="AA124" s="1">
        <v>1</v>
      </c>
      <c r="AB124" s="28">
        <v>1</v>
      </c>
      <c r="AC124" s="1"/>
      <c r="AD124" s="27">
        <v>2</v>
      </c>
      <c r="AE124" s="1">
        <v>1</v>
      </c>
      <c r="AF124" s="28">
        <v>3</v>
      </c>
      <c r="AG124" s="1"/>
      <c r="AH124" s="27">
        <v>2</v>
      </c>
      <c r="AI124" s="1">
        <v>2</v>
      </c>
      <c r="AJ124" s="28">
        <v>1</v>
      </c>
      <c r="AK124" s="1"/>
      <c r="AL124" s="27">
        <v>2</v>
      </c>
      <c r="AM124" s="1">
        <v>2</v>
      </c>
      <c r="AN124" s="28">
        <v>3</v>
      </c>
      <c r="AO124" s="1"/>
      <c r="AP124" s="27">
        <v>2</v>
      </c>
      <c r="AQ124" s="1">
        <v>1</v>
      </c>
      <c r="AR124" s="28">
        <v>2</v>
      </c>
      <c r="AS124" s="1"/>
      <c r="AT124" s="27">
        <v>2</v>
      </c>
      <c r="AU124" s="1">
        <v>2</v>
      </c>
      <c r="AV124" s="28">
        <v>2</v>
      </c>
      <c r="AW124" s="1"/>
      <c r="AX124" s="27">
        <v>2</v>
      </c>
      <c r="AY124" s="1">
        <v>1</v>
      </c>
      <c r="AZ124" s="28">
        <v>4</v>
      </c>
      <c r="BA124" s="1"/>
      <c r="BB124" s="27">
        <v>2</v>
      </c>
      <c r="BC124" s="1">
        <v>1</v>
      </c>
      <c r="BD124" s="28">
        <v>3</v>
      </c>
    </row>
    <row r="125" spans="1:57" x14ac:dyDescent="0.2">
      <c r="A125" s="1">
        <v>124</v>
      </c>
      <c r="B125" s="1"/>
      <c r="C125" s="1">
        <v>3</v>
      </c>
      <c r="D125" s="1">
        <v>2</v>
      </c>
      <c r="E125" s="1">
        <v>3</v>
      </c>
      <c r="F125" s="1">
        <v>4</v>
      </c>
      <c r="G125" s="1">
        <v>1</v>
      </c>
      <c r="H125" s="1">
        <v>2</v>
      </c>
      <c r="I125" s="1">
        <v>3</v>
      </c>
      <c r="J125" s="1">
        <v>3</v>
      </c>
      <c r="K125" s="1">
        <v>3</v>
      </c>
      <c r="L125" s="1">
        <v>7</v>
      </c>
      <c r="M125" s="1">
        <v>3</v>
      </c>
      <c r="N125" s="1">
        <v>2</v>
      </c>
      <c r="O125" s="1">
        <v>1</v>
      </c>
      <c r="P125" s="1"/>
      <c r="Q125" s="1"/>
      <c r="R125" s="27">
        <v>2</v>
      </c>
      <c r="S125" s="1">
        <v>2</v>
      </c>
      <c r="T125" s="28">
        <v>3</v>
      </c>
      <c r="U125" s="1"/>
      <c r="V125" s="27">
        <v>2</v>
      </c>
      <c r="W125" s="1">
        <v>1</v>
      </c>
      <c r="X125" s="28">
        <v>4</v>
      </c>
      <c r="Y125" s="1"/>
      <c r="Z125" s="27">
        <v>2</v>
      </c>
      <c r="AA125" s="1">
        <v>1</v>
      </c>
      <c r="AB125" s="28">
        <v>4</v>
      </c>
      <c r="AC125" s="1"/>
      <c r="AD125" s="27">
        <v>2</v>
      </c>
      <c r="AE125" s="1">
        <v>1</v>
      </c>
      <c r="AF125" s="28">
        <v>4</v>
      </c>
      <c r="AG125" s="1"/>
      <c r="AH125" s="27">
        <v>2</v>
      </c>
      <c r="AI125" s="1">
        <v>1</v>
      </c>
      <c r="AJ125" s="28">
        <v>3</v>
      </c>
      <c r="AK125" s="1"/>
      <c r="AL125" s="27">
        <v>2</v>
      </c>
      <c r="AM125" s="1">
        <v>2</v>
      </c>
      <c r="AN125" s="28">
        <v>4</v>
      </c>
      <c r="AO125" s="1"/>
      <c r="AP125" s="27">
        <v>2</v>
      </c>
      <c r="AQ125" s="1">
        <v>2</v>
      </c>
      <c r="AR125" s="28">
        <v>3</v>
      </c>
      <c r="AS125" s="1"/>
      <c r="AT125" s="27">
        <v>2</v>
      </c>
      <c r="AU125" s="1">
        <v>2</v>
      </c>
      <c r="AV125" s="28">
        <v>-77</v>
      </c>
      <c r="AW125" s="1"/>
      <c r="AX125" s="27">
        <v>2</v>
      </c>
      <c r="AY125" s="1">
        <v>2</v>
      </c>
      <c r="AZ125" s="28">
        <v>3</v>
      </c>
      <c r="BA125" s="1"/>
      <c r="BB125" s="27">
        <v>2</v>
      </c>
      <c r="BC125" s="1">
        <v>1</v>
      </c>
      <c r="BD125" s="28">
        <v>3</v>
      </c>
    </row>
    <row r="126" spans="1:57" x14ac:dyDescent="0.2">
      <c r="A126" s="1">
        <v>125</v>
      </c>
      <c r="B126" s="1"/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2</v>
      </c>
      <c r="I126" s="1">
        <v>2</v>
      </c>
      <c r="J126" s="1">
        <v>1</v>
      </c>
      <c r="K126" s="1">
        <v>3</v>
      </c>
      <c r="L126" s="1">
        <v>8</v>
      </c>
      <c r="M126" s="1">
        <v>2</v>
      </c>
      <c r="N126" s="1">
        <v>3</v>
      </c>
      <c r="O126" s="1">
        <v>2</v>
      </c>
      <c r="P126" s="1"/>
      <c r="Q126" s="1"/>
      <c r="R126" s="27">
        <v>1</v>
      </c>
      <c r="S126" s="1">
        <v>2</v>
      </c>
      <c r="T126" s="28">
        <v>3</v>
      </c>
      <c r="U126" s="1"/>
      <c r="V126" s="27">
        <v>2</v>
      </c>
      <c r="W126" s="1">
        <v>2</v>
      </c>
      <c r="X126" s="28">
        <v>3</v>
      </c>
      <c r="Y126" s="1"/>
      <c r="Z126" s="27">
        <v>2</v>
      </c>
      <c r="AA126" s="1">
        <v>1</v>
      </c>
      <c r="AB126" s="28">
        <v>3</v>
      </c>
      <c r="AC126" s="1"/>
      <c r="AD126" s="27">
        <v>2</v>
      </c>
      <c r="AE126" s="1">
        <v>2</v>
      </c>
      <c r="AF126" s="28">
        <v>3</v>
      </c>
      <c r="AG126" s="1"/>
      <c r="AH126" s="27">
        <v>2</v>
      </c>
      <c r="AI126" s="1">
        <v>2</v>
      </c>
      <c r="AJ126" s="28">
        <v>3</v>
      </c>
      <c r="AK126" s="1"/>
      <c r="AL126" s="27">
        <v>2</v>
      </c>
      <c r="AM126" s="1">
        <v>2</v>
      </c>
      <c r="AN126" s="28">
        <v>3</v>
      </c>
      <c r="AO126" s="1"/>
      <c r="AP126" s="27">
        <v>2</v>
      </c>
      <c r="AQ126" s="1">
        <v>1</v>
      </c>
      <c r="AR126" s="28">
        <v>2</v>
      </c>
      <c r="AS126" s="1"/>
      <c r="AT126" s="27">
        <v>2</v>
      </c>
      <c r="AU126" s="1">
        <v>1</v>
      </c>
      <c r="AV126" s="28">
        <v>2</v>
      </c>
      <c r="AW126" s="1"/>
      <c r="AX126" s="27">
        <v>2</v>
      </c>
      <c r="AY126" s="1">
        <v>1</v>
      </c>
      <c r="AZ126" s="28">
        <v>3</v>
      </c>
      <c r="BA126" s="1"/>
      <c r="BB126" s="27">
        <v>2</v>
      </c>
      <c r="BC126" s="1">
        <v>1</v>
      </c>
      <c r="BD126" s="28">
        <v>3</v>
      </c>
    </row>
    <row r="127" spans="1:57" x14ac:dyDescent="0.2">
      <c r="A127" s="1">
        <v>126</v>
      </c>
      <c r="B127" s="1"/>
      <c r="C127" s="1">
        <v>3</v>
      </c>
      <c r="D127" s="1">
        <v>2</v>
      </c>
      <c r="E127" s="1">
        <v>3</v>
      </c>
      <c r="F127" s="1">
        <v>4</v>
      </c>
      <c r="G127" s="1">
        <v>1</v>
      </c>
      <c r="H127" s="1">
        <v>2</v>
      </c>
      <c r="I127" s="1">
        <v>3</v>
      </c>
      <c r="J127" s="1">
        <v>2</v>
      </c>
      <c r="K127" s="1">
        <v>3</v>
      </c>
      <c r="L127" s="1">
        <v>5</v>
      </c>
      <c r="M127" s="1">
        <v>1</v>
      </c>
      <c r="N127" s="1">
        <v>1</v>
      </c>
      <c r="O127" s="1">
        <v>2</v>
      </c>
      <c r="P127" s="1"/>
      <c r="Q127" s="1"/>
      <c r="R127" s="27">
        <v>2</v>
      </c>
      <c r="S127" s="1">
        <v>1</v>
      </c>
      <c r="T127" s="28">
        <v>3</v>
      </c>
      <c r="U127" s="1"/>
      <c r="V127" s="27">
        <v>2</v>
      </c>
      <c r="W127" s="1">
        <v>2</v>
      </c>
      <c r="X127" s="28">
        <v>4</v>
      </c>
      <c r="Y127" s="1"/>
      <c r="Z127" s="27">
        <v>2</v>
      </c>
      <c r="AA127" s="1">
        <v>1</v>
      </c>
      <c r="AB127" s="28">
        <v>2</v>
      </c>
      <c r="AC127" s="1"/>
      <c r="AD127" s="27">
        <v>2</v>
      </c>
      <c r="AE127" s="1">
        <v>2</v>
      </c>
      <c r="AF127" s="28">
        <v>3</v>
      </c>
      <c r="AG127" s="1"/>
      <c r="AH127" s="27">
        <v>2</v>
      </c>
      <c r="AI127" s="1">
        <v>2</v>
      </c>
      <c r="AJ127" s="28">
        <v>2</v>
      </c>
      <c r="AK127" s="1"/>
      <c r="AL127" s="27">
        <v>2</v>
      </c>
      <c r="AM127" s="1">
        <v>2</v>
      </c>
      <c r="AN127" s="28">
        <v>4</v>
      </c>
      <c r="AO127" s="1"/>
      <c r="AP127" s="27">
        <v>2</v>
      </c>
      <c r="AQ127" s="1">
        <v>2</v>
      </c>
      <c r="AR127" s="28">
        <v>2</v>
      </c>
      <c r="AS127" s="1"/>
      <c r="AT127" s="27">
        <v>2</v>
      </c>
      <c r="AU127" s="1">
        <v>2</v>
      </c>
      <c r="AV127" s="28">
        <v>2</v>
      </c>
      <c r="AW127" s="1"/>
      <c r="AX127" s="27">
        <v>2</v>
      </c>
      <c r="AY127" s="1">
        <v>1</v>
      </c>
      <c r="AZ127" s="28">
        <v>3</v>
      </c>
      <c r="BA127" s="1"/>
      <c r="BB127" s="27">
        <v>2</v>
      </c>
      <c r="BC127" s="1">
        <v>1</v>
      </c>
      <c r="BD127" s="28">
        <v>3</v>
      </c>
    </row>
    <row r="128" spans="1:57" x14ac:dyDescent="0.2">
      <c r="A128" s="1">
        <v>127</v>
      </c>
      <c r="B128" s="1"/>
      <c r="C128" s="1">
        <v>3</v>
      </c>
      <c r="D128" s="1">
        <v>1</v>
      </c>
      <c r="E128" s="1">
        <v>2</v>
      </c>
      <c r="F128" s="1">
        <v>4</v>
      </c>
      <c r="G128" s="1">
        <v>1</v>
      </c>
      <c r="H128" s="1">
        <v>2</v>
      </c>
      <c r="I128" s="1">
        <v>3</v>
      </c>
      <c r="J128" s="1">
        <v>2</v>
      </c>
      <c r="K128" s="1">
        <v>3</v>
      </c>
      <c r="L128" s="1">
        <v>7</v>
      </c>
      <c r="M128" s="1">
        <v>2</v>
      </c>
      <c r="N128" s="1">
        <v>2</v>
      </c>
      <c r="O128" s="1">
        <v>2</v>
      </c>
      <c r="P128" s="1"/>
      <c r="Q128" s="1"/>
      <c r="R128" s="27">
        <v>2</v>
      </c>
      <c r="S128" s="1">
        <v>1</v>
      </c>
      <c r="T128" s="28">
        <v>4</v>
      </c>
      <c r="U128" s="1"/>
      <c r="V128" s="27">
        <v>2</v>
      </c>
      <c r="W128" s="1">
        <v>1</v>
      </c>
      <c r="X128" s="28">
        <v>2</v>
      </c>
      <c r="Y128" s="1"/>
      <c r="Z128" s="27">
        <v>2</v>
      </c>
      <c r="AA128" s="1">
        <v>2</v>
      </c>
      <c r="AB128" s="28">
        <v>1</v>
      </c>
      <c r="AC128" s="1"/>
      <c r="AD128" s="27">
        <v>2</v>
      </c>
      <c r="AE128" s="1">
        <v>2</v>
      </c>
      <c r="AF128" s="28">
        <v>4</v>
      </c>
      <c r="AG128" s="1"/>
      <c r="AH128" s="27">
        <v>2</v>
      </c>
      <c r="AI128" s="1">
        <v>1</v>
      </c>
      <c r="AJ128" s="28">
        <v>2</v>
      </c>
      <c r="AK128" s="1"/>
      <c r="AL128" s="27">
        <v>2</v>
      </c>
      <c r="AM128" s="1">
        <v>1</v>
      </c>
      <c r="AN128" s="28">
        <v>3</v>
      </c>
      <c r="AO128" s="1"/>
      <c r="AP128" s="27">
        <v>2</v>
      </c>
      <c r="AQ128" s="1">
        <v>2</v>
      </c>
      <c r="AR128" s="28">
        <v>3</v>
      </c>
      <c r="AS128" s="1"/>
      <c r="AT128" s="27">
        <v>2</v>
      </c>
      <c r="AU128" s="1">
        <v>2</v>
      </c>
      <c r="AV128" s="28">
        <v>3</v>
      </c>
      <c r="AW128" s="1"/>
      <c r="AX128" s="27">
        <v>2</v>
      </c>
      <c r="AY128" s="1">
        <v>1</v>
      </c>
      <c r="AZ128" s="28">
        <v>2</v>
      </c>
      <c r="BA128" s="1"/>
      <c r="BB128" s="27">
        <v>2</v>
      </c>
      <c r="BC128" s="1">
        <v>2</v>
      </c>
      <c r="BD128" s="28">
        <v>1</v>
      </c>
    </row>
    <row r="129" spans="1:56" x14ac:dyDescent="0.2">
      <c r="A129" s="1">
        <v>128</v>
      </c>
      <c r="B129" s="1"/>
      <c r="C129" s="1">
        <v>3</v>
      </c>
      <c r="D129" s="1">
        <v>1</v>
      </c>
      <c r="E129" s="1">
        <v>3</v>
      </c>
      <c r="F129" s="1">
        <v>2</v>
      </c>
      <c r="G129" s="1">
        <v>1</v>
      </c>
      <c r="H129" s="1">
        <v>2</v>
      </c>
      <c r="I129" s="1">
        <v>2</v>
      </c>
      <c r="J129" s="1">
        <v>3</v>
      </c>
      <c r="K129" s="1">
        <v>3</v>
      </c>
      <c r="L129" s="1">
        <v>8</v>
      </c>
      <c r="M129" s="1">
        <v>3</v>
      </c>
      <c r="N129" s="1">
        <v>2</v>
      </c>
      <c r="O129" s="1">
        <v>1</v>
      </c>
      <c r="P129" s="1"/>
      <c r="Q129" s="1"/>
      <c r="R129" s="27">
        <v>2</v>
      </c>
      <c r="S129" s="1">
        <v>2</v>
      </c>
      <c r="T129" s="28">
        <v>1</v>
      </c>
      <c r="U129" s="1"/>
      <c r="V129" s="27">
        <v>2</v>
      </c>
      <c r="W129" s="1">
        <v>2</v>
      </c>
      <c r="X129" s="28">
        <v>3</v>
      </c>
      <c r="Y129" s="1"/>
      <c r="Z129" s="27">
        <v>2</v>
      </c>
      <c r="AA129" s="1">
        <v>1</v>
      </c>
      <c r="AB129" s="28">
        <v>2</v>
      </c>
      <c r="AC129" s="1"/>
      <c r="AD129" s="27">
        <v>2</v>
      </c>
      <c r="AE129" s="1">
        <v>2</v>
      </c>
      <c r="AF129" s="28">
        <v>1</v>
      </c>
      <c r="AG129" s="1"/>
      <c r="AH129" s="27">
        <v>2</v>
      </c>
      <c r="AI129" s="1">
        <v>1</v>
      </c>
      <c r="AJ129" s="28">
        <v>2</v>
      </c>
      <c r="AK129" s="1"/>
      <c r="AL129" s="27">
        <v>2</v>
      </c>
      <c r="AM129" s="1">
        <v>2</v>
      </c>
      <c r="AN129" s="28">
        <v>2</v>
      </c>
      <c r="AO129" s="1"/>
      <c r="AP129" s="27">
        <v>2</v>
      </c>
      <c r="AQ129" s="1">
        <v>2</v>
      </c>
      <c r="AR129" s="28">
        <v>3</v>
      </c>
      <c r="AS129" s="1"/>
      <c r="AT129" s="27">
        <v>2</v>
      </c>
      <c r="AU129" s="1">
        <v>2</v>
      </c>
      <c r="AV129" s="28">
        <v>2</v>
      </c>
      <c r="AW129" s="1"/>
      <c r="AX129" s="27">
        <v>2</v>
      </c>
      <c r="AY129" s="1">
        <v>1</v>
      </c>
      <c r="AZ129" s="28">
        <v>3</v>
      </c>
      <c r="BA129" s="1"/>
      <c r="BB129" s="27">
        <v>2</v>
      </c>
      <c r="BC129" s="1">
        <v>1</v>
      </c>
      <c r="BD129" s="28">
        <v>3</v>
      </c>
    </row>
    <row r="130" spans="1:56" x14ac:dyDescent="0.2">
      <c r="A130" s="1">
        <v>129</v>
      </c>
      <c r="B130" s="1"/>
      <c r="C130" s="1">
        <v>3</v>
      </c>
      <c r="D130" s="1">
        <v>1</v>
      </c>
      <c r="E130" s="1">
        <v>2</v>
      </c>
      <c r="F130" s="1">
        <v>4</v>
      </c>
      <c r="G130" s="1">
        <v>1</v>
      </c>
      <c r="H130" s="1">
        <v>2</v>
      </c>
      <c r="I130" s="1">
        <v>2</v>
      </c>
      <c r="J130" s="1">
        <v>2</v>
      </c>
      <c r="K130" s="1">
        <v>3</v>
      </c>
      <c r="L130" s="1">
        <v>7</v>
      </c>
      <c r="M130" s="1">
        <v>2</v>
      </c>
      <c r="N130" s="1">
        <v>3</v>
      </c>
      <c r="O130" s="1">
        <v>1</v>
      </c>
      <c r="P130" s="1"/>
      <c r="Q130" s="1"/>
      <c r="R130" s="27">
        <v>2</v>
      </c>
      <c r="S130" s="1">
        <v>1</v>
      </c>
      <c r="T130" s="28">
        <v>4</v>
      </c>
      <c r="U130" s="1"/>
      <c r="V130" s="27">
        <v>2</v>
      </c>
      <c r="W130" s="1">
        <v>1</v>
      </c>
      <c r="X130" s="28">
        <v>3</v>
      </c>
      <c r="Y130" s="1"/>
      <c r="Z130" s="27">
        <v>2</v>
      </c>
      <c r="AA130" s="1">
        <v>2</v>
      </c>
      <c r="AB130" s="28">
        <v>1</v>
      </c>
      <c r="AC130" s="1"/>
      <c r="AD130" s="27">
        <v>2</v>
      </c>
      <c r="AE130" s="1">
        <v>1</v>
      </c>
      <c r="AF130" s="28">
        <v>1</v>
      </c>
      <c r="AG130" s="1"/>
      <c r="AH130" s="27">
        <v>2</v>
      </c>
      <c r="AI130" s="1">
        <v>2</v>
      </c>
      <c r="AJ130" s="28">
        <v>3</v>
      </c>
      <c r="AK130" s="1"/>
      <c r="AL130" s="27">
        <v>2</v>
      </c>
      <c r="AM130" s="1">
        <v>1</v>
      </c>
      <c r="AN130" s="28">
        <v>2</v>
      </c>
      <c r="AO130" s="1"/>
      <c r="AP130" s="27">
        <v>2</v>
      </c>
      <c r="AQ130" s="1">
        <v>1</v>
      </c>
      <c r="AR130" s="28">
        <v>2</v>
      </c>
      <c r="AS130" s="1"/>
      <c r="AT130" s="27">
        <v>2</v>
      </c>
      <c r="AU130" s="1">
        <v>1</v>
      </c>
      <c r="AV130" s="28">
        <v>1</v>
      </c>
      <c r="AW130" s="1"/>
      <c r="AX130" s="27">
        <v>2</v>
      </c>
      <c r="AY130" s="1">
        <v>1</v>
      </c>
      <c r="AZ130" s="28">
        <v>2</v>
      </c>
      <c r="BA130" s="1"/>
      <c r="BB130" s="27">
        <v>2</v>
      </c>
      <c r="BC130" s="1">
        <v>2</v>
      </c>
      <c r="BD130" s="28">
        <v>2</v>
      </c>
    </row>
    <row r="131" spans="1:56" x14ac:dyDescent="0.2">
      <c r="A131" s="1">
        <v>130</v>
      </c>
      <c r="B131" s="1"/>
      <c r="C131" s="1">
        <v>3</v>
      </c>
      <c r="D131" s="1">
        <v>2</v>
      </c>
      <c r="E131" s="1">
        <v>5</v>
      </c>
      <c r="F131" s="1">
        <v>4</v>
      </c>
      <c r="G131" s="1">
        <v>1</v>
      </c>
      <c r="H131" s="1">
        <v>2</v>
      </c>
      <c r="I131" s="1">
        <v>2</v>
      </c>
      <c r="J131" s="1">
        <v>3</v>
      </c>
      <c r="K131" s="1">
        <v>3</v>
      </c>
      <c r="L131" s="1">
        <v>8</v>
      </c>
      <c r="M131" s="1">
        <v>3</v>
      </c>
      <c r="N131" s="1">
        <v>2</v>
      </c>
      <c r="O131" s="1">
        <v>2</v>
      </c>
      <c r="P131" s="1"/>
      <c r="Q131" s="1"/>
      <c r="R131" s="27">
        <v>2</v>
      </c>
      <c r="S131" s="1">
        <v>1</v>
      </c>
      <c r="T131" s="28">
        <v>2</v>
      </c>
      <c r="U131" s="1"/>
      <c r="V131" s="27">
        <v>2</v>
      </c>
      <c r="W131" s="1">
        <v>1</v>
      </c>
      <c r="X131" s="28">
        <v>4</v>
      </c>
      <c r="Y131" s="1"/>
      <c r="Z131" s="27">
        <v>2</v>
      </c>
      <c r="AA131" s="1">
        <v>2</v>
      </c>
      <c r="AB131" s="28">
        <v>2</v>
      </c>
      <c r="AC131" s="1"/>
      <c r="AD131" s="27">
        <v>2</v>
      </c>
      <c r="AE131" s="1">
        <v>2</v>
      </c>
      <c r="AF131" s="28">
        <v>3</v>
      </c>
      <c r="AG131" s="1"/>
      <c r="AH131" s="27">
        <v>2</v>
      </c>
      <c r="AI131" s="1">
        <v>2</v>
      </c>
      <c r="AJ131" s="28">
        <v>4</v>
      </c>
      <c r="AK131" s="1"/>
      <c r="AL131" s="27">
        <v>2</v>
      </c>
      <c r="AM131" s="1">
        <v>2</v>
      </c>
      <c r="AN131" s="28">
        <v>4</v>
      </c>
      <c r="AO131" s="1"/>
      <c r="AP131" s="27">
        <v>2</v>
      </c>
      <c r="AQ131" s="1">
        <v>2</v>
      </c>
      <c r="AR131" s="28">
        <v>4</v>
      </c>
      <c r="AS131" s="1"/>
      <c r="AT131" s="27">
        <v>2</v>
      </c>
      <c r="AU131" s="1">
        <v>2</v>
      </c>
      <c r="AV131" s="28">
        <v>3</v>
      </c>
      <c r="AW131" s="1"/>
      <c r="AX131" s="27">
        <v>2</v>
      </c>
      <c r="AY131" s="1">
        <v>1</v>
      </c>
      <c r="AZ131" s="28">
        <v>4</v>
      </c>
      <c r="BA131" s="1"/>
      <c r="BB131" s="27">
        <v>2</v>
      </c>
      <c r="BC131" s="1">
        <v>2</v>
      </c>
      <c r="BD131" s="28">
        <v>3</v>
      </c>
    </row>
    <row r="132" spans="1:56" x14ac:dyDescent="0.2">
      <c r="A132" s="1">
        <v>131</v>
      </c>
      <c r="B132" s="1"/>
      <c r="C132" s="1">
        <v>1</v>
      </c>
      <c r="D132" s="1">
        <v>2</v>
      </c>
      <c r="E132" s="1">
        <v>1</v>
      </c>
      <c r="F132" s="1">
        <v>3</v>
      </c>
      <c r="G132" s="1">
        <v>1</v>
      </c>
      <c r="H132" s="1">
        <v>2</v>
      </c>
      <c r="I132" s="1">
        <v>2</v>
      </c>
      <c r="J132" s="1">
        <v>3</v>
      </c>
      <c r="K132" s="1">
        <v>2</v>
      </c>
      <c r="L132" s="1">
        <v>4</v>
      </c>
      <c r="M132" s="1">
        <v>2</v>
      </c>
      <c r="N132" s="1">
        <v>3</v>
      </c>
      <c r="O132" s="1">
        <v>2</v>
      </c>
      <c r="P132" s="1"/>
      <c r="Q132" s="1"/>
      <c r="R132" s="27">
        <v>2</v>
      </c>
      <c r="S132" s="1">
        <v>1</v>
      </c>
      <c r="T132" s="28">
        <v>3</v>
      </c>
      <c r="U132" s="1"/>
      <c r="V132" s="27">
        <v>2</v>
      </c>
      <c r="W132" s="1">
        <v>2</v>
      </c>
      <c r="X132" s="28">
        <v>2</v>
      </c>
      <c r="Y132" s="1"/>
      <c r="Z132" s="27">
        <v>2</v>
      </c>
      <c r="AA132" s="1">
        <v>1</v>
      </c>
      <c r="AB132" s="28">
        <v>1</v>
      </c>
      <c r="AC132" s="1"/>
      <c r="AD132" s="27">
        <v>2</v>
      </c>
      <c r="AE132" s="1">
        <v>2</v>
      </c>
      <c r="AF132" s="28">
        <v>1</v>
      </c>
      <c r="AG132" s="1"/>
      <c r="AH132" s="27">
        <v>2</v>
      </c>
      <c r="AI132" s="1">
        <v>2</v>
      </c>
      <c r="AJ132" s="28">
        <v>2</v>
      </c>
      <c r="AK132" s="1"/>
      <c r="AL132" s="27">
        <v>2</v>
      </c>
      <c r="AM132" s="1">
        <v>1</v>
      </c>
      <c r="AN132" s="28">
        <v>3</v>
      </c>
      <c r="AO132" s="1"/>
      <c r="AP132" s="27">
        <v>2</v>
      </c>
      <c r="AQ132" s="1">
        <v>2</v>
      </c>
      <c r="AR132" s="28">
        <v>3</v>
      </c>
      <c r="AS132" s="1"/>
      <c r="AT132" s="27">
        <v>2</v>
      </c>
      <c r="AU132" s="1">
        <v>2</v>
      </c>
      <c r="AV132" s="28">
        <v>1</v>
      </c>
      <c r="AW132" s="1"/>
      <c r="AX132" s="27">
        <v>2</v>
      </c>
      <c r="AY132" s="1">
        <v>1</v>
      </c>
      <c r="AZ132" s="28">
        <v>4</v>
      </c>
      <c r="BA132" s="1"/>
      <c r="BB132" s="27">
        <v>2</v>
      </c>
      <c r="BC132" s="1">
        <v>2</v>
      </c>
      <c r="BD132" s="28">
        <v>3</v>
      </c>
    </row>
    <row r="133" spans="1:56" x14ac:dyDescent="0.2">
      <c r="A133" s="1">
        <v>132</v>
      </c>
      <c r="B133" s="1"/>
      <c r="C133" s="1">
        <v>2</v>
      </c>
      <c r="D133" s="1">
        <v>2</v>
      </c>
      <c r="E133" s="1">
        <v>5</v>
      </c>
      <c r="F133" s="1">
        <v>4</v>
      </c>
      <c r="G133" s="1">
        <v>1</v>
      </c>
      <c r="H133" s="1">
        <v>2</v>
      </c>
      <c r="I133" s="1">
        <v>2</v>
      </c>
      <c r="J133" s="1">
        <v>2</v>
      </c>
      <c r="K133" s="1">
        <v>4</v>
      </c>
      <c r="L133" s="1">
        <v>6</v>
      </c>
      <c r="M133" s="1">
        <v>4</v>
      </c>
      <c r="N133" s="1">
        <v>2</v>
      </c>
      <c r="O133" s="1">
        <v>3</v>
      </c>
      <c r="P133" s="1"/>
      <c r="Q133" s="1"/>
      <c r="R133" s="27">
        <v>2</v>
      </c>
      <c r="S133" s="1">
        <v>1</v>
      </c>
      <c r="T133" s="28">
        <v>2</v>
      </c>
      <c r="U133" s="1"/>
      <c r="V133" s="27">
        <v>1</v>
      </c>
      <c r="W133" s="1">
        <v>2</v>
      </c>
      <c r="X133" s="28">
        <v>3</v>
      </c>
      <c r="Y133" s="1"/>
      <c r="Z133" s="27">
        <v>2</v>
      </c>
      <c r="AA133" s="1">
        <v>1</v>
      </c>
      <c r="AB133" s="28">
        <v>4</v>
      </c>
      <c r="AC133" s="1"/>
      <c r="AD133" s="27">
        <v>2</v>
      </c>
      <c r="AE133" s="1">
        <v>1</v>
      </c>
      <c r="AF133" s="28">
        <v>2</v>
      </c>
      <c r="AG133" s="1"/>
      <c r="AH133" s="27">
        <v>1</v>
      </c>
      <c r="AI133" s="1">
        <v>2</v>
      </c>
      <c r="AJ133" s="28">
        <v>3</v>
      </c>
      <c r="AK133" s="1"/>
      <c r="AL133" s="27">
        <v>2</v>
      </c>
      <c r="AM133" s="1">
        <v>1</v>
      </c>
      <c r="AN133" s="28">
        <v>1</v>
      </c>
      <c r="AO133" s="1"/>
      <c r="AP133" s="27">
        <v>2</v>
      </c>
      <c r="AQ133" s="1">
        <v>2</v>
      </c>
      <c r="AR133" s="28">
        <v>2</v>
      </c>
      <c r="AS133" s="1"/>
      <c r="AT133" s="27">
        <v>2</v>
      </c>
      <c r="AU133" s="1">
        <v>2</v>
      </c>
      <c r="AV133" s="28">
        <v>3</v>
      </c>
      <c r="AW133" s="1"/>
      <c r="AX133" s="27">
        <v>2</v>
      </c>
      <c r="AY133" s="1">
        <v>1</v>
      </c>
      <c r="AZ133" s="28">
        <v>3</v>
      </c>
      <c r="BA133" s="1"/>
      <c r="BB133" s="27">
        <v>1</v>
      </c>
      <c r="BC133" s="1">
        <v>2</v>
      </c>
      <c r="BD133" s="28">
        <v>4</v>
      </c>
    </row>
    <row r="134" spans="1:56" x14ac:dyDescent="0.2">
      <c r="A134" s="1">
        <v>133</v>
      </c>
      <c r="B134" s="1"/>
      <c r="C134" s="1">
        <v>1</v>
      </c>
      <c r="D134" s="1">
        <v>2</v>
      </c>
      <c r="E134" s="1">
        <v>3</v>
      </c>
      <c r="F134" s="1">
        <v>4</v>
      </c>
      <c r="G134" s="1">
        <v>1</v>
      </c>
      <c r="H134" s="1">
        <v>2</v>
      </c>
      <c r="I134" s="1">
        <v>3</v>
      </c>
      <c r="J134" s="1">
        <v>2</v>
      </c>
      <c r="K134" s="1">
        <v>4</v>
      </c>
      <c r="L134" s="1">
        <v>5</v>
      </c>
      <c r="M134" s="1">
        <v>3</v>
      </c>
      <c r="N134" s="1">
        <v>3</v>
      </c>
      <c r="O134" s="1">
        <v>2</v>
      </c>
      <c r="P134" s="1"/>
      <c r="Q134" s="1"/>
      <c r="R134" s="27">
        <v>2</v>
      </c>
      <c r="S134" s="1">
        <v>2</v>
      </c>
      <c r="T134" s="28">
        <v>2</v>
      </c>
      <c r="U134" s="1"/>
      <c r="V134" s="27">
        <v>2</v>
      </c>
      <c r="W134" s="1">
        <v>1</v>
      </c>
      <c r="X134" s="28">
        <v>2</v>
      </c>
      <c r="Y134" s="1"/>
      <c r="Z134" s="27">
        <v>2</v>
      </c>
      <c r="AA134" s="1">
        <v>1</v>
      </c>
      <c r="AB134" s="28">
        <v>3</v>
      </c>
      <c r="AC134" s="1"/>
      <c r="AD134" s="27">
        <v>2</v>
      </c>
      <c r="AE134" s="1">
        <v>1</v>
      </c>
      <c r="AF134" s="28">
        <v>3</v>
      </c>
      <c r="AG134" s="1"/>
      <c r="AH134" s="27">
        <v>2</v>
      </c>
      <c r="AI134" s="1">
        <v>2</v>
      </c>
      <c r="AJ134" s="28">
        <v>1</v>
      </c>
      <c r="AK134" s="1"/>
      <c r="AL134" s="27">
        <v>2</v>
      </c>
      <c r="AM134" s="1">
        <v>1</v>
      </c>
      <c r="AN134" s="28">
        <v>2</v>
      </c>
      <c r="AO134" s="1"/>
      <c r="AP134" s="27">
        <v>2</v>
      </c>
      <c r="AQ134" s="1">
        <v>2</v>
      </c>
      <c r="AR134" s="28">
        <v>2</v>
      </c>
      <c r="AS134" s="1"/>
      <c r="AT134" s="27">
        <v>2</v>
      </c>
      <c r="AU134" s="1">
        <v>2</v>
      </c>
      <c r="AV134" s="28">
        <v>2</v>
      </c>
      <c r="AW134" s="1"/>
      <c r="AX134" s="27">
        <v>2</v>
      </c>
      <c r="AY134" s="1">
        <v>1</v>
      </c>
      <c r="AZ134" s="28">
        <v>2</v>
      </c>
      <c r="BA134" s="1"/>
      <c r="BB134" s="27">
        <v>2</v>
      </c>
      <c r="BC134" s="1">
        <v>2</v>
      </c>
      <c r="BD134" s="28">
        <v>2</v>
      </c>
    </row>
    <row r="135" spans="1:56" x14ac:dyDescent="0.2">
      <c r="A135" s="1">
        <v>134</v>
      </c>
      <c r="B135" s="1"/>
      <c r="C135" s="1">
        <v>2</v>
      </c>
      <c r="D135" s="1">
        <v>1</v>
      </c>
      <c r="E135" s="1">
        <v>3</v>
      </c>
      <c r="F135" s="1">
        <v>4</v>
      </c>
      <c r="G135" s="1">
        <v>1</v>
      </c>
      <c r="H135" s="1">
        <v>2</v>
      </c>
      <c r="I135" s="1">
        <v>2</v>
      </c>
      <c r="J135" s="1">
        <v>2</v>
      </c>
      <c r="K135" s="1">
        <v>3</v>
      </c>
      <c r="L135" s="1">
        <v>5</v>
      </c>
      <c r="M135" s="1">
        <v>3</v>
      </c>
      <c r="N135" s="1">
        <v>2</v>
      </c>
      <c r="O135" s="1">
        <v>2</v>
      </c>
      <c r="P135" s="1"/>
      <c r="Q135" s="1"/>
      <c r="R135" s="27">
        <v>2</v>
      </c>
      <c r="S135" s="1">
        <v>1</v>
      </c>
      <c r="T135" s="28">
        <v>3</v>
      </c>
      <c r="U135" s="1"/>
      <c r="V135" s="27">
        <v>1</v>
      </c>
      <c r="W135" s="1">
        <v>2</v>
      </c>
      <c r="X135" s="28">
        <v>4</v>
      </c>
      <c r="Y135" s="1"/>
      <c r="Z135" s="27">
        <v>2</v>
      </c>
      <c r="AA135" s="1">
        <v>2</v>
      </c>
      <c r="AB135" s="28">
        <v>1</v>
      </c>
      <c r="AC135" s="1"/>
      <c r="AD135" s="27">
        <v>2</v>
      </c>
      <c r="AE135" s="1">
        <v>1</v>
      </c>
      <c r="AF135" s="28">
        <v>2</v>
      </c>
      <c r="AG135" s="1"/>
      <c r="AH135" s="27">
        <v>2</v>
      </c>
      <c r="AI135" s="1">
        <v>2</v>
      </c>
      <c r="AJ135" s="28">
        <v>3</v>
      </c>
      <c r="AK135" s="1"/>
      <c r="AL135" s="27">
        <v>2</v>
      </c>
      <c r="AM135" s="1">
        <v>2</v>
      </c>
      <c r="AN135" s="28">
        <v>3</v>
      </c>
      <c r="AO135" s="1"/>
      <c r="AP135" s="27">
        <v>1</v>
      </c>
      <c r="AQ135" s="1">
        <v>2</v>
      </c>
      <c r="AR135" s="28">
        <v>4</v>
      </c>
      <c r="AS135" s="1"/>
      <c r="AT135" s="27">
        <v>2</v>
      </c>
      <c r="AU135" s="1">
        <v>1</v>
      </c>
      <c r="AV135" s="28">
        <v>1</v>
      </c>
      <c r="AW135" s="1"/>
      <c r="AX135" s="27">
        <v>2</v>
      </c>
      <c r="AY135" s="1">
        <v>1</v>
      </c>
      <c r="AZ135" s="28">
        <v>4</v>
      </c>
      <c r="BA135" s="1"/>
      <c r="BB135" s="27">
        <v>2</v>
      </c>
      <c r="BC135" s="1">
        <v>1</v>
      </c>
      <c r="BD135" s="28">
        <v>3</v>
      </c>
    </row>
    <row r="136" spans="1:56" x14ac:dyDescent="0.2">
      <c r="A136" s="1">
        <v>135</v>
      </c>
      <c r="B136" s="1"/>
      <c r="C136" s="1">
        <v>2</v>
      </c>
      <c r="D136" s="1">
        <v>2</v>
      </c>
      <c r="E136" s="1">
        <v>3</v>
      </c>
      <c r="F136" s="1">
        <v>4</v>
      </c>
      <c r="G136" s="1">
        <v>1</v>
      </c>
      <c r="H136" s="1">
        <v>2</v>
      </c>
      <c r="I136" s="1">
        <v>2</v>
      </c>
      <c r="J136" s="1">
        <v>3</v>
      </c>
      <c r="K136" s="1">
        <v>3</v>
      </c>
      <c r="L136" s="1">
        <v>5</v>
      </c>
      <c r="M136" s="1">
        <v>2</v>
      </c>
      <c r="N136" s="1">
        <v>2</v>
      </c>
      <c r="O136" s="1">
        <v>1</v>
      </c>
      <c r="P136" s="1"/>
      <c r="Q136" s="1"/>
      <c r="R136" s="27">
        <v>2</v>
      </c>
      <c r="S136" s="1">
        <v>2</v>
      </c>
      <c r="T136" s="28">
        <v>3</v>
      </c>
      <c r="U136" s="1"/>
      <c r="V136" s="27">
        <v>2</v>
      </c>
      <c r="W136" s="1">
        <v>2</v>
      </c>
      <c r="X136" s="28">
        <v>3</v>
      </c>
      <c r="Y136" s="1"/>
      <c r="Z136" s="27">
        <v>2</v>
      </c>
      <c r="AA136" s="1">
        <v>1</v>
      </c>
      <c r="AB136" s="28">
        <v>3</v>
      </c>
      <c r="AC136" s="1"/>
      <c r="AD136" s="27">
        <v>2</v>
      </c>
      <c r="AE136" s="1">
        <v>1</v>
      </c>
      <c r="AF136" s="28">
        <v>4</v>
      </c>
      <c r="AG136" s="1"/>
      <c r="AH136" s="27">
        <v>1</v>
      </c>
      <c r="AI136" s="1">
        <v>2</v>
      </c>
      <c r="AJ136" s="28">
        <v>4</v>
      </c>
      <c r="AK136" s="1"/>
      <c r="AL136" s="27">
        <v>2</v>
      </c>
      <c r="AM136" s="1">
        <v>1</v>
      </c>
      <c r="AN136" s="28">
        <v>3</v>
      </c>
      <c r="AO136" s="1"/>
      <c r="AP136" s="27">
        <v>2</v>
      </c>
      <c r="AQ136" s="1">
        <v>2</v>
      </c>
      <c r="AR136" s="28">
        <v>4</v>
      </c>
      <c r="AS136" s="1"/>
      <c r="AT136" s="27">
        <v>2</v>
      </c>
      <c r="AU136" s="1">
        <v>2</v>
      </c>
      <c r="AV136" s="28">
        <v>2</v>
      </c>
      <c r="AW136" s="1"/>
      <c r="AX136" s="27">
        <v>2</v>
      </c>
      <c r="AY136" s="1">
        <v>1</v>
      </c>
      <c r="AZ136" s="28">
        <v>3</v>
      </c>
      <c r="BA136" s="1"/>
      <c r="BB136" s="27">
        <v>2</v>
      </c>
      <c r="BC136" s="1">
        <v>2</v>
      </c>
      <c r="BD136" s="28">
        <v>3</v>
      </c>
    </row>
    <row r="137" spans="1:56" x14ac:dyDescent="0.2">
      <c r="A137" s="1">
        <v>136</v>
      </c>
      <c r="B137" s="1"/>
      <c r="C137" s="1">
        <v>3</v>
      </c>
      <c r="D137" s="1">
        <v>2</v>
      </c>
      <c r="E137" s="1">
        <v>3</v>
      </c>
      <c r="F137" s="1">
        <v>4</v>
      </c>
      <c r="G137" s="1">
        <v>2</v>
      </c>
      <c r="H137" s="1">
        <v>2</v>
      </c>
      <c r="I137" s="1">
        <v>2</v>
      </c>
      <c r="J137" s="1">
        <v>1</v>
      </c>
      <c r="K137" s="1">
        <v>3</v>
      </c>
      <c r="L137" s="1">
        <v>7</v>
      </c>
      <c r="M137" s="1">
        <v>2</v>
      </c>
      <c r="N137" s="1">
        <v>2</v>
      </c>
      <c r="O137" s="1">
        <v>1</v>
      </c>
      <c r="P137" s="1"/>
      <c r="Q137" s="1"/>
      <c r="R137" s="27">
        <v>2</v>
      </c>
      <c r="S137" s="1">
        <v>1</v>
      </c>
      <c r="T137" s="28">
        <v>1</v>
      </c>
      <c r="U137" s="1"/>
      <c r="V137" s="27">
        <v>2</v>
      </c>
      <c r="W137" s="1">
        <v>2</v>
      </c>
      <c r="X137" s="28">
        <v>3</v>
      </c>
      <c r="Y137" s="1"/>
      <c r="Z137" s="27">
        <v>2</v>
      </c>
      <c r="AA137" s="1">
        <v>1</v>
      </c>
      <c r="AB137" s="28">
        <v>3</v>
      </c>
      <c r="AC137" s="1"/>
      <c r="AD137" s="27">
        <v>2</v>
      </c>
      <c r="AE137" s="1">
        <v>1</v>
      </c>
      <c r="AF137" s="28">
        <v>3</v>
      </c>
      <c r="AG137" s="1"/>
      <c r="AH137" s="27">
        <v>2</v>
      </c>
      <c r="AI137" s="1">
        <v>1</v>
      </c>
      <c r="AJ137" s="28">
        <v>3</v>
      </c>
      <c r="AK137" s="1"/>
      <c r="AL137" s="27">
        <v>2</v>
      </c>
      <c r="AM137" s="1">
        <v>1</v>
      </c>
      <c r="AN137" s="28">
        <v>4</v>
      </c>
      <c r="AO137" s="1"/>
      <c r="AP137" s="27">
        <v>2</v>
      </c>
      <c r="AQ137" s="1">
        <v>1</v>
      </c>
      <c r="AR137" s="28">
        <v>4</v>
      </c>
      <c r="AS137" s="1"/>
      <c r="AT137" s="27">
        <v>2</v>
      </c>
      <c r="AU137" s="1">
        <v>2</v>
      </c>
      <c r="AV137" s="28">
        <v>3</v>
      </c>
      <c r="AW137" s="1"/>
      <c r="AX137" s="27">
        <v>2</v>
      </c>
      <c r="AY137" s="1">
        <v>2</v>
      </c>
      <c r="AZ137" s="28">
        <v>4</v>
      </c>
      <c r="BA137" s="1"/>
      <c r="BB137" s="27">
        <v>2</v>
      </c>
      <c r="BC137" s="1">
        <v>1</v>
      </c>
      <c r="BD137" s="28">
        <v>4</v>
      </c>
    </row>
    <row r="138" spans="1:56" x14ac:dyDescent="0.2">
      <c r="A138" s="1">
        <v>137</v>
      </c>
      <c r="B138" s="1"/>
      <c r="C138" s="1">
        <v>2</v>
      </c>
      <c r="D138" s="1">
        <v>2</v>
      </c>
      <c r="E138" s="1">
        <v>3</v>
      </c>
      <c r="F138" s="1">
        <v>4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4</v>
      </c>
      <c r="M138" s="1">
        <v>3</v>
      </c>
      <c r="N138" s="1">
        <v>3</v>
      </c>
      <c r="O138" s="1">
        <v>1</v>
      </c>
      <c r="P138" s="1"/>
      <c r="Q138" s="1"/>
      <c r="R138" s="27">
        <v>2</v>
      </c>
      <c r="S138" s="1">
        <v>1</v>
      </c>
      <c r="T138" s="28">
        <v>4</v>
      </c>
      <c r="U138" s="1"/>
      <c r="V138" s="27">
        <v>2</v>
      </c>
      <c r="W138" s="1">
        <v>1</v>
      </c>
      <c r="X138" s="28">
        <v>3</v>
      </c>
      <c r="Y138" s="1"/>
      <c r="Z138" s="27">
        <v>2</v>
      </c>
      <c r="AA138" s="1">
        <v>1</v>
      </c>
      <c r="AB138" s="28">
        <v>2</v>
      </c>
      <c r="AC138" s="1"/>
      <c r="AD138" s="27">
        <v>2</v>
      </c>
      <c r="AE138" s="1">
        <v>2</v>
      </c>
      <c r="AF138" s="28">
        <v>1</v>
      </c>
      <c r="AG138" s="1"/>
      <c r="AH138" s="27">
        <v>2</v>
      </c>
      <c r="AI138" s="1">
        <v>2</v>
      </c>
      <c r="AJ138" s="28">
        <v>3</v>
      </c>
      <c r="AK138" s="1"/>
      <c r="AL138" s="27">
        <v>2</v>
      </c>
      <c r="AM138" s="1">
        <v>2</v>
      </c>
      <c r="AN138" s="28">
        <v>4</v>
      </c>
      <c r="AO138" s="1"/>
      <c r="AP138" s="27">
        <v>2</v>
      </c>
      <c r="AQ138" s="1">
        <v>2</v>
      </c>
      <c r="AR138" s="28">
        <v>3</v>
      </c>
      <c r="AS138" s="1"/>
      <c r="AT138" s="27">
        <v>2</v>
      </c>
      <c r="AU138" s="1">
        <v>2</v>
      </c>
      <c r="AV138" s="28">
        <v>3</v>
      </c>
      <c r="AW138" s="1"/>
      <c r="AX138" s="27">
        <v>2</v>
      </c>
      <c r="AY138" s="1">
        <v>1</v>
      </c>
      <c r="AZ138" s="28">
        <v>3</v>
      </c>
      <c r="BA138" s="1"/>
      <c r="BB138" s="27">
        <v>2</v>
      </c>
      <c r="BC138" s="1">
        <v>2</v>
      </c>
      <c r="BD138" s="28">
        <v>2</v>
      </c>
    </row>
    <row r="139" spans="1:56" ht="13.5" thickBot="1" x14ac:dyDescent="0.25">
      <c r="A139" s="1">
        <v>138</v>
      </c>
      <c r="B139" s="1"/>
      <c r="C139" s="1">
        <v>2</v>
      </c>
      <c r="D139" s="1">
        <v>2</v>
      </c>
      <c r="E139" s="1">
        <v>-77</v>
      </c>
      <c r="F139" s="1">
        <v>4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  <c r="M139" s="1">
        <v>1</v>
      </c>
      <c r="N139" s="1">
        <v>3</v>
      </c>
      <c r="O139" s="1">
        <v>1</v>
      </c>
      <c r="P139" s="1"/>
      <c r="Q139" s="1"/>
      <c r="R139" s="29">
        <v>2</v>
      </c>
      <c r="S139" s="30">
        <v>1</v>
      </c>
      <c r="T139" s="31">
        <v>4</v>
      </c>
      <c r="U139" s="1"/>
      <c r="V139" s="29">
        <v>2</v>
      </c>
      <c r="W139" s="30">
        <v>2</v>
      </c>
      <c r="X139" s="31">
        <v>3</v>
      </c>
      <c r="Y139" s="1"/>
      <c r="Z139" s="29">
        <v>2</v>
      </c>
      <c r="AA139" s="30">
        <v>1</v>
      </c>
      <c r="AB139" s="31">
        <v>4</v>
      </c>
      <c r="AC139" s="1"/>
      <c r="AD139" s="29">
        <v>2</v>
      </c>
      <c r="AE139" s="30">
        <v>1</v>
      </c>
      <c r="AF139" s="31">
        <v>4</v>
      </c>
      <c r="AG139" s="1"/>
      <c r="AH139" s="29">
        <v>2</v>
      </c>
      <c r="AI139" s="30">
        <v>2</v>
      </c>
      <c r="AJ139" s="31">
        <v>2</v>
      </c>
      <c r="AK139" s="1"/>
      <c r="AL139" s="29">
        <v>2</v>
      </c>
      <c r="AM139" s="30">
        <v>2</v>
      </c>
      <c r="AN139" s="31">
        <v>4</v>
      </c>
      <c r="AO139" s="1"/>
      <c r="AP139" s="29">
        <v>2</v>
      </c>
      <c r="AQ139" s="30">
        <v>1</v>
      </c>
      <c r="AR139" s="31">
        <v>3</v>
      </c>
      <c r="AS139" s="1"/>
      <c r="AT139" s="29">
        <v>2</v>
      </c>
      <c r="AU139" s="30">
        <v>2</v>
      </c>
      <c r="AV139" s="31">
        <v>3</v>
      </c>
      <c r="AW139" s="1"/>
      <c r="AX139" s="29">
        <v>2</v>
      </c>
      <c r="AY139" s="30">
        <v>2</v>
      </c>
      <c r="AZ139" s="31">
        <v>3</v>
      </c>
      <c r="BA139" s="1"/>
      <c r="BB139" s="29">
        <v>2</v>
      </c>
      <c r="BC139" s="30">
        <v>2</v>
      </c>
      <c r="BD139" s="3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E318-3DE5-47CD-AB4C-3324AA5C5849}">
  <dimension ref="A1:BE121"/>
  <sheetViews>
    <sheetView workbookViewId="0">
      <selection activeCell="A2" sqref="A2"/>
    </sheetView>
  </sheetViews>
  <sheetFormatPr baseColWidth="10" defaultRowHeight="12.75" x14ac:dyDescent="0.2"/>
  <cols>
    <col min="7" max="7" width="17.42578125" bestFit="1" customWidth="1"/>
    <col min="9" max="9" width="19.28515625" bestFit="1" customWidth="1"/>
    <col min="10" max="10" width="13.85546875" bestFit="1" customWidth="1"/>
    <col min="11" max="11" width="19.5703125" bestFit="1" customWidth="1"/>
    <col min="13" max="13" width="14.7109375" bestFit="1" customWidth="1"/>
    <col min="14" max="14" width="20" bestFit="1" customWidth="1"/>
  </cols>
  <sheetData>
    <row r="1" spans="1:57" x14ac:dyDescent="0.2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4" t="s">
        <v>16</v>
      </c>
      <c r="S1" s="25" t="s">
        <v>17</v>
      </c>
      <c r="T1" s="26" t="s">
        <v>18</v>
      </c>
      <c r="U1" s="1" t="s">
        <v>19</v>
      </c>
      <c r="V1" s="24" t="s">
        <v>20</v>
      </c>
      <c r="W1" s="25" t="s">
        <v>21</v>
      </c>
      <c r="X1" s="26" t="s">
        <v>22</v>
      </c>
      <c r="Y1" s="1" t="s">
        <v>23</v>
      </c>
      <c r="Z1" s="24" t="s">
        <v>24</v>
      </c>
      <c r="AA1" s="25" t="s">
        <v>25</v>
      </c>
      <c r="AB1" s="26" t="s">
        <v>26</v>
      </c>
      <c r="AC1" s="1" t="s">
        <v>27</v>
      </c>
      <c r="AD1" s="24" t="s">
        <v>28</v>
      </c>
      <c r="AE1" s="25" t="s">
        <v>29</v>
      </c>
      <c r="AF1" s="26" t="s">
        <v>30</v>
      </c>
      <c r="AG1" s="1" t="s">
        <v>31</v>
      </c>
      <c r="AH1" s="24" t="s">
        <v>32</v>
      </c>
      <c r="AI1" s="25" t="s">
        <v>33</v>
      </c>
      <c r="AJ1" s="26" t="s">
        <v>34</v>
      </c>
      <c r="AK1" s="1" t="s">
        <v>35</v>
      </c>
      <c r="AL1" s="24" t="s">
        <v>36</v>
      </c>
      <c r="AM1" s="25" t="s">
        <v>37</v>
      </c>
      <c r="AN1" s="26" t="s">
        <v>38</v>
      </c>
      <c r="AO1" s="1" t="s">
        <v>39</v>
      </c>
      <c r="AP1" s="24" t="s">
        <v>40</v>
      </c>
      <c r="AQ1" s="25" t="s">
        <v>41</v>
      </c>
      <c r="AR1" s="26" t="s">
        <v>42</v>
      </c>
      <c r="AS1" s="1" t="s">
        <v>43</v>
      </c>
      <c r="AT1" s="24" t="s">
        <v>44</v>
      </c>
      <c r="AU1" s="25" t="s">
        <v>45</v>
      </c>
      <c r="AV1" s="26" t="s">
        <v>46</v>
      </c>
      <c r="AW1" s="1" t="s">
        <v>47</v>
      </c>
      <c r="AX1" s="24" t="s">
        <v>48</v>
      </c>
      <c r="AY1" s="25" t="s">
        <v>49</v>
      </c>
      <c r="AZ1" s="26" t="s">
        <v>50</v>
      </c>
      <c r="BA1" s="1" t="s">
        <v>51</v>
      </c>
      <c r="BB1" s="24" t="s">
        <v>52</v>
      </c>
      <c r="BC1" s="25" t="s">
        <v>53</v>
      </c>
      <c r="BD1" s="26" t="s">
        <v>54</v>
      </c>
      <c r="BE1" s="2" t="s">
        <v>55</v>
      </c>
    </row>
    <row r="2" spans="1:57" x14ac:dyDescent="0.2">
      <c r="A2" s="1">
        <v>1</v>
      </c>
      <c r="B2" s="1">
        <v>1</v>
      </c>
      <c r="C2" s="1">
        <v>1</v>
      </c>
      <c r="D2" s="1">
        <v>2</v>
      </c>
      <c r="E2" s="1">
        <v>5</v>
      </c>
      <c r="F2" s="1">
        <v>4</v>
      </c>
      <c r="G2" s="1">
        <v>1</v>
      </c>
      <c r="H2" s="1">
        <v>2</v>
      </c>
      <c r="I2" s="1">
        <v>3</v>
      </c>
      <c r="J2" s="1">
        <v>3</v>
      </c>
      <c r="K2" s="1">
        <v>2</v>
      </c>
      <c r="L2" s="1">
        <v>4</v>
      </c>
      <c r="M2" s="1">
        <v>3</v>
      </c>
      <c r="N2" s="1">
        <v>2</v>
      </c>
      <c r="O2" s="1">
        <v>2</v>
      </c>
      <c r="P2" s="1">
        <v>10</v>
      </c>
      <c r="Q2" s="1">
        <v>1</v>
      </c>
      <c r="R2" s="27">
        <v>2</v>
      </c>
      <c r="S2" s="1">
        <v>1</v>
      </c>
      <c r="T2" s="28">
        <v>3</v>
      </c>
      <c r="U2" s="1">
        <v>1</v>
      </c>
      <c r="V2" s="27">
        <v>2</v>
      </c>
      <c r="W2" s="1">
        <v>2</v>
      </c>
      <c r="X2" s="28">
        <v>3</v>
      </c>
      <c r="Y2" s="1">
        <v>0</v>
      </c>
      <c r="Z2" s="27">
        <v>2</v>
      </c>
      <c r="AA2" s="1">
        <v>2</v>
      </c>
      <c r="AB2" s="28">
        <v>2</v>
      </c>
      <c r="AC2" s="1">
        <v>0</v>
      </c>
      <c r="AD2" s="27">
        <v>2</v>
      </c>
      <c r="AE2" s="1">
        <v>2</v>
      </c>
      <c r="AF2" s="28">
        <v>3</v>
      </c>
      <c r="AG2" s="1">
        <v>0</v>
      </c>
      <c r="AH2" s="27">
        <v>2</v>
      </c>
      <c r="AI2" s="1">
        <v>2</v>
      </c>
      <c r="AJ2" s="28">
        <v>2</v>
      </c>
      <c r="AK2" s="1">
        <v>0</v>
      </c>
      <c r="AL2" s="27">
        <v>2</v>
      </c>
      <c r="AM2" s="1">
        <v>2</v>
      </c>
      <c r="AN2" s="28">
        <v>2</v>
      </c>
      <c r="AO2" s="1">
        <v>0</v>
      </c>
      <c r="AP2" s="27">
        <v>1</v>
      </c>
      <c r="AQ2" s="1">
        <v>2</v>
      </c>
      <c r="AR2" s="28">
        <v>2</v>
      </c>
      <c r="AS2" s="1">
        <v>0</v>
      </c>
      <c r="AT2" s="27">
        <v>2</v>
      </c>
      <c r="AU2" s="1">
        <v>2</v>
      </c>
      <c r="AV2" s="28">
        <v>2</v>
      </c>
      <c r="AW2" s="1">
        <v>0</v>
      </c>
      <c r="AX2" s="27">
        <v>2</v>
      </c>
      <c r="AY2" s="1">
        <v>1</v>
      </c>
      <c r="AZ2" s="28">
        <v>2</v>
      </c>
      <c r="BA2" s="1">
        <v>0</v>
      </c>
      <c r="BB2" s="27">
        <v>2</v>
      </c>
      <c r="BC2" s="1">
        <v>2</v>
      </c>
      <c r="BD2" s="28">
        <v>2</v>
      </c>
      <c r="BE2" s="2" t="s">
        <v>56</v>
      </c>
    </row>
    <row r="3" spans="1:57" x14ac:dyDescent="0.2">
      <c r="A3" s="1">
        <v>2</v>
      </c>
      <c r="B3" s="1">
        <v>1</v>
      </c>
      <c r="C3" s="1">
        <v>2</v>
      </c>
      <c r="D3" s="1">
        <v>1</v>
      </c>
      <c r="E3" s="1">
        <v>3</v>
      </c>
      <c r="F3" s="1">
        <v>4</v>
      </c>
      <c r="G3" s="1">
        <v>1</v>
      </c>
      <c r="H3" s="1">
        <v>2</v>
      </c>
      <c r="I3" s="1">
        <v>2</v>
      </c>
      <c r="J3" s="1">
        <v>4</v>
      </c>
      <c r="K3" s="1">
        <v>3</v>
      </c>
      <c r="L3" s="1">
        <v>6</v>
      </c>
      <c r="M3" s="1">
        <v>3</v>
      </c>
      <c r="N3" s="1">
        <v>2</v>
      </c>
      <c r="O3" s="1">
        <v>1</v>
      </c>
      <c r="P3" s="1">
        <v>10</v>
      </c>
      <c r="Q3" s="1">
        <v>1</v>
      </c>
      <c r="R3" s="27">
        <v>2</v>
      </c>
      <c r="S3" s="1">
        <v>1</v>
      </c>
      <c r="T3" s="28">
        <v>4</v>
      </c>
      <c r="U3" s="1">
        <v>1</v>
      </c>
      <c r="V3" s="27">
        <v>2</v>
      </c>
      <c r="W3" s="1">
        <v>2</v>
      </c>
      <c r="X3" s="28">
        <v>3</v>
      </c>
      <c r="Y3" s="1">
        <v>0</v>
      </c>
      <c r="Z3" s="27">
        <v>2</v>
      </c>
      <c r="AA3" s="1">
        <v>1</v>
      </c>
      <c r="AB3" s="28">
        <v>3</v>
      </c>
      <c r="AC3" s="1">
        <v>1</v>
      </c>
      <c r="AD3" s="27">
        <v>2</v>
      </c>
      <c r="AE3" s="1">
        <v>2</v>
      </c>
      <c r="AF3" s="28">
        <v>2</v>
      </c>
      <c r="AG3" s="1">
        <v>1</v>
      </c>
      <c r="AH3" s="27">
        <v>2</v>
      </c>
      <c r="AI3" s="1">
        <v>2</v>
      </c>
      <c r="AJ3" s="28">
        <v>4</v>
      </c>
      <c r="AK3" s="1">
        <v>1</v>
      </c>
      <c r="AL3" s="27">
        <v>2</v>
      </c>
      <c r="AM3" s="1">
        <v>1</v>
      </c>
      <c r="AN3" s="28">
        <v>2</v>
      </c>
      <c r="AO3" s="1">
        <v>1</v>
      </c>
      <c r="AP3" s="27">
        <v>2</v>
      </c>
      <c r="AQ3" s="1">
        <v>2</v>
      </c>
      <c r="AR3" s="28">
        <v>4</v>
      </c>
      <c r="AS3" s="1">
        <v>1</v>
      </c>
      <c r="AT3" s="27">
        <v>2</v>
      </c>
      <c r="AU3" s="1">
        <v>2</v>
      </c>
      <c r="AV3" s="28">
        <v>3</v>
      </c>
      <c r="AW3" s="1">
        <v>0</v>
      </c>
      <c r="AX3" s="27">
        <v>2</v>
      </c>
      <c r="AY3" s="1">
        <v>1</v>
      </c>
      <c r="AZ3" s="28">
        <v>4</v>
      </c>
      <c r="BA3" s="1">
        <v>-99</v>
      </c>
      <c r="BB3" s="27">
        <v>1</v>
      </c>
      <c r="BC3" s="1">
        <v>2</v>
      </c>
      <c r="BD3" s="28">
        <v>4</v>
      </c>
      <c r="BE3" s="2" t="s">
        <v>57</v>
      </c>
    </row>
    <row r="4" spans="1:57" x14ac:dyDescent="0.2">
      <c r="A4" s="1">
        <v>3</v>
      </c>
      <c r="B4" s="1">
        <v>1</v>
      </c>
      <c r="C4" s="1">
        <v>2</v>
      </c>
      <c r="D4" s="1">
        <v>1</v>
      </c>
      <c r="E4" s="1">
        <v>5</v>
      </c>
      <c r="F4" s="1">
        <v>4</v>
      </c>
      <c r="G4" s="1">
        <v>1</v>
      </c>
      <c r="H4" s="1">
        <v>2</v>
      </c>
      <c r="I4" s="1">
        <v>3</v>
      </c>
      <c r="J4" s="1">
        <v>4</v>
      </c>
      <c r="K4" s="1">
        <v>3</v>
      </c>
      <c r="L4" s="1">
        <v>7</v>
      </c>
      <c r="M4" s="1">
        <v>3</v>
      </c>
      <c r="N4" s="1">
        <v>3</v>
      </c>
      <c r="O4" s="1">
        <v>2</v>
      </c>
      <c r="P4" s="1">
        <v>10</v>
      </c>
      <c r="Q4" s="1">
        <v>1</v>
      </c>
      <c r="R4" s="27">
        <v>2</v>
      </c>
      <c r="S4" s="1">
        <v>1</v>
      </c>
      <c r="T4" s="28">
        <v>4</v>
      </c>
      <c r="U4" s="1">
        <v>1</v>
      </c>
      <c r="V4" s="27">
        <v>2</v>
      </c>
      <c r="W4" s="1">
        <v>2</v>
      </c>
      <c r="X4" s="28">
        <v>3</v>
      </c>
      <c r="Y4" s="1">
        <v>1</v>
      </c>
      <c r="Z4" s="27">
        <v>2</v>
      </c>
      <c r="AA4" s="1">
        <v>1</v>
      </c>
      <c r="AB4" s="28">
        <v>3</v>
      </c>
      <c r="AC4" s="1">
        <v>1</v>
      </c>
      <c r="AD4" s="27">
        <v>2</v>
      </c>
      <c r="AE4" s="1">
        <v>2</v>
      </c>
      <c r="AF4" s="28">
        <v>3</v>
      </c>
      <c r="AG4" s="1">
        <v>1</v>
      </c>
      <c r="AH4" s="27">
        <v>2</v>
      </c>
      <c r="AI4" s="1">
        <v>1</v>
      </c>
      <c r="AJ4" s="28">
        <v>3</v>
      </c>
      <c r="AK4" s="1">
        <v>1</v>
      </c>
      <c r="AL4" s="27">
        <v>2</v>
      </c>
      <c r="AM4" s="1">
        <v>1</v>
      </c>
      <c r="AN4" s="28">
        <v>3</v>
      </c>
      <c r="AO4" s="1">
        <v>1</v>
      </c>
      <c r="AP4" s="27">
        <v>2</v>
      </c>
      <c r="AQ4" s="1">
        <v>1</v>
      </c>
      <c r="AR4" s="28">
        <v>3</v>
      </c>
      <c r="AS4" s="1">
        <v>1</v>
      </c>
      <c r="AT4" s="27">
        <v>2</v>
      </c>
      <c r="AU4" s="1">
        <v>2</v>
      </c>
      <c r="AV4" s="28">
        <v>2</v>
      </c>
      <c r="AW4" s="1">
        <v>1</v>
      </c>
      <c r="AX4" s="27">
        <v>2</v>
      </c>
      <c r="AY4" s="1">
        <v>1</v>
      </c>
      <c r="AZ4" s="28">
        <v>3</v>
      </c>
      <c r="BA4" s="1">
        <v>1</v>
      </c>
      <c r="BB4" s="27">
        <v>2</v>
      </c>
      <c r="BC4" s="1">
        <v>2</v>
      </c>
      <c r="BD4" s="28">
        <v>3</v>
      </c>
      <c r="BE4" s="2" t="s">
        <v>58</v>
      </c>
    </row>
    <row r="5" spans="1:57" x14ac:dyDescent="0.2">
      <c r="A5" s="1">
        <v>4</v>
      </c>
      <c r="B5" s="1">
        <v>1</v>
      </c>
      <c r="C5" s="1">
        <v>1</v>
      </c>
      <c r="D5" s="1">
        <v>2</v>
      </c>
      <c r="E5" s="1">
        <v>4</v>
      </c>
      <c r="F5" s="1">
        <v>3</v>
      </c>
      <c r="G5" s="1">
        <v>1</v>
      </c>
      <c r="H5" s="1">
        <v>1</v>
      </c>
      <c r="I5" s="1">
        <v>3</v>
      </c>
      <c r="J5" s="1">
        <v>2</v>
      </c>
      <c r="K5" s="1">
        <v>2</v>
      </c>
      <c r="L5" s="1">
        <v>4</v>
      </c>
      <c r="M5" s="1">
        <v>2</v>
      </c>
      <c r="N5" s="1">
        <v>3</v>
      </c>
      <c r="O5" s="1">
        <v>2</v>
      </c>
      <c r="P5" s="1">
        <v>10</v>
      </c>
      <c r="Q5" s="1">
        <v>1</v>
      </c>
      <c r="R5" s="27">
        <v>2</v>
      </c>
      <c r="S5" s="1">
        <v>1</v>
      </c>
      <c r="T5" s="28">
        <v>2</v>
      </c>
      <c r="U5" s="1">
        <v>1</v>
      </c>
      <c r="V5" s="27">
        <v>2</v>
      </c>
      <c r="W5" s="1">
        <v>2</v>
      </c>
      <c r="X5" s="28">
        <v>3</v>
      </c>
      <c r="Y5" s="1">
        <v>1</v>
      </c>
      <c r="Z5" s="27">
        <v>2</v>
      </c>
      <c r="AA5" s="1">
        <v>1</v>
      </c>
      <c r="AB5" s="28">
        <v>4</v>
      </c>
      <c r="AC5" s="1">
        <v>0</v>
      </c>
      <c r="AD5" s="27">
        <v>2</v>
      </c>
      <c r="AE5" s="1">
        <v>2</v>
      </c>
      <c r="AF5" s="28">
        <v>4</v>
      </c>
      <c r="AG5" s="1">
        <v>1</v>
      </c>
      <c r="AH5" s="27">
        <v>2</v>
      </c>
      <c r="AI5" s="1">
        <v>1</v>
      </c>
      <c r="AJ5" s="28">
        <v>4</v>
      </c>
      <c r="AK5" s="1">
        <v>0</v>
      </c>
      <c r="AL5" s="27">
        <v>2</v>
      </c>
      <c r="AM5" s="1">
        <v>2</v>
      </c>
      <c r="AN5" s="28">
        <v>4</v>
      </c>
      <c r="AO5" s="1">
        <v>0</v>
      </c>
      <c r="AP5" s="27">
        <v>2</v>
      </c>
      <c r="AQ5" s="1">
        <v>1</v>
      </c>
      <c r="AR5" s="28">
        <v>4</v>
      </c>
      <c r="AS5" s="1">
        <v>1</v>
      </c>
      <c r="AT5" s="27">
        <v>1</v>
      </c>
      <c r="AU5" s="1">
        <v>1</v>
      </c>
      <c r="AV5" s="28">
        <v>4</v>
      </c>
      <c r="AW5" s="1">
        <v>0</v>
      </c>
      <c r="AX5" s="27">
        <v>1</v>
      </c>
      <c r="AY5" s="1">
        <v>1</v>
      </c>
      <c r="AZ5" s="28">
        <v>4</v>
      </c>
      <c r="BA5" s="1">
        <v>1</v>
      </c>
      <c r="BB5" s="27">
        <v>2</v>
      </c>
      <c r="BC5" s="1">
        <v>2</v>
      </c>
      <c r="BD5" s="28">
        <v>2</v>
      </c>
      <c r="BE5" s="2" t="s">
        <v>59</v>
      </c>
    </row>
    <row r="6" spans="1:57" x14ac:dyDescent="0.2">
      <c r="A6" s="1">
        <v>5</v>
      </c>
      <c r="B6" s="1">
        <v>1</v>
      </c>
      <c r="C6" s="1">
        <v>1</v>
      </c>
      <c r="D6" s="1">
        <v>1</v>
      </c>
      <c r="E6" s="1">
        <v>5</v>
      </c>
      <c r="F6" s="1">
        <v>3</v>
      </c>
      <c r="G6" s="1">
        <v>1</v>
      </c>
      <c r="H6" s="1">
        <v>2</v>
      </c>
      <c r="I6" s="1">
        <v>1</v>
      </c>
      <c r="J6" s="1">
        <v>3</v>
      </c>
      <c r="K6" s="1">
        <v>2</v>
      </c>
      <c r="L6" s="1">
        <v>5</v>
      </c>
      <c r="M6" s="1">
        <v>3</v>
      </c>
      <c r="N6" s="1">
        <v>1</v>
      </c>
      <c r="O6" s="1">
        <v>3</v>
      </c>
      <c r="P6" s="1">
        <v>10</v>
      </c>
      <c r="Q6" s="1">
        <v>0</v>
      </c>
      <c r="R6" s="27">
        <v>2</v>
      </c>
      <c r="S6" s="1">
        <v>2</v>
      </c>
      <c r="T6" s="28">
        <v>4</v>
      </c>
      <c r="U6" s="1">
        <v>0</v>
      </c>
      <c r="V6" s="27">
        <v>2</v>
      </c>
      <c r="W6" s="1">
        <v>1</v>
      </c>
      <c r="X6" s="28">
        <v>3</v>
      </c>
      <c r="Y6" s="1">
        <v>0</v>
      </c>
      <c r="Z6" s="27">
        <v>2</v>
      </c>
      <c r="AA6" s="1">
        <v>1</v>
      </c>
      <c r="AB6" s="28">
        <v>1</v>
      </c>
      <c r="AC6" s="1">
        <v>0</v>
      </c>
      <c r="AD6" s="27">
        <v>2</v>
      </c>
      <c r="AE6" s="1">
        <v>1</v>
      </c>
      <c r="AF6" s="28">
        <v>2</v>
      </c>
      <c r="AG6" s="1">
        <v>0</v>
      </c>
      <c r="AH6" s="27">
        <v>2</v>
      </c>
      <c r="AI6" s="1">
        <v>2</v>
      </c>
      <c r="AJ6" s="28">
        <v>3</v>
      </c>
      <c r="AK6" s="1">
        <v>0</v>
      </c>
      <c r="AL6" s="27">
        <v>2</v>
      </c>
      <c r="AM6" s="1">
        <v>1</v>
      </c>
      <c r="AN6" s="28">
        <v>1</v>
      </c>
      <c r="AO6" s="1">
        <v>0</v>
      </c>
      <c r="AP6" s="27">
        <v>2</v>
      </c>
      <c r="AQ6" s="1">
        <v>2</v>
      </c>
      <c r="AR6" s="28">
        <v>4</v>
      </c>
      <c r="AS6" s="1">
        <v>0</v>
      </c>
      <c r="AT6" s="27">
        <v>2</v>
      </c>
      <c r="AU6" s="1">
        <v>2</v>
      </c>
      <c r="AV6" s="28">
        <v>3</v>
      </c>
      <c r="AW6" s="1">
        <v>0</v>
      </c>
      <c r="AX6" s="27">
        <v>2</v>
      </c>
      <c r="AY6" s="1">
        <v>1</v>
      </c>
      <c r="AZ6" s="28">
        <v>2</v>
      </c>
      <c r="BA6" s="1">
        <v>0</v>
      </c>
      <c r="BB6" s="27">
        <v>2</v>
      </c>
      <c r="BC6" s="1">
        <v>2</v>
      </c>
      <c r="BD6" s="28">
        <v>3</v>
      </c>
      <c r="BE6" s="2" t="s">
        <v>60</v>
      </c>
    </row>
    <row r="7" spans="1:57" x14ac:dyDescent="0.2">
      <c r="A7" s="1">
        <v>6</v>
      </c>
      <c r="B7" s="1">
        <v>1</v>
      </c>
      <c r="C7" s="1">
        <v>3</v>
      </c>
      <c r="D7" s="1">
        <v>3</v>
      </c>
      <c r="E7" s="1">
        <v>4</v>
      </c>
      <c r="F7" s="1">
        <v>4</v>
      </c>
      <c r="G7" s="1">
        <v>1</v>
      </c>
      <c r="H7" s="1">
        <v>2</v>
      </c>
      <c r="I7" s="1">
        <v>3</v>
      </c>
      <c r="J7" s="1">
        <v>3</v>
      </c>
      <c r="K7" s="1">
        <v>4</v>
      </c>
      <c r="L7" s="1">
        <v>8</v>
      </c>
      <c r="M7" s="1">
        <v>4</v>
      </c>
      <c r="N7" s="1">
        <v>3</v>
      </c>
      <c r="O7" s="1">
        <v>2</v>
      </c>
      <c r="P7" s="1">
        <v>10</v>
      </c>
      <c r="Q7" s="1">
        <v>1</v>
      </c>
      <c r="R7" s="27">
        <v>2</v>
      </c>
      <c r="S7" s="1">
        <v>1</v>
      </c>
      <c r="T7" s="28">
        <v>3</v>
      </c>
      <c r="U7" s="1">
        <v>1</v>
      </c>
      <c r="V7" s="27">
        <v>2</v>
      </c>
      <c r="W7" s="1">
        <v>1</v>
      </c>
      <c r="X7" s="28">
        <v>4</v>
      </c>
      <c r="Y7" s="1">
        <v>1</v>
      </c>
      <c r="Z7" s="27">
        <v>2</v>
      </c>
      <c r="AA7" s="1">
        <v>1</v>
      </c>
      <c r="AB7" s="28">
        <v>3</v>
      </c>
      <c r="AC7" s="1">
        <v>1</v>
      </c>
      <c r="AD7" s="27">
        <v>2</v>
      </c>
      <c r="AE7" s="1">
        <v>1</v>
      </c>
      <c r="AF7" s="28">
        <v>2</v>
      </c>
      <c r="AG7" s="1">
        <v>1</v>
      </c>
      <c r="AH7" s="27">
        <v>2</v>
      </c>
      <c r="AI7" s="1">
        <v>2</v>
      </c>
      <c r="AJ7" s="28">
        <v>2</v>
      </c>
      <c r="AK7" s="1">
        <v>1</v>
      </c>
      <c r="AL7" s="27">
        <v>2</v>
      </c>
      <c r="AM7" s="1">
        <v>1</v>
      </c>
      <c r="AN7" s="28">
        <v>4</v>
      </c>
      <c r="AO7" s="1">
        <v>1</v>
      </c>
      <c r="AP7" s="27">
        <v>2</v>
      </c>
      <c r="AQ7" s="1">
        <v>1</v>
      </c>
      <c r="AR7" s="28">
        <v>4</v>
      </c>
      <c r="AS7" s="1">
        <v>1</v>
      </c>
      <c r="AT7" s="27">
        <v>2</v>
      </c>
      <c r="AU7" s="1">
        <v>1</v>
      </c>
      <c r="AV7" s="28">
        <v>2</v>
      </c>
      <c r="AW7" s="1">
        <v>0</v>
      </c>
      <c r="AX7" s="27">
        <v>2</v>
      </c>
      <c r="AY7" s="1">
        <v>1</v>
      </c>
      <c r="AZ7" s="28">
        <v>4</v>
      </c>
      <c r="BA7" s="1">
        <v>1</v>
      </c>
      <c r="BB7" s="27">
        <v>2</v>
      </c>
      <c r="BC7" s="1">
        <v>1</v>
      </c>
      <c r="BD7" s="28">
        <v>2</v>
      </c>
      <c r="BE7" s="2" t="s">
        <v>62</v>
      </c>
    </row>
    <row r="8" spans="1:57" x14ac:dyDescent="0.2">
      <c r="A8" s="1">
        <v>7</v>
      </c>
      <c r="B8" s="1">
        <v>1</v>
      </c>
      <c r="C8" s="1">
        <v>1</v>
      </c>
      <c r="D8" s="1">
        <v>1</v>
      </c>
      <c r="E8" s="1">
        <v>5</v>
      </c>
      <c r="F8" s="1">
        <v>4</v>
      </c>
      <c r="G8" s="1">
        <v>1</v>
      </c>
      <c r="H8" s="1">
        <v>2</v>
      </c>
      <c r="I8" s="1">
        <v>3</v>
      </c>
      <c r="J8" s="1">
        <v>3</v>
      </c>
      <c r="K8" s="1">
        <v>4</v>
      </c>
      <c r="L8" s="1">
        <v>7</v>
      </c>
      <c r="M8" s="1">
        <v>3</v>
      </c>
      <c r="N8" s="1">
        <v>2</v>
      </c>
      <c r="O8" s="1">
        <v>3</v>
      </c>
      <c r="P8" s="1">
        <v>10</v>
      </c>
      <c r="Q8" s="1">
        <v>1</v>
      </c>
      <c r="R8" s="27">
        <v>2</v>
      </c>
      <c r="S8" s="1">
        <v>1</v>
      </c>
      <c r="T8" s="28">
        <v>4</v>
      </c>
      <c r="U8" s="1">
        <v>1</v>
      </c>
      <c r="V8" s="27">
        <v>2</v>
      </c>
      <c r="W8" s="1">
        <v>2</v>
      </c>
      <c r="X8" s="28">
        <v>4</v>
      </c>
      <c r="Y8" s="1">
        <v>1</v>
      </c>
      <c r="Z8" s="27">
        <v>2</v>
      </c>
      <c r="AA8" s="1">
        <v>1</v>
      </c>
      <c r="AB8" s="28">
        <v>4</v>
      </c>
      <c r="AC8" s="1">
        <v>1</v>
      </c>
      <c r="AD8" s="27">
        <v>1</v>
      </c>
      <c r="AE8" s="1">
        <v>1</v>
      </c>
      <c r="AF8" s="28">
        <v>4</v>
      </c>
      <c r="AG8" s="1">
        <v>1</v>
      </c>
      <c r="AH8" s="27">
        <v>1</v>
      </c>
      <c r="AI8" s="1">
        <v>2</v>
      </c>
      <c r="AJ8" s="28">
        <v>4</v>
      </c>
      <c r="AK8" s="1">
        <v>1</v>
      </c>
      <c r="AL8" s="27">
        <v>2</v>
      </c>
      <c r="AM8" s="1">
        <v>1</v>
      </c>
      <c r="AN8" s="28">
        <v>4</v>
      </c>
      <c r="AO8" s="1">
        <v>1</v>
      </c>
      <c r="AP8" s="27">
        <v>1</v>
      </c>
      <c r="AQ8" s="1">
        <v>2</v>
      </c>
      <c r="AR8" s="28">
        <v>3</v>
      </c>
      <c r="AS8" s="1">
        <v>1</v>
      </c>
      <c r="AT8" s="27">
        <v>2</v>
      </c>
      <c r="AU8" s="1">
        <v>2</v>
      </c>
      <c r="AV8" s="28">
        <v>3</v>
      </c>
      <c r="AW8" s="1">
        <v>1</v>
      </c>
      <c r="AX8" s="27">
        <v>2</v>
      </c>
      <c r="AY8" s="1">
        <v>1</v>
      </c>
      <c r="AZ8" s="28">
        <v>4</v>
      </c>
      <c r="BA8" s="1">
        <v>1</v>
      </c>
      <c r="BB8" s="27">
        <v>1</v>
      </c>
      <c r="BC8" s="1">
        <v>2</v>
      </c>
      <c r="BD8" s="28">
        <v>4</v>
      </c>
      <c r="BE8" s="2" t="s">
        <v>64</v>
      </c>
    </row>
    <row r="9" spans="1:57" x14ac:dyDescent="0.2">
      <c r="A9" s="1">
        <v>8</v>
      </c>
      <c r="B9" s="1">
        <v>1</v>
      </c>
      <c r="C9" s="1">
        <v>3</v>
      </c>
      <c r="D9" s="1">
        <v>2</v>
      </c>
      <c r="E9" s="1">
        <v>2</v>
      </c>
      <c r="F9" s="1">
        <v>4</v>
      </c>
      <c r="G9" s="1">
        <v>1</v>
      </c>
      <c r="H9" s="1">
        <v>2</v>
      </c>
      <c r="I9" s="1">
        <v>3</v>
      </c>
      <c r="J9" s="1">
        <v>4</v>
      </c>
      <c r="K9" s="1">
        <v>4</v>
      </c>
      <c r="L9" s="1">
        <v>8</v>
      </c>
      <c r="M9" s="1">
        <v>4</v>
      </c>
      <c r="N9" s="1">
        <v>2</v>
      </c>
      <c r="O9" s="1">
        <v>2</v>
      </c>
      <c r="P9" s="1">
        <v>10</v>
      </c>
      <c r="Q9" s="1">
        <v>1</v>
      </c>
      <c r="R9" s="27">
        <v>2</v>
      </c>
      <c r="S9" s="1">
        <v>2</v>
      </c>
      <c r="T9" s="28">
        <v>4</v>
      </c>
      <c r="U9" s="1">
        <v>1</v>
      </c>
      <c r="V9" s="27">
        <v>2</v>
      </c>
      <c r="W9" s="1">
        <v>2</v>
      </c>
      <c r="X9" s="28">
        <v>3</v>
      </c>
      <c r="Y9" s="1">
        <v>1</v>
      </c>
      <c r="Z9" s="27">
        <v>2</v>
      </c>
      <c r="AA9" s="1">
        <v>1</v>
      </c>
      <c r="AB9" s="28">
        <v>4</v>
      </c>
      <c r="AC9" s="1">
        <v>1</v>
      </c>
      <c r="AD9" s="27">
        <v>2</v>
      </c>
      <c r="AE9" s="1">
        <v>2</v>
      </c>
      <c r="AF9" s="28">
        <v>3</v>
      </c>
      <c r="AG9" s="1">
        <v>1</v>
      </c>
      <c r="AH9" s="27">
        <v>2</v>
      </c>
      <c r="AI9" s="1">
        <v>1</v>
      </c>
      <c r="AJ9" s="28">
        <v>3</v>
      </c>
      <c r="AK9" s="1">
        <v>1</v>
      </c>
      <c r="AL9" s="27">
        <v>2</v>
      </c>
      <c r="AM9" s="1">
        <v>2</v>
      </c>
      <c r="AN9" s="28">
        <v>3</v>
      </c>
      <c r="AO9" s="1">
        <v>1</v>
      </c>
      <c r="AP9" s="27">
        <v>2</v>
      </c>
      <c r="AQ9" s="1">
        <v>1</v>
      </c>
      <c r="AR9" s="28">
        <v>4</v>
      </c>
      <c r="AS9" s="1">
        <v>1</v>
      </c>
      <c r="AT9" s="27">
        <v>2</v>
      </c>
      <c r="AU9" s="1">
        <v>1</v>
      </c>
      <c r="AV9" s="28">
        <v>4</v>
      </c>
      <c r="AW9" s="1">
        <v>1</v>
      </c>
      <c r="AX9" s="27">
        <v>2</v>
      </c>
      <c r="AY9" s="1">
        <v>1</v>
      </c>
      <c r="AZ9" s="28">
        <v>4</v>
      </c>
      <c r="BA9" s="1">
        <v>1</v>
      </c>
      <c r="BB9" s="27">
        <v>2</v>
      </c>
      <c r="BC9" s="1">
        <v>1</v>
      </c>
      <c r="BD9" s="28">
        <v>3</v>
      </c>
      <c r="BE9" s="2" t="s">
        <v>65</v>
      </c>
    </row>
    <row r="10" spans="1:57" x14ac:dyDescent="0.2">
      <c r="A10" s="1">
        <v>9</v>
      </c>
      <c r="B10" s="1">
        <v>1</v>
      </c>
      <c r="C10" s="1">
        <v>2</v>
      </c>
      <c r="D10" s="1">
        <v>1</v>
      </c>
      <c r="E10" s="1">
        <v>4</v>
      </c>
      <c r="F10" s="1">
        <v>3</v>
      </c>
      <c r="G10" s="1">
        <v>1</v>
      </c>
      <c r="H10" s="1">
        <v>2</v>
      </c>
      <c r="I10" s="1">
        <v>3</v>
      </c>
      <c r="J10" s="1">
        <v>4</v>
      </c>
      <c r="K10" s="1">
        <v>3</v>
      </c>
      <c r="L10" s="1">
        <v>6</v>
      </c>
      <c r="M10" s="1">
        <v>3</v>
      </c>
      <c r="N10" s="1">
        <v>3</v>
      </c>
      <c r="O10" s="1">
        <v>1</v>
      </c>
      <c r="P10" s="1">
        <v>10</v>
      </c>
      <c r="Q10" s="1">
        <v>1</v>
      </c>
      <c r="R10" s="27">
        <v>2</v>
      </c>
      <c r="S10" s="1">
        <v>1</v>
      </c>
      <c r="T10" s="28">
        <v>3</v>
      </c>
      <c r="U10" s="1">
        <v>1</v>
      </c>
      <c r="V10" s="27">
        <v>1</v>
      </c>
      <c r="W10" s="1">
        <v>2</v>
      </c>
      <c r="X10" s="28">
        <v>4</v>
      </c>
      <c r="Y10" s="1">
        <v>1</v>
      </c>
      <c r="Z10" s="27">
        <v>2</v>
      </c>
      <c r="AA10" s="1">
        <v>1</v>
      </c>
      <c r="AB10" s="28">
        <v>3</v>
      </c>
      <c r="AC10" s="1">
        <v>1</v>
      </c>
      <c r="AD10" s="27">
        <v>1</v>
      </c>
      <c r="AE10" s="1">
        <v>1</v>
      </c>
      <c r="AF10" s="28">
        <v>4</v>
      </c>
      <c r="AG10" s="1">
        <v>1</v>
      </c>
      <c r="AH10" s="27">
        <v>2</v>
      </c>
      <c r="AI10" s="1">
        <v>2</v>
      </c>
      <c r="AJ10" s="28">
        <v>3</v>
      </c>
      <c r="AK10" s="1">
        <v>1</v>
      </c>
      <c r="AL10" s="27">
        <v>1</v>
      </c>
      <c r="AM10" s="1">
        <v>1</v>
      </c>
      <c r="AN10" s="28">
        <v>4</v>
      </c>
      <c r="AO10" s="1">
        <v>1</v>
      </c>
      <c r="AP10" s="27">
        <v>2</v>
      </c>
      <c r="AQ10" s="1">
        <v>2</v>
      </c>
      <c r="AR10" s="28">
        <v>4</v>
      </c>
      <c r="AS10" s="1">
        <v>1</v>
      </c>
      <c r="AT10" s="27">
        <v>2</v>
      </c>
      <c r="AU10" s="1">
        <v>2</v>
      </c>
      <c r="AV10" s="28">
        <v>3</v>
      </c>
      <c r="AW10" s="1">
        <v>1</v>
      </c>
      <c r="AX10" s="27">
        <v>2</v>
      </c>
      <c r="AY10" s="1">
        <v>1</v>
      </c>
      <c r="AZ10" s="28">
        <v>4</v>
      </c>
      <c r="BA10" s="1">
        <v>1</v>
      </c>
      <c r="BB10" s="27">
        <v>1</v>
      </c>
      <c r="BC10" s="1">
        <v>2</v>
      </c>
      <c r="BD10" s="28">
        <v>4</v>
      </c>
      <c r="BE10" s="2" t="s">
        <v>66</v>
      </c>
    </row>
    <row r="11" spans="1:57" x14ac:dyDescent="0.2">
      <c r="A11" s="1">
        <v>10</v>
      </c>
      <c r="B11" s="1">
        <v>1</v>
      </c>
      <c r="C11" s="1">
        <v>2</v>
      </c>
      <c r="D11" s="1">
        <v>1</v>
      </c>
      <c r="E11" s="1">
        <v>4</v>
      </c>
      <c r="F11" s="1">
        <v>3</v>
      </c>
      <c r="G11" s="1">
        <v>1</v>
      </c>
      <c r="H11" s="1">
        <v>2</v>
      </c>
      <c r="I11" s="1">
        <v>3</v>
      </c>
      <c r="J11" s="1">
        <v>3</v>
      </c>
      <c r="K11" s="1">
        <v>3</v>
      </c>
      <c r="L11" s="1">
        <v>4</v>
      </c>
      <c r="M11" s="1">
        <v>3</v>
      </c>
      <c r="N11" s="1">
        <v>3</v>
      </c>
      <c r="O11" s="1">
        <v>1</v>
      </c>
      <c r="P11" s="1">
        <v>10</v>
      </c>
      <c r="Q11" s="1">
        <v>1</v>
      </c>
      <c r="R11" s="27">
        <v>2</v>
      </c>
      <c r="S11" s="1">
        <v>1</v>
      </c>
      <c r="T11" s="28">
        <v>3</v>
      </c>
      <c r="U11" s="1">
        <v>1</v>
      </c>
      <c r="V11" s="27">
        <v>2</v>
      </c>
      <c r="W11" s="1">
        <v>2</v>
      </c>
      <c r="X11" s="28">
        <v>2</v>
      </c>
      <c r="Y11" s="1">
        <v>0</v>
      </c>
      <c r="Z11" s="27">
        <v>2</v>
      </c>
      <c r="AA11" s="1">
        <v>1</v>
      </c>
      <c r="AB11" s="28">
        <v>3</v>
      </c>
      <c r="AC11" s="1">
        <v>1</v>
      </c>
      <c r="AD11" s="27">
        <v>2</v>
      </c>
      <c r="AE11" s="1">
        <v>1</v>
      </c>
      <c r="AF11" s="28">
        <v>4</v>
      </c>
      <c r="AG11" s="1">
        <v>1</v>
      </c>
      <c r="AH11" s="27">
        <v>2</v>
      </c>
      <c r="AI11" s="1">
        <v>2</v>
      </c>
      <c r="AJ11" s="28">
        <v>3</v>
      </c>
      <c r="AK11" s="1">
        <v>1</v>
      </c>
      <c r="AL11" s="27">
        <v>2</v>
      </c>
      <c r="AM11" s="1">
        <v>1</v>
      </c>
      <c r="AN11" s="28">
        <v>4</v>
      </c>
      <c r="AO11" s="1">
        <v>1</v>
      </c>
      <c r="AP11" s="27">
        <v>2</v>
      </c>
      <c r="AQ11" s="1">
        <v>2</v>
      </c>
      <c r="AR11" s="28">
        <v>2</v>
      </c>
      <c r="AS11" s="1">
        <v>1</v>
      </c>
      <c r="AT11" s="27">
        <v>2</v>
      </c>
      <c r="AU11" s="1">
        <v>2</v>
      </c>
      <c r="AV11" s="28">
        <v>3</v>
      </c>
      <c r="AW11" s="1">
        <v>0</v>
      </c>
      <c r="AX11" s="27">
        <v>2</v>
      </c>
      <c r="AY11" s="1">
        <v>1</v>
      </c>
      <c r="AZ11" s="28">
        <v>3</v>
      </c>
      <c r="BA11" s="1">
        <v>1</v>
      </c>
      <c r="BB11" s="27">
        <v>1</v>
      </c>
      <c r="BC11" s="1">
        <v>2</v>
      </c>
      <c r="BD11" s="28">
        <v>3</v>
      </c>
      <c r="BE11" s="2" t="s">
        <v>67</v>
      </c>
    </row>
    <row r="12" spans="1:57" x14ac:dyDescent="0.2">
      <c r="A12" s="1">
        <v>11</v>
      </c>
      <c r="B12" s="1">
        <v>1</v>
      </c>
      <c r="C12" s="1">
        <v>2</v>
      </c>
      <c r="D12" s="1">
        <v>1</v>
      </c>
      <c r="E12" s="1">
        <v>5</v>
      </c>
      <c r="F12" s="1">
        <v>4</v>
      </c>
      <c r="G12" s="1">
        <v>1</v>
      </c>
      <c r="H12" s="1">
        <v>1</v>
      </c>
      <c r="I12" s="1">
        <v>3</v>
      </c>
      <c r="J12" s="1">
        <v>4</v>
      </c>
      <c r="K12" s="1">
        <v>3</v>
      </c>
      <c r="L12" s="1">
        <v>6</v>
      </c>
      <c r="M12" s="1">
        <v>4</v>
      </c>
      <c r="N12" s="1">
        <v>3</v>
      </c>
      <c r="O12" s="1">
        <v>1</v>
      </c>
      <c r="P12" s="1">
        <v>10</v>
      </c>
      <c r="Q12" s="1">
        <v>1</v>
      </c>
      <c r="R12" s="27">
        <v>2</v>
      </c>
      <c r="S12" s="1">
        <v>2</v>
      </c>
      <c r="T12" s="28">
        <v>2</v>
      </c>
      <c r="U12" s="1">
        <v>1</v>
      </c>
      <c r="V12" s="27">
        <v>2</v>
      </c>
      <c r="W12" s="1">
        <v>2</v>
      </c>
      <c r="X12" s="28">
        <v>3</v>
      </c>
      <c r="Y12" s="1">
        <v>1</v>
      </c>
      <c r="Z12" s="27">
        <v>2</v>
      </c>
      <c r="AA12" s="1">
        <v>1</v>
      </c>
      <c r="AB12" s="28">
        <v>3</v>
      </c>
      <c r="AC12" s="1">
        <v>1</v>
      </c>
      <c r="AD12" s="27">
        <v>2</v>
      </c>
      <c r="AE12" s="1">
        <v>2</v>
      </c>
      <c r="AF12" s="28">
        <v>2</v>
      </c>
      <c r="AG12" s="1">
        <v>1</v>
      </c>
      <c r="AH12" s="27">
        <v>2</v>
      </c>
      <c r="AI12" s="1">
        <v>1</v>
      </c>
      <c r="AJ12" s="28">
        <v>2</v>
      </c>
      <c r="AK12" s="1">
        <v>1</v>
      </c>
      <c r="AL12" s="27">
        <v>2</v>
      </c>
      <c r="AM12" s="1">
        <v>1</v>
      </c>
      <c r="AN12" s="28">
        <v>4</v>
      </c>
      <c r="AO12" s="1">
        <v>1</v>
      </c>
      <c r="AP12" s="27">
        <v>2</v>
      </c>
      <c r="AQ12" s="1">
        <v>1</v>
      </c>
      <c r="AR12" s="28">
        <v>2</v>
      </c>
      <c r="AS12" s="1">
        <v>1</v>
      </c>
      <c r="AT12" s="27">
        <v>2</v>
      </c>
      <c r="AU12" s="1">
        <v>1</v>
      </c>
      <c r="AV12" s="28">
        <v>3</v>
      </c>
      <c r="AW12" s="1">
        <v>1</v>
      </c>
      <c r="AX12" s="27">
        <v>2</v>
      </c>
      <c r="AY12" s="1">
        <v>1</v>
      </c>
      <c r="AZ12" s="28">
        <v>3</v>
      </c>
      <c r="BA12" s="1">
        <v>1</v>
      </c>
      <c r="BB12" s="27">
        <v>2</v>
      </c>
      <c r="BC12" s="1">
        <v>1</v>
      </c>
      <c r="BD12" s="28">
        <v>3</v>
      </c>
      <c r="BE12" s="2" t="s">
        <v>68</v>
      </c>
    </row>
    <row r="13" spans="1:57" x14ac:dyDescent="0.2">
      <c r="A13" s="1">
        <v>12</v>
      </c>
      <c r="B13" s="1">
        <v>1</v>
      </c>
      <c r="C13" s="1">
        <v>2</v>
      </c>
      <c r="D13" s="1">
        <v>2</v>
      </c>
      <c r="E13" s="1">
        <v>5</v>
      </c>
      <c r="F13" s="1">
        <v>4</v>
      </c>
      <c r="G13" s="1">
        <v>1</v>
      </c>
      <c r="H13" s="1">
        <v>2</v>
      </c>
      <c r="I13" s="1">
        <v>3</v>
      </c>
      <c r="J13" s="1">
        <v>2</v>
      </c>
      <c r="K13" s="1">
        <v>3</v>
      </c>
      <c r="L13" s="1">
        <v>7</v>
      </c>
      <c r="M13" s="1">
        <v>4</v>
      </c>
      <c r="N13" s="1">
        <v>2</v>
      </c>
      <c r="O13" s="1">
        <v>3</v>
      </c>
      <c r="P13" s="1">
        <v>10</v>
      </c>
      <c r="Q13" s="1">
        <v>1</v>
      </c>
      <c r="R13" s="27">
        <v>2</v>
      </c>
      <c r="S13" s="1">
        <v>1</v>
      </c>
      <c r="T13" s="28">
        <v>2</v>
      </c>
      <c r="U13" s="1">
        <v>1</v>
      </c>
      <c r="V13" s="27">
        <v>2</v>
      </c>
      <c r="W13" s="1">
        <v>2</v>
      </c>
      <c r="X13" s="28">
        <v>3</v>
      </c>
      <c r="Y13" s="1">
        <v>1</v>
      </c>
      <c r="Z13" s="27">
        <v>2</v>
      </c>
      <c r="AA13" s="1">
        <v>1</v>
      </c>
      <c r="AB13" s="28">
        <v>2</v>
      </c>
      <c r="AC13" s="1">
        <v>1</v>
      </c>
      <c r="AD13" s="27">
        <v>2</v>
      </c>
      <c r="AE13" s="1">
        <v>1</v>
      </c>
      <c r="AF13" s="28">
        <v>3</v>
      </c>
      <c r="AG13" s="1">
        <v>1</v>
      </c>
      <c r="AH13" s="27">
        <v>2</v>
      </c>
      <c r="AI13" s="1">
        <v>2</v>
      </c>
      <c r="AJ13" s="28">
        <v>3</v>
      </c>
      <c r="AK13" s="1">
        <v>1</v>
      </c>
      <c r="AL13" s="27">
        <v>2</v>
      </c>
      <c r="AM13" s="1">
        <v>1</v>
      </c>
      <c r="AN13" s="28">
        <v>4</v>
      </c>
      <c r="AO13" s="1">
        <v>1</v>
      </c>
      <c r="AP13" s="27">
        <v>2</v>
      </c>
      <c r="AQ13" s="1">
        <v>2</v>
      </c>
      <c r="AR13" s="28">
        <v>3</v>
      </c>
      <c r="AS13" s="1">
        <v>1</v>
      </c>
      <c r="AT13" s="27">
        <v>2</v>
      </c>
      <c r="AU13" s="1">
        <v>2</v>
      </c>
      <c r="AV13" s="28">
        <v>3</v>
      </c>
      <c r="AW13" s="1">
        <v>0</v>
      </c>
      <c r="AX13" s="27">
        <v>2</v>
      </c>
      <c r="AY13" s="1">
        <v>1</v>
      </c>
      <c r="AZ13" s="28">
        <v>4</v>
      </c>
      <c r="BA13" s="1">
        <v>1</v>
      </c>
      <c r="BB13" s="27">
        <v>1</v>
      </c>
      <c r="BC13" s="1">
        <v>2</v>
      </c>
      <c r="BD13" s="28">
        <v>4</v>
      </c>
      <c r="BE13" s="2" t="s">
        <v>69</v>
      </c>
    </row>
    <row r="14" spans="1:57" x14ac:dyDescent="0.2">
      <c r="A14" s="1">
        <v>13</v>
      </c>
      <c r="B14" s="1">
        <v>1</v>
      </c>
      <c r="C14" s="1">
        <v>2</v>
      </c>
      <c r="D14" s="1">
        <v>1</v>
      </c>
      <c r="E14" s="1">
        <v>5</v>
      </c>
      <c r="F14" s="1">
        <v>4</v>
      </c>
      <c r="G14" s="1">
        <v>1</v>
      </c>
      <c r="H14" s="1">
        <v>2</v>
      </c>
      <c r="I14" s="1">
        <v>3</v>
      </c>
      <c r="J14" s="1">
        <v>3</v>
      </c>
      <c r="K14" s="1">
        <v>4</v>
      </c>
      <c r="L14" s="1">
        <v>8</v>
      </c>
      <c r="M14" s="1">
        <v>4</v>
      </c>
      <c r="N14" s="1">
        <v>1</v>
      </c>
      <c r="O14" s="1">
        <v>3</v>
      </c>
      <c r="P14" s="1">
        <v>10</v>
      </c>
      <c r="Q14" s="1">
        <v>1</v>
      </c>
      <c r="R14" s="27">
        <v>2</v>
      </c>
      <c r="S14" s="1">
        <v>2</v>
      </c>
      <c r="T14" s="28">
        <v>2</v>
      </c>
      <c r="U14" s="1">
        <v>1</v>
      </c>
      <c r="V14" s="27">
        <v>1</v>
      </c>
      <c r="W14" s="1">
        <v>2</v>
      </c>
      <c r="X14" s="28">
        <v>4</v>
      </c>
      <c r="Y14" s="1">
        <v>1</v>
      </c>
      <c r="Z14" s="27">
        <v>2</v>
      </c>
      <c r="AA14" s="1">
        <v>1</v>
      </c>
      <c r="AB14" s="28">
        <v>4</v>
      </c>
      <c r="AC14" s="1">
        <v>1</v>
      </c>
      <c r="AD14" s="27">
        <v>2</v>
      </c>
      <c r="AE14" s="1">
        <v>2</v>
      </c>
      <c r="AF14" s="28">
        <v>3</v>
      </c>
      <c r="AG14" s="1">
        <v>1</v>
      </c>
      <c r="AH14" s="27">
        <v>2</v>
      </c>
      <c r="AI14" s="1">
        <v>2</v>
      </c>
      <c r="AJ14" s="28">
        <v>2</v>
      </c>
      <c r="AK14" s="1">
        <v>1</v>
      </c>
      <c r="AL14" s="27">
        <v>2</v>
      </c>
      <c r="AM14" s="1">
        <v>1</v>
      </c>
      <c r="AN14" s="28">
        <v>3</v>
      </c>
      <c r="AO14" s="1">
        <v>1</v>
      </c>
      <c r="AP14" s="27">
        <v>1</v>
      </c>
      <c r="AQ14" s="1">
        <v>2</v>
      </c>
      <c r="AR14" s="28">
        <v>3</v>
      </c>
      <c r="AS14" s="1">
        <v>1</v>
      </c>
      <c r="AT14" s="27">
        <v>2</v>
      </c>
      <c r="AU14" s="1">
        <v>2</v>
      </c>
      <c r="AV14" s="28">
        <v>4</v>
      </c>
      <c r="AW14" s="1">
        <v>0</v>
      </c>
      <c r="AX14" s="27">
        <v>2</v>
      </c>
      <c r="AY14" s="1">
        <v>1</v>
      </c>
      <c r="AZ14" s="28">
        <v>4</v>
      </c>
      <c r="BA14" s="1">
        <v>1</v>
      </c>
      <c r="BB14" s="27">
        <v>1</v>
      </c>
      <c r="BC14" s="1">
        <v>2</v>
      </c>
      <c r="BD14" s="28">
        <v>3</v>
      </c>
      <c r="BE14" s="2" t="s">
        <v>70</v>
      </c>
    </row>
    <row r="15" spans="1:57" x14ac:dyDescent="0.2">
      <c r="A15" s="1">
        <v>14</v>
      </c>
      <c r="B15" s="1">
        <v>1</v>
      </c>
      <c r="C15" s="1">
        <v>1</v>
      </c>
      <c r="D15" s="1">
        <v>3</v>
      </c>
      <c r="E15" s="1">
        <v>5</v>
      </c>
      <c r="F15" s="1">
        <v>4</v>
      </c>
      <c r="G15" s="1">
        <v>1</v>
      </c>
      <c r="H15" s="1">
        <v>2</v>
      </c>
      <c r="I15" s="1">
        <v>3</v>
      </c>
      <c r="J15" s="1">
        <v>4</v>
      </c>
      <c r="K15" s="1">
        <v>2</v>
      </c>
      <c r="L15" s="1">
        <v>5</v>
      </c>
      <c r="M15" s="1">
        <v>2</v>
      </c>
      <c r="N15" s="1">
        <v>3</v>
      </c>
      <c r="O15" s="1">
        <v>1</v>
      </c>
      <c r="P15" s="1">
        <v>10</v>
      </c>
      <c r="Q15" s="1">
        <v>1</v>
      </c>
      <c r="R15" s="27">
        <v>2</v>
      </c>
      <c r="S15" s="1">
        <v>1</v>
      </c>
      <c r="T15" s="28">
        <v>2</v>
      </c>
      <c r="U15" s="1">
        <v>1</v>
      </c>
      <c r="V15" s="27">
        <v>2</v>
      </c>
      <c r="W15" s="1">
        <v>2</v>
      </c>
      <c r="X15" s="28">
        <v>4</v>
      </c>
      <c r="Y15" s="1">
        <v>1</v>
      </c>
      <c r="Z15" s="27">
        <v>2</v>
      </c>
      <c r="AA15" s="1">
        <v>1</v>
      </c>
      <c r="AB15" s="28">
        <v>3</v>
      </c>
      <c r="AC15" s="1">
        <v>1</v>
      </c>
      <c r="AD15" s="27">
        <v>2</v>
      </c>
      <c r="AE15" s="1">
        <v>1</v>
      </c>
      <c r="AF15" s="28">
        <v>4</v>
      </c>
      <c r="AG15" s="1">
        <v>1</v>
      </c>
      <c r="AH15" s="27">
        <v>2</v>
      </c>
      <c r="AI15" s="1">
        <v>2</v>
      </c>
      <c r="AJ15" s="28">
        <v>4</v>
      </c>
      <c r="AK15" s="1">
        <v>1</v>
      </c>
      <c r="AL15" s="27">
        <v>2</v>
      </c>
      <c r="AM15" s="1">
        <v>1</v>
      </c>
      <c r="AN15" s="28">
        <v>4</v>
      </c>
      <c r="AO15" s="1">
        <v>1</v>
      </c>
      <c r="AP15" s="27">
        <v>2</v>
      </c>
      <c r="AQ15" s="1">
        <v>2</v>
      </c>
      <c r="AR15" s="28">
        <v>4</v>
      </c>
      <c r="AS15" s="1">
        <v>1</v>
      </c>
      <c r="AT15" s="27">
        <v>2</v>
      </c>
      <c r="AU15" s="1">
        <v>2</v>
      </c>
      <c r="AV15" s="28">
        <v>4</v>
      </c>
      <c r="AW15" s="1">
        <v>0</v>
      </c>
      <c r="AX15" s="27">
        <v>2</v>
      </c>
      <c r="AY15" s="1">
        <v>1</v>
      </c>
      <c r="AZ15" s="28">
        <v>4</v>
      </c>
      <c r="BA15" s="1">
        <v>1</v>
      </c>
      <c r="BB15" s="27">
        <v>2</v>
      </c>
      <c r="BC15" s="1">
        <v>2</v>
      </c>
      <c r="BD15" s="28">
        <v>4</v>
      </c>
      <c r="BE15" s="2" t="s">
        <v>71</v>
      </c>
    </row>
    <row r="16" spans="1:57" x14ac:dyDescent="0.2">
      <c r="A16" s="1">
        <v>15</v>
      </c>
      <c r="B16" s="1">
        <v>1</v>
      </c>
      <c r="C16" s="1">
        <v>1</v>
      </c>
      <c r="D16" s="1">
        <v>1</v>
      </c>
      <c r="E16" s="1">
        <v>5</v>
      </c>
      <c r="F16" s="1">
        <v>3</v>
      </c>
      <c r="G16" s="1">
        <v>1</v>
      </c>
      <c r="H16" s="1">
        <v>2</v>
      </c>
      <c r="I16" s="1">
        <v>3</v>
      </c>
      <c r="J16" s="1">
        <v>4</v>
      </c>
      <c r="K16" s="1">
        <v>4</v>
      </c>
      <c r="L16" s="1">
        <v>8</v>
      </c>
      <c r="M16" s="1">
        <v>4</v>
      </c>
      <c r="N16" s="1">
        <v>3</v>
      </c>
      <c r="O16" s="1">
        <v>3</v>
      </c>
      <c r="P16" s="1">
        <v>10</v>
      </c>
      <c r="Q16" s="1">
        <v>1</v>
      </c>
      <c r="R16" s="27">
        <v>1</v>
      </c>
      <c r="S16" s="1">
        <v>1</v>
      </c>
      <c r="T16" s="28">
        <v>4</v>
      </c>
      <c r="U16" s="1">
        <v>1</v>
      </c>
      <c r="V16" s="27">
        <v>2</v>
      </c>
      <c r="W16" s="1">
        <v>1</v>
      </c>
      <c r="X16" s="28">
        <v>2</v>
      </c>
      <c r="Y16" s="1">
        <v>0</v>
      </c>
      <c r="Z16" s="27">
        <v>2</v>
      </c>
      <c r="AA16" s="1">
        <v>1</v>
      </c>
      <c r="AB16" s="28">
        <v>4</v>
      </c>
      <c r="AC16" s="1">
        <v>1</v>
      </c>
      <c r="AD16" s="27">
        <v>2</v>
      </c>
      <c r="AE16" s="1">
        <v>1</v>
      </c>
      <c r="AF16" s="28">
        <v>2</v>
      </c>
      <c r="AG16" s="1">
        <v>1</v>
      </c>
      <c r="AH16" s="27">
        <v>2</v>
      </c>
      <c r="AI16" s="1">
        <v>2</v>
      </c>
      <c r="AJ16" s="28">
        <v>2</v>
      </c>
      <c r="AK16" s="1">
        <v>0</v>
      </c>
      <c r="AL16" s="27">
        <v>1</v>
      </c>
      <c r="AM16" s="1">
        <v>2</v>
      </c>
      <c r="AN16" s="28">
        <v>4</v>
      </c>
      <c r="AO16" s="1">
        <v>1</v>
      </c>
      <c r="AP16" s="27">
        <v>2</v>
      </c>
      <c r="AQ16" s="1">
        <v>1</v>
      </c>
      <c r="AR16" s="28">
        <v>3</v>
      </c>
      <c r="AS16" s="1">
        <v>1</v>
      </c>
      <c r="AT16" s="27">
        <v>2</v>
      </c>
      <c r="AU16" s="1">
        <v>2</v>
      </c>
      <c r="AV16" s="28">
        <v>4</v>
      </c>
      <c r="AW16" s="1">
        <v>1</v>
      </c>
      <c r="AX16" s="27">
        <v>1</v>
      </c>
      <c r="AY16" s="1">
        <v>1</v>
      </c>
      <c r="AZ16" s="28">
        <v>4</v>
      </c>
      <c r="BA16" s="1">
        <v>0</v>
      </c>
      <c r="BB16" s="27">
        <v>1</v>
      </c>
      <c r="BC16" s="1">
        <v>2</v>
      </c>
      <c r="BD16" s="28">
        <v>4</v>
      </c>
      <c r="BE16" s="2" t="s">
        <v>72</v>
      </c>
    </row>
    <row r="17" spans="1:57" x14ac:dyDescent="0.2">
      <c r="A17" s="1">
        <v>16</v>
      </c>
      <c r="B17" s="1">
        <v>1</v>
      </c>
      <c r="C17" s="1">
        <v>1</v>
      </c>
      <c r="D17" s="1">
        <v>2</v>
      </c>
      <c r="E17" s="1">
        <v>4</v>
      </c>
      <c r="F17" s="1">
        <v>3</v>
      </c>
      <c r="G17" s="1">
        <v>1</v>
      </c>
      <c r="H17" s="1">
        <v>2</v>
      </c>
      <c r="I17" s="1">
        <v>2</v>
      </c>
      <c r="J17" s="1">
        <v>3</v>
      </c>
      <c r="K17" s="1">
        <v>4</v>
      </c>
      <c r="L17" s="1">
        <v>8</v>
      </c>
      <c r="M17" s="1">
        <v>4</v>
      </c>
      <c r="N17" s="1">
        <v>2</v>
      </c>
      <c r="O17" s="1">
        <v>2</v>
      </c>
      <c r="P17" s="1">
        <v>10</v>
      </c>
      <c r="Q17" s="1">
        <v>1</v>
      </c>
      <c r="R17" s="27">
        <v>2</v>
      </c>
      <c r="S17" s="1">
        <v>2</v>
      </c>
      <c r="T17" s="28">
        <v>2</v>
      </c>
      <c r="U17" s="1">
        <v>1</v>
      </c>
      <c r="V17" s="27">
        <v>2</v>
      </c>
      <c r="W17" s="1">
        <v>2</v>
      </c>
      <c r="X17" s="28">
        <v>3</v>
      </c>
      <c r="Y17" s="1">
        <v>1</v>
      </c>
      <c r="Z17" s="27">
        <v>2</v>
      </c>
      <c r="AA17" s="1">
        <v>1</v>
      </c>
      <c r="AB17" s="28">
        <v>3</v>
      </c>
      <c r="AC17" s="1">
        <v>1</v>
      </c>
      <c r="AD17" s="27">
        <v>2</v>
      </c>
      <c r="AE17" s="1">
        <v>1</v>
      </c>
      <c r="AF17" s="28">
        <v>4</v>
      </c>
      <c r="AG17" s="1">
        <v>1</v>
      </c>
      <c r="AH17" s="27">
        <v>2</v>
      </c>
      <c r="AI17" s="1">
        <v>2</v>
      </c>
      <c r="AJ17" s="28">
        <v>3</v>
      </c>
      <c r="AK17" s="1">
        <v>1</v>
      </c>
      <c r="AL17" s="27">
        <v>2</v>
      </c>
      <c r="AM17" s="1">
        <v>2</v>
      </c>
      <c r="AN17" s="28">
        <v>3</v>
      </c>
      <c r="AO17" s="1">
        <v>1</v>
      </c>
      <c r="AP17" s="27">
        <v>2</v>
      </c>
      <c r="AQ17" s="1">
        <v>2</v>
      </c>
      <c r="AR17" s="28">
        <v>2</v>
      </c>
      <c r="AS17" s="1">
        <v>1</v>
      </c>
      <c r="AT17" s="27">
        <v>2</v>
      </c>
      <c r="AU17" s="1">
        <v>1</v>
      </c>
      <c r="AV17" s="28">
        <v>2</v>
      </c>
      <c r="AW17" s="1">
        <v>1</v>
      </c>
      <c r="AX17" s="27">
        <v>2</v>
      </c>
      <c r="AY17" s="1">
        <v>1</v>
      </c>
      <c r="AZ17" s="28">
        <v>3</v>
      </c>
      <c r="BA17" s="1">
        <v>1</v>
      </c>
      <c r="BB17" s="27">
        <v>2</v>
      </c>
      <c r="BC17" s="1">
        <v>2</v>
      </c>
      <c r="BD17" s="28">
        <v>3</v>
      </c>
      <c r="BE17" s="2" t="s">
        <v>73</v>
      </c>
    </row>
    <row r="18" spans="1:57" x14ac:dyDescent="0.2">
      <c r="A18" s="1">
        <v>17</v>
      </c>
      <c r="B18" s="1">
        <v>1</v>
      </c>
      <c r="C18" s="1">
        <v>2</v>
      </c>
      <c r="D18" s="1">
        <v>2</v>
      </c>
      <c r="E18" s="1">
        <v>5</v>
      </c>
      <c r="F18" s="1">
        <v>3</v>
      </c>
      <c r="G18" s="1">
        <v>1</v>
      </c>
      <c r="H18" s="1">
        <v>2</v>
      </c>
      <c r="I18" s="1">
        <v>2</v>
      </c>
      <c r="J18" s="1">
        <v>4</v>
      </c>
      <c r="K18" s="1">
        <v>3</v>
      </c>
      <c r="L18" s="1">
        <v>7</v>
      </c>
      <c r="M18" s="1">
        <v>3</v>
      </c>
      <c r="N18" s="1">
        <v>3</v>
      </c>
      <c r="O18" s="1">
        <v>1</v>
      </c>
      <c r="P18" s="1">
        <v>10</v>
      </c>
      <c r="Q18" s="1">
        <v>1</v>
      </c>
      <c r="R18" s="27">
        <v>2</v>
      </c>
      <c r="S18" s="1">
        <v>1</v>
      </c>
      <c r="T18" s="28">
        <v>2</v>
      </c>
      <c r="U18" s="1">
        <v>1</v>
      </c>
      <c r="V18" s="27">
        <v>2</v>
      </c>
      <c r="W18" s="1">
        <v>2</v>
      </c>
      <c r="X18" s="28">
        <v>3</v>
      </c>
      <c r="Y18" s="1">
        <v>1</v>
      </c>
      <c r="Z18" s="27">
        <v>2</v>
      </c>
      <c r="AA18" s="1">
        <v>1</v>
      </c>
      <c r="AB18" s="28">
        <v>4</v>
      </c>
      <c r="AC18" s="1">
        <v>1</v>
      </c>
      <c r="AD18" s="27">
        <v>2</v>
      </c>
      <c r="AE18" s="1">
        <v>2</v>
      </c>
      <c r="AF18" s="28">
        <v>2</v>
      </c>
      <c r="AG18" s="1">
        <v>1</v>
      </c>
      <c r="AH18" s="27">
        <v>1</v>
      </c>
      <c r="AI18" s="1">
        <v>2</v>
      </c>
      <c r="AJ18" s="28">
        <v>3</v>
      </c>
      <c r="AK18" s="1">
        <v>1</v>
      </c>
      <c r="AL18" s="27">
        <v>2</v>
      </c>
      <c r="AM18" s="1">
        <v>1</v>
      </c>
      <c r="AN18" s="28">
        <v>3</v>
      </c>
      <c r="AO18" s="1">
        <v>1</v>
      </c>
      <c r="AP18" s="27">
        <v>2</v>
      </c>
      <c r="AQ18" s="1">
        <v>1</v>
      </c>
      <c r="AR18" s="28">
        <v>3</v>
      </c>
      <c r="AS18" s="1">
        <v>1</v>
      </c>
      <c r="AT18" s="27">
        <v>2</v>
      </c>
      <c r="AU18" s="1">
        <v>1</v>
      </c>
      <c r="AV18" s="28">
        <v>3</v>
      </c>
      <c r="AW18" s="1">
        <v>0</v>
      </c>
      <c r="AX18" s="27">
        <v>2</v>
      </c>
      <c r="AY18" s="1">
        <v>1</v>
      </c>
      <c r="AZ18" s="28">
        <v>4</v>
      </c>
      <c r="BA18" s="1">
        <v>1</v>
      </c>
      <c r="BB18" s="27">
        <v>2</v>
      </c>
      <c r="BC18" s="1">
        <v>2</v>
      </c>
      <c r="BD18" s="28">
        <v>4</v>
      </c>
      <c r="BE18" s="2" t="s">
        <v>74</v>
      </c>
    </row>
    <row r="19" spans="1:57" x14ac:dyDescent="0.2">
      <c r="A19" s="1">
        <v>18</v>
      </c>
      <c r="B19" s="1">
        <v>1</v>
      </c>
      <c r="C19" s="1">
        <v>2</v>
      </c>
      <c r="D19" s="1">
        <v>2</v>
      </c>
      <c r="E19" s="1">
        <v>5</v>
      </c>
      <c r="F19" s="1">
        <v>4</v>
      </c>
      <c r="G19" s="1">
        <v>1</v>
      </c>
      <c r="H19" s="1">
        <v>2</v>
      </c>
      <c r="I19" s="1">
        <v>3</v>
      </c>
      <c r="J19" s="1">
        <v>4</v>
      </c>
      <c r="K19" s="1">
        <v>3</v>
      </c>
      <c r="L19" s="1">
        <v>7</v>
      </c>
      <c r="M19" s="1">
        <v>3</v>
      </c>
      <c r="N19" s="1">
        <v>1</v>
      </c>
      <c r="O19" s="1">
        <v>2</v>
      </c>
      <c r="P19" s="1">
        <v>10</v>
      </c>
      <c r="Q19" s="1">
        <v>1</v>
      </c>
      <c r="R19" s="27">
        <v>2</v>
      </c>
      <c r="S19" s="1">
        <v>1</v>
      </c>
      <c r="T19" s="28">
        <v>4</v>
      </c>
      <c r="U19" s="1">
        <v>1</v>
      </c>
      <c r="V19" s="27">
        <v>1</v>
      </c>
      <c r="W19" s="1">
        <v>2</v>
      </c>
      <c r="X19" s="28">
        <v>3</v>
      </c>
      <c r="Y19" s="1">
        <v>1</v>
      </c>
      <c r="Z19" s="27">
        <v>2</v>
      </c>
      <c r="AA19" s="1">
        <v>1</v>
      </c>
      <c r="AB19" s="28">
        <v>2</v>
      </c>
      <c r="AC19" s="1">
        <v>1</v>
      </c>
      <c r="AD19" s="27">
        <v>2</v>
      </c>
      <c r="AE19" s="1">
        <v>2</v>
      </c>
      <c r="AF19" s="28">
        <v>2</v>
      </c>
      <c r="AG19" s="1">
        <v>1</v>
      </c>
      <c r="AH19" s="27">
        <v>2</v>
      </c>
      <c r="AI19" s="1">
        <v>2</v>
      </c>
      <c r="AJ19" s="28">
        <v>1</v>
      </c>
      <c r="AK19" s="1">
        <v>1</v>
      </c>
      <c r="AL19" s="27">
        <v>2</v>
      </c>
      <c r="AM19" s="1">
        <v>1</v>
      </c>
      <c r="AN19" s="28">
        <v>2</v>
      </c>
      <c r="AO19" s="1">
        <v>1</v>
      </c>
      <c r="AP19" s="27">
        <v>2</v>
      </c>
      <c r="AQ19" s="1">
        <v>2</v>
      </c>
      <c r="AR19" s="28">
        <v>4</v>
      </c>
      <c r="AS19" s="1">
        <v>1</v>
      </c>
      <c r="AT19" s="27">
        <v>2</v>
      </c>
      <c r="AU19" s="1">
        <v>2</v>
      </c>
      <c r="AV19" s="28">
        <v>3</v>
      </c>
      <c r="AW19" s="1">
        <v>1</v>
      </c>
      <c r="AX19" s="27">
        <v>2</v>
      </c>
      <c r="AY19" s="1">
        <v>2</v>
      </c>
      <c r="AZ19" s="28">
        <v>3</v>
      </c>
      <c r="BA19" s="1">
        <v>1</v>
      </c>
      <c r="BB19" s="27">
        <v>2</v>
      </c>
      <c r="BC19" s="1">
        <v>2</v>
      </c>
      <c r="BD19" s="28">
        <v>4</v>
      </c>
      <c r="BE19" s="2" t="s">
        <v>75</v>
      </c>
    </row>
    <row r="20" spans="1:57" x14ac:dyDescent="0.2">
      <c r="A20" s="1">
        <v>19</v>
      </c>
      <c r="B20" s="1">
        <v>1</v>
      </c>
      <c r="C20" s="1">
        <v>2</v>
      </c>
      <c r="D20" s="1">
        <v>1</v>
      </c>
      <c r="E20" s="1">
        <v>5</v>
      </c>
      <c r="F20" s="1">
        <v>4</v>
      </c>
      <c r="G20" s="1">
        <v>1</v>
      </c>
      <c r="H20" s="1">
        <v>1</v>
      </c>
      <c r="I20" s="1">
        <v>3</v>
      </c>
      <c r="J20" s="1">
        <v>4</v>
      </c>
      <c r="K20" s="1">
        <v>2</v>
      </c>
      <c r="L20" s="1">
        <v>4</v>
      </c>
      <c r="M20" s="1">
        <v>1</v>
      </c>
      <c r="N20" s="1">
        <v>3</v>
      </c>
      <c r="O20" s="1">
        <v>1</v>
      </c>
      <c r="P20" s="1">
        <v>10</v>
      </c>
      <c r="Q20" s="1">
        <v>1</v>
      </c>
      <c r="R20" s="27">
        <v>2</v>
      </c>
      <c r="S20" s="1">
        <v>2</v>
      </c>
      <c r="T20" s="28">
        <v>3</v>
      </c>
      <c r="U20" s="1">
        <v>0</v>
      </c>
      <c r="V20" s="27">
        <v>2</v>
      </c>
      <c r="W20" s="1">
        <v>1</v>
      </c>
      <c r="X20" s="28">
        <v>4</v>
      </c>
      <c r="Y20" s="1">
        <v>1</v>
      </c>
      <c r="Z20" s="27">
        <v>2</v>
      </c>
      <c r="AA20" s="1">
        <v>1</v>
      </c>
      <c r="AB20" s="28">
        <v>4</v>
      </c>
      <c r="AC20" s="1">
        <v>1</v>
      </c>
      <c r="AD20" s="27">
        <v>2</v>
      </c>
      <c r="AE20" s="1">
        <v>2</v>
      </c>
      <c r="AF20" s="28">
        <v>3</v>
      </c>
      <c r="AG20" s="1">
        <v>1</v>
      </c>
      <c r="AH20" s="27">
        <v>2</v>
      </c>
      <c r="AI20" s="1">
        <v>1</v>
      </c>
      <c r="AJ20" s="28">
        <v>2</v>
      </c>
      <c r="AK20" s="1">
        <v>0</v>
      </c>
      <c r="AL20" s="27">
        <v>2</v>
      </c>
      <c r="AM20" s="1">
        <v>1</v>
      </c>
      <c r="AN20" s="28">
        <v>4</v>
      </c>
      <c r="AO20" s="1">
        <v>1</v>
      </c>
      <c r="AP20" s="27">
        <v>2</v>
      </c>
      <c r="AQ20" s="1">
        <v>1</v>
      </c>
      <c r="AR20" s="28">
        <v>3</v>
      </c>
      <c r="AS20" s="1">
        <v>1</v>
      </c>
      <c r="AT20" s="27">
        <v>2</v>
      </c>
      <c r="AU20" s="1">
        <v>1</v>
      </c>
      <c r="AV20" s="28">
        <v>2</v>
      </c>
      <c r="AW20" s="1">
        <v>1</v>
      </c>
      <c r="AX20" s="27">
        <v>2</v>
      </c>
      <c r="AY20" s="1">
        <v>1</v>
      </c>
      <c r="AZ20" s="28">
        <v>2</v>
      </c>
      <c r="BA20" s="1">
        <v>1</v>
      </c>
      <c r="BB20" s="27">
        <v>2</v>
      </c>
      <c r="BC20" s="1">
        <v>2</v>
      </c>
      <c r="BD20" s="28">
        <v>4</v>
      </c>
      <c r="BE20" s="2" t="s">
        <v>76</v>
      </c>
    </row>
    <row r="21" spans="1:57" x14ac:dyDescent="0.2">
      <c r="A21" s="1">
        <v>20</v>
      </c>
      <c r="B21" s="1">
        <v>1</v>
      </c>
      <c r="C21" s="1">
        <v>2</v>
      </c>
      <c r="D21" s="1">
        <v>1</v>
      </c>
      <c r="E21" s="1">
        <v>5</v>
      </c>
      <c r="F21" s="1">
        <v>4</v>
      </c>
      <c r="G21" s="1">
        <v>1</v>
      </c>
      <c r="H21" s="1">
        <v>2</v>
      </c>
      <c r="I21" s="1">
        <v>4</v>
      </c>
      <c r="J21" s="1">
        <v>3</v>
      </c>
      <c r="K21" s="1">
        <v>4</v>
      </c>
      <c r="L21" s="1">
        <v>7</v>
      </c>
      <c r="M21" s="1">
        <v>3</v>
      </c>
      <c r="N21" s="1">
        <v>1</v>
      </c>
      <c r="O21" s="1">
        <v>3</v>
      </c>
      <c r="P21" s="1">
        <v>10</v>
      </c>
      <c r="Q21" s="1">
        <v>1</v>
      </c>
      <c r="R21" s="27">
        <v>1</v>
      </c>
      <c r="S21" s="1">
        <v>2</v>
      </c>
      <c r="T21" s="28">
        <v>3</v>
      </c>
      <c r="U21" s="1">
        <v>1</v>
      </c>
      <c r="V21" s="27">
        <v>2</v>
      </c>
      <c r="W21" s="1">
        <v>2</v>
      </c>
      <c r="X21" s="28">
        <v>4</v>
      </c>
      <c r="Y21" s="1">
        <v>0</v>
      </c>
      <c r="Z21" s="27">
        <v>2</v>
      </c>
      <c r="AA21" s="1">
        <v>1</v>
      </c>
      <c r="AB21" s="28">
        <v>4</v>
      </c>
      <c r="AC21" s="1">
        <v>1</v>
      </c>
      <c r="AD21" s="27">
        <v>2</v>
      </c>
      <c r="AE21" s="1">
        <v>2</v>
      </c>
      <c r="AF21" s="28">
        <v>3</v>
      </c>
      <c r="AG21" s="1">
        <v>1</v>
      </c>
      <c r="AH21" s="27">
        <v>2</v>
      </c>
      <c r="AI21" s="1">
        <v>2</v>
      </c>
      <c r="AJ21" s="28">
        <v>4</v>
      </c>
      <c r="AK21" s="1">
        <v>0</v>
      </c>
      <c r="AL21" s="27">
        <v>2</v>
      </c>
      <c r="AM21" s="1">
        <v>1</v>
      </c>
      <c r="AN21" s="28">
        <v>3</v>
      </c>
      <c r="AO21" s="1">
        <v>1</v>
      </c>
      <c r="AP21" s="27">
        <v>2</v>
      </c>
      <c r="AQ21" s="1">
        <v>2</v>
      </c>
      <c r="AR21" s="28">
        <v>4</v>
      </c>
      <c r="AS21" s="1">
        <v>1</v>
      </c>
      <c r="AT21" s="27">
        <v>2</v>
      </c>
      <c r="AU21" s="1">
        <v>2</v>
      </c>
      <c r="AV21" s="28">
        <v>3</v>
      </c>
      <c r="AW21" s="1">
        <v>1</v>
      </c>
      <c r="AX21" s="27">
        <v>2</v>
      </c>
      <c r="AY21" s="1">
        <v>1</v>
      </c>
      <c r="AZ21" s="28">
        <v>2</v>
      </c>
      <c r="BA21" s="1">
        <v>1</v>
      </c>
      <c r="BB21" s="27">
        <v>2</v>
      </c>
      <c r="BC21" s="1">
        <v>2</v>
      </c>
      <c r="BD21" s="28">
        <v>4</v>
      </c>
      <c r="BE21" s="2" t="s">
        <v>77</v>
      </c>
    </row>
    <row r="22" spans="1:57" x14ac:dyDescent="0.2">
      <c r="A22" s="1">
        <v>21</v>
      </c>
      <c r="B22" s="1">
        <v>1</v>
      </c>
      <c r="C22" s="1">
        <v>3</v>
      </c>
      <c r="D22" s="1">
        <v>1</v>
      </c>
      <c r="E22" s="1">
        <v>5</v>
      </c>
      <c r="F22" s="1">
        <v>4</v>
      </c>
      <c r="G22" s="1">
        <v>1</v>
      </c>
      <c r="H22" s="1">
        <v>2</v>
      </c>
      <c r="I22" s="1">
        <v>3</v>
      </c>
      <c r="J22" s="1">
        <v>4</v>
      </c>
      <c r="K22" s="1">
        <v>3</v>
      </c>
      <c r="L22" s="1">
        <v>7</v>
      </c>
      <c r="M22" s="1">
        <v>2</v>
      </c>
      <c r="N22" s="1">
        <v>3</v>
      </c>
      <c r="O22" s="1">
        <v>1</v>
      </c>
      <c r="P22" s="1">
        <v>10</v>
      </c>
      <c r="Q22" s="1">
        <v>1</v>
      </c>
      <c r="R22" s="27">
        <v>2</v>
      </c>
      <c r="S22" s="1">
        <v>1</v>
      </c>
      <c r="T22" s="28">
        <v>2</v>
      </c>
      <c r="U22" s="1">
        <v>1</v>
      </c>
      <c r="V22" s="27">
        <v>2</v>
      </c>
      <c r="W22" s="1">
        <v>2</v>
      </c>
      <c r="X22" s="28">
        <v>4</v>
      </c>
      <c r="Y22" s="1">
        <v>1</v>
      </c>
      <c r="Z22" s="27">
        <v>2</v>
      </c>
      <c r="AA22" s="1">
        <v>1</v>
      </c>
      <c r="AB22" s="28">
        <v>3</v>
      </c>
      <c r="AC22" s="1">
        <v>1</v>
      </c>
      <c r="AD22" s="27">
        <v>2</v>
      </c>
      <c r="AE22" s="1">
        <v>1</v>
      </c>
      <c r="AF22" s="28">
        <v>3</v>
      </c>
      <c r="AG22" s="1">
        <v>1</v>
      </c>
      <c r="AH22" s="27">
        <v>2</v>
      </c>
      <c r="AI22" s="1">
        <v>1</v>
      </c>
      <c r="AJ22" s="28">
        <v>2</v>
      </c>
      <c r="AK22" s="1">
        <v>1</v>
      </c>
      <c r="AL22" s="27">
        <v>2</v>
      </c>
      <c r="AM22" s="1">
        <v>2</v>
      </c>
      <c r="AN22" s="28">
        <v>3</v>
      </c>
      <c r="AO22" s="1">
        <v>1</v>
      </c>
      <c r="AP22" s="27">
        <v>2</v>
      </c>
      <c r="AQ22" s="1">
        <v>1</v>
      </c>
      <c r="AR22" s="28">
        <v>2</v>
      </c>
      <c r="AS22" s="1">
        <v>1</v>
      </c>
      <c r="AT22" s="27">
        <v>2</v>
      </c>
      <c r="AU22" s="1">
        <v>1</v>
      </c>
      <c r="AV22" s="28">
        <v>3</v>
      </c>
      <c r="AW22" s="1">
        <v>1</v>
      </c>
      <c r="AX22" s="27">
        <v>2</v>
      </c>
      <c r="AY22" s="1">
        <v>1</v>
      </c>
      <c r="AZ22" s="28">
        <v>4</v>
      </c>
      <c r="BA22" s="1">
        <v>1</v>
      </c>
      <c r="BB22" s="27">
        <v>2</v>
      </c>
      <c r="BC22" s="1">
        <v>1</v>
      </c>
      <c r="BD22" s="28">
        <v>3</v>
      </c>
      <c r="BE22" s="2" t="s">
        <v>78</v>
      </c>
    </row>
    <row r="23" spans="1:57" x14ac:dyDescent="0.2">
      <c r="A23" s="1">
        <v>22</v>
      </c>
      <c r="B23" s="1">
        <v>1</v>
      </c>
      <c r="C23" s="1">
        <v>2</v>
      </c>
      <c r="D23" s="1">
        <v>1</v>
      </c>
      <c r="E23" s="1">
        <v>5</v>
      </c>
      <c r="F23" s="1">
        <v>4</v>
      </c>
      <c r="G23" s="1">
        <v>1</v>
      </c>
      <c r="H23" s="1">
        <v>2</v>
      </c>
      <c r="I23" s="1">
        <v>3</v>
      </c>
      <c r="J23" s="1">
        <v>2</v>
      </c>
      <c r="K23" s="1">
        <v>4</v>
      </c>
      <c r="L23" s="1">
        <v>8</v>
      </c>
      <c r="M23" s="1">
        <v>4</v>
      </c>
      <c r="N23" s="1">
        <v>3</v>
      </c>
      <c r="O23" s="1">
        <v>1</v>
      </c>
      <c r="P23" s="1">
        <v>10</v>
      </c>
      <c r="Q23" s="1">
        <v>1</v>
      </c>
      <c r="R23" s="27">
        <v>2</v>
      </c>
      <c r="S23" s="1">
        <v>1</v>
      </c>
      <c r="T23" s="28">
        <v>4</v>
      </c>
      <c r="U23" s="1">
        <v>1</v>
      </c>
      <c r="V23" s="27">
        <v>1</v>
      </c>
      <c r="W23" s="1">
        <v>2</v>
      </c>
      <c r="X23" s="28">
        <v>4</v>
      </c>
      <c r="Y23" s="1">
        <v>1</v>
      </c>
      <c r="Z23" s="27">
        <v>2</v>
      </c>
      <c r="AA23" s="1">
        <v>1</v>
      </c>
      <c r="AB23" s="28">
        <v>4</v>
      </c>
      <c r="AC23" s="1">
        <v>1</v>
      </c>
      <c r="AD23" s="27">
        <v>2</v>
      </c>
      <c r="AE23" s="1">
        <v>1</v>
      </c>
      <c r="AF23" s="28">
        <v>4</v>
      </c>
      <c r="AG23" s="1">
        <v>1</v>
      </c>
      <c r="AH23" s="27">
        <v>1</v>
      </c>
      <c r="AI23" s="1">
        <v>2</v>
      </c>
      <c r="AJ23" s="28">
        <v>4</v>
      </c>
      <c r="AK23" s="1">
        <v>1</v>
      </c>
      <c r="AL23" s="27">
        <v>2</v>
      </c>
      <c r="AM23" s="1">
        <v>1</v>
      </c>
      <c r="AN23" s="28">
        <v>4</v>
      </c>
      <c r="AO23" s="1">
        <v>1</v>
      </c>
      <c r="AP23" s="27">
        <v>1</v>
      </c>
      <c r="AQ23" s="1">
        <v>2</v>
      </c>
      <c r="AR23" s="28">
        <v>4</v>
      </c>
      <c r="AS23" s="1">
        <v>1</v>
      </c>
      <c r="AT23" s="27">
        <v>2</v>
      </c>
      <c r="AU23" s="1">
        <v>2</v>
      </c>
      <c r="AV23" s="28">
        <v>3</v>
      </c>
      <c r="AW23" s="1">
        <v>1</v>
      </c>
      <c r="AX23" s="27">
        <v>2</v>
      </c>
      <c r="AY23" s="1">
        <v>1</v>
      </c>
      <c r="AZ23" s="28">
        <v>3</v>
      </c>
      <c r="BA23" s="1">
        <v>1</v>
      </c>
      <c r="BB23" s="27">
        <v>1</v>
      </c>
      <c r="BC23" s="1">
        <v>2</v>
      </c>
      <c r="BD23" s="28">
        <v>4</v>
      </c>
      <c r="BE23" s="2" t="s">
        <v>79</v>
      </c>
    </row>
    <row r="24" spans="1:57" x14ac:dyDescent="0.2">
      <c r="A24" s="1">
        <v>23</v>
      </c>
      <c r="B24" s="1">
        <v>1</v>
      </c>
      <c r="C24" s="1">
        <v>1</v>
      </c>
      <c r="D24" s="1">
        <v>1</v>
      </c>
      <c r="E24" s="1">
        <v>5</v>
      </c>
      <c r="F24" s="1">
        <v>4</v>
      </c>
      <c r="G24" s="1">
        <v>1</v>
      </c>
      <c r="H24" s="1">
        <v>2</v>
      </c>
      <c r="I24" s="1">
        <v>2</v>
      </c>
      <c r="J24" s="1">
        <v>4</v>
      </c>
      <c r="K24" s="1">
        <v>2</v>
      </c>
      <c r="L24" s="1">
        <v>4</v>
      </c>
      <c r="M24" s="1">
        <v>2</v>
      </c>
      <c r="N24" s="1">
        <v>3</v>
      </c>
      <c r="O24" s="1">
        <v>2</v>
      </c>
      <c r="P24" s="1">
        <v>10</v>
      </c>
      <c r="Q24" s="1">
        <v>1</v>
      </c>
      <c r="R24" s="27">
        <v>2</v>
      </c>
      <c r="S24" s="1">
        <v>1</v>
      </c>
      <c r="T24" s="28">
        <v>3</v>
      </c>
      <c r="U24" s="1">
        <v>1</v>
      </c>
      <c r="V24" s="27">
        <v>2</v>
      </c>
      <c r="W24" s="1">
        <v>2</v>
      </c>
      <c r="X24" s="28">
        <v>3</v>
      </c>
      <c r="Y24" s="1">
        <v>1</v>
      </c>
      <c r="Z24" s="27">
        <v>2</v>
      </c>
      <c r="AA24" s="1">
        <v>1</v>
      </c>
      <c r="AB24" s="28">
        <v>2</v>
      </c>
      <c r="AC24" s="1">
        <v>1</v>
      </c>
      <c r="AD24" s="27">
        <v>2</v>
      </c>
      <c r="AE24" s="1">
        <v>2</v>
      </c>
      <c r="AF24" s="28">
        <v>1</v>
      </c>
      <c r="AG24" s="1">
        <v>1</v>
      </c>
      <c r="AH24" s="27">
        <v>2</v>
      </c>
      <c r="AI24" s="1">
        <v>2</v>
      </c>
      <c r="AJ24" s="28">
        <v>1</v>
      </c>
      <c r="AK24" s="1">
        <v>1</v>
      </c>
      <c r="AL24" s="27">
        <v>2</v>
      </c>
      <c r="AM24" s="1">
        <v>2</v>
      </c>
      <c r="AN24" s="28">
        <v>3</v>
      </c>
      <c r="AO24" s="1">
        <v>1</v>
      </c>
      <c r="AP24" s="27">
        <v>2</v>
      </c>
      <c r="AQ24" s="1">
        <v>2</v>
      </c>
      <c r="AR24" s="28">
        <v>3</v>
      </c>
      <c r="AS24" s="1">
        <v>1</v>
      </c>
      <c r="AT24" s="27">
        <v>2</v>
      </c>
      <c r="AU24" s="1">
        <v>2</v>
      </c>
      <c r="AV24" s="28">
        <v>3</v>
      </c>
      <c r="AW24" s="1">
        <v>0</v>
      </c>
      <c r="AX24" s="27">
        <v>2</v>
      </c>
      <c r="AY24" s="1">
        <v>1</v>
      </c>
      <c r="AZ24" s="28">
        <v>4</v>
      </c>
      <c r="BA24" s="1">
        <v>1</v>
      </c>
      <c r="BB24" s="27">
        <v>2</v>
      </c>
      <c r="BC24" s="1">
        <v>2</v>
      </c>
      <c r="BD24" s="28">
        <v>3</v>
      </c>
      <c r="BE24" s="2" t="s">
        <v>80</v>
      </c>
    </row>
    <row r="25" spans="1:57" x14ac:dyDescent="0.2">
      <c r="A25" s="1">
        <v>24</v>
      </c>
      <c r="B25" s="1">
        <v>1</v>
      </c>
      <c r="C25" s="1">
        <v>2</v>
      </c>
      <c r="D25" s="1">
        <v>1</v>
      </c>
      <c r="E25" s="1">
        <v>5</v>
      </c>
      <c r="F25" s="1">
        <v>4</v>
      </c>
      <c r="G25" s="1">
        <v>1</v>
      </c>
      <c r="H25" s="1">
        <v>2</v>
      </c>
      <c r="I25" s="1">
        <v>4</v>
      </c>
      <c r="J25" s="1">
        <v>3</v>
      </c>
      <c r="K25" s="1">
        <v>3</v>
      </c>
      <c r="L25" s="1">
        <v>6</v>
      </c>
      <c r="M25" s="1">
        <v>3</v>
      </c>
      <c r="N25" s="1">
        <v>1</v>
      </c>
      <c r="O25" s="1">
        <v>3</v>
      </c>
      <c r="P25" s="1">
        <v>10</v>
      </c>
      <c r="Q25" s="1">
        <v>1</v>
      </c>
      <c r="R25" s="27">
        <v>2</v>
      </c>
      <c r="S25" s="1">
        <v>1</v>
      </c>
      <c r="T25" s="28">
        <v>4</v>
      </c>
      <c r="U25" s="1">
        <v>1</v>
      </c>
      <c r="V25" s="27">
        <v>1</v>
      </c>
      <c r="W25" s="1">
        <v>2</v>
      </c>
      <c r="X25" s="28">
        <v>4</v>
      </c>
      <c r="Y25" s="1">
        <v>1</v>
      </c>
      <c r="Z25" s="27">
        <v>2</v>
      </c>
      <c r="AA25" s="1">
        <v>1</v>
      </c>
      <c r="AB25" s="28">
        <v>4</v>
      </c>
      <c r="AC25" s="1">
        <v>1</v>
      </c>
      <c r="AD25" s="27">
        <v>2</v>
      </c>
      <c r="AE25" s="1">
        <v>1</v>
      </c>
      <c r="AF25" s="28">
        <v>3</v>
      </c>
      <c r="AG25" s="1">
        <v>1</v>
      </c>
      <c r="AH25" s="27">
        <v>2</v>
      </c>
      <c r="AI25" s="1">
        <v>2</v>
      </c>
      <c r="AJ25" s="28">
        <v>4</v>
      </c>
      <c r="AK25" s="1">
        <v>1</v>
      </c>
      <c r="AL25" s="27">
        <v>2</v>
      </c>
      <c r="AM25" s="1">
        <v>1</v>
      </c>
      <c r="AN25" s="28">
        <v>3</v>
      </c>
      <c r="AO25" s="1">
        <v>1</v>
      </c>
      <c r="AP25" s="27">
        <v>2</v>
      </c>
      <c r="AQ25" s="1">
        <v>2</v>
      </c>
      <c r="AR25" s="28">
        <v>4</v>
      </c>
      <c r="AS25" s="1">
        <v>1</v>
      </c>
      <c r="AT25" s="27">
        <v>2</v>
      </c>
      <c r="AU25" s="1">
        <v>2</v>
      </c>
      <c r="AV25" s="28">
        <v>4</v>
      </c>
      <c r="AW25" s="1">
        <v>0</v>
      </c>
      <c r="AX25" s="27">
        <v>2</v>
      </c>
      <c r="AY25" s="1">
        <v>1</v>
      </c>
      <c r="AZ25" s="28">
        <v>4</v>
      </c>
      <c r="BA25" s="1">
        <v>1</v>
      </c>
      <c r="BB25" s="27">
        <v>2</v>
      </c>
      <c r="BC25" s="1">
        <v>2</v>
      </c>
      <c r="BD25" s="28">
        <v>4</v>
      </c>
      <c r="BE25" s="2" t="s">
        <v>81</v>
      </c>
    </row>
    <row r="26" spans="1:57" x14ac:dyDescent="0.2">
      <c r="A26" s="1">
        <v>25</v>
      </c>
      <c r="B26" s="1">
        <v>1</v>
      </c>
      <c r="C26" s="1">
        <v>3</v>
      </c>
      <c r="D26" s="1">
        <v>1</v>
      </c>
      <c r="E26" s="1">
        <v>5</v>
      </c>
      <c r="F26" s="1">
        <v>4</v>
      </c>
      <c r="G26" s="1">
        <v>1</v>
      </c>
      <c r="H26" s="1">
        <v>2</v>
      </c>
      <c r="I26" s="1">
        <v>1</v>
      </c>
      <c r="J26" s="1">
        <v>4</v>
      </c>
      <c r="K26" s="1">
        <v>3</v>
      </c>
      <c r="L26" s="1">
        <v>8</v>
      </c>
      <c r="M26" s="1">
        <v>3</v>
      </c>
      <c r="N26" s="1">
        <v>2</v>
      </c>
      <c r="O26" s="1">
        <v>2</v>
      </c>
      <c r="P26" s="1">
        <v>10</v>
      </c>
      <c r="Q26" s="1">
        <v>1</v>
      </c>
      <c r="R26" s="27">
        <v>2</v>
      </c>
      <c r="S26" s="1">
        <v>2</v>
      </c>
      <c r="T26" s="28">
        <v>1</v>
      </c>
      <c r="U26" s="1">
        <v>1</v>
      </c>
      <c r="V26" s="27">
        <v>1</v>
      </c>
      <c r="W26" s="1">
        <v>2</v>
      </c>
      <c r="X26" s="28">
        <v>4</v>
      </c>
      <c r="Y26" s="1">
        <v>1</v>
      </c>
      <c r="Z26" s="27">
        <v>2</v>
      </c>
      <c r="AA26" s="1">
        <v>2</v>
      </c>
      <c r="AB26" s="28">
        <v>4</v>
      </c>
      <c r="AC26" s="1">
        <v>1</v>
      </c>
      <c r="AD26" s="27">
        <v>2</v>
      </c>
      <c r="AE26" s="1">
        <v>1</v>
      </c>
      <c r="AF26" s="28">
        <v>3</v>
      </c>
      <c r="AG26" s="1">
        <v>1</v>
      </c>
      <c r="AH26" s="27">
        <v>2</v>
      </c>
      <c r="AI26" s="1">
        <v>2</v>
      </c>
      <c r="AJ26" s="28">
        <v>4</v>
      </c>
      <c r="AK26" s="1">
        <v>1</v>
      </c>
      <c r="AL26" s="27">
        <v>2</v>
      </c>
      <c r="AM26" s="1">
        <v>1</v>
      </c>
      <c r="AN26" s="28">
        <v>3</v>
      </c>
      <c r="AO26" s="1">
        <v>1</v>
      </c>
      <c r="AP26" s="27">
        <v>2</v>
      </c>
      <c r="AQ26" s="1">
        <v>2</v>
      </c>
      <c r="AR26" s="28">
        <v>4</v>
      </c>
      <c r="AS26" s="1">
        <v>1</v>
      </c>
      <c r="AT26" s="27">
        <v>2</v>
      </c>
      <c r="AU26" s="1">
        <v>2</v>
      </c>
      <c r="AV26" s="28">
        <v>4</v>
      </c>
      <c r="AW26" s="1">
        <v>1</v>
      </c>
      <c r="AX26" s="27">
        <v>2</v>
      </c>
      <c r="AY26" s="1">
        <v>1</v>
      </c>
      <c r="AZ26" s="28">
        <v>4</v>
      </c>
      <c r="BA26" s="1">
        <v>1</v>
      </c>
      <c r="BB26" s="27">
        <v>2</v>
      </c>
      <c r="BC26" s="1">
        <v>2</v>
      </c>
      <c r="BD26" s="28">
        <v>4</v>
      </c>
      <c r="BE26" s="2" t="s">
        <v>82</v>
      </c>
    </row>
    <row r="27" spans="1:57" x14ac:dyDescent="0.2">
      <c r="A27" s="1">
        <v>26</v>
      </c>
      <c r="B27" s="1">
        <v>1</v>
      </c>
      <c r="C27" s="1">
        <v>2</v>
      </c>
      <c r="D27" s="1">
        <v>1</v>
      </c>
      <c r="E27" s="1">
        <v>5</v>
      </c>
      <c r="F27" s="1">
        <v>4</v>
      </c>
      <c r="G27" s="1">
        <v>1</v>
      </c>
      <c r="H27" s="1">
        <v>2</v>
      </c>
      <c r="I27" s="1">
        <v>3</v>
      </c>
      <c r="J27" s="1">
        <v>4</v>
      </c>
      <c r="K27" s="1">
        <v>3</v>
      </c>
      <c r="L27" s="1">
        <v>8</v>
      </c>
      <c r="M27" s="1">
        <v>3</v>
      </c>
      <c r="N27" s="1">
        <v>3</v>
      </c>
      <c r="O27" s="1">
        <v>1</v>
      </c>
      <c r="P27" s="1">
        <v>10</v>
      </c>
      <c r="Q27" s="1">
        <v>0</v>
      </c>
      <c r="R27" s="27">
        <v>1</v>
      </c>
      <c r="S27" s="1">
        <v>1</v>
      </c>
      <c r="T27" s="28">
        <v>4</v>
      </c>
      <c r="U27" s="1">
        <v>1</v>
      </c>
      <c r="V27" s="27">
        <v>2</v>
      </c>
      <c r="W27" s="1">
        <v>2</v>
      </c>
      <c r="X27" s="28">
        <v>3</v>
      </c>
      <c r="Y27" s="1">
        <v>1</v>
      </c>
      <c r="Z27" s="27">
        <v>2</v>
      </c>
      <c r="AA27" s="1">
        <v>1</v>
      </c>
      <c r="AB27" s="28">
        <v>3</v>
      </c>
      <c r="AC27" s="1">
        <v>1</v>
      </c>
      <c r="AD27" s="27">
        <v>1</v>
      </c>
      <c r="AE27" s="1">
        <v>1</v>
      </c>
      <c r="AF27" s="28">
        <v>3</v>
      </c>
      <c r="AG27" s="1">
        <v>1</v>
      </c>
      <c r="AH27" s="27">
        <v>2</v>
      </c>
      <c r="AI27" s="1">
        <v>2</v>
      </c>
      <c r="AJ27" s="28">
        <v>2</v>
      </c>
      <c r="AK27" s="1">
        <v>1</v>
      </c>
      <c r="AL27" s="27">
        <v>2</v>
      </c>
      <c r="AM27" s="1">
        <v>2</v>
      </c>
      <c r="AN27" s="28">
        <v>3</v>
      </c>
      <c r="AO27" s="1">
        <v>0</v>
      </c>
      <c r="AP27" s="27">
        <v>1</v>
      </c>
      <c r="AQ27" s="1">
        <v>2</v>
      </c>
      <c r="AR27" s="28">
        <v>4</v>
      </c>
      <c r="AS27" s="1">
        <v>1</v>
      </c>
      <c r="AT27" s="27">
        <v>2</v>
      </c>
      <c r="AU27" s="1">
        <v>2</v>
      </c>
      <c r="AV27" s="28">
        <v>2</v>
      </c>
      <c r="AW27" s="1">
        <v>1</v>
      </c>
      <c r="AX27" s="27">
        <v>2</v>
      </c>
      <c r="AY27" s="1">
        <v>1</v>
      </c>
      <c r="AZ27" s="28">
        <v>3</v>
      </c>
      <c r="BA27" s="1">
        <v>1</v>
      </c>
      <c r="BB27" s="27">
        <v>2</v>
      </c>
      <c r="BC27" s="1">
        <v>2</v>
      </c>
      <c r="BD27" s="28">
        <v>3</v>
      </c>
      <c r="BE27" s="2" t="s">
        <v>83</v>
      </c>
    </row>
    <row r="28" spans="1:57" x14ac:dyDescent="0.2">
      <c r="A28" s="1">
        <v>27</v>
      </c>
      <c r="B28" s="1">
        <v>1</v>
      </c>
      <c r="C28" s="1">
        <v>2</v>
      </c>
      <c r="D28" s="1">
        <v>1</v>
      </c>
      <c r="E28" s="1">
        <v>5</v>
      </c>
      <c r="F28" s="1">
        <v>3</v>
      </c>
      <c r="G28" s="1">
        <v>1</v>
      </c>
      <c r="H28" s="1">
        <v>2</v>
      </c>
      <c r="I28" s="1">
        <v>3</v>
      </c>
      <c r="J28" s="1">
        <v>3</v>
      </c>
      <c r="K28" s="1">
        <v>3</v>
      </c>
      <c r="L28" s="1">
        <v>4</v>
      </c>
      <c r="M28" s="1">
        <v>3</v>
      </c>
      <c r="N28" s="1">
        <v>2</v>
      </c>
      <c r="O28" s="1">
        <v>2</v>
      </c>
      <c r="P28" s="1">
        <v>10</v>
      </c>
      <c r="Q28" s="1">
        <v>1</v>
      </c>
      <c r="R28" s="27">
        <v>2</v>
      </c>
      <c r="S28" s="1">
        <v>1</v>
      </c>
      <c r="T28" s="28">
        <v>4</v>
      </c>
      <c r="U28" s="1">
        <v>1</v>
      </c>
      <c r="V28" s="27">
        <v>1</v>
      </c>
      <c r="W28" s="1">
        <v>2</v>
      </c>
      <c r="X28" s="28">
        <v>4</v>
      </c>
      <c r="Y28" s="1">
        <v>1</v>
      </c>
      <c r="Z28" s="27">
        <v>2</v>
      </c>
      <c r="AA28" s="1">
        <v>1</v>
      </c>
      <c r="AB28" s="28">
        <v>4</v>
      </c>
      <c r="AC28" s="1">
        <v>1</v>
      </c>
      <c r="AD28" s="27">
        <v>2</v>
      </c>
      <c r="AE28" s="1">
        <v>1</v>
      </c>
      <c r="AF28" s="28">
        <v>3</v>
      </c>
      <c r="AG28" s="1">
        <v>1</v>
      </c>
      <c r="AH28" s="27">
        <v>2</v>
      </c>
      <c r="AI28" s="1">
        <v>2</v>
      </c>
      <c r="AJ28" s="28">
        <v>3</v>
      </c>
      <c r="AK28" s="1">
        <v>1</v>
      </c>
      <c r="AL28" s="27">
        <v>2</v>
      </c>
      <c r="AM28" s="1">
        <v>1</v>
      </c>
      <c r="AN28" s="28">
        <v>3</v>
      </c>
      <c r="AO28" s="1">
        <v>1</v>
      </c>
      <c r="AP28" s="27">
        <v>2</v>
      </c>
      <c r="AQ28" s="1">
        <v>2</v>
      </c>
      <c r="AR28" s="28">
        <v>4</v>
      </c>
      <c r="AS28" s="1">
        <v>1</v>
      </c>
      <c r="AT28" s="27">
        <v>2</v>
      </c>
      <c r="AU28" s="1">
        <v>2</v>
      </c>
      <c r="AV28" s="28">
        <v>3</v>
      </c>
      <c r="AW28" s="1">
        <v>1</v>
      </c>
      <c r="AX28" s="27">
        <v>2</v>
      </c>
      <c r="AY28" s="1">
        <v>1</v>
      </c>
      <c r="AZ28" s="28">
        <v>4</v>
      </c>
      <c r="BA28" s="1">
        <v>1</v>
      </c>
      <c r="BB28" s="27">
        <v>1</v>
      </c>
      <c r="BC28" s="1">
        <v>2</v>
      </c>
      <c r="BD28" s="28">
        <v>4</v>
      </c>
      <c r="BE28" s="2" t="s">
        <v>84</v>
      </c>
    </row>
    <row r="29" spans="1:57" x14ac:dyDescent="0.2">
      <c r="A29" s="1">
        <v>28</v>
      </c>
      <c r="B29" s="1">
        <v>1</v>
      </c>
      <c r="C29" s="1">
        <v>2</v>
      </c>
      <c r="D29" s="1">
        <v>1</v>
      </c>
      <c r="E29" s="1">
        <v>4</v>
      </c>
      <c r="F29" s="1">
        <v>3</v>
      </c>
      <c r="G29" s="1">
        <v>1</v>
      </c>
      <c r="H29" s="1">
        <v>2</v>
      </c>
      <c r="I29" s="1">
        <v>3</v>
      </c>
      <c r="J29" s="1">
        <v>3</v>
      </c>
      <c r="K29" s="1">
        <v>3</v>
      </c>
      <c r="L29" s="1">
        <v>7</v>
      </c>
      <c r="M29" s="1">
        <v>3</v>
      </c>
      <c r="N29" s="1">
        <v>2</v>
      </c>
      <c r="O29" s="1">
        <v>3</v>
      </c>
      <c r="P29" s="1">
        <v>10</v>
      </c>
      <c r="Q29" s="1">
        <v>1</v>
      </c>
      <c r="R29" s="27">
        <v>2</v>
      </c>
      <c r="S29" s="1">
        <v>1</v>
      </c>
      <c r="T29" s="28">
        <v>3</v>
      </c>
      <c r="U29" s="1">
        <v>1</v>
      </c>
      <c r="V29" s="27">
        <v>2</v>
      </c>
      <c r="W29" s="1">
        <v>2</v>
      </c>
      <c r="X29" s="28">
        <v>3</v>
      </c>
      <c r="Y29" s="1">
        <v>1</v>
      </c>
      <c r="Z29" s="27">
        <v>2</v>
      </c>
      <c r="AA29" s="1">
        <v>1</v>
      </c>
      <c r="AB29" s="28">
        <v>3</v>
      </c>
      <c r="AC29" s="1">
        <v>1</v>
      </c>
      <c r="AD29" s="27">
        <v>2</v>
      </c>
      <c r="AE29" s="1">
        <v>1</v>
      </c>
      <c r="AF29" s="28">
        <v>3</v>
      </c>
      <c r="AG29" s="1">
        <v>1</v>
      </c>
      <c r="AH29" s="27">
        <v>2</v>
      </c>
      <c r="AI29" s="1">
        <v>2</v>
      </c>
      <c r="AJ29" s="28">
        <v>3</v>
      </c>
      <c r="AK29" s="1">
        <v>1</v>
      </c>
      <c r="AL29" s="27">
        <v>2</v>
      </c>
      <c r="AM29" s="1">
        <v>1</v>
      </c>
      <c r="AN29" s="28">
        <v>3</v>
      </c>
      <c r="AO29" s="1">
        <v>1</v>
      </c>
      <c r="AP29" s="27">
        <v>2</v>
      </c>
      <c r="AQ29" s="1">
        <v>2</v>
      </c>
      <c r="AR29" s="28">
        <v>3</v>
      </c>
      <c r="AS29" s="1">
        <v>1</v>
      </c>
      <c r="AT29" s="27">
        <v>2</v>
      </c>
      <c r="AU29" s="1">
        <v>2</v>
      </c>
      <c r="AV29" s="28">
        <v>3</v>
      </c>
      <c r="AW29" s="1">
        <v>1</v>
      </c>
      <c r="AX29" s="27">
        <v>2</v>
      </c>
      <c r="AY29" s="1">
        <v>1</v>
      </c>
      <c r="AZ29" s="28">
        <v>3</v>
      </c>
      <c r="BA29" s="1">
        <v>1</v>
      </c>
      <c r="BB29" s="27">
        <v>1</v>
      </c>
      <c r="BC29" s="1">
        <v>2</v>
      </c>
      <c r="BD29" s="28">
        <v>4</v>
      </c>
      <c r="BE29" s="2" t="s">
        <v>85</v>
      </c>
    </row>
    <row r="30" spans="1:57" x14ac:dyDescent="0.2">
      <c r="A30" s="1">
        <v>29</v>
      </c>
      <c r="B30" s="1">
        <v>1</v>
      </c>
      <c r="C30" s="1">
        <v>1</v>
      </c>
      <c r="D30" s="1">
        <v>3</v>
      </c>
      <c r="E30" s="1">
        <v>4</v>
      </c>
      <c r="F30" s="1">
        <v>3</v>
      </c>
      <c r="G30" s="1">
        <v>1</v>
      </c>
      <c r="H30" s="1">
        <v>2</v>
      </c>
      <c r="I30" s="1">
        <v>3</v>
      </c>
      <c r="J30" s="1">
        <v>3</v>
      </c>
      <c r="K30" s="1">
        <v>2</v>
      </c>
      <c r="L30" s="1">
        <v>4</v>
      </c>
      <c r="M30" s="1">
        <v>2</v>
      </c>
      <c r="N30" s="1">
        <v>3</v>
      </c>
      <c r="O30" s="1">
        <v>1</v>
      </c>
      <c r="P30" s="1">
        <v>10</v>
      </c>
      <c r="Q30" s="1">
        <v>1</v>
      </c>
      <c r="R30" s="27">
        <v>1</v>
      </c>
      <c r="S30" s="1">
        <v>1</v>
      </c>
      <c r="T30" s="28">
        <v>4</v>
      </c>
      <c r="U30" s="1">
        <v>1</v>
      </c>
      <c r="V30" s="27">
        <v>2</v>
      </c>
      <c r="W30" s="1">
        <v>2</v>
      </c>
      <c r="X30" s="28">
        <v>3</v>
      </c>
      <c r="Y30" s="1">
        <v>1</v>
      </c>
      <c r="Z30" s="27">
        <v>2</v>
      </c>
      <c r="AA30" s="1">
        <v>2</v>
      </c>
      <c r="AB30" s="28">
        <v>2</v>
      </c>
      <c r="AC30" s="1">
        <v>1</v>
      </c>
      <c r="AD30" s="27">
        <v>2</v>
      </c>
      <c r="AE30" s="1">
        <v>2</v>
      </c>
      <c r="AF30" s="28">
        <v>3</v>
      </c>
      <c r="AG30" s="1">
        <v>1</v>
      </c>
      <c r="AH30" s="27">
        <v>2</v>
      </c>
      <c r="AI30" s="1">
        <v>2</v>
      </c>
      <c r="AJ30" s="28">
        <v>3</v>
      </c>
      <c r="AK30" s="1">
        <v>1</v>
      </c>
      <c r="AL30" s="27">
        <v>2</v>
      </c>
      <c r="AM30" s="1">
        <v>1</v>
      </c>
      <c r="AN30" s="28">
        <v>2</v>
      </c>
      <c r="AO30" s="1">
        <v>1</v>
      </c>
      <c r="AP30" s="27">
        <v>2</v>
      </c>
      <c r="AQ30" s="1">
        <v>2</v>
      </c>
      <c r="AR30" s="28">
        <v>4</v>
      </c>
      <c r="AS30" s="1">
        <v>1</v>
      </c>
      <c r="AT30" s="27">
        <v>2</v>
      </c>
      <c r="AU30" s="1">
        <v>2</v>
      </c>
      <c r="AV30" s="28">
        <v>3</v>
      </c>
      <c r="AW30" s="1">
        <v>1</v>
      </c>
      <c r="AX30" s="27">
        <v>2</v>
      </c>
      <c r="AY30" s="1">
        <v>1</v>
      </c>
      <c r="AZ30" s="28">
        <v>4</v>
      </c>
      <c r="BA30" s="1">
        <v>1</v>
      </c>
      <c r="BB30" s="27">
        <v>2</v>
      </c>
      <c r="BC30" s="1">
        <v>2</v>
      </c>
      <c r="BD30" s="28">
        <v>3</v>
      </c>
      <c r="BE30" s="2" t="s">
        <v>86</v>
      </c>
    </row>
    <row r="31" spans="1:57" x14ac:dyDescent="0.2">
      <c r="A31" s="1">
        <v>30</v>
      </c>
      <c r="B31" s="1">
        <v>1</v>
      </c>
      <c r="C31" s="1">
        <v>2</v>
      </c>
      <c r="D31" s="1">
        <v>2</v>
      </c>
      <c r="E31" s="1">
        <v>4</v>
      </c>
      <c r="F31" s="1">
        <v>3</v>
      </c>
      <c r="G31" s="1">
        <v>1</v>
      </c>
      <c r="H31" s="1">
        <v>2</v>
      </c>
      <c r="I31" s="1">
        <v>2</v>
      </c>
      <c r="J31" s="1">
        <v>2</v>
      </c>
      <c r="K31" s="1">
        <v>4</v>
      </c>
      <c r="L31" s="1">
        <v>8</v>
      </c>
      <c r="M31" s="1">
        <v>4</v>
      </c>
      <c r="N31" s="1">
        <v>2</v>
      </c>
      <c r="O31" s="1">
        <v>3</v>
      </c>
      <c r="P31" s="1">
        <v>10</v>
      </c>
      <c r="Q31" s="1">
        <v>1</v>
      </c>
      <c r="R31" s="27">
        <v>2</v>
      </c>
      <c r="S31" s="1">
        <v>1</v>
      </c>
      <c r="T31" s="28">
        <v>4</v>
      </c>
      <c r="U31" s="1">
        <v>1</v>
      </c>
      <c r="V31" s="27">
        <v>2</v>
      </c>
      <c r="W31" s="1">
        <v>1</v>
      </c>
      <c r="X31" s="28">
        <v>2</v>
      </c>
      <c r="Y31" s="1">
        <v>1</v>
      </c>
      <c r="Z31" s="27">
        <v>2</v>
      </c>
      <c r="AA31" s="1">
        <v>2</v>
      </c>
      <c r="AB31" s="28">
        <v>2</v>
      </c>
      <c r="AC31" s="1">
        <v>1</v>
      </c>
      <c r="AD31" s="27">
        <v>2</v>
      </c>
      <c r="AE31" s="1">
        <v>2</v>
      </c>
      <c r="AF31" s="28">
        <v>3</v>
      </c>
      <c r="AG31" s="1">
        <v>1</v>
      </c>
      <c r="AH31" s="27">
        <v>2</v>
      </c>
      <c r="AI31" s="1">
        <v>2</v>
      </c>
      <c r="AJ31" s="28">
        <v>3</v>
      </c>
      <c r="AK31" s="1">
        <v>0</v>
      </c>
      <c r="AL31" s="27">
        <v>2</v>
      </c>
      <c r="AM31" s="1">
        <v>1</v>
      </c>
      <c r="AN31" s="28">
        <v>2</v>
      </c>
      <c r="AO31" s="1">
        <v>1</v>
      </c>
      <c r="AP31" s="27">
        <v>2</v>
      </c>
      <c r="AQ31" s="1">
        <v>1</v>
      </c>
      <c r="AR31" s="28">
        <v>2</v>
      </c>
      <c r="AS31" s="1">
        <v>1</v>
      </c>
      <c r="AT31" s="27">
        <v>2</v>
      </c>
      <c r="AU31" s="1">
        <v>2</v>
      </c>
      <c r="AV31" s="28">
        <v>2</v>
      </c>
      <c r="AW31" s="1">
        <v>1</v>
      </c>
      <c r="AX31" s="27">
        <v>2</v>
      </c>
      <c r="AY31" s="1">
        <v>1</v>
      </c>
      <c r="AZ31" s="28">
        <v>2</v>
      </c>
      <c r="BA31" s="1">
        <v>0</v>
      </c>
      <c r="BB31" s="27">
        <v>1</v>
      </c>
      <c r="BC31" s="1">
        <v>2</v>
      </c>
      <c r="BD31" s="28">
        <v>3</v>
      </c>
      <c r="BE31" s="2" t="s">
        <v>87</v>
      </c>
    </row>
    <row r="32" spans="1:57" x14ac:dyDescent="0.2">
      <c r="A32" s="1">
        <v>31</v>
      </c>
      <c r="B32" s="1">
        <v>1</v>
      </c>
      <c r="C32" s="1">
        <v>3</v>
      </c>
      <c r="D32" s="1">
        <v>2</v>
      </c>
      <c r="E32" s="1">
        <v>5</v>
      </c>
      <c r="F32" s="1">
        <v>2</v>
      </c>
      <c r="G32" s="1">
        <v>1</v>
      </c>
      <c r="H32" s="1">
        <v>2</v>
      </c>
      <c r="I32" s="1">
        <v>3</v>
      </c>
      <c r="J32" s="1">
        <v>3</v>
      </c>
      <c r="K32" s="1">
        <v>4</v>
      </c>
      <c r="L32" s="1">
        <v>8</v>
      </c>
      <c r="M32" s="1">
        <v>4</v>
      </c>
      <c r="N32" s="1">
        <v>1</v>
      </c>
      <c r="O32" s="1">
        <v>3</v>
      </c>
      <c r="P32" s="1">
        <v>10</v>
      </c>
      <c r="Q32" s="1">
        <v>1</v>
      </c>
      <c r="R32" s="27">
        <v>2</v>
      </c>
      <c r="S32" s="1">
        <v>1</v>
      </c>
      <c r="T32" s="28">
        <v>3</v>
      </c>
      <c r="U32" s="1">
        <v>1</v>
      </c>
      <c r="V32" s="27">
        <v>2</v>
      </c>
      <c r="W32" s="1">
        <v>2</v>
      </c>
      <c r="X32" s="28">
        <v>3</v>
      </c>
      <c r="Y32" s="1">
        <v>1</v>
      </c>
      <c r="Z32" s="27">
        <v>2</v>
      </c>
      <c r="AA32" s="1">
        <v>1</v>
      </c>
      <c r="AB32" s="28">
        <v>3</v>
      </c>
      <c r="AC32" s="1">
        <v>1</v>
      </c>
      <c r="AD32" s="27">
        <v>2</v>
      </c>
      <c r="AE32" s="1">
        <v>1</v>
      </c>
      <c r="AF32" s="28">
        <v>3</v>
      </c>
      <c r="AG32" s="1">
        <v>1</v>
      </c>
      <c r="AH32" s="27">
        <v>1</v>
      </c>
      <c r="AI32" s="1">
        <v>2</v>
      </c>
      <c r="AJ32" s="28">
        <v>3</v>
      </c>
      <c r="AK32" s="1">
        <v>1</v>
      </c>
      <c r="AL32" s="27">
        <v>2</v>
      </c>
      <c r="AM32" s="1">
        <v>1</v>
      </c>
      <c r="AN32" s="28">
        <v>3</v>
      </c>
      <c r="AO32" s="1">
        <v>1</v>
      </c>
      <c r="AP32" s="27">
        <v>1</v>
      </c>
      <c r="AQ32" s="1">
        <v>2</v>
      </c>
      <c r="AR32" s="28">
        <v>4</v>
      </c>
      <c r="AS32" s="1">
        <v>1</v>
      </c>
      <c r="AT32" s="27">
        <v>2</v>
      </c>
      <c r="AU32" s="1">
        <v>2</v>
      </c>
      <c r="AV32" s="28">
        <v>3</v>
      </c>
      <c r="AW32" s="1">
        <v>1</v>
      </c>
      <c r="AX32" s="27">
        <v>2</v>
      </c>
      <c r="AY32" s="1">
        <v>1</v>
      </c>
      <c r="AZ32" s="28">
        <v>3</v>
      </c>
      <c r="BA32" s="1">
        <v>1</v>
      </c>
      <c r="BB32" s="27">
        <v>1</v>
      </c>
      <c r="BC32" s="1">
        <v>2</v>
      </c>
      <c r="BD32" s="28">
        <v>4</v>
      </c>
      <c r="BE32" s="2" t="s">
        <v>88</v>
      </c>
    </row>
    <row r="33" spans="1:57" x14ac:dyDescent="0.2">
      <c r="A33" s="1">
        <v>32</v>
      </c>
      <c r="B33" s="1">
        <v>1</v>
      </c>
      <c r="C33" s="1">
        <v>2</v>
      </c>
      <c r="D33" s="1">
        <v>1</v>
      </c>
      <c r="E33" s="1">
        <v>5</v>
      </c>
      <c r="F33" s="1">
        <v>4</v>
      </c>
      <c r="G33" s="1">
        <v>1</v>
      </c>
      <c r="H33" s="1">
        <v>2</v>
      </c>
      <c r="I33" s="1">
        <v>2</v>
      </c>
      <c r="J33" s="1">
        <v>4</v>
      </c>
      <c r="K33" s="1">
        <v>3</v>
      </c>
      <c r="L33" s="1">
        <v>7</v>
      </c>
      <c r="M33" s="1">
        <v>3</v>
      </c>
      <c r="N33" s="1">
        <v>1</v>
      </c>
      <c r="O33" s="1">
        <v>1</v>
      </c>
      <c r="P33" s="1">
        <v>10</v>
      </c>
      <c r="Q33" s="1">
        <v>1</v>
      </c>
      <c r="R33" s="27">
        <v>2</v>
      </c>
      <c r="S33" s="1">
        <v>2</v>
      </c>
      <c r="T33" s="28">
        <v>2</v>
      </c>
      <c r="U33" s="1">
        <v>1</v>
      </c>
      <c r="V33" s="27">
        <v>2</v>
      </c>
      <c r="W33" s="1">
        <v>2</v>
      </c>
      <c r="X33" s="28">
        <v>4</v>
      </c>
      <c r="Y33" s="1">
        <v>1</v>
      </c>
      <c r="Z33" s="27">
        <v>2</v>
      </c>
      <c r="AA33" s="1">
        <v>1</v>
      </c>
      <c r="AB33" s="28">
        <v>3</v>
      </c>
      <c r="AC33" s="1">
        <v>1</v>
      </c>
      <c r="AD33" s="27">
        <v>1</v>
      </c>
      <c r="AE33" s="1">
        <v>1</v>
      </c>
      <c r="AF33" s="28">
        <v>3</v>
      </c>
      <c r="AG33" s="1">
        <v>1</v>
      </c>
      <c r="AH33" s="27">
        <v>2</v>
      </c>
      <c r="AI33" s="1">
        <v>2</v>
      </c>
      <c r="AJ33" s="28">
        <v>3</v>
      </c>
      <c r="AK33" s="1">
        <v>1</v>
      </c>
      <c r="AL33" s="27">
        <v>2</v>
      </c>
      <c r="AM33" s="1">
        <v>1</v>
      </c>
      <c r="AN33" s="28">
        <v>2</v>
      </c>
      <c r="AO33" s="1">
        <v>1</v>
      </c>
      <c r="AP33" s="27">
        <v>2</v>
      </c>
      <c r="AQ33" s="1">
        <v>2</v>
      </c>
      <c r="AR33" s="28">
        <v>3</v>
      </c>
      <c r="AS33" s="1">
        <v>1</v>
      </c>
      <c r="AT33" s="27">
        <v>2</v>
      </c>
      <c r="AU33" s="1">
        <v>2</v>
      </c>
      <c r="AV33" s="28">
        <v>2</v>
      </c>
      <c r="AW33" s="1">
        <v>1</v>
      </c>
      <c r="AX33" s="27">
        <v>2</v>
      </c>
      <c r="AY33" s="1">
        <v>1</v>
      </c>
      <c r="AZ33" s="28">
        <v>3</v>
      </c>
      <c r="BA33" s="1">
        <v>1</v>
      </c>
      <c r="BB33" s="27">
        <v>2</v>
      </c>
      <c r="BC33" s="1">
        <v>2</v>
      </c>
      <c r="BD33" s="28">
        <v>3</v>
      </c>
      <c r="BE33" s="2" t="s">
        <v>89</v>
      </c>
    </row>
    <row r="34" spans="1:57" x14ac:dyDescent="0.2">
      <c r="A34" s="1">
        <v>33</v>
      </c>
      <c r="B34" s="1">
        <v>1</v>
      </c>
      <c r="C34" s="1">
        <v>3</v>
      </c>
      <c r="D34" s="1">
        <v>1</v>
      </c>
      <c r="E34" s="1">
        <v>3</v>
      </c>
      <c r="F34" s="1">
        <v>2</v>
      </c>
      <c r="G34" s="1">
        <v>1</v>
      </c>
      <c r="H34" s="1">
        <v>2</v>
      </c>
      <c r="I34" s="1">
        <v>3</v>
      </c>
      <c r="J34" s="1">
        <v>3</v>
      </c>
      <c r="K34" s="1">
        <v>4</v>
      </c>
      <c r="L34" s="1">
        <v>7</v>
      </c>
      <c r="M34" s="1">
        <v>3</v>
      </c>
      <c r="N34" s="1">
        <v>1</v>
      </c>
      <c r="O34" s="1">
        <v>2</v>
      </c>
      <c r="P34" s="1">
        <v>10</v>
      </c>
      <c r="Q34" s="1">
        <v>1</v>
      </c>
      <c r="R34" s="27">
        <v>2</v>
      </c>
      <c r="S34" s="1">
        <v>1</v>
      </c>
      <c r="T34" s="28">
        <v>4</v>
      </c>
      <c r="U34" s="1">
        <v>1</v>
      </c>
      <c r="V34" s="27">
        <v>2</v>
      </c>
      <c r="W34" s="1">
        <v>2</v>
      </c>
      <c r="X34" s="28">
        <v>3</v>
      </c>
      <c r="Y34" s="1">
        <v>1</v>
      </c>
      <c r="Z34" s="27">
        <v>2</v>
      </c>
      <c r="AA34" s="1">
        <v>1</v>
      </c>
      <c r="AB34" s="28">
        <v>3</v>
      </c>
      <c r="AC34" s="1">
        <v>1</v>
      </c>
      <c r="AD34" s="27">
        <v>2</v>
      </c>
      <c r="AE34" s="1">
        <v>1</v>
      </c>
      <c r="AF34" s="28">
        <v>3</v>
      </c>
      <c r="AG34" s="1">
        <v>1</v>
      </c>
      <c r="AH34" s="27">
        <v>1</v>
      </c>
      <c r="AI34" s="1">
        <v>2</v>
      </c>
      <c r="AJ34" s="28">
        <v>4</v>
      </c>
      <c r="AK34" s="1">
        <v>1</v>
      </c>
      <c r="AL34" s="27">
        <v>2</v>
      </c>
      <c r="AM34" s="1">
        <v>2</v>
      </c>
      <c r="AN34" s="28">
        <v>3</v>
      </c>
      <c r="AO34" s="1">
        <v>1</v>
      </c>
      <c r="AP34" s="27">
        <v>2</v>
      </c>
      <c r="AQ34" s="1">
        <v>1</v>
      </c>
      <c r="AR34" s="28">
        <v>4</v>
      </c>
      <c r="AS34" s="1">
        <v>1</v>
      </c>
      <c r="AT34" s="27">
        <v>2</v>
      </c>
      <c r="AU34" s="1">
        <v>2</v>
      </c>
      <c r="AV34" s="28">
        <v>3</v>
      </c>
      <c r="AW34" s="1">
        <v>1</v>
      </c>
      <c r="AX34" s="27">
        <v>2</v>
      </c>
      <c r="AY34" s="1">
        <v>1</v>
      </c>
      <c r="AZ34" s="28">
        <v>3</v>
      </c>
      <c r="BA34" s="1">
        <v>1</v>
      </c>
      <c r="BB34" s="27">
        <v>2</v>
      </c>
      <c r="BC34" s="1">
        <v>2</v>
      </c>
      <c r="BD34" s="28">
        <v>3</v>
      </c>
      <c r="BE34" s="2" t="s">
        <v>91</v>
      </c>
    </row>
    <row r="35" spans="1:57" x14ac:dyDescent="0.2">
      <c r="A35" s="1">
        <v>34</v>
      </c>
      <c r="B35" s="1">
        <v>1</v>
      </c>
      <c r="C35" s="1">
        <v>2</v>
      </c>
      <c r="D35" s="1">
        <v>1</v>
      </c>
      <c r="E35" s="1">
        <v>5</v>
      </c>
      <c r="F35" s="1">
        <v>4</v>
      </c>
      <c r="G35" s="1">
        <v>1</v>
      </c>
      <c r="H35" s="1">
        <v>2</v>
      </c>
      <c r="I35" s="1">
        <v>2</v>
      </c>
      <c r="J35" s="1">
        <v>4</v>
      </c>
      <c r="K35" s="1">
        <v>2</v>
      </c>
      <c r="L35" s="1">
        <v>3</v>
      </c>
      <c r="M35" s="1">
        <v>1</v>
      </c>
      <c r="N35" s="1">
        <v>1</v>
      </c>
      <c r="O35" s="1">
        <v>1</v>
      </c>
      <c r="P35" s="1">
        <v>10</v>
      </c>
      <c r="Q35" s="1">
        <v>1</v>
      </c>
      <c r="R35" s="27">
        <v>2</v>
      </c>
      <c r="S35" s="1">
        <v>1</v>
      </c>
      <c r="T35" s="28">
        <v>2</v>
      </c>
      <c r="U35" s="1">
        <v>1</v>
      </c>
      <c r="V35" s="27">
        <v>1</v>
      </c>
      <c r="W35" s="1">
        <v>2</v>
      </c>
      <c r="X35" s="28">
        <v>4</v>
      </c>
      <c r="Y35" s="1">
        <v>1</v>
      </c>
      <c r="Z35" s="27">
        <v>2</v>
      </c>
      <c r="AA35" s="1">
        <v>1</v>
      </c>
      <c r="AB35" s="28">
        <v>4</v>
      </c>
      <c r="AC35" s="1">
        <v>1</v>
      </c>
      <c r="AD35" s="27">
        <v>2</v>
      </c>
      <c r="AE35" s="1">
        <v>2</v>
      </c>
      <c r="AF35" s="28">
        <v>2</v>
      </c>
      <c r="AG35" s="1">
        <v>1</v>
      </c>
      <c r="AH35" s="27">
        <v>2</v>
      </c>
      <c r="AI35" s="1">
        <v>2</v>
      </c>
      <c r="AJ35" s="28">
        <v>3</v>
      </c>
      <c r="AK35" s="1">
        <v>0</v>
      </c>
      <c r="AL35" s="27">
        <v>2</v>
      </c>
      <c r="AM35" s="1">
        <v>1</v>
      </c>
      <c r="AN35" s="28">
        <v>4</v>
      </c>
      <c r="AO35" s="1">
        <v>1</v>
      </c>
      <c r="AP35" s="27">
        <v>2</v>
      </c>
      <c r="AQ35" s="1">
        <v>2</v>
      </c>
      <c r="AR35" s="28">
        <v>4</v>
      </c>
      <c r="AS35" s="1">
        <v>0</v>
      </c>
      <c r="AT35" s="27">
        <v>2</v>
      </c>
      <c r="AU35" s="1">
        <v>2</v>
      </c>
      <c r="AV35" s="28">
        <v>4</v>
      </c>
      <c r="AW35" s="1">
        <v>0</v>
      </c>
      <c r="AX35" s="27">
        <v>2</v>
      </c>
      <c r="AY35" s="1">
        <v>1</v>
      </c>
      <c r="AZ35" s="28">
        <v>4</v>
      </c>
      <c r="BA35" s="1">
        <v>0</v>
      </c>
      <c r="BB35" s="27">
        <v>2</v>
      </c>
      <c r="BC35" s="1">
        <v>2</v>
      </c>
      <c r="BD35" s="28">
        <v>4</v>
      </c>
      <c r="BE35" s="2" t="s">
        <v>92</v>
      </c>
    </row>
    <row r="36" spans="1:57" x14ac:dyDescent="0.2">
      <c r="A36" s="1">
        <v>35</v>
      </c>
      <c r="B36" s="1">
        <v>1</v>
      </c>
      <c r="C36" s="1">
        <v>2</v>
      </c>
      <c r="D36" s="1">
        <v>2</v>
      </c>
      <c r="E36" s="1">
        <v>5</v>
      </c>
      <c r="F36" s="1">
        <v>5</v>
      </c>
      <c r="G36" s="1">
        <v>1</v>
      </c>
      <c r="H36" s="1">
        <v>2</v>
      </c>
      <c r="I36" s="1">
        <v>3</v>
      </c>
      <c r="J36" s="1">
        <v>1</v>
      </c>
      <c r="K36" s="1">
        <v>3</v>
      </c>
      <c r="L36" s="1">
        <v>8</v>
      </c>
      <c r="M36" s="1">
        <v>3</v>
      </c>
      <c r="N36" s="1">
        <v>3</v>
      </c>
      <c r="O36" s="1">
        <v>3</v>
      </c>
      <c r="P36" s="1">
        <v>10</v>
      </c>
      <c r="Q36" s="1">
        <v>1</v>
      </c>
      <c r="R36" s="27">
        <v>2</v>
      </c>
      <c r="S36" s="1">
        <v>1</v>
      </c>
      <c r="T36" s="28">
        <v>3</v>
      </c>
      <c r="U36" s="1">
        <v>1</v>
      </c>
      <c r="V36" s="27">
        <v>2</v>
      </c>
      <c r="W36" s="1">
        <v>2</v>
      </c>
      <c r="X36" s="28">
        <v>3</v>
      </c>
      <c r="Y36" s="1">
        <v>1</v>
      </c>
      <c r="Z36" s="27">
        <v>2</v>
      </c>
      <c r="AA36" s="1">
        <v>1</v>
      </c>
      <c r="AB36" s="28">
        <v>4</v>
      </c>
      <c r="AC36" s="1">
        <v>1</v>
      </c>
      <c r="AD36" s="27">
        <v>2</v>
      </c>
      <c r="AE36" s="1">
        <v>2</v>
      </c>
      <c r="AF36" s="28">
        <v>3</v>
      </c>
      <c r="AG36" s="1">
        <v>1</v>
      </c>
      <c r="AH36" s="27">
        <v>2</v>
      </c>
      <c r="AI36" s="1">
        <v>2</v>
      </c>
      <c r="AJ36" s="28">
        <v>3</v>
      </c>
      <c r="AK36" s="1">
        <v>1</v>
      </c>
      <c r="AL36" s="27">
        <v>1</v>
      </c>
      <c r="AM36" s="1">
        <v>1</v>
      </c>
      <c r="AN36" s="28">
        <v>4</v>
      </c>
      <c r="AO36" s="1">
        <v>1</v>
      </c>
      <c r="AP36" s="27">
        <v>1</v>
      </c>
      <c r="AQ36" s="1">
        <v>2</v>
      </c>
      <c r="AR36" s="28">
        <v>4</v>
      </c>
      <c r="AS36" s="1">
        <v>1</v>
      </c>
      <c r="AT36" s="27">
        <v>2</v>
      </c>
      <c r="AU36" s="1">
        <v>2</v>
      </c>
      <c r="AV36" s="28">
        <v>4</v>
      </c>
      <c r="AW36" s="1">
        <v>0</v>
      </c>
      <c r="AX36" s="27">
        <v>1</v>
      </c>
      <c r="AY36" s="1">
        <v>1</v>
      </c>
      <c r="AZ36" s="28">
        <v>4</v>
      </c>
      <c r="BA36" s="1">
        <v>1</v>
      </c>
      <c r="BB36" s="27">
        <v>2</v>
      </c>
      <c r="BC36" s="1">
        <v>2</v>
      </c>
      <c r="BD36" s="28">
        <v>4</v>
      </c>
      <c r="BE36" s="2" t="s">
        <v>93</v>
      </c>
    </row>
    <row r="37" spans="1:57" x14ac:dyDescent="0.2">
      <c r="A37" s="1">
        <v>36</v>
      </c>
      <c r="B37" s="1">
        <v>1</v>
      </c>
      <c r="C37" s="1">
        <v>2</v>
      </c>
      <c r="D37" s="1">
        <v>2</v>
      </c>
      <c r="E37" s="1">
        <v>5</v>
      </c>
      <c r="F37" s="1">
        <v>4</v>
      </c>
      <c r="G37" s="1">
        <v>2</v>
      </c>
      <c r="H37" s="1">
        <v>2</v>
      </c>
      <c r="I37" s="1">
        <v>2</v>
      </c>
      <c r="J37" s="1">
        <v>2</v>
      </c>
      <c r="K37" s="1">
        <v>3</v>
      </c>
      <c r="L37" s="1">
        <v>4</v>
      </c>
      <c r="M37" s="1">
        <v>3</v>
      </c>
      <c r="N37" s="1">
        <v>1</v>
      </c>
      <c r="O37" s="1">
        <v>1</v>
      </c>
      <c r="P37" s="1">
        <v>10</v>
      </c>
      <c r="Q37" s="1">
        <v>1</v>
      </c>
      <c r="R37" s="27">
        <v>2</v>
      </c>
      <c r="S37" s="1">
        <v>1</v>
      </c>
      <c r="T37" s="28">
        <v>3</v>
      </c>
      <c r="U37" s="1">
        <v>1</v>
      </c>
      <c r="V37" s="27">
        <v>1</v>
      </c>
      <c r="W37" s="1">
        <v>2</v>
      </c>
      <c r="X37" s="28">
        <v>2</v>
      </c>
      <c r="Y37" s="1">
        <v>1</v>
      </c>
      <c r="Z37" s="27">
        <v>2</v>
      </c>
      <c r="AA37" s="1">
        <v>1</v>
      </c>
      <c r="AB37" s="28">
        <v>4</v>
      </c>
      <c r="AC37" s="1">
        <v>1</v>
      </c>
      <c r="AD37" s="27">
        <v>2</v>
      </c>
      <c r="AE37" s="1">
        <v>1</v>
      </c>
      <c r="AF37" s="28">
        <v>2</v>
      </c>
      <c r="AG37" s="1">
        <v>1</v>
      </c>
      <c r="AH37" s="27">
        <v>1</v>
      </c>
      <c r="AI37" s="1">
        <v>2</v>
      </c>
      <c r="AJ37" s="28">
        <v>2</v>
      </c>
      <c r="AK37" s="1">
        <v>0</v>
      </c>
      <c r="AL37" s="27">
        <v>2</v>
      </c>
      <c r="AM37" s="1">
        <v>1</v>
      </c>
      <c r="AN37" s="28">
        <v>4</v>
      </c>
      <c r="AO37" s="1">
        <v>0</v>
      </c>
      <c r="AP37" s="27">
        <v>2</v>
      </c>
      <c r="AQ37" s="1">
        <v>2</v>
      </c>
      <c r="AR37" s="28">
        <v>3</v>
      </c>
      <c r="AS37" s="1">
        <v>1</v>
      </c>
      <c r="AT37" s="27">
        <v>2</v>
      </c>
      <c r="AU37" s="1">
        <v>2</v>
      </c>
      <c r="AV37" s="28">
        <v>2</v>
      </c>
      <c r="AW37" s="1">
        <v>0</v>
      </c>
      <c r="AX37" s="27">
        <v>2</v>
      </c>
      <c r="AY37" s="1">
        <v>1</v>
      </c>
      <c r="AZ37" s="28">
        <v>4</v>
      </c>
      <c r="BA37" s="1">
        <v>0</v>
      </c>
      <c r="BB37" s="27">
        <v>1</v>
      </c>
      <c r="BC37" s="1">
        <v>2</v>
      </c>
      <c r="BD37" s="28">
        <v>3</v>
      </c>
      <c r="BE37" s="2" t="s">
        <v>94</v>
      </c>
    </row>
    <row r="38" spans="1:57" x14ac:dyDescent="0.2">
      <c r="A38" s="1">
        <v>37</v>
      </c>
      <c r="B38" s="1">
        <v>1</v>
      </c>
      <c r="C38" s="1">
        <v>2</v>
      </c>
      <c r="D38" s="1">
        <v>2</v>
      </c>
      <c r="E38" s="1">
        <v>5</v>
      </c>
      <c r="F38" s="1">
        <v>4</v>
      </c>
      <c r="G38" s="1">
        <v>1</v>
      </c>
      <c r="H38" s="1">
        <v>2</v>
      </c>
      <c r="I38" s="1">
        <v>3</v>
      </c>
      <c r="J38" s="1">
        <v>4</v>
      </c>
      <c r="K38" s="1">
        <v>3</v>
      </c>
      <c r="L38" s="1">
        <v>5</v>
      </c>
      <c r="M38" s="1">
        <v>2</v>
      </c>
      <c r="N38" s="1">
        <v>2</v>
      </c>
      <c r="O38" s="1">
        <v>1</v>
      </c>
      <c r="P38" s="1">
        <v>10</v>
      </c>
      <c r="Q38" s="1">
        <v>1</v>
      </c>
      <c r="R38" s="27">
        <v>2</v>
      </c>
      <c r="S38" s="1">
        <v>1</v>
      </c>
      <c r="T38" s="28">
        <v>4</v>
      </c>
      <c r="U38" s="1">
        <v>1</v>
      </c>
      <c r="V38" s="27">
        <v>2</v>
      </c>
      <c r="W38" s="1">
        <v>2</v>
      </c>
      <c r="X38" s="28">
        <v>3</v>
      </c>
      <c r="Y38" s="1">
        <v>1</v>
      </c>
      <c r="Z38" s="27">
        <v>2</v>
      </c>
      <c r="AA38" s="1">
        <v>1</v>
      </c>
      <c r="AB38" s="28">
        <v>4</v>
      </c>
      <c r="AC38" s="1">
        <v>1</v>
      </c>
      <c r="AD38" s="27">
        <v>2</v>
      </c>
      <c r="AE38" s="1">
        <v>2</v>
      </c>
      <c r="AF38" s="28">
        <v>3</v>
      </c>
      <c r="AG38" s="1">
        <v>1</v>
      </c>
      <c r="AH38" s="27">
        <v>2</v>
      </c>
      <c r="AI38" s="1">
        <v>2</v>
      </c>
      <c r="AJ38" s="28">
        <v>2</v>
      </c>
      <c r="AK38" s="1">
        <v>1</v>
      </c>
      <c r="AL38" s="27">
        <v>2</v>
      </c>
      <c r="AM38" s="1">
        <v>1</v>
      </c>
      <c r="AN38" s="28">
        <v>4</v>
      </c>
      <c r="AO38" s="1">
        <v>1</v>
      </c>
      <c r="AP38" s="27">
        <v>2</v>
      </c>
      <c r="AQ38" s="1">
        <v>2</v>
      </c>
      <c r="AR38" s="28">
        <v>3</v>
      </c>
      <c r="AS38" s="1">
        <v>1</v>
      </c>
      <c r="AT38" s="27">
        <v>2</v>
      </c>
      <c r="AU38" s="1">
        <v>2</v>
      </c>
      <c r="AV38" s="28">
        <v>4</v>
      </c>
      <c r="AW38" s="1">
        <v>1</v>
      </c>
      <c r="AX38" s="27">
        <v>2</v>
      </c>
      <c r="AY38" s="1">
        <v>1</v>
      </c>
      <c r="AZ38" s="28">
        <v>4</v>
      </c>
      <c r="BA38" s="1">
        <v>1</v>
      </c>
      <c r="BB38" s="27">
        <v>2</v>
      </c>
      <c r="BC38" s="1">
        <v>2</v>
      </c>
      <c r="BD38" s="28">
        <v>4</v>
      </c>
      <c r="BE38" s="2" t="s">
        <v>98</v>
      </c>
    </row>
    <row r="39" spans="1:57" x14ac:dyDescent="0.2">
      <c r="A39" s="1">
        <v>38</v>
      </c>
      <c r="B39" s="1">
        <v>1</v>
      </c>
      <c r="C39" s="1">
        <v>2</v>
      </c>
      <c r="D39" s="1">
        <v>2</v>
      </c>
      <c r="E39" s="1">
        <v>5</v>
      </c>
      <c r="F39" s="1">
        <v>3</v>
      </c>
      <c r="G39" s="1">
        <v>1</v>
      </c>
      <c r="H39" s="1">
        <v>1</v>
      </c>
      <c r="I39" s="1">
        <v>3</v>
      </c>
      <c r="J39" s="1">
        <v>3</v>
      </c>
      <c r="K39" s="1">
        <v>2</v>
      </c>
      <c r="L39" s="1">
        <v>3</v>
      </c>
      <c r="M39" s="1">
        <v>2</v>
      </c>
      <c r="N39" s="1">
        <v>2</v>
      </c>
      <c r="O39" s="1">
        <v>1</v>
      </c>
      <c r="P39" s="1">
        <v>10</v>
      </c>
      <c r="Q39" s="1">
        <v>1</v>
      </c>
      <c r="R39" s="27">
        <v>2</v>
      </c>
      <c r="S39" s="1">
        <v>1</v>
      </c>
      <c r="T39" s="28">
        <v>2</v>
      </c>
      <c r="U39" s="1">
        <v>1</v>
      </c>
      <c r="V39" s="27">
        <v>2</v>
      </c>
      <c r="W39" s="1">
        <v>2</v>
      </c>
      <c r="X39" s="28">
        <v>3</v>
      </c>
      <c r="Y39" s="1">
        <v>1</v>
      </c>
      <c r="Z39" s="27">
        <v>2</v>
      </c>
      <c r="AA39" s="1">
        <v>1</v>
      </c>
      <c r="AB39" s="28">
        <v>4</v>
      </c>
      <c r="AC39" s="1">
        <v>1</v>
      </c>
      <c r="AD39" s="27">
        <v>2</v>
      </c>
      <c r="AE39" s="1">
        <v>2</v>
      </c>
      <c r="AF39" s="28">
        <v>3</v>
      </c>
      <c r="AG39" s="1">
        <v>1</v>
      </c>
      <c r="AH39" s="27">
        <v>2</v>
      </c>
      <c r="AI39" s="1">
        <v>1</v>
      </c>
      <c r="AJ39" s="28">
        <v>4</v>
      </c>
      <c r="AK39" s="1">
        <v>1</v>
      </c>
      <c r="AL39" s="27">
        <v>2</v>
      </c>
      <c r="AM39" s="1">
        <v>2</v>
      </c>
      <c r="AN39" s="28">
        <v>3</v>
      </c>
      <c r="AO39" s="1">
        <v>1</v>
      </c>
      <c r="AP39" s="27">
        <v>2</v>
      </c>
      <c r="AQ39" s="1">
        <v>2</v>
      </c>
      <c r="AR39" s="28">
        <v>2</v>
      </c>
      <c r="AS39" s="1">
        <v>1</v>
      </c>
      <c r="AT39" s="27">
        <v>2</v>
      </c>
      <c r="AU39" s="1">
        <v>2</v>
      </c>
      <c r="AV39" s="28">
        <v>2</v>
      </c>
      <c r="AW39" s="1">
        <v>1</v>
      </c>
      <c r="AX39" s="27">
        <v>2</v>
      </c>
      <c r="AY39" s="1">
        <v>2</v>
      </c>
      <c r="AZ39" s="28">
        <v>2</v>
      </c>
      <c r="BA39" s="1">
        <v>1</v>
      </c>
      <c r="BB39" s="27">
        <v>2</v>
      </c>
      <c r="BC39" s="1">
        <v>2</v>
      </c>
      <c r="BD39" s="28">
        <v>3</v>
      </c>
      <c r="BE39" s="2" t="s">
        <v>99</v>
      </c>
    </row>
    <row r="40" spans="1:57" x14ac:dyDescent="0.2">
      <c r="A40" s="1">
        <v>39</v>
      </c>
      <c r="B40" s="1">
        <v>1</v>
      </c>
      <c r="C40" s="1">
        <v>2</v>
      </c>
      <c r="D40" s="1">
        <v>2</v>
      </c>
      <c r="E40" s="1">
        <v>4</v>
      </c>
      <c r="F40" s="1">
        <v>4</v>
      </c>
      <c r="G40" s="1">
        <v>1</v>
      </c>
      <c r="H40" s="1">
        <v>2</v>
      </c>
      <c r="I40" s="1">
        <v>1</v>
      </c>
      <c r="J40" s="1">
        <v>2</v>
      </c>
      <c r="K40" s="1">
        <v>3</v>
      </c>
      <c r="L40" s="1">
        <v>7</v>
      </c>
      <c r="M40" s="1">
        <v>3</v>
      </c>
      <c r="N40" s="1">
        <v>1</v>
      </c>
      <c r="O40" s="1">
        <v>1</v>
      </c>
      <c r="P40" s="1">
        <v>10</v>
      </c>
      <c r="Q40" s="1">
        <v>1</v>
      </c>
      <c r="R40" s="27">
        <v>2</v>
      </c>
      <c r="S40" s="1">
        <v>1</v>
      </c>
      <c r="T40" s="28">
        <v>2</v>
      </c>
      <c r="U40" s="1">
        <v>1</v>
      </c>
      <c r="V40" s="27">
        <v>2</v>
      </c>
      <c r="W40" s="1">
        <v>2</v>
      </c>
      <c r="X40" s="28">
        <v>4</v>
      </c>
      <c r="Y40" s="1">
        <v>1</v>
      </c>
      <c r="Z40" s="27">
        <v>1</v>
      </c>
      <c r="AA40" s="1">
        <v>2</v>
      </c>
      <c r="AB40" s="28">
        <v>2</v>
      </c>
      <c r="AC40" s="1">
        <v>1</v>
      </c>
      <c r="AD40" s="27">
        <v>2</v>
      </c>
      <c r="AE40" s="1">
        <v>2</v>
      </c>
      <c r="AF40" s="28">
        <v>2</v>
      </c>
      <c r="AG40" s="1">
        <v>1</v>
      </c>
      <c r="AH40" s="27">
        <v>2</v>
      </c>
      <c r="AI40" s="1">
        <v>2</v>
      </c>
      <c r="AJ40" s="28">
        <v>2</v>
      </c>
      <c r="AK40" s="1">
        <v>1</v>
      </c>
      <c r="AL40" s="27">
        <v>2</v>
      </c>
      <c r="AM40" s="1">
        <v>2</v>
      </c>
      <c r="AN40" s="28">
        <v>3</v>
      </c>
      <c r="AO40" s="1">
        <v>1</v>
      </c>
      <c r="AP40" s="27">
        <v>2</v>
      </c>
      <c r="AQ40" s="1">
        <v>1</v>
      </c>
      <c r="AR40" s="28">
        <v>4</v>
      </c>
      <c r="AS40" s="1">
        <v>1</v>
      </c>
      <c r="AT40" s="27">
        <v>2</v>
      </c>
      <c r="AU40" s="1">
        <v>2</v>
      </c>
      <c r="AV40" s="28">
        <v>4</v>
      </c>
      <c r="AW40" s="1">
        <v>1</v>
      </c>
      <c r="AX40" s="27">
        <v>2</v>
      </c>
      <c r="AY40" s="1">
        <v>2</v>
      </c>
      <c r="AZ40" s="28">
        <v>2</v>
      </c>
      <c r="BA40" s="1">
        <v>1</v>
      </c>
      <c r="BB40" s="27">
        <v>2</v>
      </c>
      <c r="BC40" s="1">
        <v>2</v>
      </c>
      <c r="BD40" s="28">
        <v>3</v>
      </c>
      <c r="BE40" s="2" t="s">
        <v>100</v>
      </c>
    </row>
    <row r="41" spans="1:57" x14ac:dyDescent="0.2">
      <c r="A41" s="1">
        <v>40</v>
      </c>
      <c r="B41" s="1">
        <v>1</v>
      </c>
      <c r="C41" s="1">
        <v>3</v>
      </c>
      <c r="D41" s="1">
        <v>1</v>
      </c>
      <c r="E41" s="1">
        <v>3</v>
      </c>
      <c r="F41" s="1">
        <v>4</v>
      </c>
      <c r="G41" s="1">
        <v>1</v>
      </c>
      <c r="H41" s="1">
        <v>2</v>
      </c>
      <c r="I41" s="1">
        <v>2</v>
      </c>
      <c r="J41" s="1">
        <v>3</v>
      </c>
      <c r="K41" s="1">
        <v>3</v>
      </c>
      <c r="L41" s="1">
        <v>7</v>
      </c>
      <c r="M41" s="1">
        <v>4</v>
      </c>
      <c r="N41" s="1">
        <v>3</v>
      </c>
      <c r="O41" s="1">
        <v>2</v>
      </c>
      <c r="P41" s="1">
        <v>10</v>
      </c>
      <c r="Q41" s="1">
        <v>1</v>
      </c>
      <c r="R41" s="27">
        <v>1</v>
      </c>
      <c r="S41" s="1">
        <v>1</v>
      </c>
      <c r="T41" s="28">
        <v>4</v>
      </c>
      <c r="U41" s="1">
        <v>1</v>
      </c>
      <c r="V41" s="27">
        <v>1</v>
      </c>
      <c r="W41" s="1">
        <v>2</v>
      </c>
      <c r="X41" s="28">
        <v>4</v>
      </c>
      <c r="Y41" s="1">
        <v>1</v>
      </c>
      <c r="Z41" s="27">
        <v>2</v>
      </c>
      <c r="AA41" s="1">
        <v>1</v>
      </c>
      <c r="AB41" s="28">
        <v>1</v>
      </c>
      <c r="AC41" s="1">
        <v>1</v>
      </c>
      <c r="AD41" s="27">
        <v>2</v>
      </c>
      <c r="AE41" s="1">
        <v>1</v>
      </c>
      <c r="AF41" s="28">
        <v>3</v>
      </c>
      <c r="AG41" s="1">
        <v>1</v>
      </c>
      <c r="AH41" s="27">
        <v>2</v>
      </c>
      <c r="AI41" s="1">
        <v>2</v>
      </c>
      <c r="AJ41" s="28">
        <v>3</v>
      </c>
      <c r="AK41" s="1">
        <v>1</v>
      </c>
      <c r="AL41" s="27">
        <v>2</v>
      </c>
      <c r="AM41" s="1">
        <v>1</v>
      </c>
      <c r="AN41" s="28">
        <v>2</v>
      </c>
      <c r="AO41" s="1">
        <v>1</v>
      </c>
      <c r="AP41" s="27">
        <v>2</v>
      </c>
      <c r="AQ41" s="1">
        <v>2</v>
      </c>
      <c r="AR41" s="28">
        <v>3</v>
      </c>
      <c r="AS41" s="1">
        <v>1</v>
      </c>
      <c r="AT41" s="27">
        <v>2</v>
      </c>
      <c r="AU41" s="1">
        <v>2</v>
      </c>
      <c r="AV41" s="28">
        <v>3</v>
      </c>
      <c r="AW41" s="1">
        <v>1</v>
      </c>
      <c r="AX41" s="27">
        <v>2</v>
      </c>
      <c r="AY41" s="1">
        <v>1</v>
      </c>
      <c r="AZ41" s="28">
        <v>3</v>
      </c>
      <c r="BA41" s="1">
        <v>1</v>
      </c>
      <c r="BB41" s="27">
        <v>2</v>
      </c>
      <c r="BC41" s="1">
        <v>2</v>
      </c>
      <c r="BD41" s="28">
        <v>3</v>
      </c>
      <c r="BE41" s="2" t="s">
        <v>101</v>
      </c>
    </row>
    <row r="42" spans="1:57" x14ac:dyDescent="0.2">
      <c r="A42" s="1">
        <v>41</v>
      </c>
      <c r="B42" s="1">
        <v>1</v>
      </c>
      <c r="C42" s="1">
        <v>2</v>
      </c>
      <c r="D42" s="1">
        <v>1</v>
      </c>
      <c r="E42" s="1">
        <v>5</v>
      </c>
      <c r="F42" s="1">
        <v>4</v>
      </c>
      <c r="G42" s="1">
        <v>1</v>
      </c>
      <c r="H42" s="1">
        <v>2</v>
      </c>
      <c r="I42" s="1">
        <v>4</v>
      </c>
      <c r="J42" s="1">
        <v>3</v>
      </c>
      <c r="K42" s="1">
        <v>3</v>
      </c>
      <c r="L42" s="1">
        <v>7</v>
      </c>
      <c r="M42" s="1">
        <v>3</v>
      </c>
      <c r="N42" s="1">
        <v>3</v>
      </c>
      <c r="O42" s="1">
        <v>2</v>
      </c>
      <c r="P42" s="1">
        <v>10</v>
      </c>
      <c r="Q42" s="1">
        <v>1</v>
      </c>
      <c r="R42" s="27">
        <v>2</v>
      </c>
      <c r="S42" s="1">
        <v>1</v>
      </c>
      <c r="T42" s="28">
        <v>3</v>
      </c>
      <c r="U42" s="1">
        <v>1</v>
      </c>
      <c r="V42" s="27">
        <v>1</v>
      </c>
      <c r="W42" s="1">
        <v>2</v>
      </c>
      <c r="X42" s="28">
        <v>4</v>
      </c>
      <c r="Y42" s="1">
        <v>1</v>
      </c>
      <c r="Z42" s="27">
        <v>2</v>
      </c>
      <c r="AA42" s="1">
        <v>1</v>
      </c>
      <c r="AB42" s="28">
        <v>3</v>
      </c>
      <c r="AC42" s="1">
        <v>1</v>
      </c>
      <c r="AD42" s="27">
        <v>2</v>
      </c>
      <c r="AE42" s="1">
        <v>2</v>
      </c>
      <c r="AF42" s="28">
        <v>2</v>
      </c>
      <c r="AG42" s="1">
        <v>1</v>
      </c>
      <c r="AH42" s="27">
        <v>2</v>
      </c>
      <c r="AI42" s="1">
        <v>2</v>
      </c>
      <c r="AJ42" s="28">
        <v>2</v>
      </c>
      <c r="AK42" s="1">
        <v>1</v>
      </c>
      <c r="AL42" s="27">
        <v>2</v>
      </c>
      <c r="AM42" s="1">
        <v>1</v>
      </c>
      <c r="AN42" s="28">
        <v>3</v>
      </c>
      <c r="AO42" s="1">
        <v>1</v>
      </c>
      <c r="AP42" s="27">
        <v>2</v>
      </c>
      <c r="AQ42" s="1">
        <v>2</v>
      </c>
      <c r="AR42" s="28">
        <v>4</v>
      </c>
      <c r="AS42" s="1">
        <v>1</v>
      </c>
      <c r="AT42" s="27">
        <v>2</v>
      </c>
      <c r="AU42" s="1">
        <v>1</v>
      </c>
      <c r="AV42" s="28">
        <v>3</v>
      </c>
      <c r="AW42" s="1">
        <v>1</v>
      </c>
      <c r="AX42" s="27">
        <v>2</v>
      </c>
      <c r="AY42" s="1">
        <v>1</v>
      </c>
      <c r="AZ42" s="28">
        <v>4</v>
      </c>
      <c r="BA42" s="1">
        <v>1</v>
      </c>
      <c r="BB42" s="27">
        <v>2</v>
      </c>
      <c r="BC42" s="1">
        <v>2</v>
      </c>
      <c r="BD42" s="28">
        <v>2</v>
      </c>
      <c r="BE42" s="2" t="s">
        <v>103</v>
      </c>
    </row>
    <row r="43" spans="1:57" x14ac:dyDescent="0.2">
      <c r="A43" s="1">
        <v>42</v>
      </c>
      <c r="B43" s="1">
        <v>1</v>
      </c>
      <c r="C43" s="1">
        <v>2</v>
      </c>
      <c r="D43" s="1">
        <v>2</v>
      </c>
      <c r="E43" s="1">
        <v>5</v>
      </c>
      <c r="F43" s="1">
        <v>3</v>
      </c>
      <c r="G43" s="1">
        <v>1</v>
      </c>
      <c r="H43" s="1">
        <v>2</v>
      </c>
      <c r="I43" s="1">
        <v>3</v>
      </c>
      <c r="J43" s="1">
        <v>2</v>
      </c>
      <c r="K43" s="1">
        <v>3</v>
      </c>
      <c r="L43" s="1">
        <v>8</v>
      </c>
      <c r="M43" s="1">
        <v>2</v>
      </c>
      <c r="N43" s="1">
        <v>2</v>
      </c>
      <c r="O43" s="1">
        <v>2</v>
      </c>
      <c r="P43" s="1">
        <v>10</v>
      </c>
      <c r="Q43" s="1">
        <v>1</v>
      </c>
      <c r="R43" s="27">
        <v>2</v>
      </c>
      <c r="S43" s="1">
        <v>1</v>
      </c>
      <c r="T43" s="28">
        <v>4</v>
      </c>
      <c r="U43" s="1">
        <v>1</v>
      </c>
      <c r="V43" s="27">
        <v>2</v>
      </c>
      <c r="W43" s="1">
        <v>2</v>
      </c>
      <c r="X43" s="28">
        <v>3</v>
      </c>
      <c r="Y43" s="1">
        <v>1</v>
      </c>
      <c r="Z43" s="27">
        <v>2</v>
      </c>
      <c r="AA43" s="1">
        <v>1</v>
      </c>
      <c r="AB43" s="28">
        <v>3</v>
      </c>
      <c r="AC43" s="1">
        <v>1</v>
      </c>
      <c r="AD43" s="27">
        <v>2</v>
      </c>
      <c r="AE43" s="1">
        <v>2</v>
      </c>
      <c r="AF43" s="28">
        <v>4</v>
      </c>
      <c r="AG43" s="1">
        <v>1</v>
      </c>
      <c r="AH43" s="27">
        <v>1</v>
      </c>
      <c r="AI43" s="1">
        <v>2</v>
      </c>
      <c r="AJ43" s="28">
        <v>4</v>
      </c>
      <c r="AK43" s="1">
        <v>1</v>
      </c>
      <c r="AL43" s="27">
        <v>2</v>
      </c>
      <c r="AM43" s="1">
        <v>1</v>
      </c>
      <c r="AN43" s="28">
        <v>4</v>
      </c>
      <c r="AO43" s="1">
        <v>1</v>
      </c>
      <c r="AP43" s="27">
        <v>2</v>
      </c>
      <c r="AQ43" s="1">
        <v>2</v>
      </c>
      <c r="AR43" s="28">
        <v>4</v>
      </c>
      <c r="AS43" s="1">
        <v>1</v>
      </c>
      <c r="AT43" s="27">
        <v>2</v>
      </c>
      <c r="AU43" s="1">
        <v>2</v>
      </c>
      <c r="AV43" s="28">
        <v>3</v>
      </c>
      <c r="AW43" s="1">
        <v>1</v>
      </c>
      <c r="AX43" s="27">
        <v>1</v>
      </c>
      <c r="AY43" s="1">
        <v>1</v>
      </c>
      <c r="AZ43" s="28">
        <v>3</v>
      </c>
      <c r="BA43" s="1">
        <v>1</v>
      </c>
      <c r="BB43" s="27">
        <v>2</v>
      </c>
      <c r="BC43" s="1">
        <v>1</v>
      </c>
      <c r="BD43" s="28">
        <v>3</v>
      </c>
      <c r="BE43" s="2" t="s">
        <v>104</v>
      </c>
    </row>
    <row r="44" spans="1:57" x14ac:dyDescent="0.2">
      <c r="A44" s="1">
        <v>43</v>
      </c>
      <c r="B44" s="1">
        <v>1</v>
      </c>
      <c r="C44" s="1">
        <v>1</v>
      </c>
      <c r="D44" s="1">
        <v>2</v>
      </c>
      <c r="E44" s="1">
        <v>5</v>
      </c>
      <c r="F44" s="1">
        <v>3</v>
      </c>
      <c r="G44" s="1">
        <v>1</v>
      </c>
      <c r="H44" s="1">
        <v>2</v>
      </c>
      <c r="I44" s="1">
        <v>3</v>
      </c>
      <c r="J44" s="1">
        <v>2</v>
      </c>
      <c r="K44" s="1">
        <v>3</v>
      </c>
      <c r="L44" s="1">
        <v>7</v>
      </c>
      <c r="M44" s="1">
        <v>3</v>
      </c>
      <c r="N44" s="1">
        <v>1</v>
      </c>
      <c r="O44" s="1">
        <v>3</v>
      </c>
      <c r="P44" s="1">
        <v>10</v>
      </c>
      <c r="Q44" s="1">
        <v>1</v>
      </c>
      <c r="R44" s="27">
        <v>2</v>
      </c>
      <c r="S44" s="1">
        <v>1</v>
      </c>
      <c r="T44" s="28">
        <v>3</v>
      </c>
      <c r="U44" s="1">
        <v>1</v>
      </c>
      <c r="V44" s="27">
        <v>2</v>
      </c>
      <c r="W44" s="1">
        <v>2</v>
      </c>
      <c r="X44" s="28">
        <v>4</v>
      </c>
      <c r="Y44" s="1">
        <v>1</v>
      </c>
      <c r="Z44" s="27">
        <v>2</v>
      </c>
      <c r="AA44" s="1">
        <v>1</v>
      </c>
      <c r="AB44" s="28">
        <v>3</v>
      </c>
      <c r="AC44" s="1">
        <v>1</v>
      </c>
      <c r="AD44" s="27">
        <v>2</v>
      </c>
      <c r="AE44" s="1">
        <v>1</v>
      </c>
      <c r="AF44" s="28">
        <v>2</v>
      </c>
      <c r="AG44" s="1">
        <v>1</v>
      </c>
      <c r="AH44" s="27">
        <v>2</v>
      </c>
      <c r="AI44" s="1">
        <v>2</v>
      </c>
      <c r="AJ44" s="28">
        <v>2</v>
      </c>
      <c r="AK44" s="1">
        <v>1</v>
      </c>
      <c r="AL44" s="27">
        <v>2</v>
      </c>
      <c r="AM44" s="1">
        <v>1</v>
      </c>
      <c r="AN44" s="28">
        <v>4</v>
      </c>
      <c r="AO44" s="1">
        <v>1</v>
      </c>
      <c r="AP44" s="27">
        <v>2</v>
      </c>
      <c r="AQ44" s="1">
        <v>2</v>
      </c>
      <c r="AR44" s="28">
        <v>4</v>
      </c>
      <c r="AS44" s="1">
        <v>1</v>
      </c>
      <c r="AT44" s="27">
        <v>2</v>
      </c>
      <c r="AU44" s="1">
        <v>2</v>
      </c>
      <c r="AV44" s="28">
        <v>4</v>
      </c>
      <c r="AW44" s="1">
        <v>0</v>
      </c>
      <c r="AX44" s="27">
        <v>2</v>
      </c>
      <c r="AY44" s="1">
        <v>1</v>
      </c>
      <c r="AZ44" s="28">
        <v>4</v>
      </c>
      <c r="BA44" s="1">
        <v>1</v>
      </c>
      <c r="BB44" s="27">
        <v>2</v>
      </c>
      <c r="BC44" s="1">
        <v>2</v>
      </c>
      <c r="BD44" s="28">
        <v>3</v>
      </c>
      <c r="BE44" s="2" t="s">
        <v>107</v>
      </c>
    </row>
    <row r="45" spans="1:57" x14ac:dyDescent="0.2">
      <c r="A45" s="1">
        <v>44</v>
      </c>
      <c r="B45" s="1">
        <v>1</v>
      </c>
      <c r="C45" s="1">
        <v>2</v>
      </c>
      <c r="D45" s="1">
        <v>1</v>
      </c>
      <c r="E45" s="1">
        <v>5</v>
      </c>
      <c r="F45" s="1">
        <v>3</v>
      </c>
      <c r="G45" s="1">
        <v>1</v>
      </c>
      <c r="H45" s="1">
        <v>2</v>
      </c>
      <c r="I45" s="1">
        <v>3</v>
      </c>
      <c r="J45" s="1">
        <v>3</v>
      </c>
      <c r="K45" s="1">
        <v>4</v>
      </c>
      <c r="L45" s="1">
        <v>7</v>
      </c>
      <c r="M45" s="1">
        <v>4</v>
      </c>
      <c r="N45" s="1">
        <v>2</v>
      </c>
      <c r="O45" s="1">
        <v>2</v>
      </c>
      <c r="P45" s="1">
        <v>10</v>
      </c>
      <c r="Q45" s="1">
        <v>1</v>
      </c>
      <c r="R45" s="27">
        <v>2</v>
      </c>
      <c r="S45" s="1">
        <v>1</v>
      </c>
      <c r="T45" s="28">
        <v>2</v>
      </c>
      <c r="U45" s="1">
        <v>1</v>
      </c>
      <c r="V45" s="27">
        <v>2</v>
      </c>
      <c r="W45" s="1">
        <v>2</v>
      </c>
      <c r="X45" s="28">
        <v>3</v>
      </c>
      <c r="Y45" s="1">
        <v>0</v>
      </c>
      <c r="Z45" s="27">
        <v>2</v>
      </c>
      <c r="AA45" s="1">
        <v>1</v>
      </c>
      <c r="AB45" s="28">
        <v>3</v>
      </c>
      <c r="AC45" s="1">
        <v>1</v>
      </c>
      <c r="AD45" s="27">
        <v>2</v>
      </c>
      <c r="AE45" s="1">
        <v>2</v>
      </c>
      <c r="AF45" s="28">
        <v>3</v>
      </c>
      <c r="AG45" s="1">
        <v>1</v>
      </c>
      <c r="AH45" s="27">
        <v>1</v>
      </c>
      <c r="AI45" s="1">
        <v>2</v>
      </c>
      <c r="AJ45" s="28">
        <v>4</v>
      </c>
      <c r="AK45" s="1">
        <v>0</v>
      </c>
      <c r="AL45" s="27">
        <v>2</v>
      </c>
      <c r="AM45" s="1">
        <v>1</v>
      </c>
      <c r="AN45" s="28">
        <v>4</v>
      </c>
      <c r="AO45" s="1">
        <v>0</v>
      </c>
      <c r="AP45" s="27">
        <v>2</v>
      </c>
      <c r="AQ45" s="1">
        <v>2</v>
      </c>
      <c r="AR45" s="28">
        <v>4</v>
      </c>
      <c r="AS45" s="1">
        <v>1</v>
      </c>
      <c r="AT45" s="27">
        <v>2</v>
      </c>
      <c r="AU45" s="1">
        <v>2</v>
      </c>
      <c r="AV45" s="28">
        <v>3</v>
      </c>
      <c r="AW45" s="1">
        <v>0</v>
      </c>
      <c r="AX45" s="27">
        <v>2</v>
      </c>
      <c r="AY45" s="1">
        <v>1</v>
      </c>
      <c r="AZ45" s="28">
        <v>4</v>
      </c>
      <c r="BA45" s="1">
        <v>0</v>
      </c>
      <c r="BB45" s="27">
        <v>1</v>
      </c>
      <c r="BC45" s="1">
        <v>2</v>
      </c>
      <c r="BD45" s="28">
        <v>4</v>
      </c>
      <c r="BE45" s="2" t="s">
        <v>109</v>
      </c>
    </row>
    <row r="46" spans="1:57" x14ac:dyDescent="0.2">
      <c r="A46" s="1">
        <v>45</v>
      </c>
      <c r="B46" s="1">
        <v>1</v>
      </c>
      <c r="C46" s="1">
        <v>2</v>
      </c>
      <c r="D46" s="1">
        <v>2</v>
      </c>
      <c r="E46" s="1">
        <v>4</v>
      </c>
      <c r="F46" s="1">
        <v>4</v>
      </c>
      <c r="G46" s="1">
        <v>1</v>
      </c>
      <c r="H46" s="1">
        <v>2</v>
      </c>
      <c r="I46" s="1">
        <v>2</v>
      </c>
      <c r="J46" s="1">
        <v>3</v>
      </c>
      <c r="K46" s="1">
        <v>2</v>
      </c>
      <c r="L46" s="1">
        <v>3</v>
      </c>
      <c r="M46" s="1">
        <v>2</v>
      </c>
      <c r="N46" s="1">
        <v>2</v>
      </c>
      <c r="O46" s="1">
        <v>2</v>
      </c>
      <c r="P46" s="1">
        <v>10</v>
      </c>
      <c r="Q46" s="1">
        <v>1</v>
      </c>
      <c r="R46" s="27">
        <v>2</v>
      </c>
      <c r="S46" s="1">
        <v>1</v>
      </c>
      <c r="T46" s="28">
        <v>1</v>
      </c>
      <c r="U46" s="1">
        <v>1</v>
      </c>
      <c r="V46" s="27">
        <v>2</v>
      </c>
      <c r="W46" s="1">
        <v>2</v>
      </c>
      <c r="X46" s="28">
        <v>1</v>
      </c>
      <c r="Y46" s="1">
        <v>1</v>
      </c>
      <c r="Z46" s="27">
        <v>2</v>
      </c>
      <c r="AA46" s="1">
        <v>1</v>
      </c>
      <c r="AB46" s="28">
        <v>1</v>
      </c>
      <c r="AC46" s="1">
        <v>1</v>
      </c>
      <c r="AD46" s="27">
        <v>2</v>
      </c>
      <c r="AE46" s="1">
        <v>2</v>
      </c>
      <c r="AF46" s="28">
        <v>1</v>
      </c>
      <c r="AG46" s="1">
        <v>1</v>
      </c>
      <c r="AH46" s="27">
        <v>2</v>
      </c>
      <c r="AI46" s="1">
        <v>2</v>
      </c>
      <c r="AJ46" s="28">
        <v>1</v>
      </c>
      <c r="AK46" s="1">
        <v>1</v>
      </c>
      <c r="AL46" s="27">
        <v>2</v>
      </c>
      <c r="AM46" s="1">
        <v>1</v>
      </c>
      <c r="AN46" s="28">
        <v>1</v>
      </c>
      <c r="AO46" s="1">
        <v>1</v>
      </c>
      <c r="AP46" s="27">
        <v>2</v>
      </c>
      <c r="AQ46" s="1">
        <v>2</v>
      </c>
      <c r="AR46" s="28">
        <v>2</v>
      </c>
      <c r="AS46" s="1">
        <v>1</v>
      </c>
      <c r="AT46" s="27">
        <v>2</v>
      </c>
      <c r="AU46" s="1">
        <v>1</v>
      </c>
      <c r="AV46" s="28">
        <v>1</v>
      </c>
      <c r="AW46" s="1">
        <v>1</v>
      </c>
      <c r="AX46" s="27">
        <v>2</v>
      </c>
      <c r="AY46" s="1">
        <v>1</v>
      </c>
      <c r="AZ46" s="28">
        <v>1</v>
      </c>
      <c r="BA46" s="1">
        <v>1</v>
      </c>
      <c r="BB46" s="27">
        <v>2</v>
      </c>
      <c r="BC46" s="1">
        <v>2</v>
      </c>
      <c r="BD46" s="28">
        <v>1</v>
      </c>
      <c r="BE46" s="2" t="s">
        <v>110</v>
      </c>
    </row>
    <row r="47" spans="1:57" x14ac:dyDescent="0.2">
      <c r="A47" s="1">
        <v>46</v>
      </c>
      <c r="B47" s="1">
        <v>1</v>
      </c>
      <c r="C47" s="1">
        <v>3</v>
      </c>
      <c r="D47" s="1">
        <v>2</v>
      </c>
      <c r="E47" s="1">
        <v>6</v>
      </c>
      <c r="F47" s="1">
        <v>4</v>
      </c>
      <c r="G47" s="1">
        <v>2</v>
      </c>
      <c r="H47" s="1">
        <v>2</v>
      </c>
      <c r="I47" s="1">
        <v>3</v>
      </c>
      <c r="J47" s="1">
        <v>2</v>
      </c>
      <c r="K47" s="1">
        <v>3</v>
      </c>
      <c r="L47" s="1">
        <v>7</v>
      </c>
      <c r="M47" s="1">
        <v>3</v>
      </c>
      <c r="N47" s="1">
        <v>2</v>
      </c>
      <c r="O47" s="1">
        <v>3</v>
      </c>
      <c r="P47" s="1">
        <v>10</v>
      </c>
      <c r="Q47" s="1">
        <v>1</v>
      </c>
      <c r="R47" s="27">
        <v>2</v>
      </c>
      <c r="S47" s="1">
        <v>1</v>
      </c>
      <c r="T47" s="28">
        <v>1</v>
      </c>
      <c r="U47" s="1">
        <v>1</v>
      </c>
      <c r="V47" s="27">
        <v>2</v>
      </c>
      <c r="W47" s="1">
        <v>1</v>
      </c>
      <c r="X47" s="28">
        <v>3</v>
      </c>
      <c r="Y47" s="1">
        <v>1</v>
      </c>
      <c r="Z47" s="27">
        <v>2</v>
      </c>
      <c r="AA47" s="1">
        <v>1</v>
      </c>
      <c r="AB47" s="28">
        <v>3</v>
      </c>
      <c r="AC47" s="1">
        <v>1</v>
      </c>
      <c r="AD47" s="27">
        <v>2</v>
      </c>
      <c r="AE47" s="1">
        <v>2</v>
      </c>
      <c r="AF47" s="28">
        <v>2</v>
      </c>
      <c r="AG47" s="1">
        <v>1</v>
      </c>
      <c r="AH47" s="27">
        <v>1</v>
      </c>
      <c r="AI47" s="1">
        <v>2</v>
      </c>
      <c r="AJ47" s="28">
        <v>3</v>
      </c>
      <c r="AK47" s="1">
        <v>1</v>
      </c>
      <c r="AL47" s="27">
        <v>2</v>
      </c>
      <c r="AM47" s="1">
        <v>1</v>
      </c>
      <c r="AN47" s="28">
        <v>2</v>
      </c>
      <c r="AO47" s="1">
        <v>0</v>
      </c>
      <c r="AP47" s="27">
        <v>2</v>
      </c>
      <c r="AQ47" s="1">
        <v>1</v>
      </c>
      <c r="AR47" s="28">
        <v>3</v>
      </c>
      <c r="AS47" s="1">
        <v>1</v>
      </c>
      <c r="AT47" s="27">
        <v>2</v>
      </c>
      <c r="AU47" s="1">
        <v>1</v>
      </c>
      <c r="AV47" s="28">
        <v>3</v>
      </c>
      <c r="AW47" s="1">
        <v>0</v>
      </c>
      <c r="AX47" s="27">
        <v>2</v>
      </c>
      <c r="AY47" s="1">
        <v>1</v>
      </c>
      <c r="AZ47" s="28">
        <v>3</v>
      </c>
      <c r="BA47" s="1">
        <v>1</v>
      </c>
      <c r="BB47" s="27">
        <v>2</v>
      </c>
      <c r="BC47" s="1">
        <v>2</v>
      </c>
      <c r="BD47" s="28">
        <v>3</v>
      </c>
      <c r="BE47" s="2" t="s">
        <v>111</v>
      </c>
    </row>
    <row r="48" spans="1:57" x14ac:dyDescent="0.2">
      <c r="A48" s="1">
        <v>47</v>
      </c>
      <c r="B48" s="1">
        <v>1</v>
      </c>
      <c r="C48" s="1">
        <v>1</v>
      </c>
      <c r="D48" s="1">
        <v>2</v>
      </c>
      <c r="E48" s="1">
        <v>3</v>
      </c>
      <c r="F48" s="1">
        <v>3</v>
      </c>
      <c r="G48" s="1">
        <v>2</v>
      </c>
      <c r="H48" s="1">
        <v>2</v>
      </c>
      <c r="I48" s="1">
        <v>3</v>
      </c>
      <c r="J48" s="1">
        <v>2</v>
      </c>
      <c r="K48" s="1">
        <v>3</v>
      </c>
      <c r="L48" s="1">
        <v>4</v>
      </c>
      <c r="M48" s="1">
        <v>2</v>
      </c>
      <c r="N48" s="1">
        <v>1</v>
      </c>
      <c r="O48" s="1">
        <v>3</v>
      </c>
      <c r="P48" s="1">
        <v>10</v>
      </c>
      <c r="Q48" s="1">
        <v>1</v>
      </c>
      <c r="R48" s="27">
        <v>2</v>
      </c>
      <c r="S48" s="1">
        <v>1</v>
      </c>
      <c r="T48" s="28">
        <v>3</v>
      </c>
      <c r="U48" s="1">
        <v>0</v>
      </c>
      <c r="V48" s="27">
        <v>2</v>
      </c>
      <c r="W48" s="1">
        <v>1</v>
      </c>
      <c r="X48" s="28">
        <v>2</v>
      </c>
      <c r="Y48" s="1">
        <v>1</v>
      </c>
      <c r="Z48" s="27">
        <v>2</v>
      </c>
      <c r="AA48" s="1">
        <v>1</v>
      </c>
      <c r="AB48" s="28">
        <v>4</v>
      </c>
      <c r="AC48" s="1">
        <v>1</v>
      </c>
      <c r="AD48" s="27">
        <v>2</v>
      </c>
      <c r="AE48" s="1">
        <v>2</v>
      </c>
      <c r="AF48" s="28">
        <v>3</v>
      </c>
      <c r="AG48" s="1">
        <v>1</v>
      </c>
      <c r="AH48" s="27">
        <v>2</v>
      </c>
      <c r="AI48" s="1">
        <v>2</v>
      </c>
      <c r="AJ48" s="28">
        <v>3</v>
      </c>
      <c r="AK48" s="1">
        <v>1</v>
      </c>
      <c r="AL48" s="27">
        <v>2</v>
      </c>
      <c r="AM48" s="1">
        <v>2</v>
      </c>
      <c r="AN48" s="28">
        <v>2</v>
      </c>
      <c r="AO48" s="1">
        <v>0</v>
      </c>
      <c r="AP48" s="27">
        <v>2</v>
      </c>
      <c r="AQ48" s="1">
        <v>2</v>
      </c>
      <c r="AR48" s="28">
        <v>2</v>
      </c>
      <c r="AS48" s="1">
        <v>1</v>
      </c>
      <c r="AT48" s="27">
        <v>2</v>
      </c>
      <c r="AU48" s="1">
        <v>1</v>
      </c>
      <c r="AV48" s="28">
        <v>3</v>
      </c>
      <c r="AW48" s="1">
        <v>1</v>
      </c>
      <c r="AX48" s="27">
        <v>2</v>
      </c>
      <c r="AY48" s="1">
        <v>1</v>
      </c>
      <c r="AZ48" s="28">
        <v>4</v>
      </c>
      <c r="BA48" s="1">
        <v>1</v>
      </c>
      <c r="BB48" s="27">
        <v>2</v>
      </c>
      <c r="BC48" s="1">
        <v>1</v>
      </c>
      <c r="BD48" s="28">
        <v>3</v>
      </c>
      <c r="BE48" s="2" t="s">
        <v>112</v>
      </c>
    </row>
    <row r="49" spans="1:57" x14ac:dyDescent="0.2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3</v>
      </c>
      <c r="G49" s="1">
        <v>1</v>
      </c>
      <c r="H49" s="1">
        <v>2</v>
      </c>
      <c r="I49" s="1">
        <v>4</v>
      </c>
      <c r="J49" s="1">
        <v>2</v>
      </c>
      <c r="K49" s="1">
        <v>2</v>
      </c>
      <c r="L49" s="1">
        <v>5</v>
      </c>
      <c r="M49" s="1">
        <v>3</v>
      </c>
      <c r="N49" s="1">
        <v>1</v>
      </c>
      <c r="O49" s="1">
        <v>3</v>
      </c>
      <c r="P49" s="1">
        <v>10</v>
      </c>
      <c r="Q49" s="1">
        <v>0</v>
      </c>
      <c r="R49" s="27">
        <v>2</v>
      </c>
      <c r="S49" s="1">
        <v>1</v>
      </c>
      <c r="T49" s="28">
        <v>3</v>
      </c>
      <c r="U49" s="1">
        <v>0</v>
      </c>
      <c r="V49" s="27">
        <v>2</v>
      </c>
      <c r="W49" s="1">
        <v>2</v>
      </c>
      <c r="X49" s="28">
        <v>4</v>
      </c>
      <c r="Y49" s="1">
        <v>0</v>
      </c>
      <c r="Z49" s="27">
        <v>2</v>
      </c>
      <c r="AA49" s="1">
        <v>1</v>
      </c>
      <c r="AB49" s="28">
        <v>4</v>
      </c>
      <c r="AC49" s="1">
        <v>1</v>
      </c>
      <c r="AD49" s="27">
        <v>2</v>
      </c>
      <c r="AE49" s="1">
        <v>1</v>
      </c>
      <c r="AF49" s="28">
        <v>2</v>
      </c>
      <c r="AG49" s="1">
        <v>1</v>
      </c>
      <c r="AH49" s="27">
        <v>2</v>
      </c>
      <c r="AI49" s="1">
        <v>2</v>
      </c>
      <c r="AJ49" s="28">
        <v>3</v>
      </c>
      <c r="AK49" s="1">
        <v>1</v>
      </c>
      <c r="AL49" s="27">
        <v>2</v>
      </c>
      <c r="AM49" s="1">
        <v>1</v>
      </c>
      <c r="AN49" s="28">
        <v>3</v>
      </c>
      <c r="AO49" s="1">
        <v>0</v>
      </c>
      <c r="AP49" s="27">
        <v>2</v>
      </c>
      <c r="AQ49" s="1">
        <v>2</v>
      </c>
      <c r="AR49" s="28">
        <v>3</v>
      </c>
      <c r="AS49" s="1">
        <v>1</v>
      </c>
      <c r="AT49" s="27">
        <v>2</v>
      </c>
      <c r="AU49" s="1">
        <v>2</v>
      </c>
      <c r="AV49" s="28">
        <v>3</v>
      </c>
      <c r="AW49" s="1">
        <v>0</v>
      </c>
      <c r="AX49" s="27">
        <v>2</v>
      </c>
      <c r="AY49" s="1">
        <v>1</v>
      </c>
      <c r="AZ49" s="28">
        <v>4</v>
      </c>
      <c r="BA49" s="1">
        <v>0</v>
      </c>
      <c r="BB49" s="27">
        <v>1</v>
      </c>
      <c r="BC49" s="1">
        <v>2</v>
      </c>
      <c r="BD49" s="28">
        <v>4</v>
      </c>
      <c r="BE49" s="2" t="s">
        <v>113</v>
      </c>
    </row>
    <row r="50" spans="1:57" x14ac:dyDescent="0.2">
      <c r="A50" s="1">
        <v>49</v>
      </c>
      <c r="B50" s="1">
        <v>1</v>
      </c>
      <c r="C50" s="1">
        <v>1</v>
      </c>
      <c r="D50" s="1">
        <v>1</v>
      </c>
      <c r="E50" s="1">
        <v>4</v>
      </c>
      <c r="F50" s="1">
        <v>3</v>
      </c>
      <c r="G50" s="1">
        <v>1</v>
      </c>
      <c r="H50" s="1">
        <v>2</v>
      </c>
      <c r="I50" s="1">
        <v>3</v>
      </c>
      <c r="J50" s="1">
        <v>2</v>
      </c>
      <c r="K50" s="1">
        <v>3</v>
      </c>
      <c r="L50" s="1">
        <v>6</v>
      </c>
      <c r="M50" s="1">
        <v>3</v>
      </c>
      <c r="N50" s="1">
        <v>1</v>
      </c>
      <c r="O50" s="1">
        <v>2</v>
      </c>
      <c r="P50" s="1">
        <v>10</v>
      </c>
      <c r="Q50" s="1">
        <v>1</v>
      </c>
      <c r="R50" s="27">
        <v>2</v>
      </c>
      <c r="S50" s="1">
        <v>1</v>
      </c>
      <c r="T50" s="28">
        <v>3</v>
      </c>
      <c r="U50" s="1">
        <v>1</v>
      </c>
      <c r="V50" s="27">
        <v>1</v>
      </c>
      <c r="W50" s="1">
        <v>2</v>
      </c>
      <c r="X50" s="28">
        <v>4</v>
      </c>
      <c r="Y50" s="1">
        <v>1</v>
      </c>
      <c r="Z50" s="27">
        <v>2</v>
      </c>
      <c r="AA50" s="1">
        <v>1</v>
      </c>
      <c r="AB50" s="28">
        <v>4</v>
      </c>
      <c r="AC50" s="1">
        <v>1</v>
      </c>
      <c r="AD50" s="27">
        <v>1</v>
      </c>
      <c r="AE50" s="1">
        <v>2</v>
      </c>
      <c r="AF50" s="28">
        <v>4</v>
      </c>
      <c r="AG50" s="1">
        <v>1</v>
      </c>
      <c r="AH50" s="27">
        <v>2</v>
      </c>
      <c r="AI50" s="1">
        <v>1</v>
      </c>
      <c r="AJ50" s="28">
        <v>3</v>
      </c>
      <c r="AK50" s="1">
        <v>1</v>
      </c>
      <c r="AL50" s="27">
        <v>2</v>
      </c>
      <c r="AM50" s="1">
        <v>2</v>
      </c>
      <c r="AN50" s="28">
        <v>2</v>
      </c>
      <c r="AO50" s="1">
        <v>1</v>
      </c>
      <c r="AP50" s="27">
        <v>2</v>
      </c>
      <c r="AQ50" s="1">
        <v>2</v>
      </c>
      <c r="AR50" s="28">
        <v>4</v>
      </c>
      <c r="AS50" s="1">
        <v>1</v>
      </c>
      <c r="AT50" s="27">
        <v>2</v>
      </c>
      <c r="AU50" s="1">
        <v>2</v>
      </c>
      <c r="AV50" s="28">
        <v>3</v>
      </c>
      <c r="AW50" s="1">
        <v>1</v>
      </c>
      <c r="AX50" s="27">
        <v>2</v>
      </c>
      <c r="AY50" s="1">
        <v>1</v>
      </c>
      <c r="AZ50" s="28">
        <v>4</v>
      </c>
      <c r="BA50" s="1">
        <v>1</v>
      </c>
      <c r="BB50" s="27">
        <v>2</v>
      </c>
      <c r="BC50" s="1">
        <v>1</v>
      </c>
      <c r="BD50" s="28">
        <v>4</v>
      </c>
      <c r="BE50" s="2" t="s">
        <v>119</v>
      </c>
    </row>
    <row r="51" spans="1:57" x14ac:dyDescent="0.2">
      <c r="A51" s="1">
        <v>50</v>
      </c>
      <c r="B51" s="1">
        <v>1</v>
      </c>
      <c r="C51" s="1">
        <v>3</v>
      </c>
      <c r="D51" s="1">
        <v>2</v>
      </c>
      <c r="E51" s="1">
        <v>4</v>
      </c>
      <c r="F51" s="1">
        <v>4</v>
      </c>
      <c r="G51" s="1">
        <v>2</v>
      </c>
      <c r="H51" s="1">
        <v>2</v>
      </c>
      <c r="I51" s="1">
        <v>2</v>
      </c>
      <c r="J51" s="1">
        <v>3</v>
      </c>
      <c r="K51" s="1">
        <v>3</v>
      </c>
      <c r="L51" s="1">
        <v>5</v>
      </c>
      <c r="M51" s="1">
        <v>2</v>
      </c>
      <c r="N51" s="1">
        <v>3</v>
      </c>
      <c r="O51" s="1">
        <v>1</v>
      </c>
      <c r="P51" s="1">
        <v>10</v>
      </c>
      <c r="Q51" s="1">
        <v>1</v>
      </c>
      <c r="R51" s="27">
        <v>2</v>
      </c>
      <c r="S51" s="1">
        <v>1</v>
      </c>
      <c r="T51" s="28">
        <v>3</v>
      </c>
      <c r="U51" s="1">
        <v>1</v>
      </c>
      <c r="V51" s="27">
        <v>2</v>
      </c>
      <c r="W51" s="1">
        <v>2</v>
      </c>
      <c r="X51" s="28">
        <v>4</v>
      </c>
      <c r="Y51" s="1">
        <v>1</v>
      </c>
      <c r="Z51" s="27">
        <v>2</v>
      </c>
      <c r="AA51" s="1">
        <v>1</v>
      </c>
      <c r="AB51" s="28">
        <v>3</v>
      </c>
      <c r="AC51" s="1">
        <v>1</v>
      </c>
      <c r="AD51" s="27">
        <v>2</v>
      </c>
      <c r="AE51" s="1">
        <v>2</v>
      </c>
      <c r="AF51" s="28">
        <v>3</v>
      </c>
      <c r="AG51" s="1">
        <v>1</v>
      </c>
      <c r="AH51" s="27">
        <v>2</v>
      </c>
      <c r="AI51" s="1">
        <v>2</v>
      </c>
      <c r="AJ51" s="28">
        <v>3</v>
      </c>
      <c r="AK51" s="1">
        <v>1</v>
      </c>
      <c r="AL51" s="27">
        <v>2</v>
      </c>
      <c r="AM51" s="1">
        <v>2</v>
      </c>
      <c r="AN51" s="28">
        <v>4</v>
      </c>
      <c r="AO51" s="1">
        <v>1</v>
      </c>
      <c r="AP51" s="27">
        <v>2</v>
      </c>
      <c r="AQ51" s="1">
        <v>2</v>
      </c>
      <c r="AR51" s="28">
        <v>3</v>
      </c>
      <c r="AS51" s="1">
        <v>1</v>
      </c>
      <c r="AT51" s="27">
        <v>2</v>
      </c>
      <c r="AU51" s="1">
        <v>2</v>
      </c>
      <c r="AV51" s="28">
        <v>3</v>
      </c>
      <c r="AW51" s="1">
        <v>1</v>
      </c>
      <c r="AX51" s="27">
        <v>2</v>
      </c>
      <c r="AY51" s="1">
        <v>1</v>
      </c>
      <c r="AZ51" s="28">
        <v>2</v>
      </c>
      <c r="BA51" s="1">
        <v>1</v>
      </c>
      <c r="BB51" s="27">
        <v>2</v>
      </c>
      <c r="BC51" s="1">
        <v>2</v>
      </c>
      <c r="BD51" s="28">
        <v>2</v>
      </c>
      <c r="BE51" s="2" t="s">
        <v>121</v>
      </c>
    </row>
    <row r="52" spans="1:57" x14ac:dyDescent="0.2">
      <c r="A52" s="1">
        <v>51</v>
      </c>
      <c r="B52" s="1">
        <v>1</v>
      </c>
      <c r="C52" s="1">
        <v>1</v>
      </c>
      <c r="D52" s="1">
        <v>2</v>
      </c>
      <c r="E52" s="1">
        <v>1</v>
      </c>
      <c r="F52" s="1">
        <v>3</v>
      </c>
      <c r="G52" s="1">
        <v>2</v>
      </c>
      <c r="H52" s="1">
        <v>2</v>
      </c>
      <c r="I52" s="1">
        <v>3</v>
      </c>
      <c r="J52" s="1">
        <v>1</v>
      </c>
      <c r="K52" s="1">
        <v>2</v>
      </c>
      <c r="L52" s="1">
        <v>3</v>
      </c>
      <c r="M52" s="1">
        <v>1</v>
      </c>
      <c r="N52" s="1">
        <v>3</v>
      </c>
      <c r="O52" s="1">
        <v>2</v>
      </c>
      <c r="P52" s="1">
        <v>10</v>
      </c>
      <c r="Q52" s="1">
        <v>1</v>
      </c>
      <c r="R52" s="27">
        <v>2</v>
      </c>
      <c r="S52" s="1">
        <v>1</v>
      </c>
      <c r="T52" s="28">
        <v>3</v>
      </c>
      <c r="U52" s="1">
        <v>1</v>
      </c>
      <c r="V52" s="27">
        <v>2</v>
      </c>
      <c r="W52" s="1">
        <v>2</v>
      </c>
      <c r="X52" s="28">
        <v>3</v>
      </c>
      <c r="Y52" s="1">
        <v>1</v>
      </c>
      <c r="Z52" s="27">
        <v>2</v>
      </c>
      <c r="AA52" s="1">
        <v>1</v>
      </c>
      <c r="AB52" s="28">
        <v>4</v>
      </c>
      <c r="AC52" s="1">
        <v>1</v>
      </c>
      <c r="AD52" s="27">
        <v>1</v>
      </c>
      <c r="AE52" s="1">
        <v>2</v>
      </c>
      <c r="AF52" s="28">
        <v>2</v>
      </c>
      <c r="AG52" s="1">
        <v>1</v>
      </c>
      <c r="AH52" s="27">
        <v>2</v>
      </c>
      <c r="AI52" s="1">
        <v>2</v>
      </c>
      <c r="AJ52" s="28">
        <v>2</v>
      </c>
      <c r="AK52" s="1">
        <v>1</v>
      </c>
      <c r="AL52" s="27">
        <v>2</v>
      </c>
      <c r="AM52" s="1">
        <v>1</v>
      </c>
      <c r="AN52" s="28">
        <v>3</v>
      </c>
      <c r="AO52" s="1">
        <v>0</v>
      </c>
      <c r="AP52" s="27">
        <v>2</v>
      </c>
      <c r="AQ52" s="1">
        <v>2</v>
      </c>
      <c r="AR52" s="28">
        <v>4</v>
      </c>
      <c r="AS52" s="1">
        <v>1</v>
      </c>
      <c r="AT52" s="27">
        <v>2</v>
      </c>
      <c r="AU52" s="1">
        <v>2</v>
      </c>
      <c r="AV52" s="28">
        <v>3</v>
      </c>
      <c r="AW52" s="1">
        <v>1</v>
      </c>
      <c r="AX52" s="27">
        <v>2</v>
      </c>
      <c r="AY52" s="1">
        <v>1</v>
      </c>
      <c r="AZ52" s="28">
        <v>3</v>
      </c>
      <c r="BA52" s="1">
        <v>1</v>
      </c>
      <c r="BB52" s="27">
        <v>2</v>
      </c>
      <c r="BC52" s="1">
        <v>2</v>
      </c>
      <c r="BD52" s="28">
        <v>3</v>
      </c>
      <c r="BE52" s="2" t="s">
        <v>122</v>
      </c>
    </row>
    <row r="53" spans="1:57" x14ac:dyDescent="0.2">
      <c r="A53" s="1">
        <v>52</v>
      </c>
      <c r="B53" s="1">
        <v>1</v>
      </c>
      <c r="C53" s="1">
        <v>2</v>
      </c>
      <c r="D53" s="1">
        <v>2</v>
      </c>
      <c r="E53" s="1">
        <v>5</v>
      </c>
      <c r="F53" s="1">
        <v>4</v>
      </c>
      <c r="G53" s="1">
        <v>1</v>
      </c>
      <c r="H53" s="1">
        <v>2</v>
      </c>
      <c r="I53" s="1">
        <v>2</v>
      </c>
      <c r="J53" s="1">
        <v>3</v>
      </c>
      <c r="K53" s="1">
        <v>2</v>
      </c>
      <c r="L53" s="1">
        <v>4</v>
      </c>
      <c r="M53" s="1">
        <v>2</v>
      </c>
      <c r="N53" s="1">
        <v>2</v>
      </c>
      <c r="O53" s="1">
        <v>2</v>
      </c>
      <c r="P53" s="1">
        <v>10</v>
      </c>
      <c r="Q53" s="1">
        <v>1</v>
      </c>
      <c r="R53" s="27">
        <v>2</v>
      </c>
      <c r="S53" s="1">
        <v>1</v>
      </c>
      <c r="T53" s="28">
        <v>2</v>
      </c>
      <c r="U53" s="1">
        <v>1</v>
      </c>
      <c r="V53" s="27">
        <v>2</v>
      </c>
      <c r="W53" s="1">
        <v>2</v>
      </c>
      <c r="X53" s="28">
        <v>4</v>
      </c>
      <c r="Y53" s="1">
        <v>1</v>
      </c>
      <c r="Z53" s="27">
        <v>2</v>
      </c>
      <c r="AA53" s="1">
        <v>1</v>
      </c>
      <c r="AB53" s="28">
        <v>1</v>
      </c>
      <c r="AC53" s="1">
        <v>1</v>
      </c>
      <c r="AD53" s="27">
        <v>2</v>
      </c>
      <c r="AE53" s="1">
        <v>2</v>
      </c>
      <c r="AF53" s="28">
        <v>3</v>
      </c>
      <c r="AG53" s="1">
        <v>1</v>
      </c>
      <c r="AH53" s="27">
        <v>2</v>
      </c>
      <c r="AI53" s="1">
        <v>2</v>
      </c>
      <c r="AJ53" s="28">
        <v>3</v>
      </c>
      <c r="AK53" s="1">
        <v>1</v>
      </c>
      <c r="AL53" s="27">
        <v>2</v>
      </c>
      <c r="AM53" s="1">
        <v>1</v>
      </c>
      <c r="AN53" s="28">
        <v>4</v>
      </c>
      <c r="AO53" s="1">
        <v>1</v>
      </c>
      <c r="AP53" s="27">
        <v>2</v>
      </c>
      <c r="AQ53" s="1">
        <v>2</v>
      </c>
      <c r="AR53" s="28">
        <v>4</v>
      </c>
      <c r="AS53" s="1">
        <v>1</v>
      </c>
      <c r="AT53" s="27">
        <v>2</v>
      </c>
      <c r="AU53" s="1">
        <v>2</v>
      </c>
      <c r="AV53" s="28">
        <v>4</v>
      </c>
      <c r="AW53" s="1">
        <v>1</v>
      </c>
      <c r="AX53" s="27">
        <v>2</v>
      </c>
      <c r="AY53" s="1">
        <v>1</v>
      </c>
      <c r="AZ53" s="28">
        <v>3</v>
      </c>
      <c r="BA53" s="1">
        <v>1</v>
      </c>
      <c r="BB53" s="27">
        <v>2</v>
      </c>
      <c r="BC53" s="1">
        <v>2</v>
      </c>
      <c r="BD53" s="28">
        <v>3</v>
      </c>
      <c r="BE53" s="2" t="s">
        <v>125</v>
      </c>
    </row>
    <row r="54" spans="1:57" x14ac:dyDescent="0.2">
      <c r="A54" s="1">
        <v>53</v>
      </c>
      <c r="B54" s="1">
        <v>1</v>
      </c>
      <c r="C54" s="1">
        <v>3</v>
      </c>
      <c r="D54" s="1">
        <v>1</v>
      </c>
      <c r="E54" s="1">
        <v>4</v>
      </c>
      <c r="F54" s="1">
        <v>4</v>
      </c>
      <c r="G54" s="1">
        <v>2</v>
      </c>
      <c r="H54" s="1">
        <v>2</v>
      </c>
      <c r="I54" s="1">
        <v>1</v>
      </c>
      <c r="J54" s="1">
        <v>1</v>
      </c>
      <c r="K54" s="1">
        <v>3</v>
      </c>
      <c r="L54" s="1">
        <v>6</v>
      </c>
      <c r="M54" s="1">
        <v>2</v>
      </c>
      <c r="N54" s="1">
        <v>1</v>
      </c>
      <c r="O54" s="1">
        <v>2</v>
      </c>
      <c r="P54" s="1">
        <v>10</v>
      </c>
      <c r="Q54" s="1">
        <v>1</v>
      </c>
      <c r="R54" s="27">
        <v>2</v>
      </c>
      <c r="S54" s="1">
        <v>2</v>
      </c>
      <c r="T54" s="28">
        <v>1</v>
      </c>
      <c r="U54" s="1">
        <v>1</v>
      </c>
      <c r="V54" s="27">
        <v>1</v>
      </c>
      <c r="W54" s="1">
        <v>2</v>
      </c>
      <c r="X54" s="28">
        <v>3</v>
      </c>
      <c r="Y54" s="1">
        <v>1</v>
      </c>
      <c r="Z54" s="27">
        <v>2</v>
      </c>
      <c r="AA54" s="1">
        <v>1</v>
      </c>
      <c r="AB54" s="28">
        <v>2</v>
      </c>
      <c r="AC54" s="1">
        <v>1</v>
      </c>
      <c r="AD54" s="27">
        <v>2</v>
      </c>
      <c r="AE54" s="1">
        <v>1</v>
      </c>
      <c r="AF54" s="28">
        <v>2</v>
      </c>
      <c r="AG54" s="1">
        <v>1</v>
      </c>
      <c r="AH54" s="27">
        <v>2</v>
      </c>
      <c r="AI54" s="1">
        <v>2</v>
      </c>
      <c r="AJ54" s="28">
        <v>2</v>
      </c>
      <c r="AK54" s="1">
        <v>1</v>
      </c>
      <c r="AL54" s="27">
        <v>2</v>
      </c>
      <c r="AM54" s="1">
        <v>1</v>
      </c>
      <c r="AN54" s="28">
        <v>2</v>
      </c>
      <c r="AO54" s="1">
        <v>1</v>
      </c>
      <c r="AP54" s="27">
        <v>2</v>
      </c>
      <c r="AQ54" s="1">
        <v>2</v>
      </c>
      <c r="AR54" s="28">
        <v>1</v>
      </c>
      <c r="AS54" s="1">
        <v>1</v>
      </c>
      <c r="AT54" s="27">
        <v>2</v>
      </c>
      <c r="AU54" s="1">
        <v>2</v>
      </c>
      <c r="AV54" s="28">
        <v>3</v>
      </c>
      <c r="AW54" s="1">
        <v>1</v>
      </c>
      <c r="AX54" s="27">
        <v>2</v>
      </c>
      <c r="AY54" s="1">
        <v>1</v>
      </c>
      <c r="AZ54" s="28">
        <v>2</v>
      </c>
      <c r="BA54" s="1">
        <v>1</v>
      </c>
      <c r="BB54" s="27">
        <v>2</v>
      </c>
      <c r="BC54" s="1">
        <v>1</v>
      </c>
      <c r="BD54" s="28">
        <v>1</v>
      </c>
      <c r="BE54" s="2" t="s">
        <v>126</v>
      </c>
    </row>
    <row r="55" spans="1:57" x14ac:dyDescent="0.2">
      <c r="A55" s="1">
        <v>54</v>
      </c>
      <c r="B55" s="1">
        <v>1</v>
      </c>
      <c r="C55" s="1">
        <v>2</v>
      </c>
      <c r="D55" s="1">
        <v>1</v>
      </c>
      <c r="E55" s="1">
        <v>5</v>
      </c>
      <c r="F55" s="1">
        <v>3</v>
      </c>
      <c r="G55" s="1">
        <v>1</v>
      </c>
      <c r="H55" s="1">
        <v>2</v>
      </c>
      <c r="I55" s="1">
        <v>3</v>
      </c>
      <c r="J55" s="1">
        <v>2</v>
      </c>
      <c r="K55" s="1">
        <v>2</v>
      </c>
      <c r="L55" s="1">
        <v>3</v>
      </c>
      <c r="M55" s="1">
        <v>2</v>
      </c>
      <c r="N55" s="1">
        <v>3</v>
      </c>
      <c r="O55" s="1">
        <v>1</v>
      </c>
      <c r="P55" s="1">
        <v>10</v>
      </c>
      <c r="Q55" s="1">
        <v>1</v>
      </c>
      <c r="R55" s="27">
        <v>2</v>
      </c>
      <c r="S55" s="1">
        <v>1</v>
      </c>
      <c r="T55" s="28">
        <v>3</v>
      </c>
      <c r="U55" s="1">
        <v>1</v>
      </c>
      <c r="V55" s="27">
        <v>2</v>
      </c>
      <c r="W55" s="1">
        <v>2</v>
      </c>
      <c r="X55" s="28">
        <v>2</v>
      </c>
      <c r="Y55" s="1">
        <v>0</v>
      </c>
      <c r="Z55" s="27">
        <v>2</v>
      </c>
      <c r="AA55" s="1">
        <v>1</v>
      </c>
      <c r="AB55" s="28">
        <v>3</v>
      </c>
      <c r="AC55" s="1">
        <v>1</v>
      </c>
      <c r="AD55" s="27">
        <v>2</v>
      </c>
      <c r="AE55" s="1">
        <v>2</v>
      </c>
      <c r="AF55" s="28">
        <v>1</v>
      </c>
      <c r="AG55" s="1">
        <v>1</v>
      </c>
      <c r="AH55" s="27">
        <v>2</v>
      </c>
      <c r="AI55" s="1">
        <v>2</v>
      </c>
      <c r="AJ55" s="28">
        <v>4</v>
      </c>
      <c r="AK55" s="1">
        <v>1</v>
      </c>
      <c r="AL55" s="27">
        <v>2</v>
      </c>
      <c r="AM55" s="1">
        <v>1</v>
      </c>
      <c r="AN55" s="28">
        <v>3</v>
      </c>
      <c r="AO55" s="1">
        <v>0</v>
      </c>
      <c r="AP55" s="27">
        <v>2</v>
      </c>
      <c r="AQ55" s="1">
        <v>2</v>
      </c>
      <c r="AR55" s="28">
        <v>3</v>
      </c>
      <c r="AS55" s="1">
        <v>1</v>
      </c>
      <c r="AT55" s="27">
        <v>2</v>
      </c>
      <c r="AU55" s="1">
        <v>2</v>
      </c>
      <c r="AV55" s="28">
        <v>2</v>
      </c>
      <c r="AW55" s="1">
        <v>0</v>
      </c>
      <c r="AX55" s="27">
        <v>2</v>
      </c>
      <c r="AY55" s="1">
        <v>1</v>
      </c>
      <c r="AZ55" s="28">
        <v>3</v>
      </c>
      <c r="BA55" s="1">
        <v>0</v>
      </c>
      <c r="BB55" s="27">
        <v>1</v>
      </c>
      <c r="BC55" s="1">
        <v>2</v>
      </c>
      <c r="BD55" s="28">
        <v>4</v>
      </c>
      <c r="BE55" s="2" t="s">
        <v>130</v>
      </c>
    </row>
    <row r="56" spans="1:57" x14ac:dyDescent="0.2">
      <c r="A56" s="1">
        <v>55</v>
      </c>
      <c r="B56" s="1">
        <v>1</v>
      </c>
      <c r="C56" s="1">
        <v>1</v>
      </c>
      <c r="D56" s="1">
        <v>1</v>
      </c>
      <c r="E56" s="1">
        <v>4</v>
      </c>
      <c r="F56" s="1">
        <v>3</v>
      </c>
      <c r="G56" s="1">
        <v>1</v>
      </c>
      <c r="H56" s="1">
        <v>2</v>
      </c>
      <c r="I56" s="1">
        <v>3</v>
      </c>
      <c r="J56" s="1">
        <v>2</v>
      </c>
      <c r="K56" s="1">
        <v>4</v>
      </c>
      <c r="L56" s="1">
        <v>7</v>
      </c>
      <c r="M56" s="1">
        <v>4</v>
      </c>
      <c r="N56" s="1">
        <v>3</v>
      </c>
      <c r="O56" s="1">
        <v>2</v>
      </c>
      <c r="P56" s="1">
        <v>10</v>
      </c>
      <c r="Q56" s="1">
        <v>1</v>
      </c>
      <c r="R56" s="27">
        <v>2</v>
      </c>
      <c r="S56" s="1">
        <v>2</v>
      </c>
      <c r="T56" s="28">
        <v>2</v>
      </c>
      <c r="U56" s="1">
        <v>1</v>
      </c>
      <c r="V56" s="27">
        <v>1</v>
      </c>
      <c r="W56" s="1">
        <v>2</v>
      </c>
      <c r="X56" s="28">
        <v>4</v>
      </c>
      <c r="Y56" s="1">
        <v>0</v>
      </c>
      <c r="Z56" s="27">
        <v>2</v>
      </c>
      <c r="AA56" s="1">
        <v>1</v>
      </c>
      <c r="AB56" s="28">
        <v>3</v>
      </c>
      <c r="AC56" s="1">
        <v>1</v>
      </c>
      <c r="AD56" s="27">
        <v>2</v>
      </c>
      <c r="AE56" s="1">
        <v>2</v>
      </c>
      <c r="AF56" s="28">
        <v>2</v>
      </c>
      <c r="AG56" s="1">
        <v>1</v>
      </c>
      <c r="AH56" s="27">
        <v>2</v>
      </c>
      <c r="AI56" s="1">
        <v>2</v>
      </c>
      <c r="AJ56" s="28">
        <v>3</v>
      </c>
      <c r="AK56" s="1">
        <v>1</v>
      </c>
      <c r="AL56" s="27">
        <v>2</v>
      </c>
      <c r="AM56" s="1">
        <v>1</v>
      </c>
      <c r="AN56" s="28">
        <v>1</v>
      </c>
      <c r="AO56" s="1">
        <v>0</v>
      </c>
      <c r="AP56" s="27">
        <v>1</v>
      </c>
      <c r="AQ56" s="1">
        <v>2</v>
      </c>
      <c r="AR56" s="28">
        <v>4</v>
      </c>
      <c r="AS56" s="1">
        <v>1</v>
      </c>
      <c r="AT56" s="27">
        <v>2</v>
      </c>
      <c r="AU56" s="1">
        <v>2</v>
      </c>
      <c r="AV56" s="28">
        <v>3</v>
      </c>
      <c r="AW56" s="1">
        <v>1</v>
      </c>
      <c r="AX56" s="27">
        <v>2</v>
      </c>
      <c r="AY56" s="1">
        <v>1</v>
      </c>
      <c r="AZ56" s="28">
        <v>2</v>
      </c>
      <c r="BA56" s="1">
        <v>0</v>
      </c>
      <c r="BB56" s="27">
        <v>2</v>
      </c>
      <c r="BC56" s="1">
        <v>2</v>
      </c>
      <c r="BD56" s="28">
        <v>3</v>
      </c>
      <c r="BE56" s="2" t="s">
        <v>131</v>
      </c>
    </row>
    <row r="57" spans="1:57" x14ac:dyDescent="0.2">
      <c r="A57" s="1">
        <v>56</v>
      </c>
      <c r="B57" s="1">
        <v>1</v>
      </c>
      <c r="C57" s="1">
        <v>2</v>
      </c>
      <c r="D57" s="1">
        <v>2</v>
      </c>
      <c r="E57" s="1">
        <v>7</v>
      </c>
      <c r="F57" s="1">
        <v>4</v>
      </c>
      <c r="G57" s="1">
        <v>1</v>
      </c>
      <c r="H57" s="1">
        <v>2</v>
      </c>
      <c r="I57" s="1">
        <v>2</v>
      </c>
      <c r="J57" s="1">
        <v>3</v>
      </c>
      <c r="K57" s="1">
        <v>1</v>
      </c>
      <c r="L57" s="1">
        <v>5</v>
      </c>
      <c r="M57" s="1">
        <v>1</v>
      </c>
      <c r="N57" s="1">
        <v>3</v>
      </c>
      <c r="O57" s="1">
        <v>1</v>
      </c>
      <c r="P57" s="1">
        <v>10</v>
      </c>
      <c r="Q57" s="1">
        <v>1</v>
      </c>
      <c r="R57" s="27">
        <v>2</v>
      </c>
      <c r="S57" s="1">
        <v>2</v>
      </c>
      <c r="T57" s="28">
        <v>3</v>
      </c>
      <c r="U57" s="1">
        <v>1</v>
      </c>
      <c r="V57" s="27">
        <v>2</v>
      </c>
      <c r="W57" s="1">
        <v>2</v>
      </c>
      <c r="X57" s="28">
        <v>3</v>
      </c>
      <c r="Y57" s="1">
        <v>1</v>
      </c>
      <c r="Z57" s="27">
        <v>2</v>
      </c>
      <c r="AA57" s="1">
        <v>1</v>
      </c>
      <c r="AB57" s="28">
        <v>3</v>
      </c>
      <c r="AC57" s="1">
        <v>1</v>
      </c>
      <c r="AD57" s="27">
        <v>2</v>
      </c>
      <c r="AE57" s="1">
        <v>2</v>
      </c>
      <c r="AF57" s="28">
        <v>3</v>
      </c>
      <c r="AG57" s="1">
        <v>1</v>
      </c>
      <c r="AH57" s="27">
        <v>2</v>
      </c>
      <c r="AI57" s="1">
        <v>2</v>
      </c>
      <c r="AJ57" s="28">
        <v>3</v>
      </c>
      <c r="AK57" s="1">
        <v>1</v>
      </c>
      <c r="AL57" s="27">
        <v>2</v>
      </c>
      <c r="AM57" s="1">
        <v>2</v>
      </c>
      <c r="AN57" s="28">
        <v>3</v>
      </c>
      <c r="AO57" s="1">
        <v>1</v>
      </c>
      <c r="AP57" s="27">
        <v>2</v>
      </c>
      <c r="AQ57" s="1">
        <v>2</v>
      </c>
      <c r="AR57" s="28">
        <v>3</v>
      </c>
      <c r="AS57" s="1">
        <v>1</v>
      </c>
      <c r="AT57" s="27">
        <v>2</v>
      </c>
      <c r="AU57" s="1">
        <v>2</v>
      </c>
      <c r="AV57" s="28">
        <v>3</v>
      </c>
      <c r="AW57" s="1">
        <v>1</v>
      </c>
      <c r="AX57" s="27">
        <v>2</v>
      </c>
      <c r="AY57" s="1">
        <v>1</v>
      </c>
      <c r="AZ57" s="28">
        <v>3</v>
      </c>
      <c r="BA57" s="1">
        <v>1</v>
      </c>
      <c r="BB57" s="27">
        <v>2</v>
      </c>
      <c r="BC57" s="1">
        <v>1</v>
      </c>
      <c r="BD57" s="28">
        <v>3</v>
      </c>
      <c r="BE57" s="2" t="s">
        <v>132</v>
      </c>
    </row>
    <row r="58" spans="1:57" x14ac:dyDescent="0.2">
      <c r="A58" s="1">
        <v>57</v>
      </c>
      <c r="B58" s="1">
        <v>1</v>
      </c>
      <c r="C58" s="1">
        <v>1</v>
      </c>
      <c r="D58" s="1">
        <v>1</v>
      </c>
      <c r="E58" s="1">
        <v>5</v>
      </c>
      <c r="F58" s="1">
        <v>4</v>
      </c>
      <c r="G58" s="1">
        <v>1</v>
      </c>
      <c r="H58" s="1">
        <v>2</v>
      </c>
      <c r="I58" s="1">
        <v>3</v>
      </c>
      <c r="J58" s="1">
        <v>4</v>
      </c>
      <c r="K58" s="1">
        <v>2</v>
      </c>
      <c r="L58" s="1">
        <v>4</v>
      </c>
      <c r="M58" s="1">
        <v>3</v>
      </c>
      <c r="N58" s="1">
        <v>3</v>
      </c>
      <c r="O58" s="1">
        <v>3</v>
      </c>
      <c r="P58" s="1">
        <v>10</v>
      </c>
      <c r="Q58" s="1">
        <v>1</v>
      </c>
      <c r="R58" s="27">
        <v>2</v>
      </c>
      <c r="S58" s="1">
        <v>1</v>
      </c>
      <c r="T58" s="28">
        <v>3</v>
      </c>
      <c r="U58" s="1">
        <v>0</v>
      </c>
      <c r="V58" s="27">
        <v>1</v>
      </c>
      <c r="W58" s="1">
        <v>2</v>
      </c>
      <c r="X58" s="28">
        <v>4</v>
      </c>
      <c r="Y58" s="1">
        <v>0</v>
      </c>
      <c r="Z58" s="27">
        <v>2</v>
      </c>
      <c r="AA58" s="1">
        <v>1</v>
      </c>
      <c r="AB58" s="28">
        <v>3</v>
      </c>
      <c r="AC58" s="1">
        <v>1</v>
      </c>
      <c r="AD58" s="27">
        <v>2</v>
      </c>
      <c r="AE58" s="1">
        <v>1</v>
      </c>
      <c r="AF58" s="28">
        <v>2</v>
      </c>
      <c r="AG58" s="1">
        <v>1</v>
      </c>
      <c r="AH58" s="27">
        <v>1</v>
      </c>
      <c r="AI58" s="1">
        <v>2</v>
      </c>
      <c r="AJ58" s="28">
        <v>4</v>
      </c>
      <c r="AK58" s="1">
        <v>0</v>
      </c>
      <c r="AL58" s="27">
        <v>2</v>
      </c>
      <c r="AM58" s="1">
        <v>1</v>
      </c>
      <c r="AN58" s="28">
        <v>4</v>
      </c>
      <c r="AO58" s="1">
        <v>1</v>
      </c>
      <c r="AP58" s="27">
        <v>2</v>
      </c>
      <c r="AQ58" s="1">
        <v>2</v>
      </c>
      <c r="AR58" s="28">
        <v>4</v>
      </c>
      <c r="AS58" s="1">
        <v>1</v>
      </c>
      <c r="AT58" s="27">
        <v>2</v>
      </c>
      <c r="AU58" s="1">
        <v>2</v>
      </c>
      <c r="AV58" s="28">
        <v>2</v>
      </c>
      <c r="AW58" s="1">
        <v>0</v>
      </c>
      <c r="AX58" s="27">
        <v>2</v>
      </c>
      <c r="AY58" s="1">
        <v>1</v>
      </c>
      <c r="AZ58" s="28">
        <v>4</v>
      </c>
      <c r="BA58" s="1">
        <v>1</v>
      </c>
      <c r="BB58" s="27">
        <v>2</v>
      </c>
      <c r="BC58" s="1">
        <v>2</v>
      </c>
      <c r="BD58" s="28">
        <v>2</v>
      </c>
      <c r="BE58" s="2" t="s">
        <v>133</v>
      </c>
    </row>
    <row r="59" spans="1:57" x14ac:dyDescent="0.2">
      <c r="A59" s="1">
        <v>58</v>
      </c>
      <c r="B59" s="1">
        <v>1</v>
      </c>
      <c r="C59" s="1">
        <v>2</v>
      </c>
      <c r="D59" s="1">
        <v>1</v>
      </c>
      <c r="E59" s="1">
        <v>5</v>
      </c>
      <c r="F59" s="1">
        <v>4</v>
      </c>
      <c r="G59" s="1">
        <v>1</v>
      </c>
      <c r="H59" s="1">
        <v>2</v>
      </c>
      <c r="I59" s="1">
        <v>3</v>
      </c>
      <c r="J59" s="1">
        <v>4</v>
      </c>
      <c r="K59" s="1">
        <v>4</v>
      </c>
      <c r="L59" s="1">
        <v>8</v>
      </c>
      <c r="M59" s="1">
        <v>4</v>
      </c>
      <c r="N59" s="1">
        <v>3</v>
      </c>
      <c r="O59" s="1">
        <v>3</v>
      </c>
      <c r="P59" s="1">
        <v>10</v>
      </c>
      <c r="Q59" s="1">
        <v>1</v>
      </c>
      <c r="R59" s="27">
        <v>1</v>
      </c>
      <c r="S59" s="1">
        <v>1</v>
      </c>
      <c r="T59" s="28">
        <v>4</v>
      </c>
      <c r="U59" s="1">
        <v>1</v>
      </c>
      <c r="V59" s="27">
        <v>1</v>
      </c>
      <c r="W59" s="1">
        <v>2</v>
      </c>
      <c r="X59" s="28">
        <v>4</v>
      </c>
      <c r="Y59" s="1">
        <v>1</v>
      </c>
      <c r="Z59" s="27">
        <v>2</v>
      </c>
      <c r="AA59" s="1">
        <v>1</v>
      </c>
      <c r="AB59" s="28">
        <v>3</v>
      </c>
      <c r="AC59" s="1">
        <v>1</v>
      </c>
      <c r="AD59" s="27">
        <v>2</v>
      </c>
      <c r="AE59" s="1">
        <v>2</v>
      </c>
      <c r="AF59" s="28">
        <v>2</v>
      </c>
      <c r="AG59" s="1">
        <v>1</v>
      </c>
      <c r="AH59" s="27">
        <v>2</v>
      </c>
      <c r="AI59" s="1">
        <v>2</v>
      </c>
      <c r="AJ59" s="28">
        <v>3</v>
      </c>
      <c r="AK59" s="1">
        <v>1</v>
      </c>
      <c r="AL59" s="27">
        <v>2</v>
      </c>
      <c r="AM59" s="1">
        <v>1</v>
      </c>
      <c r="AN59" s="28">
        <v>4</v>
      </c>
      <c r="AO59" s="1">
        <v>1</v>
      </c>
      <c r="AP59" s="27">
        <v>1</v>
      </c>
      <c r="AQ59" s="1">
        <v>2</v>
      </c>
      <c r="AR59" s="28">
        <v>3</v>
      </c>
      <c r="AS59" s="1">
        <v>1</v>
      </c>
      <c r="AT59" s="27">
        <v>2</v>
      </c>
      <c r="AU59" s="1">
        <v>2</v>
      </c>
      <c r="AV59" s="28">
        <v>4</v>
      </c>
      <c r="AW59" s="1">
        <v>0</v>
      </c>
      <c r="AX59" s="27">
        <v>2</v>
      </c>
      <c r="AY59" s="1">
        <v>1</v>
      </c>
      <c r="AZ59" s="28">
        <v>4</v>
      </c>
      <c r="BA59" s="1">
        <v>1</v>
      </c>
      <c r="BB59" s="27">
        <v>2</v>
      </c>
      <c r="BC59" s="1">
        <v>2</v>
      </c>
      <c r="BD59" s="28">
        <v>3</v>
      </c>
      <c r="BE59" s="2" t="s">
        <v>134</v>
      </c>
    </row>
    <row r="60" spans="1:57" x14ac:dyDescent="0.2">
      <c r="A60" s="1">
        <v>59</v>
      </c>
      <c r="B60" s="1">
        <v>1</v>
      </c>
      <c r="C60" s="1">
        <v>3</v>
      </c>
      <c r="D60" s="1">
        <v>1</v>
      </c>
      <c r="E60" s="1">
        <v>5</v>
      </c>
      <c r="F60" s="1">
        <v>4</v>
      </c>
      <c r="G60" s="1">
        <v>1</v>
      </c>
      <c r="H60" s="1">
        <v>2</v>
      </c>
      <c r="I60" s="1">
        <v>2</v>
      </c>
      <c r="J60" s="1">
        <v>2</v>
      </c>
      <c r="K60" s="1">
        <v>3</v>
      </c>
      <c r="L60" s="1">
        <v>6</v>
      </c>
      <c r="M60" s="1">
        <v>3</v>
      </c>
      <c r="N60" s="1">
        <v>3</v>
      </c>
      <c r="O60" s="1">
        <v>1</v>
      </c>
      <c r="P60" s="1">
        <v>10</v>
      </c>
      <c r="Q60" s="1">
        <v>1</v>
      </c>
      <c r="R60" s="27">
        <v>2</v>
      </c>
      <c r="S60" s="1">
        <v>1</v>
      </c>
      <c r="T60" s="28">
        <v>4</v>
      </c>
      <c r="U60" s="1">
        <v>1</v>
      </c>
      <c r="V60" s="27">
        <v>1</v>
      </c>
      <c r="W60" s="1">
        <v>2</v>
      </c>
      <c r="X60" s="28">
        <v>4</v>
      </c>
      <c r="Y60" s="1">
        <v>1</v>
      </c>
      <c r="Z60" s="27">
        <v>2</v>
      </c>
      <c r="AA60" s="1">
        <v>1</v>
      </c>
      <c r="AB60" s="28">
        <v>3</v>
      </c>
      <c r="AC60" s="1">
        <v>1</v>
      </c>
      <c r="AD60" s="27">
        <v>2</v>
      </c>
      <c r="AE60" s="1">
        <v>2</v>
      </c>
      <c r="AF60" s="28">
        <v>2</v>
      </c>
      <c r="AG60" s="1">
        <v>1</v>
      </c>
      <c r="AH60" s="27">
        <v>2</v>
      </c>
      <c r="AI60" s="1">
        <v>2</v>
      </c>
      <c r="AJ60" s="28">
        <v>3</v>
      </c>
      <c r="AK60" s="1">
        <v>1</v>
      </c>
      <c r="AL60" s="27">
        <v>2</v>
      </c>
      <c r="AM60" s="1">
        <v>2</v>
      </c>
      <c r="AN60" s="28">
        <v>3</v>
      </c>
      <c r="AO60" s="1">
        <v>1</v>
      </c>
      <c r="AP60" s="27">
        <v>1</v>
      </c>
      <c r="AQ60" s="1">
        <v>2</v>
      </c>
      <c r="AR60" s="28">
        <v>4</v>
      </c>
      <c r="AS60" s="1">
        <v>1</v>
      </c>
      <c r="AT60" s="27">
        <v>2</v>
      </c>
      <c r="AU60" s="1">
        <v>2</v>
      </c>
      <c r="AV60" s="28">
        <v>3</v>
      </c>
      <c r="AW60" s="1">
        <v>1</v>
      </c>
      <c r="AX60" s="27">
        <v>2</v>
      </c>
      <c r="AY60" s="1">
        <v>1</v>
      </c>
      <c r="AZ60" s="28">
        <v>2</v>
      </c>
      <c r="BA60" s="1">
        <v>1</v>
      </c>
      <c r="BB60" s="27">
        <v>2</v>
      </c>
      <c r="BC60" s="1">
        <v>2</v>
      </c>
      <c r="BD60" s="28">
        <v>3</v>
      </c>
      <c r="BE60" s="2" t="s">
        <v>135</v>
      </c>
    </row>
    <row r="61" spans="1:57" x14ac:dyDescent="0.2">
      <c r="A61" s="1">
        <v>60</v>
      </c>
      <c r="B61" s="1">
        <v>1</v>
      </c>
      <c r="C61" s="1">
        <v>1</v>
      </c>
      <c r="D61" s="1">
        <v>2</v>
      </c>
      <c r="E61" s="1">
        <v>4</v>
      </c>
      <c r="F61" s="1">
        <v>3</v>
      </c>
      <c r="G61" s="1">
        <v>1</v>
      </c>
      <c r="H61" s="1">
        <v>2</v>
      </c>
      <c r="I61" s="1">
        <v>2</v>
      </c>
      <c r="J61" s="1">
        <v>3</v>
      </c>
      <c r="K61" s="1">
        <v>2</v>
      </c>
      <c r="L61" s="1">
        <v>5</v>
      </c>
      <c r="M61" s="1">
        <v>2</v>
      </c>
      <c r="N61" s="1">
        <v>3</v>
      </c>
      <c r="O61" s="1">
        <v>1</v>
      </c>
      <c r="P61" s="1">
        <v>10</v>
      </c>
      <c r="Q61" s="1">
        <v>1</v>
      </c>
      <c r="R61" s="27">
        <v>2</v>
      </c>
      <c r="S61" s="1">
        <v>2</v>
      </c>
      <c r="T61" s="28">
        <v>2</v>
      </c>
      <c r="U61" s="1">
        <v>1</v>
      </c>
      <c r="V61" s="27">
        <v>2</v>
      </c>
      <c r="W61" s="1">
        <v>2</v>
      </c>
      <c r="X61" s="28">
        <v>2</v>
      </c>
      <c r="Y61" s="1">
        <v>1</v>
      </c>
      <c r="Z61" s="27">
        <v>2</v>
      </c>
      <c r="AA61" s="1">
        <v>1</v>
      </c>
      <c r="AB61" s="28">
        <v>2</v>
      </c>
      <c r="AC61" s="1">
        <v>1</v>
      </c>
      <c r="AD61" s="27">
        <v>2</v>
      </c>
      <c r="AE61" s="1">
        <v>2</v>
      </c>
      <c r="AF61" s="28">
        <v>2</v>
      </c>
      <c r="AG61" s="1">
        <v>1</v>
      </c>
      <c r="AH61" s="27">
        <v>2</v>
      </c>
      <c r="AI61" s="1">
        <v>2</v>
      </c>
      <c r="AJ61" s="28">
        <v>3</v>
      </c>
      <c r="AK61" s="1">
        <v>1</v>
      </c>
      <c r="AL61" s="27">
        <v>2</v>
      </c>
      <c r="AM61" s="1">
        <v>1</v>
      </c>
      <c r="AN61" s="28">
        <v>3</v>
      </c>
      <c r="AO61" s="1">
        <v>1</v>
      </c>
      <c r="AP61" s="27">
        <v>2</v>
      </c>
      <c r="AQ61" s="1">
        <v>2</v>
      </c>
      <c r="AR61" s="28">
        <v>3</v>
      </c>
      <c r="AS61" s="1">
        <v>1</v>
      </c>
      <c r="AT61" s="27">
        <v>2</v>
      </c>
      <c r="AU61" s="1">
        <v>2</v>
      </c>
      <c r="AV61" s="28">
        <v>2</v>
      </c>
      <c r="AW61" s="1">
        <v>1</v>
      </c>
      <c r="AX61" s="27">
        <v>2</v>
      </c>
      <c r="AY61" s="1">
        <v>2</v>
      </c>
      <c r="AZ61" s="28">
        <v>2</v>
      </c>
      <c r="BA61" s="1">
        <v>1</v>
      </c>
      <c r="BB61" s="27">
        <v>2</v>
      </c>
      <c r="BC61" s="1">
        <v>2</v>
      </c>
      <c r="BD61" s="28">
        <v>3</v>
      </c>
      <c r="BE61" s="2" t="s">
        <v>136</v>
      </c>
    </row>
    <row r="62" spans="1:57" x14ac:dyDescent="0.2">
      <c r="A62" s="1">
        <v>61</v>
      </c>
      <c r="B62" s="1">
        <v>1</v>
      </c>
      <c r="C62" s="1">
        <v>2</v>
      </c>
      <c r="D62" s="1">
        <v>1</v>
      </c>
      <c r="E62" s="1">
        <v>4</v>
      </c>
      <c r="F62" s="1">
        <v>4</v>
      </c>
      <c r="G62" s="1">
        <v>1</v>
      </c>
      <c r="H62" s="1">
        <v>2</v>
      </c>
      <c r="I62" s="1">
        <v>3</v>
      </c>
      <c r="J62" s="1">
        <v>3</v>
      </c>
      <c r="K62" s="1">
        <v>4</v>
      </c>
      <c r="L62" s="1">
        <v>5</v>
      </c>
      <c r="M62" s="1">
        <v>3</v>
      </c>
      <c r="N62" s="1">
        <v>2</v>
      </c>
      <c r="O62" s="1">
        <v>1</v>
      </c>
      <c r="P62" s="1">
        <v>10</v>
      </c>
      <c r="Q62" s="1">
        <v>1</v>
      </c>
      <c r="R62" s="27">
        <v>2</v>
      </c>
      <c r="S62" s="1">
        <v>1</v>
      </c>
      <c r="T62" s="28">
        <v>2</v>
      </c>
      <c r="U62" s="1">
        <v>1</v>
      </c>
      <c r="V62" s="27">
        <v>2</v>
      </c>
      <c r="W62" s="1">
        <v>2</v>
      </c>
      <c r="X62" s="28">
        <v>3</v>
      </c>
      <c r="Y62" s="1">
        <v>1</v>
      </c>
      <c r="Z62" s="27">
        <v>2</v>
      </c>
      <c r="AA62" s="1">
        <v>1</v>
      </c>
      <c r="AB62" s="28">
        <v>1</v>
      </c>
      <c r="AC62" s="1">
        <v>1</v>
      </c>
      <c r="AD62" s="27">
        <v>2</v>
      </c>
      <c r="AE62" s="1">
        <v>1</v>
      </c>
      <c r="AF62" s="28">
        <v>1</v>
      </c>
      <c r="AG62" s="1">
        <v>1</v>
      </c>
      <c r="AH62" s="27">
        <v>1</v>
      </c>
      <c r="AI62" s="1">
        <v>2</v>
      </c>
      <c r="AJ62" s="28">
        <v>4</v>
      </c>
      <c r="AK62" s="1">
        <v>0</v>
      </c>
      <c r="AL62" s="27">
        <v>1</v>
      </c>
      <c r="AM62" s="1">
        <v>1</v>
      </c>
      <c r="AN62" s="28">
        <v>4</v>
      </c>
      <c r="AO62" s="1">
        <v>1</v>
      </c>
      <c r="AP62" s="27">
        <v>1</v>
      </c>
      <c r="AQ62" s="1">
        <v>2</v>
      </c>
      <c r="AR62" s="28">
        <v>4</v>
      </c>
      <c r="AS62" s="1">
        <v>1</v>
      </c>
      <c r="AT62" s="27">
        <v>1</v>
      </c>
      <c r="AU62" s="1">
        <v>2</v>
      </c>
      <c r="AV62" s="28">
        <v>3</v>
      </c>
      <c r="AW62" s="1">
        <v>1</v>
      </c>
      <c r="AX62" s="27">
        <v>2</v>
      </c>
      <c r="AY62" s="1">
        <v>1</v>
      </c>
      <c r="AZ62" s="28">
        <v>3</v>
      </c>
      <c r="BA62" s="1">
        <v>1</v>
      </c>
      <c r="BB62" s="27">
        <v>2</v>
      </c>
      <c r="BC62" s="1">
        <v>2</v>
      </c>
      <c r="BD62" s="28">
        <v>4</v>
      </c>
      <c r="BE62" s="2" t="s">
        <v>138</v>
      </c>
    </row>
    <row r="63" spans="1:57" x14ac:dyDescent="0.2">
      <c r="A63" s="1">
        <v>62</v>
      </c>
      <c r="B63" s="1">
        <v>1</v>
      </c>
      <c r="C63" s="1">
        <v>1</v>
      </c>
      <c r="D63" s="1">
        <v>2</v>
      </c>
      <c r="E63" s="1">
        <v>5</v>
      </c>
      <c r="F63" s="1">
        <v>4</v>
      </c>
      <c r="G63" s="1">
        <v>1</v>
      </c>
      <c r="H63" s="1">
        <v>2</v>
      </c>
      <c r="I63" s="1">
        <v>3</v>
      </c>
      <c r="J63" s="1">
        <v>3</v>
      </c>
      <c r="K63" s="1">
        <v>3</v>
      </c>
      <c r="L63" s="1">
        <v>5</v>
      </c>
      <c r="M63" s="1">
        <v>3</v>
      </c>
      <c r="N63" s="1">
        <v>3</v>
      </c>
      <c r="O63" s="1">
        <v>1</v>
      </c>
      <c r="P63" s="1">
        <v>10</v>
      </c>
      <c r="Q63" s="1">
        <v>1</v>
      </c>
      <c r="R63" s="27">
        <v>2</v>
      </c>
      <c r="S63" s="1">
        <v>1</v>
      </c>
      <c r="T63" s="28">
        <v>4</v>
      </c>
      <c r="U63" s="1">
        <v>1</v>
      </c>
      <c r="V63" s="27">
        <v>2</v>
      </c>
      <c r="W63" s="1">
        <v>2</v>
      </c>
      <c r="X63" s="28">
        <v>3</v>
      </c>
      <c r="Y63" s="1">
        <v>0</v>
      </c>
      <c r="Z63" s="27">
        <v>2</v>
      </c>
      <c r="AA63" s="1">
        <v>1</v>
      </c>
      <c r="AB63" s="28">
        <v>2</v>
      </c>
      <c r="AC63" s="1">
        <v>0</v>
      </c>
      <c r="AD63" s="27">
        <v>2</v>
      </c>
      <c r="AE63" s="1">
        <v>1</v>
      </c>
      <c r="AF63" s="28">
        <v>2</v>
      </c>
      <c r="AG63" s="1">
        <v>1</v>
      </c>
      <c r="AH63" s="27">
        <v>2</v>
      </c>
      <c r="AI63" s="1">
        <v>2</v>
      </c>
      <c r="AJ63" s="28">
        <v>3</v>
      </c>
      <c r="AK63" s="1">
        <v>0</v>
      </c>
      <c r="AL63" s="27">
        <v>2</v>
      </c>
      <c r="AM63" s="1">
        <v>1</v>
      </c>
      <c r="AN63" s="28">
        <v>2</v>
      </c>
      <c r="AO63" s="1">
        <v>0</v>
      </c>
      <c r="AP63" s="27">
        <v>2</v>
      </c>
      <c r="AQ63" s="1">
        <v>2</v>
      </c>
      <c r="AR63" s="28">
        <v>3</v>
      </c>
      <c r="AS63" s="1">
        <v>0</v>
      </c>
      <c r="AT63" s="27">
        <v>2</v>
      </c>
      <c r="AU63" s="1">
        <v>2</v>
      </c>
      <c r="AV63" s="28">
        <v>3</v>
      </c>
      <c r="AW63" s="1">
        <v>0</v>
      </c>
      <c r="AX63" s="27">
        <v>2</v>
      </c>
      <c r="AY63" s="1">
        <v>1</v>
      </c>
      <c r="AZ63" s="28">
        <v>3</v>
      </c>
      <c r="BA63" s="1">
        <v>0</v>
      </c>
      <c r="BB63" s="27">
        <v>2</v>
      </c>
      <c r="BC63" s="1">
        <v>2</v>
      </c>
      <c r="BD63" s="28">
        <v>3</v>
      </c>
      <c r="BE63" s="2" t="s">
        <v>139</v>
      </c>
    </row>
    <row r="64" spans="1:57" x14ac:dyDescent="0.2">
      <c r="A64" s="1">
        <v>63</v>
      </c>
      <c r="B64" s="1">
        <v>1</v>
      </c>
      <c r="C64" s="1">
        <v>2</v>
      </c>
      <c r="D64" s="1">
        <v>2</v>
      </c>
      <c r="E64" s="1">
        <v>4</v>
      </c>
      <c r="F64" s="1">
        <v>1</v>
      </c>
      <c r="G64" s="1">
        <v>1</v>
      </c>
      <c r="H64" s="1">
        <v>2</v>
      </c>
      <c r="I64" s="1">
        <v>3</v>
      </c>
      <c r="J64" s="1">
        <v>2</v>
      </c>
      <c r="K64" s="1">
        <v>3</v>
      </c>
      <c r="L64" s="1">
        <v>5</v>
      </c>
      <c r="M64" s="1">
        <v>2</v>
      </c>
      <c r="N64" s="1">
        <v>1</v>
      </c>
      <c r="O64" s="1">
        <v>1</v>
      </c>
      <c r="P64" s="1">
        <v>10</v>
      </c>
      <c r="Q64" s="1">
        <v>1</v>
      </c>
      <c r="R64" s="27">
        <v>2</v>
      </c>
      <c r="S64" s="1">
        <v>1</v>
      </c>
      <c r="T64" s="28">
        <v>4</v>
      </c>
      <c r="U64" s="1">
        <v>1</v>
      </c>
      <c r="V64" s="27">
        <v>2</v>
      </c>
      <c r="W64" s="1">
        <v>2</v>
      </c>
      <c r="X64" s="28">
        <v>4</v>
      </c>
      <c r="Y64" s="1">
        <v>1</v>
      </c>
      <c r="Z64" s="27">
        <v>2</v>
      </c>
      <c r="AA64" s="1">
        <v>1</v>
      </c>
      <c r="AB64" s="28">
        <v>4</v>
      </c>
      <c r="AC64" s="1">
        <v>1</v>
      </c>
      <c r="AD64" s="27">
        <v>1</v>
      </c>
      <c r="AE64" s="1">
        <v>2</v>
      </c>
      <c r="AF64" s="28">
        <v>4</v>
      </c>
      <c r="AG64" s="1">
        <v>1</v>
      </c>
      <c r="AH64" s="27">
        <v>2</v>
      </c>
      <c r="AI64" s="1">
        <v>2</v>
      </c>
      <c r="AJ64" s="28">
        <v>4</v>
      </c>
      <c r="AK64" s="1">
        <v>1</v>
      </c>
      <c r="AL64" s="27">
        <v>2</v>
      </c>
      <c r="AM64" s="1">
        <v>2</v>
      </c>
      <c r="AN64" s="28">
        <v>3</v>
      </c>
      <c r="AO64" s="1">
        <v>1</v>
      </c>
      <c r="AP64" s="27">
        <v>2</v>
      </c>
      <c r="AQ64" s="1">
        <v>2</v>
      </c>
      <c r="AR64" s="28">
        <v>4</v>
      </c>
      <c r="AS64" s="1">
        <v>1</v>
      </c>
      <c r="AT64" s="27">
        <v>2</v>
      </c>
      <c r="AU64" s="1">
        <v>2</v>
      </c>
      <c r="AV64" s="28">
        <v>4</v>
      </c>
      <c r="AW64" s="1">
        <v>1</v>
      </c>
      <c r="AX64" s="27">
        <v>2</v>
      </c>
      <c r="AY64" s="1">
        <v>1</v>
      </c>
      <c r="AZ64" s="28">
        <v>3</v>
      </c>
      <c r="BA64" s="1">
        <v>1</v>
      </c>
      <c r="BB64" s="27">
        <v>2</v>
      </c>
      <c r="BC64" s="1">
        <v>2</v>
      </c>
      <c r="BD64" s="28">
        <v>4</v>
      </c>
      <c r="BE64" s="2" t="s">
        <v>140</v>
      </c>
    </row>
    <row r="65" spans="1:57" x14ac:dyDescent="0.2">
      <c r="A65" s="1">
        <v>64</v>
      </c>
      <c r="B65" s="1">
        <v>1</v>
      </c>
      <c r="C65" s="1">
        <v>2</v>
      </c>
      <c r="D65" s="1">
        <v>2</v>
      </c>
      <c r="E65" s="1">
        <v>5</v>
      </c>
      <c r="F65" s="1">
        <v>4</v>
      </c>
      <c r="G65" s="1">
        <v>1</v>
      </c>
      <c r="H65" s="1">
        <v>2</v>
      </c>
      <c r="I65" s="1">
        <v>2</v>
      </c>
      <c r="J65" s="1">
        <v>2</v>
      </c>
      <c r="K65" s="1">
        <v>4</v>
      </c>
      <c r="L65" s="1">
        <v>8</v>
      </c>
      <c r="M65" s="1">
        <v>4</v>
      </c>
      <c r="N65" s="1">
        <v>3</v>
      </c>
      <c r="O65" s="1">
        <v>1</v>
      </c>
      <c r="P65" s="1">
        <v>10</v>
      </c>
      <c r="Q65" s="1">
        <v>1</v>
      </c>
      <c r="R65" s="27">
        <v>2</v>
      </c>
      <c r="S65" s="1">
        <v>1</v>
      </c>
      <c r="T65" s="28">
        <v>4</v>
      </c>
      <c r="U65" s="1">
        <v>1</v>
      </c>
      <c r="V65" s="27">
        <v>1</v>
      </c>
      <c r="W65" s="1">
        <v>2</v>
      </c>
      <c r="X65" s="28">
        <v>4</v>
      </c>
      <c r="Y65" s="1">
        <v>1</v>
      </c>
      <c r="Z65" s="27">
        <v>2</v>
      </c>
      <c r="AA65" s="1">
        <v>1</v>
      </c>
      <c r="AB65" s="28">
        <v>2</v>
      </c>
      <c r="AC65" s="1">
        <v>1</v>
      </c>
      <c r="AD65" s="27">
        <v>2</v>
      </c>
      <c r="AE65" s="1">
        <v>1</v>
      </c>
      <c r="AF65" s="28">
        <v>2</v>
      </c>
      <c r="AG65" s="1">
        <v>1</v>
      </c>
      <c r="AH65" s="27">
        <v>2</v>
      </c>
      <c r="AI65" s="1">
        <v>2</v>
      </c>
      <c r="AJ65" s="28">
        <v>4</v>
      </c>
      <c r="AK65" s="1">
        <v>1</v>
      </c>
      <c r="AL65" s="27">
        <v>2</v>
      </c>
      <c r="AM65" s="1">
        <v>1</v>
      </c>
      <c r="AN65" s="28">
        <v>3</v>
      </c>
      <c r="AO65" s="1">
        <v>1</v>
      </c>
      <c r="AP65" s="27">
        <v>1</v>
      </c>
      <c r="AQ65" s="1">
        <v>2</v>
      </c>
      <c r="AR65" s="28">
        <v>4</v>
      </c>
      <c r="AS65" s="1">
        <v>1</v>
      </c>
      <c r="AT65" s="27">
        <v>2</v>
      </c>
      <c r="AU65" s="1">
        <v>2</v>
      </c>
      <c r="AV65" s="28">
        <v>3</v>
      </c>
      <c r="AW65" s="1">
        <v>1</v>
      </c>
      <c r="AX65" s="27">
        <v>2</v>
      </c>
      <c r="AY65" s="1">
        <v>1</v>
      </c>
      <c r="AZ65" s="28">
        <v>3</v>
      </c>
      <c r="BA65" s="1">
        <v>1</v>
      </c>
      <c r="BB65" s="27">
        <v>2</v>
      </c>
      <c r="BC65" s="1">
        <v>1</v>
      </c>
      <c r="BD65" s="28">
        <v>3</v>
      </c>
      <c r="BE65" s="2" t="s">
        <v>141</v>
      </c>
    </row>
    <row r="66" spans="1:57" x14ac:dyDescent="0.2">
      <c r="A66" s="1">
        <v>65</v>
      </c>
      <c r="B66" s="1">
        <v>1</v>
      </c>
      <c r="C66" s="1">
        <v>2</v>
      </c>
      <c r="D66" s="1">
        <v>2</v>
      </c>
      <c r="E66" s="1">
        <v>5</v>
      </c>
      <c r="F66" s="1">
        <v>4</v>
      </c>
      <c r="G66" s="1">
        <v>1</v>
      </c>
      <c r="H66" s="1">
        <v>2</v>
      </c>
      <c r="I66" s="1">
        <v>2</v>
      </c>
      <c r="J66" s="1">
        <v>1</v>
      </c>
      <c r="K66" s="1">
        <v>2</v>
      </c>
      <c r="L66" s="1">
        <v>4</v>
      </c>
      <c r="M66" s="1">
        <v>1</v>
      </c>
      <c r="N66" s="1">
        <v>3</v>
      </c>
      <c r="O66" s="1">
        <v>1</v>
      </c>
      <c r="P66" s="1">
        <v>10</v>
      </c>
      <c r="Q66" s="1">
        <v>1</v>
      </c>
      <c r="R66" s="27">
        <v>2</v>
      </c>
      <c r="S66" s="1">
        <v>2</v>
      </c>
      <c r="T66" s="28">
        <v>3</v>
      </c>
      <c r="U66" s="1">
        <v>1</v>
      </c>
      <c r="V66" s="27">
        <v>2</v>
      </c>
      <c r="W66" s="1">
        <v>2</v>
      </c>
      <c r="X66" s="28">
        <v>4</v>
      </c>
      <c r="Y66" s="1">
        <v>1</v>
      </c>
      <c r="Z66" s="27">
        <v>2</v>
      </c>
      <c r="AA66" s="1">
        <v>1</v>
      </c>
      <c r="AB66" s="28">
        <v>4</v>
      </c>
      <c r="AC66" s="1">
        <v>1</v>
      </c>
      <c r="AD66" s="27">
        <v>2</v>
      </c>
      <c r="AE66" s="1">
        <v>2</v>
      </c>
      <c r="AF66" s="28">
        <v>3</v>
      </c>
      <c r="AG66" s="1">
        <v>1</v>
      </c>
      <c r="AH66" s="27">
        <v>2</v>
      </c>
      <c r="AI66" s="1">
        <v>2</v>
      </c>
      <c r="AJ66" s="28">
        <v>4</v>
      </c>
      <c r="AK66" s="1">
        <v>1</v>
      </c>
      <c r="AL66" s="27">
        <v>2</v>
      </c>
      <c r="AM66" s="1">
        <v>1</v>
      </c>
      <c r="AN66" s="28">
        <v>4</v>
      </c>
      <c r="AO66" s="1">
        <v>0</v>
      </c>
      <c r="AP66" s="27">
        <v>2</v>
      </c>
      <c r="AQ66" s="1">
        <v>2</v>
      </c>
      <c r="AR66" s="28">
        <v>3</v>
      </c>
      <c r="AS66" s="1">
        <v>1</v>
      </c>
      <c r="AT66" s="27">
        <v>2</v>
      </c>
      <c r="AU66" s="1">
        <v>2</v>
      </c>
      <c r="AV66" s="28">
        <v>4</v>
      </c>
      <c r="AW66" s="1">
        <v>1</v>
      </c>
      <c r="AX66" s="27">
        <v>2</v>
      </c>
      <c r="AY66" s="1">
        <v>1</v>
      </c>
      <c r="AZ66" s="28">
        <v>3</v>
      </c>
      <c r="BA66" s="1">
        <v>1</v>
      </c>
      <c r="BB66" s="27">
        <v>2</v>
      </c>
      <c r="BC66" s="1">
        <v>2</v>
      </c>
      <c r="BD66" s="28">
        <v>3</v>
      </c>
      <c r="BE66" s="2" t="s">
        <v>142</v>
      </c>
    </row>
    <row r="67" spans="1:57" x14ac:dyDescent="0.2">
      <c r="A67" s="1">
        <v>66</v>
      </c>
      <c r="B67" s="1">
        <v>1</v>
      </c>
      <c r="C67" s="1">
        <v>3</v>
      </c>
      <c r="D67" s="1">
        <v>1</v>
      </c>
      <c r="E67" s="1">
        <v>5</v>
      </c>
      <c r="F67" s="1">
        <v>2</v>
      </c>
      <c r="G67" s="1">
        <v>1</v>
      </c>
      <c r="H67" s="1">
        <v>2</v>
      </c>
      <c r="I67" s="1">
        <v>3</v>
      </c>
      <c r="J67" s="1">
        <v>3</v>
      </c>
      <c r="K67" s="1">
        <v>4</v>
      </c>
      <c r="L67" s="1">
        <v>8</v>
      </c>
      <c r="M67" s="1">
        <v>4</v>
      </c>
      <c r="N67" s="1">
        <v>3</v>
      </c>
      <c r="O67" s="1">
        <v>1</v>
      </c>
      <c r="P67" s="1">
        <v>10</v>
      </c>
      <c r="Q67" s="1">
        <v>1</v>
      </c>
      <c r="R67" s="27">
        <v>2</v>
      </c>
      <c r="S67" s="1">
        <v>1</v>
      </c>
      <c r="T67" s="28">
        <v>3</v>
      </c>
      <c r="U67" s="1">
        <v>1</v>
      </c>
      <c r="V67" s="27">
        <v>1</v>
      </c>
      <c r="W67" s="1">
        <v>2</v>
      </c>
      <c r="X67" s="28">
        <v>4</v>
      </c>
      <c r="Y67" s="1">
        <v>1</v>
      </c>
      <c r="Z67" s="27">
        <v>2</v>
      </c>
      <c r="AA67" s="1">
        <v>1</v>
      </c>
      <c r="AB67" s="28">
        <v>4</v>
      </c>
      <c r="AC67" s="1">
        <v>1</v>
      </c>
      <c r="AD67" s="27">
        <v>2</v>
      </c>
      <c r="AE67" s="1">
        <v>2</v>
      </c>
      <c r="AF67" s="28">
        <v>4</v>
      </c>
      <c r="AG67" s="1">
        <v>1</v>
      </c>
      <c r="AH67" s="27">
        <v>2</v>
      </c>
      <c r="AI67" s="1">
        <v>2</v>
      </c>
      <c r="AJ67" s="28">
        <v>3</v>
      </c>
      <c r="AK67" s="1">
        <v>1</v>
      </c>
      <c r="AL67" s="27">
        <v>2</v>
      </c>
      <c r="AM67" s="1">
        <v>2</v>
      </c>
      <c r="AN67" s="28">
        <v>3</v>
      </c>
      <c r="AO67" s="1">
        <v>1</v>
      </c>
      <c r="AP67" s="27">
        <v>2</v>
      </c>
      <c r="AQ67" s="1">
        <v>2</v>
      </c>
      <c r="AR67" s="28">
        <v>4</v>
      </c>
      <c r="AS67" s="1">
        <v>1</v>
      </c>
      <c r="AT67" s="27">
        <v>2</v>
      </c>
      <c r="AU67" s="1">
        <v>2</v>
      </c>
      <c r="AV67" s="28">
        <v>4</v>
      </c>
      <c r="AW67" s="1">
        <v>1</v>
      </c>
      <c r="AX67" s="27">
        <v>2</v>
      </c>
      <c r="AY67" s="1">
        <v>1</v>
      </c>
      <c r="AZ67" s="28">
        <v>4</v>
      </c>
      <c r="BA67" s="1">
        <v>1</v>
      </c>
      <c r="BB67" s="27">
        <v>2</v>
      </c>
      <c r="BC67" s="1">
        <v>2</v>
      </c>
      <c r="BD67" s="28">
        <v>4</v>
      </c>
      <c r="BE67" s="2" t="s">
        <v>143</v>
      </c>
    </row>
    <row r="68" spans="1:57" x14ac:dyDescent="0.2">
      <c r="A68" s="1">
        <v>67</v>
      </c>
      <c r="B68" s="1">
        <v>1</v>
      </c>
      <c r="C68" s="1">
        <v>2</v>
      </c>
      <c r="D68" s="1">
        <v>2</v>
      </c>
      <c r="E68" s="1">
        <v>4</v>
      </c>
      <c r="F68" s="1">
        <v>4</v>
      </c>
      <c r="G68" s="1">
        <v>2</v>
      </c>
      <c r="H68" s="1">
        <v>2</v>
      </c>
      <c r="I68" s="1">
        <v>3</v>
      </c>
      <c r="J68" s="1">
        <v>2</v>
      </c>
      <c r="K68" s="1">
        <v>3</v>
      </c>
      <c r="L68" s="1">
        <v>5</v>
      </c>
      <c r="M68" s="1">
        <v>1</v>
      </c>
      <c r="N68" s="1">
        <v>2</v>
      </c>
      <c r="O68" s="1">
        <v>2</v>
      </c>
      <c r="P68" s="1">
        <v>10</v>
      </c>
      <c r="Q68" s="1">
        <v>1</v>
      </c>
      <c r="R68" s="27">
        <v>2</v>
      </c>
      <c r="S68" s="1">
        <v>1</v>
      </c>
      <c r="T68" s="28">
        <v>3</v>
      </c>
      <c r="U68" s="1">
        <v>1</v>
      </c>
      <c r="V68" s="27">
        <v>2</v>
      </c>
      <c r="W68" s="1">
        <v>2</v>
      </c>
      <c r="X68" s="28">
        <v>4</v>
      </c>
      <c r="Y68" s="1">
        <v>1</v>
      </c>
      <c r="Z68" s="27">
        <v>2</v>
      </c>
      <c r="AA68" s="1">
        <v>1</v>
      </c>
      <c r="AB68" s="28">
        <v>3</v>
      </c>
      <c r="AC68" s="1">
        <v>1</v>
      </c>
      <c r="AD68" s="27">
        <v>2</v>
      </c>
      <c r="AE68" s="1">
        <v>1</v>
      </c>
      <c r="AF68" s="28">
        <v>3</v>
      </c>
      <c r="AG68" s="1">
        <v>1</v>
      </c>
      <c r="AH68" s="27">
        <v>2</v>
      </c>
      <c r="AI68" s="1">
        <v>2</v>
      </c>
      <c r="AJ68" s="28">
        <v>3</v>
      </c>
      <c r="AK68" s="1">
        <v>1</v>
      </c>
      <c r="AL68" s="27">
        <v>2</v>
      </c>
      <c r="AM68" s="1">
        <v>1</v>
      </c>
      <c r="AN68" s="28">
        <v>4</v>
      </c>
      <c r="AO68" s="1">
        <v>1</v>
      </c>
      <c r="AP68" s="27">
        <v>2</v>
      </c>
      <c r="AQ68" s="1">
        <v>1</v>
      </c>
      <c r="AR68" s="28">
        <v>4</v>
      </c>
      <c r="AS68" s="1">
        <v>1</v>
      </c>
      <c r="AT68" s="27">
        <v>2</v>
      </c>
      <c r="AU68" s="1">
        <v>2</v>
      </c>
      <c r="AV68" s="28">
        <v>3</v>
      </c>
      <c r="AW68" s="1">
        <v>1</v>
      </c>
      <c r="AX68" s="27">
        <v>2</v>
      </c>
      <c r="AY68" s="1">
        <v>1</v>
      </c>
      <c r="AZ68" s="28">
        <v>4</v>
      </c>
      <c r="BA68" s="1">
        <v>1</v>
      </c>
      <c r="BB68" s="27">
        <v>2</v>
      </c>
      <c r="BC68" s="1">
        <v>1</v>
      </c>
      <c r="BD68" s="28">
        <v>2</v>
      </c>
      <c r="BE68" s="2" t="s">
        <v>145</v>
      </c>
    </row>
    <row r="69" spans="1:57" x14ac:dyDescent="0.2">
      <c r="A69" s="1">
        <v>68</v>
      </c>
      <c r="B69" s="1">
        <v>1</v>
      </c>
      <c r="C69" s="1">
        <v>2</v>
      </c>
      <c r="D69" s="1">
        <v>2</v>
      </c>
      <c r="E69" s="1">
        <v>5</v>
      </c>
      <c r="F69" s="1">
        <v>1</v>
      </c>
      <c r="G69" s="1">
        <v>2</v>
      </c>
      <c r="H69" s="1">
        <v>2</v>
      </c>
      <c r="I69" s="1">
        <v>3</v>
      </c>
      <c r="J69" s="1">
        <v>3</v>
      </c>
      <c r="K69" s="1">
        <v>2</v>
      </c>
      <c r="L69" s="1">
        <v>5</v>
      </c>
      <c r="M69" s="1">
        <v>2</v>
      </c>
      <c r="N69" s="1">
        <v>3</v>
      </c>
      <c r="O69" s="1">
        <v>2</v>
      </c>
      <c r="P69" s="1">
        <v>10</v>
      </c>
      <c r="Q69" s="1">
        <v>1</v>
      </c>
      <c r="R69" s="27">
        <v>2</v>
      </c>
      <c r="S69" s="1">
        <v>1</v>
      </c>
      <c r="T69" s="28">
        <v>3</v>
      </c>
      <c r="U69" s="1">
        <v>1</v>
      </c>
      <c r="V69" s="27">
        <v>2</v>
      </c>
      <c r="W69" s="1">
        <v>1</v>
      </c>
      <c r="X69" s="28">
        <v>4</v>
      </c>
      <c r="Y69" s="1">
        <v>1</v>
      </c>
      <c r="Z69" s="27">
        <v>2</v>
      </c>
      <c r="AA69" s="1">
        <v>1</v>
      </c>
      <c r="AB69" s="28">
        <v>3</v>
      </c>
      <c r="AC69" s="1">
        <v>1</v>
      </c>
      <c r="AD69" s="27">
        <v>2</v>
      </c>
      <c r="AE69" s="1">
        <v>2</v>
      </c>
      <c r="AF69" s="28">
        <v>3</v>
      </c>
      <c r="AG69" s="1">
        <v>1</v>
      </c>
      <c r="AH69" s="27">
        <v>2</v>
      </c>
      <c r="AI69" s="1">
        <v>2</v>
      </c>
      <c r="AJ69" s="28">
        <v>4</v>
      </c>
      <c r="AK69" s="1">
        <v>1</v>
      </c>
      <c r="AL69" s="27">
        <v>2</v>
      </c>
      <c r="AM69" s="1">
        <v>1</v>
      </c>
      <c r="AN69" s="28">
        <v>3</v>
      </c>
      <c r="AO69" s="1">
        <v>1</v>
      </c>
      <c r="AP69" s="27">
        <v>1</v>
      </c>
      <c r="AQ69" s="1">
        <v>1</v>
      </c>
      <c r="AR69" s="28">
        <v>4</v>
      </c>
      <c r="AS69" s="1">
        <v>1</v>
      </c>
      <c r="AT69" s="27">
        <v>2</v>
      </c>
      <c r="AU69" s="1">
        <v>1</v>
      </c>
      <c r="AV69" s="28">
        <v>4</v>
      </c>
      <c r="AW69" s="1">
        <v>1</v>
      </c>
      <c r="AX69" s="27">
        <v>2</v>
      </c>
      <c r="AY69" s="1">
        <v>1</v>
      </c>
      <c r="AZ69" s="28">
        <v>3</v>
      </c>
      <c r="BA69" s="1">
        <v>1</v>
      </c>
      <c r="BB69" s="27">
        <v>2</v>
      </c>
      <c r="BC69" s="1">
        <v>2</v>
      </c>
      <c r="BD69" s="28">
        <v>3</v>
      </c>
      <c r="BE69" s="2" t="s">
        <v>146</v>
      </c>
    </row>
    <row r="70" spans="1:57" x14ac:dyDescent="0.2">
      <c r="A70" s="1">
        <v>69</v>
      </c>
      <c r="B70" s="1">
        <v>1</v>
      </c>
      <c r="C70" s="1">
        <v>2</v>
      </c>
      <c r="D70" s="1">
        <v>3</v>
      </c>
      <c r="E70" s="1">
        <v>3</v>
      </c>
      <c r="F70" s="1">
        <v>1</v>
      </c>
      <c r="G70" s="1">
        <v>1</v>
      </c>
      <c r="H70" s="1">
        <v>2</v>
      </c>
      <c r="I70" s="1">
        <v>2</v>
      </c>
      <c r="J70" s="1">
        <v>2</v>
      </c>
      <c r="K70" s="1">
        <v>3</v>
      </c>
      <c r="L70" s="1">
        <v>7</v>
      </c>
      <c r="M70" s="1">
        <v>2</v>
      </c>
      <c r="N70" s="1">
        <v>2</v>
      </c>
      <c r="O70" s="1">
        <v>1</v>
      </c>
      <c r="P70" s="1">
        <v>10</v>
      </c>
      <c r="Q70" s="1">
        <v>1</v>
      </c>
      <c r="R70" s="27">
        <v>2</v>
      </c>
      <c r="S70" s="1">
        <v>1</v>
      </c>
      <c r="T70" s="28">
        <v>2</v>
      </c>
      <c r="U70" s="1">
        <v>1</v>
      </c>
      <c r="V70" s="27">
        <v>2</v>
      </c>
      <c r="W70" s="1">
        <v>2</v>
      </c>
      <c r="X70" s="28">
        <v>2</v>
      </c>
      <c r="Y70" s="1">
        <v>1</v>
      </c>
      <c r="Z70" s="27">
        <v>2</v>
      </c>
      <c r="AA70" s="1">
        <v>1</v>
      </c>
      <c r="AB70" s="28">
        <v>3</v>
      </c>
      <c r="AC70" s="1">
        <v>1</v>
      </c>
      <c r="AD70" s="27">
        <v>2</v>
      </c>
      <c r="AE70" s="1">
        <v>2</v>
      </c>
      <c r="AF70" s="28">
        <v>2</v>
      </c>
      <c r="AG70" s="1">
        <v>1</v>
      </c>
      <c r="AH70" s="27">
        <v>2</v>
      </c>
      <c r="AI70" s="1">
        <v>2</v>
      </c>
      <c r="AJ70" s="28">
        <v>2</v>
      </c>
      <c r="AK70" s="1">
        <v>1</v>
      </c>
      <c r="AL70" s="27">
        <v>1</v>
      </c>
      <c r="AM70" s="1">
        <v>2</v>
      </c>
      <c r="AN70" s="28">
        <v>2</v>
      </c>
      <c r="AO70" s="1">
        <v>1</v>
      </c>
      <c r="AP70" s="27">
        <v>2</v>
      </c>
      <c r="AQ70" s="1">
        <v>2</v>
      </c>
      <c r="AR70" s="28">
        <v>3</v>
      </c>
      <c r="AS70" s="1">
        <v>1</v>
      </c>
      <c r="AT70" s="27">
        <v>2</v>
      </c>
      <c r="AU70" s="1">
        <v>2</v>
      </c>
      <c r="AV70" s="28">
        <v>3</v>
      </c>
      <c r="AW70" s="1">
        <v>1</v>
      </c>
      <c r="AX70" s="27">
        <v>2</v>
      </c>
      <c r="AY70" s="1">
        <v>1</v>
      </c>
      <c r="AZ70" s="28">
        <v>2</v>
      </c>
      <c r="BA70" s="1">
        <v>1</v>
      </c>
      <c r="BB70" s="27">
        <v>2</v>
      </c>
      <c r="BC70" s="1">
        <v>2</v>
      </c>
      <c r="BD70" s="28">
        <v>2</v>
      </c>
      <c r="BE70" s="2" t="s">
        <v>147</v>
      </c>
    </row>
    <row r="71" spans="1:57" x14ac:dyDescent="0.2">
      <c r="A71" s="1">
        <v>70</v>
      </c>
      <c r="B71" s="1">
        <v>1</v>
      </c>
      <c r="C71" s="1">
        <v>1</v>
      </c>
      <c r="D71" s="1">
        <v>1</v>
      </c>
      <c r="E71" s="1">
        <v>3</v>
      </c>
      <c r="F71" s="1">
        <v>3</v>
      </c>
      <c r="G71" s="1">
        <v>1</v>
      </c>
      <c r="H71" s="1">
        <v>2</v>
      </c>
      <c r="I71" s="1">
        <v>4</v>
      </c>
      <c r="J71" s="1">
        <v>4</v>
      </c>
      <c r="K71" s="1">
        <v>3</v>
      </c>
      <c r="L71" s="1">
        <v>6</v>
      </c>
      <c r="M71" s="1">
        <v>3</v>
      </c>
      <c r="N71" s="1">
        <v>2</v>
      </c>
      <c r="O71" s="1">
        <v>3</v>
      </c>
      <c r="P71" s="1">
        <v>10</v>
      </c>
      <c r="Q71" s="1">
        <v>1</v>
      </c>
      <c r="R71" s="27">
        <v>2</v>
      </c>
      <c r="S71" s="1">
        <v>1</v>
      </c>
      <c r="T71" s="28">
        <v>3</v>
      </c>
      <c r="U71" s="1">
        <v>1</v>
      </c>
      <c r="V71" s="27">
        <v>2</v>
      </c>
      <c r="W71" s="1">
        <v>2</v>
      </c>
      <c r="X71" s="28">
        <v>4</v>
      </c>
      <c r="Y71" s="1">
        <v>1</v>
      </c>
      <c r="Z71" s="27">
        <v>2</v>
      </c>
      <c r="AA71" s="1">
        <v>1</v>
      </c>
      <c r="AB71" s="28">
        <v>4</v>
      </c>
      <c r="AC71" s="1">
        <v>1</v>
      </c>
      <c r="AD71" s="27">
        <v>2</v>
      </c>
      <c r="AE71" s="1">
        <v>2</v>
      </c>
      <c r="AF71" s="28">
        <v>3</v>
      </c>
      <c r="AG71" s="1">
        <v>1</v>
      </c>
      <c r="AH71" s="27">
        <v>2</v>
      </c>
      <c r="AI71" s="1">
        <v>2</v>
      </c>
      <c r="AJ71" s="28">
        <v>4</v>
      </c>
      <c r="AK71" s="1">
        <v>0</v>
      </c>
      <c r="AL71" s="27">
        <v>2</v>
      </c>
      <c r="AM71" s="1">
        <v>1</v>
      </c>
      <c r="AN71" s="28">
        <v>4</v>
      </c>
      <c r="AO71" s="1">
        <v>1</v>
      </c>
      <c r="AP71" s="27">
        <v>2</v>
      </c>
      <c r="AQ71" s="1">
        <v>2</v>
      </c>
      <c r="AR71" s="28">
        <v>3</v>
      </c>
      <c r="AS71" s="1">
        <v>1</v>
      </c>
      <c r="AT71" s="27">
        <v>2</v>
      </c>
      <c r="AU71" s="1">
        <v>2</v>
      </c>
      <c r="AV71" s="28">
        <v>3</v>
      </c>
      <c r="AW71" s="1">
        <v>0</v>
      </c>
      <c r="AX71" s="27">
        <v>2</v>
      </c>
      <c r="AY71" s="1">
        <v>1</v>
      </c>
      <c r="AZ71" s="28">
        <v>4</v>
      </c>
      <c r="BA71" s="1">
        <v>1</v>
      </c>
      <c r="BB71" s="27">
        <v>1</v>
      </c>
      <c r="BC71" s="1">
        <v>2</v>
      </c>
      <c r="BD71" s="28">
        <v>4</v>
      </c>
      <c r="BE71" s="2" t="s">
        <v>148</v>
      </c>
    </row>
    <row r="72" spans="1:57" x14ac:dyDescent="0.2">
      <c r="A72" s="1">
        <v>71</v>
      </c>
      <c r="B72" s="1">
        <v>1</v>
      </c>
      <c r="C72" s="1">
        <v>3</v>
      </c>
      <c r="D72" s="1">
        <v>3</v>
      </c>
      <c r="E72" s="1">
        <v>3</v>
      </c>
      <c r="F72" s="1">
        <v>4</v>
      </c>
      <c r="G72" s="1">
        <v>1</v>
      </c>
      <c r="H72" s="1">
        <v>2</v>
      </c>
      <c r="I72" s="1">
        <v>3</v>
      </c>
      <c r="J72" s="1">
        <v>4</v>
      </c>
      <c r="K72" s="1">
        <v>1</v>
      </c>
      <c r="L72" s="1">
        <v>2</v>
      </c>
      <c r="M72" s="1">
        <v>2</v>
      </c>
      <c r="N72" s="1">
        <v>3</v>
      </c>
      <c r="O72" s="1">
        <v>3</v>
      </c>
      <c r="P72" s="1">
        <v>10</v>
      </c>
      <c r="Q72" s="1">
        <v>1</v>
      </c>
      <c r="R72" s="27">
        <v>1</v>
      </c>
      <c r="S72" s="1">
        <v>1</v>
      </c>
      <c r="T72" s="28">
        <v>4</v>
      </c>
      <c r="U72" s="1">
        <v>1</v>
      </c>
      <c r="V72" s="27">
        <v>1</v>
      </c>
      <c r="W72" s="1">
        <v>1</v>
      </c>
      <c r="X72" s="28">
        <v>4</v>
      </c>
      <c r="Y72" s="1">
        <v>1</v>
      </c>
      <c r="Z72" s="27">
        <v>2</v>
      </c>
      <c r="AA72" s="1">
        <v>1</v>
      </c>
      <c r="AB72" s="28">
        <v>1</v>
      </c>
      <c r="AC72" s="1">
        <v>1</v>
      </c>
      <c r="AD72" s="27">
        <v>2</v>
      </c>
      <c r="AE72" s="1">
        <v>2</v>
      </c>
      <c r="AF72" s="28">
        <v>3</v>
      </c>
      <c r="AG72" s="1">
        <v>1</v>
      </c>
      <c r="AH72" s="27">
        <v>2</v>
      </c>
      <c r="AI72" s="1">
        <v>2</v>
      </c>
      <c r="AJ72" s="28">
        <v>3</v>
      </c>
      <c r="AK72" s="1">
        <v>1</v>
      </c>
      <c r="AL72" s="27">
        <v>2</v>
      </c>
      <c r="AM72" s="1">
        <v>2</v>
      </c>
      <c r="AN72" s="28">
        <v>2</v>
      </c>
      <c r="AO72" s="1">
        <v>1</v>
      </c>
      <c r="AP72" s="27">
        <v>1</v>
      </c>
      <c r="AQ72" s="1">
        <v>2</v>
      </c>
      <c r="AR72" s="28">
        <v>1</v>
      </c>
      <c r="AS72" s="1">
        <v>1</v>
      </c>
      <c r="AT72" s="27">
        <v>2</v>
      </c>
      <c r="AU72" s="1">
        <v>2</v>
      </c>
      <c r="AV72" s="28">
        <v>2</v>
      </c>
      <c r="AW72" s="1">
        <v>1</v>
      </c>
      <c r="AX72" s="27">
        <v>2</v>
      </c>
      <c r="AY72" s="1">
        <v>2</v>
      </c>
      <c r="AZ72" s="28">
        <v>2</v>
      </c>
      <c r="BA72" s="1">
        <v>1</v>
      </c>
      <c r="BB72" s="27">
        <v>2</v>
      </c>
      <c r="BC72" s="1">
        <v>2</v>
      </c>
      <c r="BD72" s="28">
        <v>2</v>
      </c>
      <c r="BE72" s="2" t="s">
        <v>149</v>
      </c>
    </row>
    <row r="73" spans="1:57" x14ac:dyDescent="0.2">
      <c r="A73" s="1">
        <v>72</v>
      </c>
      <c r="B73" s="1">
        <v>1</v>
      </c>
      <c r="C73" s="1">
        <v>2</v>
      </c>
      <c r="D73" s="1">
        <v>1</v>
      </c>
      <c r="E73" s="1">
        <v>5</v>
      </c>
      <c r="F73" s="1">
        <v>4</v>
      </c>
      <c r="G73" s="1">
        <v>1</v>
      </c>
      <c r="H73" s="1">
        <v>1</v>
      </c>
      <c r="I73" s="1">
        <v>3</v>
      </c>
      <c r="J73" s="1">
        <v>3</v>
      </c>
      <c r="K73" s="1">
        <v>4</v>
      </c>
      <c r="L73" s="1">
        <v>8</v>
      </c>
      <c r="M73" s="1">
        <v>4</v>
      </c>
      <c r="N73" s="1">
        <v>1</v>
      </c>
      <c r="O73" s="1">
        <v>2</v>
      </c>
      <c r="P73" s="1">
        <v>10</v>
      </c>
      <c r="Q73" s="1">
        <v>1</v>
      </c>
      <c r="R73" s="27">
        <v>2</v>
      </c>
      <c r="S73" s="1">
        <v>1</v>
      </c>
      <c r="T73" s="28">
        <v>4</v>
      </c>
      <c r="U73" s="1">
        <v>1</v>
      </c>
      <c r="V73" s="27">
        <v>1</v>
      </c>
      <c r="W73" s="1">
        <v>2</v>
      </c>
      <c r="X73" s="28">
        <v>4</v>
      </c>
      <c r="Y73" s="1">
        <v>1</v>
      </c>
      <c r="Z73" s="27">
        <v>2</v>
      </c>
      <c r="AA73" s="1">
        <v>2</v>
      </c>
      <c r="AB73" s="28">
        <v>2</v>
      </c>
      <c r="AC73" s="1">
        <v>1</v>
      </c>
      <c r="AD73" s="27">
        <v>2</v>
      </c>
      <c r="AE73" s="1">
        <v>2</v>
      </c>
      <c r="AF73" s="28">
        <v>3</v>
      </c>
      <c r="AG73" s="1">
        <v>1</v>
      </c>
      <c r="AH73" s="27">
        <v>1</v>
      </c>
      <c r="AI73" s="1">
        <v>2</v>
      </c>
      <c r="AJ73" s="28">
        <v>4</v>
      </c>
      <c r="AK73" s="1">
        <v>0</v>
      </c>
      <c r="AL73" s="27">
        <v>2</v>
      </c>
      <c r="AM73" s="1">
        <v>1</v>
      </c>
      <c r="AN73" s="28">
        <v>2</v>
      </c>
      <c r="AO73" s="1">
        <v>0</v>
      </c>
      <c r="AP73" s="27">
        <v>2</v>
      </c>
      <c r="AQ73" s="1">
        <v>2</v>
      </c>
      <c r="AR73" s="28">
        <v>3</v>
      </c>
      <c r="AS73" s="1">
        <v>0</v>
      </c>
      <c r="AT73" s="27">
        <v>2</v>
      </c>
      <c r="AU73" s="1">
        <v>1</v>
      </c>
      <c r="AV73" s="28">
        <v>2</v>
      </c>
      <c r="AW73" s="1">
        <v>0</v>
      </c>
      <c r="AX73" s="27">
        <v>2</v>
      </c>
      <c r="AY73" s="1">
        <v>1</v>
      </c>
      <c r="AZ73" s="28">
        <v>2</v>
      </c>
      <c r="BA73" s="1">
        <v>0</v>
      </c>
      <c r="BB73" s="27">
        <v>2</v>
      </c>
      <c r="BC73" s="1">
        <v>1</v>
      </c>
      <c r="BD73" s="28">
        <v>2</v>
      </c>
      <c r="BE73" s="2" t="s">
        <v>150</v>
      </c>
    </row>
    <row r="74" spans="1:57" x14ac:dyDescent="0.2">
      <c r="A74" s="1">
        <v>73</v>
      </c>
      <c r="B74" s="1">
        <v>1</v>
      </c>
      <c r="C74" s="1">
        <v>3</v>
      </c>
      <c r="D74" s="1">
        <v>2</v>
      </c>
      <c r="E74" s="1">
        <v>3</v>
      </c>
      <c r="F74" s="1">
        <v>4</v>
      </c>
      <c r="G74" s="1">
        <v>1</v>
      </c>
      <c r="H74" s="1">
        <v>2</v>
      </c>
      <c r="I74" s="1">
        <v>2</v>
      </c>
      <c r="J74" s="1">
        <v>1</v>
      </c>
      <c r="K74" s="1">
        <v>1</v>
      </c>
      <c r="L74" s="1">
        <v>4</v>
      </c>
      <c r="M74" s="1">
        <v>1</v>
      </c>
      <c r="N74" s="1">
        <v>3</v>
      </c>
      <c r="O74" s="1">
        <v>1</v>
      </c>
      <c r="P74" s="1">
        <v>10</v>
      </c>
      <c r="Q74" s="1">
        <v>1</v>
      </c>
      <c r="R74" s="27">
        <v>1</v>
      </c>
      <c r="S74" s="1">
        <v>1</v>
      </c>
      <c r="T74" s="28">
        <v>4</v>
      </c>
      <c r="U74" s="1">
        <v>1</v>
      </c>
      <c r="V74" s="27">
        <v>2</v>
      </c>
      <c r="W74" s="1">
        <v>2</v>
      </c>
      <c r="X74" s="28">
        <v>1</v>
      </c>
      <c r="Y74" s="1">
        <v>1</v>
      </c>
      <c r="Z74" s="27">
        <v>2</v>
      </c>
      <c r="AA74" s="1">
        <v>1</v>
      </c>
      <c r="AB74" s="28">
        <v>1</v>
      </c>
      <c r="AC74" s="1">
        <v>1</v>
      </c>
      <c r="AD74" s="27">
        <v>2</v>
      </c>
      <c r="AE74" s="1">
        <v>1</v>
      </c>
      <c r="AF74" s="28">
        <v>1</v>
      </c>
      <c r="AG74" s="1">
        <v>1</v>
      </c>
      <c r="AH74" s="27">
        <v>2</v>
      </c>
      <c r="AI74" s="1">
        <v>2</v>
      </c>
      <c r="AJ74" s="28">
        <v>1</v>
      </c>
      <c r="AK74" s="1">
        <v>1</v>
      </c>
      <c r="AL74" s="27">
        <v>2</v>
      </c>
      <c r="AM74" s="1">
        <v>2</v>
      </c>
      <c r="AN74" s="28">
        <v>1</v>
      </c>
      <c r="AO74" s="1">
        <v>1</v>
      </c>
      <c r="AP74" s="27">
        <v>2</v>
      </c>
      <c r="AQ74" s="1">
        <v>2</v>
      </c>
      <c r="AR74" s="28">
        <v>1</v>
      </c>
      <c r="AS74" s="1">
        <v>1</v>
      </c>
      <c r="AT74" s="27">
        <v>2</v>
      </c>
      <c r="AU74" s="1">
        <v>2</v>
      </c>
      <c r="AV74" s="28">
        <v>1</v>
      </c>
      <c r="AW74" s="1">
        <v>1</v>
      </c>
      <c r="AX74" s="27">
        <v>2</v>
      </c>
      <c r="AY74" s="1">
        <v>2</v>
      </c>
      <c r="AZ74" s="28">
        <v>1</v>
      </c>
      <c r="BA74" s="1">
        <v>1</v>
      </c>
      <c r="BB74" s="27">
        <v>2</v>
      </c>
      <c r="BC74" s="1">
        <v>1</v>
      </c>
      <c r="BD74" s="28">
        <v>1</v>
      </c>
      <c r="BE74" s="2" t="s">
        <v>151</v>
      </c>
    </row>
    <row r="75" spans="1:57" x14ac:dyDescent="0.2">
      <c r="A75" s="1">
        <v>74</v>
      </c>
      <c r="B75" s="1">
        <v>1</v>
      </c>
      <c r="C75" s="1">
        <v>1</v>
      </c>
      <c r="D75" s="1">
        <v>2</v>
      </c>
      <c r="E75" s="1">
        <v>4</v>
      </c>
      <c r="F75" s="1">
        <v>3</v>
      </c>
      <c r="G75" s="1">
        <v>1</v>
      </c>
      <c r="H75" s="1">
        <v>2</v>
      </c>
      <c r="I75" s="1">
        <v>2</v>
      </c>
      <c r="J75" s="1">
        <v>3</v>
      </c>
      <c r="K75" s="1">
        <v>2</v>
      </c>
      <c r="L75" s="1">
        <v>4</v>
      </c>
      <c r="M75" s="1">
        <v>1</v>
      </c>
      <c r="N75" s="1">
        <v>1</v>
      </c>
      <c r="O75" s="1">
        <v>1</v>
      </c>
      <c r="P75" s="1">
        <v>10</v>
      </c>
      <c r="Q75" s="1">
        <v>1</v>
      </c>
      <c r="R75" s="27">
        <v>2</v>
      </c>
      <c r="S75" s="1">
        <v>2</v>
      </c>
      <c r="T75" s="28">
        <v>4</v>
      </c>
      <c r="U75" s="1">
        <v>1</v>
      </c>
      <c r="V75" s="27">
        <v>2</v>
      </c>
      <c r="W75" s="1">
        <v>2</v>
      </c>
      <c r="X75" s="28">
        <v>4</v>
      </c>
      <c r="Y75" s="1">
        <v>1</v>
      </c>
      <c r="Z75" s="27">
        <v>2</v>
      </c>
      <c r="AA75" s="1">
        <v>2</v>
      </c>
      <c r="AB75" s="28">
        <v>3</v>
      </c>
      <c r="AC75" s="1">
        <v>1</v>
      </c>
      <c r="AD75" s="27">
        <v>2</v>
      </c>
      <c r="AE75" s="1">
        <v>2</v>
      </c>
      <c r="AF75" s="28">
        <v>4</v>
      </c>
      <c r="AG75" s="1">
        <v>1</v>
      </c>
      <c r="AH75" s="27">
        <v>2</v>
      </c>
      <c r="AI75" s="1">
        <v>2</v>
      </c>
      <c r="AJ75" s="28">
        <v>2</v>
      </c>
      <c r="AK75" s="1">
        <v>1</v>
      </c>
      <c r="AL75" s="27">
        <v>2</v>
      </c>
      <c r="AM75" s="1">
        <v>2</v>
      </c>
      <c r="AN75" s="28">
        <v>3</v>
      </c>
      <c r="AO75" s="1">
        <v>1</v>
      </c>
      <c r="AP75" s="27">
        <v>2</v>
      </c>
      <c r="AQ75" s="1">
        <v>2</v>
      </c>
      <c r="AR75" s="28">
        <v>4</v>
      </c>
      <c r="AS75" s="1">
        <v>1</v>
      </c>
      <c r="AT75" s="27">
        <v>2</v>
      </c>
      <c r="AU75" s="1">
        <v>1</v>
      </c>
      <c r="AV75" s="28">
        <v>2</v>
      </c>
      <c r="AW75" s="1">
        <v>1</v>
      </c>
      <c r="AX75" s="27">
        <v>2</v>
      </c>
      <c r="AY75" s="1">
        <v>1</v>
      </c>
      <c r="AZ75" s="28">
        <v>2</v>
      </c>
      <c r="BA75" s="1">
        <v>1</v>
      </c>
      <c r="BB75" s="27">
        <v>2</v>
      </c>
      <c r="BC75" s="1">
        <v>2</v>
      </c>
      <c r="BD75" s="28">
        <v>3</v>
      </c>
      <c r="BE75" s="2" t="s">
        <v>152</v>
      </c>
    </row>
    <row r="76" spans="1:57" x14ac:dyDescent="0.2">
      <c r="A76" s="1">
        <v>75</v>
      </c>
      <c r="B76" s="1">
        <v>1</v>
      </c>
      <c r="C76" s="1">
        <v>2</v>
      </c>
      <c r="D76" s="1">
        <v>1</v>
      </c>
      <c r="E76" s="1">
        <v>5</v>
      </c>
      <c r="F76" s="1">
        <v>4</v>
      </c>
      <c r="G76" s="1">
        <v>1</v>
      </c>
      <c r="H76" s="1">
        <v>1</v>
      </c>
      <c r="I76" s="1">
        <v>3</v>
      </c>
      <c r="J76" s="1">
        <v>4</v>
      </c>
      <c r="K76" s="1">
        <v>3</v>
      </c>
      <c r="L76" s="1">
        <v>6</v>
      </c>
      <c r="M76" s="1">
        <v>2</v>
      </c>
      <c r="N76" s="1">
        <v>2</v>
      </c>
      <c r="O76" s="1">
        <v>2</v>
      </c>
      <c r="P76" s="1">
        <v>10</v>
      </c>
      <c r="Q76" s="1">
        <v>1</v>
      </c>
      <c r="R76" s="27">
        <v>1</v>
      </c>
      <c r="S76" s="1">
        <v>1</v>
      </c>
      <c r="T76" s="28">
        <v>4</v>
      </c>
      <c r="U76" s="1">
        <v>1</v>
      </c>
      <c r="V76" s="27">
        <v>2</v>
      </c>
      <c r="W76" s="1">
        <v>2</v>
      </c>
      <c r="X76" s="28">
        <v>3</v>
      </c>
      <c r="Y76" s="1">
        <v>1</v>
      </c>
      <c r="Z76" s="27">
        <v>2</v>
      </c>
      <c r="AA76" s="1">
        <v>1</v>
      </c>
      <c r="AB76" s="28">
        <v>3</v>
      </c>
      <c r="AC76" s="1">
        <v>1</v>
      </c>
      <c r="AD76" s="27">
        <v>2</v>
      </c>
      <c r="AE76" s="1">
        <v>1</v>
      </c>
      <c r="AF76" s="28">
        <v>3</v>
      </c>
      <c r="AG76" s="1">
        <v>1</v>
      </c>
      <c r="AH76" s="27">
        <v>2</v>
      </c>
      <c r="AI76" s="1">
        <v>2</v>
      </c>
      <c r="AJ76" s="28">
        <v>3</v>
      </c>
      <c r="AK76" s="1">
        <v>1</v>
      </c>
      <c r="AL76" s="27">
        <v>2</v>
      </c>
      <c r="AM76" s="1">
        <v>2</v>
      </c>
      <c r="AN76" s="28">
        <v>3</v>
      </c>
      <c r="AO76" s="1">
        <v>1</v>
      </c>
      <c r="AP76" s="27">
        <v>1</v>
      </c>
      <c r="AQ76" s="1">
        <v>2</v>
      </c>
      <c r="AR76" s="28">
        <v>4</v>
      </c>
      <c r="AS76" s="1">
        <v>1</v>
      </c>
      <c r="AT76" s="27">
        <v>2</v>
      </c>
      <c r="AU76" s="1">
        <v>2</v>
      </c>
      <c r="AV76" s="28">
        <v>3</v>
      </c>
      <c r="AW76" s="1">
        <v>1</v>
      </c>
      <c r="AX76" s="27">
        <v>2</v>
      </c>
      <c r="AY76" s="1">
        <v>1</v>
      </c>
      <c r="AZ76" s="28">
        <v>3</v>
      </c>
      <c r="BA76" s="1">
        <v>1</v>
      </c>
      <c r="BB76" s="27">
        <v>2</v>
      </c>
      <c r="BC76" s="1">
        <v>2</v>
      </c>
      <c r="BD76" s="28">
        <v>3</v>
      </c>
      <c r="BE76" s="2" t="s">
        <v>153</v>
      </c>
    </row>
    <row r="77" spans="1:57" x14ac:dyDescent="0.2">
      <c r="A77" s="1">
        <v>76</v>
      </c>
      <c r="B77" s="1">
        <v>1</v>
      </c>
      <c r="C77" s="1">
        <v>2</v>
      </c>
      <c r="D77" s="1">
        <v>1</v>
      </c>
      <c r="E77" s="1">
        <v>5</v>
      </c>
      <c r="F77" s="1">
        <v>4</v>
      </c>
      <c r="G77" s="1">
        <v>1</v>
      </c>
      <c r="H77" s="1">
        <v>2</v>
      </c>
      <c r="I77" s="1">
        <v>3</v>
      </c>
      <c r="J77" s="1">
        <v>3</v>
      </c>
      <c r="K77" s="1">
        <v>3</v>
      </c>
      <c r="L77" s="1">
        <v>7</v>
      </c>
      <c r="M77" s="1">
        <v>3</v>
      </c>
      <c r="N77" s="1">
        <v>3</v>
      </c>
      <c r="O77" s="1">
        <v>2</v>
      </c>
      <c r="P77" s="1">
        <v>10</v>
      </c>
      <c r="Q77" s="1">
        <v>1</v>
      </c>
      <c r="R77" s="27">
        <v>1</v>
      </c>
      <c r="S77" s="1">
        <v>2</v>
      </c>
      <c r="T77" s="28">
        <v>4</v>
      </c>
      <c r="U77" s="1">
        <v>1</v>
      </c>
      <c r="V77" s="27">
        <v>2</v>
      </c>
      <c r="W77" s="1">
        <v>2</v>
      </c>
      <c r="X77" s="28">
        <v>3</v>
      </c>
      <c r="Y77" s="1">
        <v>0</v>
      </c>
      <c r="Z77" s="27">
        <v>2</v>
      </c>
      <c r="AA77" s="1">
        <v>1</v>
      </c>
      <c r="AB77" s="28">
        <v>4</v>
      </c>
      <c r="AC77" s="1">
        <v>1</v>
      </c>
      <c r="AD77" s="27">
        <v>2</v>
      </c>
      <c r="AE77" s="1">
        <v>2</v>
      </c>
      <c r="AF77" s="28">
        <v>4</v>
      </c>
      <c r="AG77" s="1">
        <v>1</v>
      </c>
      <c r="AH77" s="27">
        <v>2</v>
      </c>
      <c r="AI77" s="1">
        <v>2</v>
      </c>
      <c r="AJ77" s="28">
        <v>3</v>
      </c>
      <c r="AK77" s="1">
        <v>0</v>
      </c>
      <c r="AL77" s="27">
        <v>1</v>
      </c>
      <c r="AM77" s="1">
        <v>1</v>
      </c>
      <c r="AN77" s="28">
        <v>4</v>
      </c>
      <c r="AO77" s="1">
        <v>1</v>
      </c>
      <c r="AP77" s="27">
        <v>2</v>
      </c>
      <c r="AQ77" s="1">
        <v>2</v>
      </c>
      <c r="AR77" s="28">
        <v>4</v>
      </c>
      <c r="AS77" s="1">
        <v>1</v>
      </c>
      <c r="AT77" s="27">
        <v>2</v>
      </c>
      <c r="AU77" s="1">
        <v>1</v>
      </c>
      <c r="AV77" s="28">
        <v>4</v>
      </c>
      <c r="AW77" s="1">
        <v>1</v>
      </c>
      <c r="AX77" s="27">
        <v>2</v>
      </c>
      <c r="AY77" s="1">
        <v>1</v>
      </c>
      <c r="AZ77" s="28">
        <v>3</v>
      </c>
      <c r="BA77" s="1">
        <v>1</v>
      </c>
      <c r="BB77" s="27">
        <v>1</v>
      </c>
      <c r="BC77" s="1">
        <v>2</v>
      </c>
      <c r="BD77" s="28">
        <v>4</v>
      </c>
      <c r="BE77" s="2" t="s">
        <v>154</v>
      </c>
    </row>
    <row r="78" spans="1:57" x14ac:dyDescent="0.2">
      <c r="A78" s="1">
        <v>77</v>
      </c>
      <c r="B78" s="1">
        <v>1</v>
      </c>
      <c r="C78" s="1">
        <v>1</v>
      </c>
      <c r="D78" s="1">
        <v>2</v>
      </c>
      <c r="E78" s="1">
        <v>4</v>
      </c>
      <c r="F78" s="1">
        <v>3</v>
      </c>
      <c r="G78" s="1">
        <v>2</v>
      </c>
      <c r="H78" s="1">
        <v>2</v>
      </c>
      <c r="I78" s="1">
        <v>2</v>
      </c>
      <c r="J78" s="1">
        <v>2</v>
      </c>
      <c r="K78" s="1">
        <v>3</v>
      </c>
      <c r="L78" s="1">
        <v>5</v>
      </c>
      <c r="M78" s="1">
        <v>3</v>
      </c>
      <c r="N78" s="1">
        <v>2</v>
      </c>
      <c r="O78" s="1">
        <v>3</v>
      </c>
      <c r="P78" s="1">
        <v>10</v>
      </c>
      <c r="Q78" s="1">
        <v>1</v>
      </c>
      <c r="R78" s="27">
        <v>2</v>
      </c>
      <c r="S78" s="1">
        <v>2</v>
      </c>
      <c r="T78" s="28">
        <v>2</v>
      </c>
      <c r="U78" s="1">
        <v>1</v>
      </c>
      <c r="V78" s="27">
        <v>2</v>
      </c>
      <c r="W78" s="1">
        <v>2</v>
      </c>
      <c r="X78" s="28">
        <v>3</v>
      </c>
      <c r="Y78" s="1">
        <v>1</v>
      </c>
      <c r="Z78" s="27">
        <v>2</v>
      </c>
      <c r="AA78" s="1">
        <v>1</v>
      </c>
      <c r="AB78" s="28">
        <v>3</v>
      </c>
      <c r="AC78" s="1">
        <v>1</v>
      </c>
      <c r="AD78" s="27">
        <v>2</v>
      </c>
      <c r="AE78" s="1">
        <v>1</v>
      </c>
      <c r="AF78" s="28">
        <v>2</v>
      </c>
      <c r="AG78" s="1">
        <v>1</v>
      </c>
      <c r="AH78" s="27">
        <v>1</v>
      </c>
      <c r="AI78" s="1">
        <v>2</v>
      </c>
      <c r="AJ78" s="28">
        <v>3</v>
      </c>
      <c r="AK78" s="1">
        <v>1</v>
      </c>
      <c r="AL78" s="27">
        <v>1</v>
      </c>
      <c r="AM78" s="1">
        <v>2</v>
      </c>
      <c r="AN78" s="28">
        <v>3</v>
      </c>
      <c r="AO78" s="1">
        <v>1</v>
      </c>
      <c r="AP78" s="27">
        <v>2</v>
      </c>
      <c r="AQ78" s="1">
        <v>1</v>
      </c>
      <c r="AR78" s="28">
        <v>3</v>
      </c>
      <c r="AS78" s="1">
        <v>1</v>
      </c>
      <c r="AT78" s="27">
        <v>2</v>
      </c>
      <c r="AU78" s="1">
        <v>2</v>
      </c>
      <c r="AV78" s="28">
        <v>3</v>
      </c>
      <c r="AW78" s="1">
        <v>1</v>
      </c>
      <c r="AX78" s="27">
        <v>2</v>
      </c>
      <c r="AY78" s="1">
        <v>1</v>
      </c>
      <c r="AZ78" s="28">
        <v>2</v>
      </c>
      <c r="BA78" s="1">
        <v>1</v>
      </c>
      <c r="BB78" s="27">
        <v>2</v>
      </c>
      <c r="BC78" s="1">
        <v>2</v>
      </c>
      <c r="BD78" s="28">
        <v>4</v>
      </c>
      <c r="BE78" s="2" t="s">
        <v>155</v>
      </c>
    </row>
    <row r="79" spans="1:57" x14ac:dyDescent="0.2">
      <c r="A79" s="1">
        <v>78</v>
      </c>
      <c r="B79" s="1">
        <v>1</v>
      </c>
      <c r="C79" s="1">
        <v>2</v>
      </c>
      <c r="D79" s="1">
        <v>2</v>
      </c>
      <c r="E79" s="1">
        <v>5</v>
      </c>
      <c r="F79" s="1">
        <v>4</v>
      </c>
      <c r="G79" s="1">
        <v>1</v>
      </c>
      <c r="H79" s="1">
        <v>2</v>
      </c>
      <c r="I79" s="1">
        <v>2</v>
      </c>
      <c r="J79" s="1">
        <v>2</v>
      </c>
      <c r="K79" s="1">
        <v>3</v>
      </c>
      <c r="L79" s="1">
        <v>6</v>
      </c>
      <c r="M79" s="1">
        <v>2</v>
      </c>
      <c r="N79" s="1">
        <v>2</v>
      </c>
      <c r="O79" s="1">
        <v>2</v>
      </c>
      <c r="P79" s="1">
        <v>10</v>
      </c>
      <c r="Q79" s="1">
        <v>1</v>
      </c>
      <c r="R79" s="27">
        <v>2</v>
      </c>
      <c r="S79" s="1">
        <v>1</v>
      </c>
      <c r="T79" s="28">
        <v>1</v>
      </c>
      <c r="U79" s="1">
        <v>1</v>
      </c>
      <c r="V79" s="27">
        <v>2</v>
      </c>
      <c r="W79" s="1">
        <v>2</v>
      </c>
      <c r="X79" s="28">
        <v>2</v>
      </c>
      <c r="Y79" s="1">
        <v>1</v>
      </c>
      <c r="Z79" s="27">
        <v>2</v>
      </c>
      <c r="AA79" s="1">
        <v>1</v>
      </c>
      <c r="AB79" s="28">
        <v>3</v>
      </c>
      <c r="AC79" s="1">
        <v>1</v>
      </c>
      <c r="AD79" s="27">
        <v>2</v>
      </c>
      <c r="AE79" s="1">
        <v>1</v>
      </c>
      <c r="AF79" s="28">
        <v>2</v>
      </c>
      <c r="AG79" s="1">
        <v>1</v>
      </c>
      <c r="AH79" s="27">
        <v>2</v>
      </c>
      <c r="AI79" s="1">
        <v>2</v>
      </c>
      <c r="AJ79" s="28">
        <v>2</v>
      </c>
      <c r="AK79" s="1">
        <v>1</v>
      </c>
      <c r="AL79" s="27">
        <v>2</v>
      </c>
      <c r="AM79" s="1">
        <v>1</v>
      </c>
      <c r="AN79" s="28">
        <v>2</v>
      </c>
      <c r="AO79" s="1">
        <v>1</v>
      </c>
      <c r="AP79" s="27">
        <v>2</v>
      </c>
      <c r="AQ79" s="1">
        <v>2</v>
      </c>
      <c r="AR79" s="28">
        <v>2</v>
      </c>
      <c r="AS79" s="1">
        <v>1</v>
      </c>
      <c r="AT79" s="27">
        <v>2</v>
      </c>
      <c r="AU79" s="1">
        <v>2</v>
      </c>
      <c r="AV79" s="28">
        <v>3</v>
      </c>
      <c r="AW79" s="1">
        <v>1</v>
      </c>
      <c r="AX79" s="27">
        <v>2</v>
      </c>
      <c r="AY79" s="1">
        <v>2</v>
      </c>
      <c r="AZ79" s="28">
        <v>2</v>
      </c>
      <c r="BA79" s="1">
        <v>1</v>
      </c>
      <c r="BB79" s="27">
        <v>2</v>
      </c>
      <c r="BC79" s="1">
        <v>1</v>
      </c>
      <c r="BD79" s="28">
        <v>1</v>
      </c>
      <c r="BE79" s="2" t="s">
        <v>156</v>
      </c>
    </row>
    <row r="80" spans="1:57" x14ac:dyDescent="0.2">
      <c r="A80" s="1">
        <v>79</v>
      </c>
      <c r="B80" s="1">
        <v>1</v>
      </c>
      <c r="C80" s="1">
        <v>3</v>
      </c>
      <c r="D80" s="1">
        <v>2</v>
      </c>
      <c r="E80" s="1">
        <v>3</v>
      </c>
      <c r="F80" s="1">
        <v>2</v>
      </c>
      <c r="G80" s="1">
        <v>1</v>
      </c>
      <c r="H80" s="1">
        <v>2</v>
      </c>
      <c r="I80" s="1">
        <v>2</v>
      </c>
      <c r="J80" s="1">
        <v>3</v>
      </c>
      <c r="K80" s="1">
        <v>1</v>
      </c>
      <c r="L80" s="1">
        <v>2</v>
      </c>
      <c r="M80" s="1">
        <v>2</v>
      </c>
      <c r="N80" s="1">
        <v>3</v>
      </c>
      <c r="O80" s="1">
        <v>1</v>
      </c>
      <c r="P80" s="1">
        <v>10</v>
      </c>
      <c r="Q80" s="1">
        <v>-99</v>
      </c>
      <c r="R80" s="27">
        <v>2</v>
      </c>
      <c r="S80" s="1">
        <v>1</v>
      </c>
      <c r="T80" s="28">
        <v>4</v>
      </c>
      <c r="U80" s="1">
        <v>1</v>
      </c>
      <c r="V80" s="27">
        <v>1</v>
      </c>
      <c r="W80" s="1">
        <v>1</v>
      </c>
      <c r="X80" s="28">
        <v>3</v>
      </c>
      <c r="Y80" s="1">
        <v>1</v>
      </c>
      <c r="Z80" s="27">
        <v>2</v>
      </c>
      <c r="AA80" s="1">
        <v>2</v>
      </c>
      <c r="AB80" s="28">
        <v>3</v>
      </c>
      <c r="AC80" s="1">
        <v>1</v>
      </c>
      <c r="AD80" s="27">
        <v>2</v>
      </c>
      <c r="AE80" s="1">
        <v>1</v>
      </c>
      <c r="AF80" s="28">
        <v>3</v>
      </c>
      <c r="AG80" s="1">
        <v>1</v>
      </c>
      <c r="AH80" s="27">
        <v>2</v>
      </c>
      <c r="AI80" s="1">
        <v>1</v>
      </c>
      <c r="AJ80" s="28">
        <v>2</v>
      </c>
      <c r="AK80" s="1">
        <v>1</v>
      </c>
      <c r="AL80" s="27">
        <v>2</v>
      </c>
      <c r="AM80" s="1">
        <v>2</v>
      </c>
      <c r="AN80" s="28">
        <v>2</v>
      </c>
      <c r="AO80" s="1">
        <v>1</v>
      </c>
      <c r="AP80" s="27">
        <v>2</v>
      </c>
      <c r="AQ80" s="1">
        <v>1</v>
      </c>
      <c r="AR80" s="28">
        <v>2</v>
      </c>
      <c r="AS80" s="1">
        <v>1</v>
      </c>
      <c r="AT80" s="27">
        <v>2</v>
      </c>
      <c r="AU80" s="1">
        <v>1</v>
      </c>
      <c r="AV80" s="28">
        <v>1</v>
      </c>
      <c r="AW80" s="1">
        <v>1</v>
      </c>
      <c r="AX80" s="27">
        <v>2</v>
      </c>
      <c r="AY80" s="1">
        <v>2</v>
      </c>
      <c r="AZ80" s="28">
        <v>3</v>
      </c>
      <c r="BA80" s="1">
        <v>1</v>
      </c>
      <c r="BB80" s="27">
        <v>2</v>
      </c>
      <c r="BC80" s="1">
        <v>1</v>
      </c>
      <c r="BD80" s="28">
        <v>3</v>
      </c>
      <c r="BE80" s="2" t="s">
        <v>157</v>
      </c>
    </row>
    <row r="81" spans="1:57" x14ac:dyDescent="0.2">
      <c r="A81" s="1">
        <v>80</v>
      </c>
      <c r="B81" s="1">
        <v>1</v>
      </c>
      <c r="C81" s="1">
        <v>2</v>
      </c>
      <c r="D81" s="1">
        <v>2</v>
      </c>
      <c r="E81" s="1">
        <v>5</v>
      </c>
      <c r="F81" s="1">
        <v>4</v>
      </c>
      <c r="G81" s="1">
        <v>2</v>
      </c>
      <c r="H81" s="1">
        <v>2</v>
      </c>
      <c r="I81" s="1">
        <v>3</v>
      </c>
      <c r="J81" s="1">
        <v>3</v>
      </c>
      <c r="K81" s="1">
        <v>4</v>
      </c>
      <c r="L81" s="1">
        <v>6</v>
      </c>
      <c r="M81" s="1">
        <v>4</v>
      </c>
      <c r="N81" s="1">
        <v>2</v>
      </c>
      <c r="O81" s="1">
        <v>2</v>
      </c>
      <c r="P81" s="1">
        <v>10</v>
      </c>
      <c r="Q81" s="1">
        <v>1</v>
      </c>
      <c r="R81" s="27">
        <v>2</v>
      </c>
      <c r="S81" s="1">
        <v>2</v>
      </c>
      <c r="T81" s="28">
        <v>2</v>
      </c>
      <c r="U81" s="1">
        <v>1</v>
      </c>
      <c r="V81" s="27">
        <v>2</v>
      </c>
      <c r="W81" s="1">
        <v>1</v>
      </c>
      <c r="X81" s="28">
        <v>2</v>
      </c>
      <c r="Y81" s="1">
        <v>1</v>
      </c>
      <c r="Z81" s="27">
        <v>2</v>
      </c>
      <c r="AA81" s="1">
        <v>1</v>
      </c>
      <c r="AB81" s="28">
        <v>2</v>
      </c>
      <c r="AC81" s="1">
        <v>1</v>
      </c>
      <c r="AD81" s="27">
        <v>2</v>
      </c>
      <c r="AE81" s="1">
        <v>2</v>
      </c>
      <c r="AF81" s="28">
        <v>2</v>
      </c>
      <c r="AG81" s="1">
        <v>1</v>
      </c>
      <c r="AH81" s="27">
        <v>2</v>
      </c>
      <c r="AI81" s="1">
        <v>2</v>
      </c>
      <c r="AJ81" s="28">
        <v>2</v>
      </c>
      <c r="AK81" s="1">
        <v>1</v>
      </c>
      <c r="AL81" s="27">
        <v>2</v>
      </c>
      <c r="AM81" s="1">
        <v>2</v>
      </c>
      <c r="AN81" s="28">
        <v>3</v>
      </c>
      <c r="AO81" s="1">
        <v>1</v>
      </c>
      <c r="AP81" s="27">
        <v>2</v>
      </c>
      <c r="AQ81" s="1">
        <v>2</v>
      </c>
      <c r="AR81" s="28">
        <v>3</v>
      </c>
      <c r="AS81" s="1">
        <v>1</v>
      </c>
      <c r="AT81" s="27">
        <v>1</v>
      </c>
      <c r="AU81" s="1">
        <v>2</v>
      </c>
      <c r="AV81" s="28">
        <v>3</v>
      </c>
      <c r="AW81" s="1">
        <v>1</v>
      </c>
      <c r="AX81" s="27">
        <v>2</v>
      </c>
      <c r="AY81" s="1">
        <v>1</v>
      </c>
      <c r="AZ81" s="28">
        <v>3</v>
      </c>
      <c r="BA81" s="1">
        <v>1</v>
      </c>
      <c r="BB81" s="27">
        <v>2</v>
      </c>
      <c r="BC81" s="1">
        <v>2</v>
      </c>
      <c r="BD81" s="28">
        <v>3</v>
      </c>
      <c r="BE81" s="2" t="s">
        <v>158</v>
      </c>
    </row>
    <row r="82" spans="1:57" x14ac:dyDescent="0.2">
      <c r="A82" s="1">
        <v>81</v>
      </c>
      <c r="B82" s="1">
        <v>1</v>
      </c>
      <c r="C82" s="1">
        <v>2</v>
      </c>
      <c r="D82" s="1">
        <v>1</v>
      </c>
      <c r="E82" s="1">
        <v>5</v>
      </c>
      <c r="F82" s="1">
        <v>4</v>
      </c>
      <c r="G82" s="1">
        <v>1</v>
      </c>
      <c r="H82" s="1">
        <v>2</v>
      </c>
      <c r="I82" s="1">
        <v>3</v>
      </c>
      <c r="J82" s="1">
        <v>2</v>
      </c>
      <c r="K82" s="1">
        <v>2</v>
      </c>
      <c r="L82" s="1">
        <v>6</v>
      </c>
      <c r="M82" s="1">
        <v>1</v>
      </c>
      <c r="N82" s="1">
        <v>3</v>
      </c>
      <c r="O82" s="1">
        <v>3</v>
      </c>
      <c r="P82" s="1">
        <v>10</v>
      </c>
      <c r="Q82" s="1">
        <v>1</v>
      </c>
      <c r="R82" s="27">
        <v>2</v>
      </c>
      <c r="S82" s="1">
        <v>2</v>
      </c>
      <c r="T82" s="28">
        <v>3</v>
      </c>
      <c r="U82" s="1">
        <v>1</v>
      </c>
      <c r="V82" s="27">
        <v>2</v>
      </c>
      <c r="W82" s="1">
        <v>2</v>
      </c>
      <c r="X82" s="28">
        <v>3</v>
      </c>
      <c r="Y82" s="1">
        <v>1</v>
      </c>
      <c r="Z82" s="27">
        <v>2</v>
      </c>
      <c r="AA82" s="1">
        <v>1</v>
      </c>
      <c r="AB82" s="28">
        <v>3</v>
      </c>
      <c r="AC82" s="1">
        <v>1</v>
      </c>
      <c r="AD82" s="27">
        <v>2</v>
      </c>
      <c r="AE82" s="1">
        <v>1</v>
      </c>
      <c r="AF82" s="28">
        <v>2</v>
      </c>
      <c r="AG82" s="1">
        <v>1</v>
      </c>
      <c r="AH82" s="27">
        <v>1</v>
      </c>
      <c r="AI82" s="1">
        <v>2</v>
      </c>
      <c r="AJ82" s="28">
        <v>3</v>
      </c>
      <c r="AK82" s="1">
        <v>1</v>
      </c>
      <c r="AL82" s="27">
        <v>2</v>
      </c>
      <c r="AM82" s="1">
        <v>2</v>
      </c>
      <c r="AN82" s="28">
        <v>4</v>
      </c>
      <c r="AO82" s="1">
        <v>1</v>
      </c>
      <c r="AP82" s="27">
        <v>2</v>
      </c>
      <c r="AQ82" s="1">
        <v>1</v>
      </c>
      <c r="AR82" s="28">
        <v>3</v>
      </c>
      <c r="AS82" s="1">
        <v>1</v>
      </c>
      <c r="AT82" s="27">
        <v>2</v>
      </c>
      <c r="AU82" s="1">
        <v>1</v>
      </c>
      <c r="AV82" s="28">
        <v>3</v>
      </c>
      <c r="AW82" s="1">
        <v>1</v>
      </c>
      <c r="AX82" s="27">
        <v>2</v>
      </c>
      <c r="AY82" s="1">
        <v>1</v>
      </c>
      <c r="AZ82" s="28">
        <v>3</v>
      </c>
      <c r="BA82" s="1">
        <v>1</v>
      </c>
      <c r="BB82" s="27">
        <v>2</v>
      </c>
      <c r="BC82" s="1">
        <v>2</v>
      </c>
      <c r="BD82" s="28">
        <v>4</v>
      </c>
      <c r="BE82" s="2" t="s">
        <v>159</v>
      </c>
    </row>
    <row r="83" spans="1:57" x14ac:dyDescent="0.2">
      <c r="A83" s="1">
        <v>82</v>
      </c>
      <c r="B83" s="1">
        <v>1</v>
      </c>
      <c r="C83" s="1">
        <v>2</v>
      </c>
      <c r="D83" s="1">
        <v>1</v>
      </c>
      <c r="E83" s="1">
        <v>4</v>
      </c>
      <c r="F83" s="1">
        <v>4</v>
      </c>
      <c r="G83" s="1">
        <v>1</v>
      </c>
      <c r="H83" s="1">
        <v>2</v>
      </c>
      <c r="I83" s="1">
        <v>3</v>
      </c>
      <c r="J83" s="1">
        <v>2</v>
      </c>
      <c r="K83" s="1">
        <v>3</v>
      </c>
      <c r="L83" s="1">
        <v>7</v>
      </c>
      <c r="M83" s="1">
        <v>2</v>
      </c>
      <c r="N83" s="1">
        <v>2</v>
      </c>
      <c r="O83" s="1">
        <v>2</v>
      </c>
      <c r="P83" s="1">
        <v>10</v>
      </c>
      <c r="Q83" s="1">
        <v>1</v>
      </c>
      <c r="R83" s="27">
        <v>2</v>
      </c>
      <c r="S83" s="1">
        <v>1</v>
      </c>
      <c r="T83" s="28">
        <v>2</v>
      </c>
      <c r="U83" s="1">
        <v>1</v>
      </c>
      <c r="V83" s="27">
        <v>2</v>
      </c>
      <c r="W83" s="1">
        <v>2</v>
      </c>
      <c r="X83" s="28">
        <v>4</v>
      </c>
      <c r="Y83" s="1">
        <v>1</v>
      </c>
      <c r="Z83" s="27">
        <v>2</v>
      </c>
      <c r="AA83" s="1">
        <v>1</v>
      </c>
      <c r="AB83" s="28">
        <v>3</v>
      </c>
      <c r="AC83" s="1">
        <v>1</v>
      </c>
      <c r="AD83" s="27">
        <v>2</v>
      </c>
      <c r="AE83" s="1">
        <v>2</v>
      </c>
      <c r="AF83" s="28">
        <v>1</v>
      </c>
      <c r="AG83" s="1">
        <v>1</v>
      </c>
      <c r="AH83" s="27">
        <v>1</v>
      </c>
      <c r="AI83" s="1">
        <v>2</v>
      </c>
      <c r="AJ83" s="28">
        <v>4</v>
      </c>
      <c r="AK83" s="1">
        <v>1</v>
      </c>
      <c r="AL83" s="27">
        <v>2</v>
      </c>
      <c r="AM83" s="1">
        <v>2</v>
      </c>
      <c r="AN83" s="28">
        <v>1</v>
      </c>
      <c r="AO83" s="1">
        <v>1</v>
      </c>
      <c r="AP83" s="27">
        <v>2</v>
      </c>
      <c r="AQ83" s="1">
        <v>2</v>
      </c>
      <c r="AR83" s="28">
        <v>4</v>
      </c>
      <c r="AS83" s="1">
        <v>1</v>
      </c>
      <c r="AT83" s="27">
        <v>2</v>
      </c>
      <c r="AU83" s="1">
        <v>2</v>
      </c>
      <c r="AV83" s="28">
        <v>2</v>
      </c>
      <c r="AW83" s="1">
        <v>1</v>
      </c>
      <c r="AX83" s="27">
        <v>2</v>
      </c>
      <c r="AY83" s="1">
        <v>1</v>
      </c>
      <c r="AZ83" s="28">
        <v>3</v>
      </c>
      <c r="BA83" s="1">
        <v>1</v>
      </c>
      <c r="BB83" s="27">
        <v>1</v>
      </c>
      <c r="BC83" s="1">
        <v>2</v>
      </c>
      <c r="BD83" s="28">
        <v>4</v>
      </c>
      <c r="BE83" s="2" t="s">
        <v>160</v>
      </c>
    </row>
    <row r="84" spans="1:57" x14ac:dyDescent="0.2">
      <c r="A84" s="1">
        <v>83</v>
      </c>
      <c r="B84" s="1">
        <v>1</v>
      </c>
      <c r="C84" s="1">
        <v>1</v>
      </c>
      <c r="D84" s="1">
        <v>1</v>
      </c>
      <c r="E84" s="1">
        <v>4</v>
      </c>
      <c r="F84" s="1">
        <v>3</v>
      </c>
      <c r="G84" s="1">
        <v>1</v>
      </c>
      <c r="H84" s="1">
        <v>2</v>
      </c>
      <c r="I84" s="1">
        <v>2</v>
      </c>
      <c r="J84" s="1">
        <v>3</v>
      </c>
      <c r="K84" s="1">
        <v>3</v>
      </c>
      <c r="L84" s="1">
        <v>6</v>
      </c>
      <c r="M84" s="1">
        <v>4</v>
      </c>
      <c r="N84" s="1">
        <v>3</v>
      </c>
      <c r="O84" s="1">
        <v>3</v>
      </c>
      <c r="P84" s="1">
        <v>10</v>
      </c>
      <c r="Q84" s="1">
        <v>1</v>
      </c>
      <c r="R84" s="27">
        <v>2</v>
      </c>
      <c r="S84" s="1">
        <v>1</v>
      </c>
      <c r="T84" s="28">
        <v>4</v>
      </c>
      <c r="U84" s="1">
        <v>1</v>
      </c>
      <c r="V84" s="27">
        <v>2</v>
      </c>
      <c r="W84" s="1">
        <v>2</v>
      </c>
      <c r="X84" s="28">
        <v>3</v>
      </c>
      <c r="Y84" s="1">
        <v>1</v>
      </c>
      <c r="Z84" s="27">
        <v>2</v>
      </c>
      <c r="AA84" s="1">
        <v>1</v>
      </c>
      <c r="AB84" s="28">
        <v>3</v>
      </c>
      <c r="AC84" s="1">
        <v>1</v>
      </c>
      <c r="AD84" s="27">
        <v>2</v>
      </c>
      <c r="AE84" s="1">
        <v>1</v>
      </c>
      <c r="AF84" s="28">
        <v>2</v>
      </c>
      <c r="AG84" s="1">
        <v>1</v>
      </c>
      <c r="AH84" s="27">
        <v>2</v>
      </c>
      <c r="AI84" s="1">
        <v>2</v>
      </c>
      <c r="AJ84" s="28">
        <v>4</v>
      </c>
      <c r="AK84" s="1">
        <v>1</v>
      </c>
      <c r="AL84" s="27">
        <v>2</v>
      </c>
      <c r="AM84" s="1">
        <v>1</v>
      </c>
      <c r="AN84" s="28">
        <v>4</v>
      </c>
      <c r="AO84" s="1">
        <v>1</v>
      </c>
      <c r="AP84" s="27">
        <v>1</v>
      </c>
      <c r="AQ84" s="1">
        <v>2</v>
      </c>
      <c r="AR84" s="28">
        <v>4</v>
      </c>
      <c r="AS84" s="1">
        <v>1</v>
      </c>
      <c r="AT84" s="27">
        <v>1</v>
      </c>
      <c r="AU84" s="1">
        <v>2</v>
      </c>
      <c r="AV84" s="28">
        <v>4</v>
      </c>
      <c r="AW84" s="1">
        <v>1</v>
      </c>
      <c r="AX84" s="27">
        <v>2</v>
      </c>
      <c r="AY84" s="1">
        <v>1</v>
      </c>
      <c r="AZ84" s="28">
        <v>3</v>
      </c>
      <c r="BA84" s="1">
        <v>1</v>
      </c>
      <c r="BB84" s="27">
        <v>2</v>
      </c>
      <c r="BC84" s="1">
        <v>2</v>
      </c>
      <c r="BD84" s="28">
        <v>3</v>
      </c>
      <c r="BE84" s="2" t="s">
        <v>162</v>
      </c>
    </row>
    <row r="85" spans="1:57" x14ac:dyDescent="0.2">
      <c r="A85" s="1">
        <v>84</v>
      </c>
      <c r="B85" s="1">
        <v>1</v>
      </c>
      <c r="C85" s="1">
        <v>2</v>
      </c>
      <c r="D85" s="1">
        <v>1</v>
      </c>
      <c r="E85" s="1">
        <v>5</v>
      </c>
      <c r="F85" s="1">
        <v>3</v>
      </c>
      <c r="G85" s="1">
        <v>1</v>
      </c>
      <c r="H85" s="1">
        <v>2</v>
      </c>
      <c r="I85" s="1">
        <v>3</v>
      </c>
      <c r="J85" s="1">
        <v>3</v>
      </c>
      <c r="K85" s="1">
        <v>3</v>
      </c>
      <c r="L85" s="1">
        <v>4</v>
      </c>
      <c r="M85" s="1">
        <v>3</v>
      </c>
      <c r="N85" s="1">
        <v>3</v>
      </c>
      <c r="O85" s="1">
        <v>2</v>
      </c>
      <c r="P85" s="1">
        <v>10</v>
      </c>
      <c r="Q85" s="1">
        <v>1</v>
      </c>
      <c r="R85" s="27">
        <v>2</v>
      </c>
      <c r="S85" s="1">
        <v>1</v>
      </c>
      <c r="T85" s="28">
        <v>2</v>
      </c>
      <c r="U85" s="1">
        <v>1</v>
      </c>
      <c r="V85" s="27">
        <v>1</v>
      </c>
      <c r="W85" s="1">
        <v>2</v>
      </c>
      <c r="X85" s="28">
        <v>4</v>
      </c>
      <c r="Y85" s="1">
        <v>1</v>
      </c>
      <c r="Z85" s="27">
        <v>2</v>
      </c>
      <c r="AA85" s="1">
        <v>1</v>
      </c>
      <c r="AB85" s="28">
        <v>3</v>
      </c>
      <c r="AC85" s="1">
        <v>1</v>
      </c>
      <c r="AD85" s="27">
        <v>2</v>
      </c>
      <c r="AE85" s="1">
        <v>2</v>
      </c>
      <c r="AF85" s="28">
        <v>2</v>
      </c>
      <c r="AG85" s="1">
        <v>1</v>
      </c>
      <c r="AH85" s="27">
        <v>1</v>
      </c>
      <c r="AI85" s="1">
        <v>2</v>
      </c>
      <c r="AJ85" s="28">
        <v>3</v>
      </c>
      <c r="AK85" s="1">
        <v>1</v>
      </c>
      <c r="AL85" s="27">
        <v>2</v>
      </c>
      <c r="AM85" s="1">
        <v>1</v>
      </c>
      <c r="AN85" s="28">
        <v>2</v>
      </c>
      <c r="AO85" s="1">
        <v>1</v>
      </c>
      <c r="AP85" s="27">
        <v>1</v>
      </c>
      <c r="AQ85" s="1">
        <v>2</v>
      </c>
      <c r="AR85" s="28">
        <v>4</v>
      </c>
      <c r="AS85" s="1">
        <v>1</v>
      </c>
      <c r="AT85" s="27">
        <v>2</v>
      </c>
      <c r="AU85" s="1">
        <v>2</v>
      </c>
      <c r="AV85" s="28">
        <v>3</v>
      </c>
      <c r="AW85" s="1">
        <v>1</v>
      </c>
      <c r="AX85" s="27">
        <v>2</v>
      </c>
      <c r="AY85" s="1">
        <v>1</v>
      </c>
      <c r="AZ85" s="28">
        <v>4</v>
      </c>
      <c r="BA85" s="1">
        <v>1</v>
      </c>
      <c r="BB85" s="27">
        <v>2</v>
      </c>
      <c r="BC85" s="1">
        <v>2</v>
      </c>
      <c r="BD85" s="28">
        <v>3</v>
      </c>
      <c r="BE85" s="2" t="s">
        <v>163</v>
      </c>
    </row>
    <row r="86" spans="1:57" x14ac:dyDescent="0.2">
      <c r="A86" s="1">
        <v>85</v>
      </c>
      <c r="B86" s="1">
        <v>1</v>
      </c>
      <c r="C86" s="1">
        <v>3</v>
      </c>
      <c r="D86" s="1">
        <v>2</v>
      </c>
      <c r="E86" s="1">
        <v>4</v>
      </c>
      <c r="F86" s="1">
        <v>4</v>
      </c>
      <c r="G86" s="1">
        <v>2</v>
      </c>
      <c r="H86" s="1">
        <v>2</v>
      </c>
      <c r="I86" s="1">
        <v>3</v>
      </c>
      <c r="J86" s="1">
        <v>2</v>
      </c>
      <c r="K86" s="1">
        <v>3</v>
      </c>
      <c r="L86" s="1">
        <v>7</v>
      </c>
      <c r="M86" s="1">
        <v>3</v>
      </c>
      <c r="N86" s="1">
        <v>2</v>
      </c>
      <c r="O86" s="1">
        <v>1</v>
      </c>
      <c r="P86" s="1">
        <v>10</v>
      </c>
      <c r="Q86" s="1">
        <v>1</v>
      </c>
      <c r="R86" s="27">
        <v>2</v>
      </c>
      <c r="S86" s="1">
        <v>1</v>
      </c>
      <c r="T86" s="28">
        <v>1</v>
      </c>
      <c r="U86" s="1">
        <v>1</v>
      </c>
      <c r="V86" s="27">
        <v>2</v>
      </c>
      <c r="W86" s="1">
        <v>1</v>
      </c>
      <c r="X86" s="28">
        <v>2</v>
      </c>
      <c r="Y86" s="1">
        <v>1</v>
      </c>
      <c r="Z86" s="27">
        <v>2</v>
      </c>
      <c r="AA86" s="1">
        <v>1</v>
      </c>
      <c r="AB86" s="28">
        <v>2</v>
      </c>
      <c r="AC86" s="1">
        <v>1</v>
      </c>
      <c r="AD86" s="27">
        <v>2</v>
      </c>
      <c r="AE86" s="1">
        <v>1</v>
      </c>
      <c r="AF86" s="28">
        <v>2</v>
      </c>
      <c r="AG86" s="1">
        <v>1</v>
      </c>
      <c r="AH86" s="27">
        <v>2</v>
      </c>
      <c r="AI86" s="1">
        <v>1</v>
      </c>
      <c r="AJ86" s="28">
        <v>2</v>
      </c>
      <c r="AK86" s="1">
        <v>1</v>
      </c>
      <c r="AL86" s="27">
        <v>2</v>
      </c>
      <c r="AM86" s="1">
        <v>2</v>
      </c>
      <c r="AN86" s="28">
        <v>2</v>
      </c>
      <c r="AO86" s="1">
        <v>1</v>
      </c>
      <c r="AP86" s="27">
        <v>2</v>
      </c>
      <c r="AQ86" s="1">
        <v>2</v>
      </c>
      <c r="AR86" s="28">
        <v>2</v>
      </c>
      <c r="AS86" s="1">
        <v>1</v>
      </c>
      <c r="AT86" s="27">
        <v>2</v>
      </c>
      <c r="AU86" s="1">
        <v>2</v>
      </c>
      <c r="AV86" s="28">
        <v>2</v>
      </c>
      <c r="AW86" s="1">
        <v>1</v>
      </c>
      <c r="AX86" s="27">
        <v>2</v>
      </c>
      <c r="AY86" s="1">
        <v>1</v>
      </c>
      <c r="AZ86" s="28">
        <v>2</v>
      </c>
      <c r="BA86" s="1">
        <v>1</v>
      </c>
      <c r="BB86" s="27">
        <v>2</v>
      </c>
      <c r="BC86" s="1">
        <v>2</v>
      </c>
      <c r="BD86" s="28">
        <v>2</v>
      </c>
      <c r="BE86" s="2" t="s">
        <v>164</v>
      </c>
    </row>
    <row r="87" spans="1:57" x14ac:dyDescent="0.2">
      <c r="A87" s="1">
        <v>86</v>
      </c>
      <c r="B87" s="1">
        <v>1</v>
      </c>
      <c r="C87" s="1">
        <v>2</v>
      </c>
      <c r="D87" s="1">
        <v>2</v>
      </c>
      <c r="E87" s="1">
        <v>5</v>
      </c>
      <c r="F87" s="1">
        <v>4</v>
      </c>
      <c r="G87" s="1">
        <v>1</v>
      </c>
      <c r="H87" s="1">
        <v>2</v>
      </c>
      <c r="I87" s="1">
        <v>2</v>
      </c>
      <c r="J87" s="1">
        <v>3</v>
      </c>
      <c r="K87" s="1">
        <v>3</v>
      </c>
      <c r="L87" s="1">
        <v>5</v>
      </c>
      <c r="M87" s="1">
        <v>3</v>
      </c>
      <c r="N87" s="1">
        <v>3</v>
      </c>
      <c r="O87" s="1">
        <v>2</v>
      </c>
      <c r="P87" s="1">
        <v>10</v>
      </c>
      <c r="Q87" s="1">
        <v>1</v>
      </c>
      <c r="R87" s="27">
        <v>2</v>
      </c>
      <c r="S87" s="1">
        <v>1</v>
      </c>
      <c r="T87" s="28">
        <v>2</v>
      </c>
      <c r="U87" s="1">
        <v>1</v>
      </c>
      <c r="V87" s="27">
        <v>2</v>
      </c>
      <c r="W87" s="1">
        <v>2</v>
      </c>
      <c r="X87" s="28">
        <v>3</v>
      </c>
      <c r="Y87" s="1">
        <v>0</v>
      </c>
      <c r="Z87" s="27">
        <v>2</v>
      </c>
      <c r="AA87" s="1">
        <v>1</v>
      </c>
      <c r="AB87" s="28">
        <v>2</v>
      </c>
      <c r="AC87" s="1">
        <v>0</v>
      </c>
      <c r="AD87" s="27">
        <v>2</v>
      </c>
      <c r="AE87" s="1">
        <v>2</v>
      </c>
      <c r="AF87" s="28">
        <v>3</v>
      </c>
      <c r="AG87" s="1">
        <v>0</v>
      </c>
      <c r="AH87" s="27">
        <v>1</v>
      </c>
      <c r="AI87" s="1">
        <v>2</v>
      </c>
      <c r="AJ87" s="28">
        <v>3</v>
      </c>
      <c r="AK87" s="1">
        <v>0</v>
      </c>
      <c r="AL87" s="27">
        <v>1</v>
      </c>
      <c r="AM87" s="1">
        <v>1</v>
      </c>
      <c r="AN87" s="28">
        <v>4</v>
      </c>
      <c r="AO87" s="1">
        <v>1</v>
      </c>
      <c r="AP87" s="27">
        <v>1</v>
      </c>
      <c r="AQ87" s="1">
        <v>2</v>
      </c>
      <c r="AR87" s="28">
        <v>4</v>
      </c>
      <c r="AS87" s="1">
        <v>0</v>
      </c>
      <c r="AT87" s="27">
        <v>2</v>
      </c>
      <c r="AU87" s="1">
        <v>2</v>
      </c>
      <c r="AV87" s="28">
        <v>3</v>
      </c>
      <c r="AW87" s="1">
        <v>0</v>
      </c>
      <c r="AX87" s="27">
        <v>2</v>
      </c>
      <c r="AY87" s="1">
        <v>1</v>
      </c>
      <c r="AZ87" s="28">
        <v>4</v>
      </c>
      <c r="BA87" s="1">
        <v>1</v>
      </c>
      <c r="BB87" s="27">
        <v>2</v>
      </c>
      <c r="BC87" s="1">
        <v>2</v>
      </c>
      <c r="BD87" s="28">
        <v>4</v>
      </c>
      <c r="BE87" s="2" t="s">
        <v>165</v>
      </c>
    </row>
    <row r="88" spans="1:57" x14ac:dyDescent="0.2">
      <c r="A88" s="1">
        <v>87</v>
      </c>
      <c r="B88" s="1">
        <v>1</v>
      </c>
      <c r="C88" s="1">
        <v>3</v>
      </c>
      <c r="D88" s="1">
        <v>1</v>
      </c>
      <c r="E88" s="1">
        <v>3</v>
      </c>
      <c r="F88" s="1">
        <v>4</v>
      </c>
      <c r="G88" s="1">
        <v>1</v>
      </c>
      <c r="H88" s="1">
        <v>2</v>
      </c>
      <c r="I88" s="1">
        <v>2</v>
      </c>
      <c r="J88" s="1">
        <v>3</v>
      </c>
      <c r="K88" s="1">
        <v>3</v>
      </c>
      <c r="L88" s="1">
        <v>4</v>
      </c>
      <c r="M88" s="1">
        <v>2</v>
      </c>
      <c r="N88" s="1">
        <v>3</v>
      </c>
      <c r="O88" s="1">
        <v>1</v>
      </c>
      <c r="P88" s="1">
        <v>10</v>
      </c>
      <c r="Q88" s="1">
        <v>1</v>
      </c>
      <c r="R88" s="27">
        <v>2</v>
      </c>
      <c r="S88" s="1">
        <v>1</v>
      </c>
      <c r="T88" s="28">
        <v>2</v>
      </c>
      <c r="U88" s="1">
        <v>1</v>
      </c>
      <c r="V88" s="27">
        <v>1</v>
      </c>
      <c r="W88" s="1">
        <v>2</v>
      </c>
      <c r="X88" s="28">
        <v>4</v>
      </c>
      <c r="Y88" s="1">
        <v>1</v>
      </c>
      <c r="Z88" s="27">
        <v>2</v>
      </c>
      <c r="AA88" s="1">
        <v>2</v>
      </c>
      <c r="AB88" s="28">
        <v>2</v>
      </c>
      <c r="AC88" s="1">
        <v>1</v>
      </c>
      <c r="AD88" s="27">
        <v>2</v>
      </c>
      <c r="AE88" s="1">
        <v>1</v>
      </c>
      <c r="AF88" s="28">
        <v>1</v>
      </c>
      <c r="AG88" s="1">
        <v>1</v>
      </c>
      <c r="AH88" s="27">
        <v>1</v>
      </c>
      <c r="AI88" s="1">
        <v>1</v>
      </c>
      <c r="AJ88" s="28">
        <v>3</v>
      </c>
      <c r="AK88" s="1">
        <v>1</v>
      </c>
      <c r="AL88" s="27">
        <v>2</v>
      </c>
      <c r="AM88" s="1">
        <v>1</v>
      </c>
      <c r="AN88" s="28">
        <v>2</v>
      </c>
      <c r="AO88" s="1">
        <v>1</v>
      </c>
      <c r="AP88" s="27">
        <v>2</v>
      </c>
      <c r="AQ88" s="1">
        <v>1</v>
      </c>
      <c r="AR88" s="28">
        <v>3</v>
      </c>
      <c r="AS88" s="1">
        <v>1</v>
      </c>
      <c r="AT88" s="27">
        <v>2</v>
      </c>
      <c r="AU88" s="1">
        <v>2</v>
      </c>
      <c r="AV88" s="28">
        <v>2</v>
      </c>
      <c r="AW88" s="1">
        <v>0</v>
      </c>
      <c r="AX88" s="27">
        <v>1</v>
      </c>
      <c r="AY88" s="1">
        <v>1</v>
      </c>
      <c r="AZ88" s="28">
        <v>4</v>
      </c>
      <c r="BA88" s="1">
        <v>1</v>
      </c>
      <c r="BB88" s="27">
        <v>2</v>
      </c>
      <c r="BC88" s="1">
        <v>2</v>
      </c>
      <c r="BD88" s="28">
        <v>2</v>
      </c>
      <c r="BE88" s="2" t="s">
        <v>166</v>
      </c>
    </row>
    <row r="89" spans="1:57" x14ac:dyDescent="0.2">
      <c r="A89" s="1">
        <v>88</v>
      </c>
      <c r="B89" s="1">
        <v>1</v>
      </c>
      <c r="C89" s="1">
        <v>1</v>
      </c>
      <c r="D89" s="1">
        <v>1</v>
      </c>
      <c r="E89" s="1">
        <v>5</v>
      </c>
      <c r="F89" s="1">
        <v>3</v>
      </c>
      <c r="G89" s="1">
        <v>1</v>
      </c>
      <c r="H89" s="1">
        <v>2</v>
      </c>
      <c r="I89" s="1">
        <v>2</v>
      </c>
      <c r="J89" s="1">
        <v>3</v>
      </c>
      <c r="K89" s="1">
        <v>3</v>
      </c>
      <c r="L89" s="1">
        <v>6</v>
      </c>
      <c r="M89" s="1">
        <v>2</v>
      </c>
      <c r="N89" s="1">
        <v>2</v>
      </c>
      <c r="O89" s="1">
        <v>2</v>
      </c>
      <c r="P89" s="1">
        <v>10</v>
      </c>
      <c r="Q89" s="1">
        <v>1</v>
      </c>
      <c r="R89" s="27">
        <v>2</v>
      </c>
      <c r="S89" s="1">
        <v>1</v>
      </c>
      <c r="T89" s="28">
        <v>4</v>
      </c>
      <c r="U89" s="1">
        <v>1</v>
      </c>
      <c r="V89" s="27">
        <v>2</v>
      </c>
      <c r="W89" s="1">
        <v>1</v>
      </c>
      <c r="X89" s="28">
        <v>4</v>
      </c>
      <c r="Y89" s="1">
        <v>1</v>
      </c>
      <c r="Z89" s="27">
        <v>2</v>
      </c>
      <c r="AA89" s="1">
        <v>1</v>
      </c>
      <c r="AB89" s="28">
        <v>4</v>
      </c>
      <c r="AC89" s="1">
        <v>1</v>
      </c>
      <c r="AD89" s="27">
        <v>2</v>
      </c>
      <c r="AE89" s="1">
        <v>1</v>
      </c>
      <c r="AF89" s="28">
        <v>2</v>
      </c>
      <c r="AG89" s="1">
        <v>1</v>
      </c>
      <c r="AH89" s="27">
        <v>2</v>
      </c>
      <c r="AI89" s="1">
        <v>2</v>
      </c>
      <c r="AJ89" s="28">
        <v>2</v>
      </c>
      <c r="AK89" s="1">
        <v>1</v>
      </c>
      <c r="AL89" s="27">
        <v>2</v>
      </c>
      <c r="AM89" s="1">
        <v>1</v>
      </c>
      <c r="AN89" s="28">
        <v>4</v>
      </c>
      <c r="AO89" s="1">
        <v>1</v>
      </c>
      <c r="AP89" s="27">
        <v>2</v>
      </c>
      <c r="AQ89" s="1">
        <v>1</v>
      </c>
      <c r="AR89" s="28">
        <v>4</v>
      </c>
      <c r="AS89" s="1">
        <v>1</v>
      </c>
      <c r="AT89" s="27">
        <v>2</v>
      </c>
      <c r="AU89" s="1">
        <v>2</v>
      </c>
      <c r="AV89" s="28">
        <v>3</v>
      </c>
      <c r="AW89" s="1">
        <v>1</v>
      </c>
      <c r="AX89" s="27">
        <v>2</v>
      </c>
      <c r="AY89" s="1">
        <v>1</v>
      </c>
      <c r="AZ89" s="28">
        <v>4</v>
      </c>
      <c r="BA89" s="1">
        <v>1</v>
      </c>
      <c r="BB89" s="27">
        <v>1</v>
      </c>
      <c r="BC89" s="1">
        <v>2</v>
      </c>
      <c r="BD89" s="28">
        <v>2</v>
      </c>
      <c r="BE89" s="2" t="s">
        <v>167</v>
      </c>
    </row>
    <row r="90" spans="1:57" x14ac:dyDescent="0.2">
      <c r="A90" s="1">
        <v>89</v>
      </c>
      <c r="B90" s="1">
        <v>1</v>
      </c>
      <c r="C90" s="1">
        <v>2</v>
      </c>
      <c r="D90" s="1">
        <v>2</v>
      </c>
      <c r="E90" s="1">
        <v>3</v>
      </c>
      <c r="F90" s="1">
        <v>4</v>
      </c>
      <c r="G90" s="1">
        <v>2</v>
      </c>
      <c r="H90" s="1">
        <v>2</v>
      </c>
      <c r="I90" s="1">
        <v>2</v>
      </c>
      <c r="J90" s="1">
        <v>4</v>
      </c>
      <c r="K90" s="1">
        <v>1</v>
      </c>
      <c r="L90" s="1">
        <v>2</v>
      </c>
      <c r="M90" s="1">
        <v>2</v>
      </c>
      <c r="N90" s="1">
        <v>3</v>
      </c>
      <c r="O90" s="1">
        <v>2</v>
      </c>
      <c r="P90" s="1">
        <v>10</v>
      </c>
      <c r="Q90" s="1">
        <v>0</v>
      </c>
      <c r="R90" s="27">
        <v>2</v>
      </c>
      <c r="S90" s="1">
        <v>1</v>
      </c>
      <c r="T90" s="28">
        <v>3</v>
      </c>
      <c r="U90" s="1">
        <v>0</v>
      </c>
      <c r="V90" s="27">
        <v>2</v>
      </c>
      <c r="W90" s="1">
        <v>1</v>
      </c>
      <c r="X90" s="28">
        <v>3</v>
      </c>
      <c r="Y90" s="1">
        <v>0</v>
      </c>
      <c r="Z90" s="27">
        <v>2</v>
      </c>
      <c r="AA90" s="1">
        <v>1</v>
      </c>
      <c r="AB90" s="28">
        <v>3</v>
      </c>
      <c r="AC90" s="1">
        <v>0</v>
      </c>
      <c r="AD90" s="27">
        <v>2</v>
      </c>
      <c r="AE90" s="1">
        <v>1</v>
      </c>
      <c r="AF90" s="28">
        <v>3</v>
      </c>
      <c r="AG90" s="1">
        <v>1</v>
      </c>
      <c r="AH90" s="27">
        <v>2</v>
      </c>
      <c r="AI90" s="1">
        <v>1</v>
      </c>
      <c r="AJ90" s="28">
        <v>3</v>
      </c>
      <c r="AK90" s="1">
        <v>0</v>
      </c>
      <c r="AL90" s="27">
        <v>2</v>
      </c>
      <c r="AM90" s="1">
        <v>1</v>
      </c>
      <c r="AN90" s="28">
        <v>3</v>
      </c>
      <c r="AO90" s="1">
        <v>-99</v>
      </c>
      <c r="AP90" s="27">
        <v>2</v>
      </c>
      <c r="AQ90" s="1">
        <v>1</v>
      </c>
      <c r="AR90" s="28">
        <v>3</v>
      </c>
      <c r="AS90" s="1">
        <v>0</v>
      </c>
      <c r="AT90" s="27">
        <v>2</v>
      </c>
      <c r="AU90" s="1">
        <v>1</v>
      </c>
      <c r="AV90" s="28">
        <v>3</v>
      </c>
      <c r="AW90" s="1">
        <v>-99</v>
      </c>
      <c r="AX90" s="27">
        <v>2</v>
      </c>
      <c r="AY90" s="1">
        <v>1</v>
      </c>
      <c r="AZ90" s="28">
        <v>3</v>
      </c>
      <c r="BA90" s="1">
        <v>-99</v>
      </c>
      <c r="BB90" s="27">
        <v>2</v>
      </c>
      <c r="BC90" s="1">
        <v>1</v>
      </c>
      <c r="BD90" s="28">
        <v>3</v>
      </c>
      <c r="BE90" s="2" t="s">
        <v>168</v>
      </c>
    </row>
    <row r="91" spans="1:57" x14ac:dyDescent="0.2">
      <c r="A91" s="1">
        <v>90</v>
      </c>
      <c r="B91" s="1">
        <v>1</v>
      </c>
      <c r="C91" s="1">
        <v>1</v>
      </c>
      <c r="D91" s="1">
        <v>2</v>
      </c>
      <c r="E91" s="1">
        <v>5</v>
      </c>
      <c r="F91" s="1">
        <v>3</v>
      </c>
      <c r="G91" s="1">
        <v>2</v>
      </c>
      <c r="H91" s="1">
        <v>2</v>
      </c>
      <c r="I91" s="1">
        <v>2</v>
      </c>
      <c r="J91" s="1">
        <v>2</v>
      </c>
      <c r="K91" s="1">
        <v>3</v>
      </c>
      <c r="L91" s="1">
        <v>4</v>
      </c>
      <c r="M91" s="1">
        <v>2</v>
      </c>
      <c r="N91" s="1">
        <v>1</v>
      </c>
      <c r="O91" s="1">
        <v>1</v>
      </c>
      <c r="P91" s="1">
        <v>10</v>
      </c>
      <c r="Q91" s="1">
        <v>-99</v>
      </c>
      <c r="R91" s="27">
        <v>2</v>
      </c>
      <c r="S91" s="1">
        <v>2</v>
      </c>
      <c r="T91" s="28">
        <v>2</v>
      </c>
      <c r="U91" s="1">
        <v>1</v>
      </c>
      <c r="V91" s="27">
        <v>2</v>
      </c>
      <c r="W91" s="1">
        <v>2</v>
      </c>
      <c r="X91" s="28">
        <v>4</v>
      </c>
      <c r="Y91" s="1">
        <v>1</v>
      </c>
      <c r="Z91" s="27">
        <v>2</v>
      </c>
      <c r="AA91" s="1">
        <v>1</v>
      </c>
      <c r="AB91" s="28">
        <v>3</v>
      </c>
      <c r="AC91" s="1">
        <v>1</v>
      </c>
      <c r="AD91" s="27">
        <v>2</v>
      </c>
      <c r="AE91" s="1">
        <v>2</v>
      </c>
      <c r="AF91" s="28">
        <v>3</v>
      </c>
      <c r="AG91" s="1">
        <v>1</v>
      </c>
      <c r="AH91" s="27">
        <v>2</v>
      </c>
      <c r="AI91" s="1">
        <v>2</v>
      </c>
      <c r="AJ91" s="28">
        <v>3</v>
      </c>
      <c r="AK91" s="1">
        <v>1</v>
      </c>
      <c r="AL91" s="27">
        <v>2</v>
      </c>
      <c r="AM91" s="1">
        <v>2</v>
      </c>
      <c r="AN91" s="28">
        <v>4</v>
      </c>
      <c r="AO91" s="1">
        <v>1</v>
      </c>
      <c r="AP91" s="27">
        <v>2</v>
      </c>
      <c r="AQ91" s="1">
        <v>2</v>
      </c>
      <c r="AR91" s="28">
        <v>2</v>
      </c>
      <c r="AS91" s="1">
        <v>1</v>
      </c>
      <c r="AT91" s="27">
        <v>2</v>
      </c>
      <c r="AU91" s="1">
        <v>2</v>
      </c>
      <c r="AV91" s="28">
        <v>3</v>
      </c>
      <c r="AW91" s="1">
        <v>1</v>
      </c>
      <c r="AX91" s="27">
        <v>2</v>
      </c>
      <c r="AY91" s="1">
        <v>1</v>
      </c>
      <c r="AZ91" s="28">
        <v>2</v>
      </c>
      <c r="BA91" s="1">
        <v>1</v>
      </c>
      <c r="BB91" s="27">
        <v>2</v>
      </c>
      <c r="BC91" s="1">
        <v>1</v>
      </c>
      <c r="BD91" s="28">
        <v>3</v>
      </c>
      <c r="BE91" s="2" t="s">
        <v>169</v>
      </c>
    </row>
    <row r="92" spans="1:57" x14ac:dyDescent="0.2">
      <c r="A92" s="1">
        <v>91</v>
      </c>
      <c r="B92" s="1">
        <v>1</v>
      </c>
      <c r="C92" s="1">
        <v>3</v>
      </c>
      <c r="D92" s="1">
        <v>2</v>
      </c>
      <c r="E92" s="1">
        <v>3</v>
      </c>
      <c r="F92" s="1">
        <v>4</v>
      </c>
      <c r="G92" s="1">
        <v>1</v>
      </c>
      <c r="H92" s="1">
        <v>2</v>
      </c>
      <c r="I92" s="1">
        <v>2</v>
      </c>
      <c r="J92" s="1">
        <v>3</v>
      </c>
      <c r="K92" s="1">
        <v>1</v>
      </c>
      <c r="L92" s="1">
        <v>5</v>
      </c>
      <c r="M92" s="1">
        <v>3</v>
      </c>
      <c r="N92" s="1">
        <v>3</v>
      </c>
      <c r="O92" s="1">
        <v>1</v>
      </c>
      <c r="P92" s="1">
        <v>10</v>
      </c>
      <c r="Q92" s="1">
        <v>1</v>
      </c>
      <c r="R92" s="27">
        <v>2</v>
      </c>
      <c r="S92" s="1">
        <v>1</v>
      </c>
      <c r="T92" s="28">
        <v>1</v>
      </c>
      <c r="U92" s="1">
        <v>-99</v>
      </c>
      <c r="V92" s="27">
        <v>2</v>
      </c>
      <c r="W92" s="1">
        <v>1</v>
      </c>
      <c r="X92" s="28">
        <v>1</v>
      </c>
      <c r="Y92" s="1">
        <v>-99</v>
      </c>
      <c r="Z92" s="27">
        <v>2</v>
      </c>
      <c r="AA92" s="1">
        <v>2</v>
      </c>
      <c r="AB92" s="28">
        <v>1</v>
      </c>
      <c r="AC92" s="1">
        <v>1</v>
      </c>
      <c r="AD92" s="27">
        <v>2</v>
      </c>
      <c r="AE92" s="1">
        <v>1</v>
      </c>
      <c r="AF92" s="28">
        <v>3</v>
      </c>
      <c r="AG92" s="1">
        <v>1</v>
      </c>
      <c r="AH92" s="27">
        <v>2</v>
      </c>
      <c r="AI92" s="1">
        <v>1</v>
      </c>
      <c r="AJ92" s="28">
        <v>3</v>
      </c>
      <c r="AK92" s="1">
        <v>1</v>
      </c>
      <c r="AL92" s="27">
        <v>2</v>
      </c>
      <c r="AM92" s="1">
        <v>2</v>
      </c>
      <c r="AN92" s="28">
        <v>2</v>
      </c>
      <c r="AO92" s="1">
        <v>1</v>
      </c>
      <c r="AP92" s="27">
        <v>2</v>
      </c>
      <c r="AQ92" s="1">
        <v>1</v>
      </c>
      <c r="AR92" s="28">
        <v>1</v>
      </c>
      <c r="AS92" s="1">
        <v>1</v>
      </c>
      <c r="AT92" s="27">
        <v>2</v>
      </c>
      <c r="AU92" s="1">
        <v>2</v>
      </c>
      <c r="AV92" s="28">
        <v>2</v>
      </c>
      <c r="AW92" s="1">
        <v>1</v>
      </c>
      <c r="AX92" s="27">
        <v>2</v>
      </c>
      <c r="AY92" s="1">
        <v>1</v>
      </c>
      <c r="AZ92" s="28">
        <v>1</v>
      </c>
      <c r="BA92" s="1">
        <v>1</v>
      </c>
      <c r="BB92" s="27">
        <v>2</v>
      </c>
      <c r="BC92" s="1">
        <v>2</v>
      </c>
      <c r="BD92" s="28">
        <v>2</v>
      </c>
      <c r="BE92" s="2" t="s">
        <v>170</v>
      </c>
    </row>
    <row r="93" spans="1:57" x14ac:dyDescent="0.2">
      <c r="A93" s="1">
        <v>92</v>
      </c>
      <c r="B93" s="1">
        <v>1</v>
      </c>
      <c r="C93" s="1">
        <v>1</v>
      </c>
      <c r="D93" s="1">
        <v>2</v>
      </c>
      <c r="E93" s="1">
        <v>5</v>
      </c>
      <c r="F93" s="1">
        <v>4</v>
      </c>
      <c r="G93" s="1">
        <v>2</v>
      </c>
      <c r="H93" s="1">
        <v>2</v>
      </c>
      <c r="I93" s="1">
        <v>1</v>
      </c>
      <c r="J93" s="1">
        <v>2</v>
      </c>
      <c r="K93" s="1">
        <v>2</v>
      </c>
      <c r="L93" s="1">
        <v>2</v>
      </c>
      <c r="M93" s="1">
        <v>2</v>
      </c>
      <c r="N93" s="1">
        <v>1</v>
      </c>
      <c r="O93" s="1">
        <v>1</v>
      </c>
      <c r="P93" s="1">
        <v>10</v>
      </c>
      <c r="Q93" s="1">
        <v>1</v>
      </c>
      <c r="R93" s="27">
        <v>2</v>
      </c>
      <c r="S93" s="1">
        <v>1</v>
      </c>
      <c r="T93" s="28">
        <v>3</v>
      </c>
      <c r="U93" s="1">
        <v>1</v>
      </c>
      <c r="V93" s="27">
        <v>2</v>
      </c>
      <c r="W93" s="1">
        <v>2</v>
      </c>
      <c r="X93" s="28">
        <v>3</v>
      </c>
      <c r="Y93" s="1">
        <v>1</v>
      </c>
      <c r="Z93" s="27">
        <v>2</v>
      </c>
      <c r="AA93" s="1">
        <v>1</v>
      </c>
      <c r="AB93" s="28">
        <v>4</v>
      </c>
      <c r="AC93" s="1">
        <v>1</v>
      </c>
      <c r="AD93" s="27">
        <v>2</v>
      </c>
      <c r="AE93" s="1">
        <v>1</v>
      </c>
      <c r="AF93" s="28">
        <v>4</v>
      </c>
      <c r="AG93" s="1">
        <v>1</v>
      </c>
      <c r="AH93" s="27">
        <v>2</v>
      </c>
      <c r="AI93" s="1">
        <v>2</v>
      </c>
      <c r="AJ93" s="28">
        <v>3</v>
      </c>
      <c r="AK93" s="1">
        <v>1</v>
      </c>
      <c r="AL93" s="27">
        <v>2</v>
      </c>
      <c r="AM93" s="1">
        <v>1</v>
      </c>
      <c r="AN93" s="28">
        <v>4</v>
      </c>
      <c r="AO93" s="1">
        <v>1</v>
      </c>
      <c r="AP93" s="27">
        <v>2</v>
      </c>
      <c r="AQ93" s="1">
        <v>2</v>
      </c>
      <c r="AR93" s="28">
        <v>4</v>
      </c>
      <c r="AS93" s="1">
        <v>1</v>
      </c>
      <c r="AT93" s="27">
        <v>2</v>
      </c>
      <c r="AU93" s="1">
        <v>2</v>
      </c>
      <c r="AV93" s="28">
        <v>3</v>
      </c>
      <c r="AW93" s="1">
        <v>1</v>
      </c>
      <c r="AX93" s="27">
        <v>2</v>
      </c>
      <c r="AY93" s="1">
        <v>1</v>
      </c>
      <c r="AZ93" s="28">
        <v>4</v>
      </c>
      <c r="BA93" s="1">
        <v>1</v>
      </c>
      <c r="BB93" s="27">
        <v>2</v>
      </c>
      <c r="BC93" s="1">
        <v>2</v>
      </c>
      <c r="BD93" s="28">
        <v>4</v>
      </c>
      <c r="BE93" s="2" t="s">
        <v>171</v>
      </c>
    </row>
    <row r="94" spans="1:57" x14ac:dyDescent="0.2">
      <c r="A94" s="1">
        <v>93</v>
      </c>
      <c r="B94" s="1">
        <v>1</v>
      </c>
      <c r="C94" s="1">
        <v>3</v>
      </c>
      <c r="D94" s="1">
        <v>2</v>
      </c>
      <c r="E94" s="1">
        <v>3</v>
      </c>
      <c r="F94" s="1">
        <v>4</v>
      </c>
      <c r="G94" s="1">
        <v>1</v>
      </c>
      <c r="H94" s="1">
        <v>2</v>
      </c>
      <c r="I94" s="1">
        <v>2</v>
      </c>
      <c r="J94" s="1">
        <v>2</v>
      </c>
      <c r="K94" s="1">
        <v>1</v>
      </c>
      <c r="L94" s="1">
        <v>2</v>
      </c>
      <c r="M94" s="1">
        <v>2</v>
      </c>
      <c r="N94" s="1">
        <v>3</v>
      </c>
      <c r="O94" s="1">
        <v>1</v>
      </c>
      <c r="P94" s="1">
        <v>10</v>
      </c>
      <c r="Q94" s="1">
        <v>1</v>
      </c>
      <c r="R94" s="27">
        <v>2</v>
      </c>
      <c r="S94" s="1">
        <v>1</v>
      </c>
      <c r="T94" s="28">
        <v>3</v>
      </c>
      <c r="U94" s="1">
        <v>1</v>
      </c>
      <c r="V94" s="27">
        <v>1</v>
      </c>
      <c r="W94" s="1">
        <v>1</v>
      </c>
      <c r="X94" s="28">
        <v>3</v>
      </c>
      <c r="Y94" s="1">
        <v>1</v>
      </c>
      <c r="Z94" s="27">
        <v>2</v>
      </c>
      <c r="AA94" s="1">
        <v>1</v>
      </c>
      <c r="AB94" s="28">
        <v>3</v>
      </c>
      <c r="AC94" s="1">
        <v>1</v>
      </c>
      <c r="AD94" s="27">
        <v>2</v>
      </c>
      <c r="AE94" s="1">
        <v>1</v>
      </c>
      <c r="AF94" s="28">
        <v>3</v>
      </c>
      <c r="AG94" s="1">
        <v>1</v>
      </c>
      <c r="AH94" s="27">
        <v>1</v>
      </c>
      <c r="AI94" s="1">
        <v>1</v>
      </c>
      <c r="AJ94" s="28">
        <v>3</v>
      </c>
      <c r="AK94" s="1">
        <v>1</v>
      </c>
      <c r="AL94" s="27">
        <v>1</v>
      </c>
      <c r="AM94" s="1">
        <v>1</v>
      </c>
      <c r="AN94" s="28">
        <v>3</v>
      </c>
      <c r="AO94" s="1">
        <v>1</v>
      </c>
      <c r="AP94" s="27">
        <v>1</v>
      </c>
      <c r="AQ94" s="1">
        <v>1</v>
      </c>
      <c r="AR94" s="28">
        <v>3</v>
      </c>
      <c r="AS94" s="1">
        <v>1</v>
      </c>
      <c r="AT94" s="27">
        <v>2</v>
      </c>
      <c r="AU94" s="1">
        <v>1</v>
      </c>
      <c r="AV94" s="28">
        <v>3</v>
      </c>
      <c r="AW94" s="1">
        <v>0</v>
      </c>
      <c r="AX94" s="27">
        <v>1</v>
      </c>
      <c r="AY94" s="1">
        <v>1</v>
      </c>
      <c r="AZ94" s="28">
        <v>3</v>
      </c>
      <c r="BA94" s="1">
        <v>1</v>
      </c>
      <c r="BB94" s="27">
        <v>2</v>
      </c>
      <c r="BC94" s="1">
        <v>1</v>
      </c>
      <c r="BD94" s="28">
        <v>3</v>
      </c>
      <c r="BE94" s="2" t="s">
        <v>172</v>
      </c>
    </row>
    <row r="95" spans="1:57" x14ac:dyDescent="0.2">
      <c r="A95" s="1">
        <v>94</v>
      </c>
      <c r="B95" s="1">
        <v>1</v>
      </c>
      <c r="C95" s="1">
        <v>3</v>
      </c>
      <c r="D95" s="1">
        <v>2</v>
      </c>
      <c r="E95" s="1">
        <v>5</v>
      </c>
      <c r="F95" s="1">
        <v>4</v>
      </c>
      <c r="G95" s="1">
        <v>1</v>
      </c>
      <c r="H95" s="1">
        <v>1</v>
      </c>
      <c r="I95" s="1">
        <v>2</v>
      </c>
      <c r="J95" s="1">
        <v>4</v>
      </c>
      <c r="K95" s="1">
        <v>3</v>
      </c>
      <c r="L95" s="1">
        <v>8</v>
      </c>
      <c r="M95" s="1">
        <v>3</v>
      </c>
      <c r="N95" s="1">
        <v>3</v>
      </c>
      <c r="O95" s="1">
        <v>2</v>
      </c>
      <c r="P95" s="1">
        <v>10</v>
      </c>
      <c r="Q95" s="1">
        <v>1</v>
      </c>
      <c r="R95" s="27">
        <v>2</v>
      </c>
      <c r="S95" s="1">
        <v>1</v>
      </c>
      <c r="T95" s="28">
        <v>4</v>
      </c>
      <c r="U95" s="1">
        <v>1</v>
      </c>
      <c r="V95" s="27">
        <v>2</v>
      </c>
      <c r="W95" s="1">
        <v>2</v>
      </c>
      <c r="X95" s="28">
        <v>2</v>
      </c>
      <c r="Y95" s="1">
        <v>1</v>
      </c>
      <c r="Z95" s="27">
        <v>2</v>
      </c>
      <c r="AA95" s="1">
        <v>1</v>
      </c>
      <c r="AB95" s="28">
        <v>4</v>
      </c>
      <c r="AC95" s="1">
        <v>1</v>
      </c>
      <c r="AD95" s="27">
        <v>2</v>
      </c>
      <c r="AE95" s="1">
        <v>2</v>
      </c>
      <c r="AF95" s="28">
        <v>2</v>
      </c>
      <c r="AG95" s="1">
        <v>1</v>
      </c>
      <c r="AH95" s="27">
        <v>2</v>
      </c>
      <c r="AI95" s="1">
        <v>1</v>
      </c>
      <c r="AJ95" s="28">
        <v>3</v>
      </c>
      <c r="AK95" s="1">
        <v>1</v>
      </c>
      <c r="AL95" s="27">
        <v>2</v>
      </c>
      <c r="AM95" s="1">
        <v>2</v>
      </c>
      <c r="AN95" s="28">
        <v>2</v>
      </c>
      <c r="AO95" s="1">
        <v>1</v>
      </c>
      <c r="AP95" s="27">
        <v>2</v>
      </c>
      <c r="AQ95" s="1">
        <v>2</v>
      </c>
      <c r="AR95" s="28">
        <v>3</v>
      </c>
      <c r="AS95" s="1">
        <v>1</v>
      </c>
      <c r="AT95" s="27">
        <v>2</v>
      </c>
      <c r="AU95" s="1">
        <v>2</v>
      </c>
      <c r="AV95" s="28">
        <v>3</v>
      </c>
      <c r="AW95" s="1">
        <v>1</v>
      </c>
      <c r="AX95" s="27">
        <v>2</v>
      </c>
      <c r="AY95" s="1">
        <v>1</v>
      </c>
      <c r="AZ95" s="28">
        <v>2</v>
      </c>
      <c r="BA95" s="1">
        <v>1</v>
      </c>
      <c r="BB95" s="27">
        <v>2</v>
      </c>
      <c r="BC95" s="1">
        <v>1</v>
      </c>
      <c r="BD95" s="28">
        <v>4</v>
      </c>
      <c r="BE95" s="2" t="s">
        <v>173</v>
      </c>
    </row>
    <row r="96" spans="1:57" x14ac:dyDescent="0.2">
      <c r="A96" s="1">
        <v>95</v>
      </c>
      <c r="B96" s="1">
        <v>1</v>
      </c>
      <c r="C96" s="1">
        <v>3</v>
      </c>
      <c r="D96" s="1">
        <v>1</v>
      </c>
      <c r="E96" s="1">
        <v>5</v>
      </c>
      <c r="F96" s="1">
        <v>4</v>
      </c>
      <c r="G96" s="1">
        <v>1</v>
      </c>
      <c r="H96" s="1">
        <v>2</v>
      </c>
      <c r="I96" s="1">
        <v>2</v>
      </c>
      <c r="J96" s="1">
        <v>3</v>
      </c>
      <c r="K96" s="1">
        <v>4</v>
      </c>
      <c r="L96" s="1">
        <v>8</v>
      </c>
      <c r="M96" s="1">
        <v>3</v>
      </c>
      <c r="N96" s="1">
        <v>3</v>
      </c>
      <c r="O96" s="1">
        <v>1</v>
      </c>
      <c r="P96" s="1">
        <v>10</v>
      </c>
      <c r="Q96" s="1">
        <v>1</v>
      </c>
      <c r="R96" s="27">
        <v>2</v>
      </c>
      <c r="S96" s="1">
        <v>2</v>
      </c>
      <c r="T96" s="28">
        <v>4</v>
      </c>
      <c r="U96" s="1">
        <v>1</v>
      </c>
      <c r="V96" s="27">
        <v>1</v>
      </c>
      <c r="W96" s="1">
        <v>2</v>
      </c>
      <c r="X96" s="28">
        <v>4</v>
      </c>
      <c r="Y96" s="1">
        <v>1</v>
      </c>
      <c r="Z96" s="27">
        <v>2</v>
      </c>
      <c r="AA96" s="1">
        <v>1</v>
      </c>
      <c r="AB96" s="28">
        <v>2</v>
      </c>
      <c r="AC96" s="1">
        <v>1</v>
      </c>
      <c r="AD96" s="27">
        <v>2</v>
      </c>
      <c r="AE96" s="1">
        <v>2</v>
      </c>
      <c r="AF96" s="28">
        <v>3</v>
      </c>
      <c r="AG96" s="1">
        <v>1</v>
      </c>
      <c r="AH96" s="27">
        <v>2</v>
      </c>
      <c r="AI96" s="1">
        <v>2</v>
      </c>
      <c r="AJ96" s="28">
        <v>3</v>
      </c>
      <c r="AK96" s="1">
        <v>1</v>
      </c>
      <c r="AL96" s="27">
        <v>2</v>
      </c>
      <c r="AM96" s="1">
        <v>2</v>
      </c>
      <c r="AN96" s="28">
        <v>3</v>
      </c>
      <c r="AO96" s="1">
        <v>1</v>
      </c>
      <c r="AP96" s="27">
        <v>1</v>
      </c>
      <c r="AQ96" s="1">
        <v>2</v>
      </c>
      <c r="AR96" s="28">
        <v>4</v>
      </c>
      <c r="AS96" s="1">
        <v>1</v>
      </c>
      <c r="AT96" s="27">
        <v>2</v>
      </c>
      <c r="AU96" s="1">
        <v>2</v>
      </c>
      <c r="AV96" s="28">
        <v>3</v>
      </c>
      <c r="AW96" s="1">
        <v>1</v>
      </c>
      <c r="AX96" s="27">
        <v>2</v>
      </c>
      <c r="AY96" s="1">
        <v>1</v>
      </c>
      <c r="AZ96" s="28">
        <v>3</v>
      </c>
      <c r="BA96" s="1">
        <v>1</v>
      </c>
      <c r="BB96" s="27">
        <v>2</v>
      </c>
      <c r="BC96" s="1">
        <v>1</v>
      </c>
      <c r="BD96" s="28">
        <v>3</v>
      </c>
      <c r="BE96" s="2" t="s">
        <v>175</v>
      </c>
    </row>
    <row r="97" spans="1:57" x14ac:dyDescent="0.2">
      <c r="A97" s="1">
        <v>96</v>
      </c>
      <c r="B97" s="1">
        <v>1</v>
      </c>
      <c r="C97" s="1">
        <v>2</v>
      </c>
      <c r="D97" s="1">
        <v>2</v>
      </c>
      <c r="E97" s="1">
        <v>5</v>
      </c>
      <c r="F97" s="1">
        <v>4</v>
      </c>
      <c r="G97" s="1">
        <v>1</v>
      </c>
      <c r="H97" s="1">
        <v>2</v>
      </c>
      <c r="I97" s="1">
        <v>2</v>
      </c>
      <c r="J97" s="1">
        <v>1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10</v>
      </c>
      <c r="Q97" s="1">
        <v>1</v>
      </c>
      <c r="R97" s="27">
        <v>2</v>
      </c>
      <c r="S97" s="1">
        <v>2</v>
      </c>
      <c r="T97" s="28">
        <v>4</v>
      </c>
      <c r="U97" s="1">
        <v>1</v>
      </c>
      <c r="V97" s="27">
        <v>2</v>
      </c>
      <c r="W97" s="1">
        <v>2</v>
      </c>
      <c r="X97" s="28">
        <v>4</v>
      </c>
      <c r="Y97" s="1">
        <v>1</v>
      </c>
      <c r="Z97" s="27">
        <v>2</v>
      </c>
      <c r="AA97" s="1">
        <v>1</v>
      </c>
      <c r="AB97" s="28">
        <v>3</v>
      </c>
      <c r="AC97" s="1">
        <v>1</v>
      </c>
      <c r="AD97" s="27">
        <v>2</v>
      </c>
      <c r="AE97" s="1">
        <v>2</v>
      </c>
      <c r="AF97" s="28">
        <v>3</v>
      </c>
      <c r="AG97" s="1">
        <v>1</v>
      </c>
      <c r="AH97" s="27">
        <v>2</v>
      </c>
      <c r="AI97" s="1">
        <v>2</v>
      </c>
      <c r="AJ97" s="28">
        <v>3</v>
      </c>
      <c r="AK97" s="1">
        <v>0</v>
      </c>
      <c r="AL97" s="27">
        <v>2</v>
      </c>
      <c r="AM97" s="1">
        <v>1</v>
      </c>
      <c r="AN97" s="28">
        <v>3</v>
      </c>
      <c r="AO97" s="1">
        <v>1</v>
      </c>
      <c r="AP97" s="27">
        <v>2</v>
      </c>
      <c r="AQ97" s="1">
        <v>2</v>
      </c>
      <c r="AR97" s="28">
        <v>4</v>
      </c>
      <c r="AS97" s="1">
        <v>1</v>
      </c>
      <c r="AT97" s="27">
        <v>2</v>
      </c>
      <c r="AU97" s="1">
        <v>2</v>
      </c>
      <c r="AV97" s="28">
        <v>4</v>
      </c>
      <c r="AW97" s="1">
        <v>0</v>
      </c>
      <c r="AX97" s="27">
        <v>2</v>
      </c>
      <c r="AY97" s="1">
        <v>1</v>
      </c>
      <c r="AZ97" s="28">
        <v>4</v>
      </c>
      <c r="BA97" s="1">
        <v>1</v>
      </c>
      <c r="BB97" s="27">
        <v>2</v>
      </c>
      <c r="BC97" s="1">
        <v>2</v>
      </c>
      <c r="BD97" s="28">
        <v>3</v>
      </c>
      <c r="BE97" s="2" t="s">
        <v>176</v>
      </c>
    </row>
    <row r="98" spans="1:57" x14ac:dyDescent="0.2">
      <c r="A98" s="1">
        <v>97</v>
      </c>
      <c r="B98" s="1"/>
      <c r="C98" s="1">
        <v>3</v>
      </c>
      <c r="D98" s="1">
        <v>2</v>
      </c>
      <c r="E98" s="1">
        <v>2</v>
      </c>
      <c r="F98" s="1">
        <v>4</v>
      </c>
      <c r="G98" s="1">
        <v>1</v>
      </c>
      <c r="H98" s="1">
        <v>2</v>
      </c>
      <c r="I98" s="1">
        <v>3</v>
      </c>
      <c r="J98" s="1">
        <v>2</v>
      </c>
      <c r="K98" s="1">
        <v>3</v>
      </c>
      <c r="L98" s="1">
        <v>7</v>
      </c>
      <c r="M98" s="1">
        <v>3</v>
      </c>
      <c r="N98" s="1">
        <v>3</v>
      </c>
      <c r="O98" s="1">
        <v>3</v>
      </c>
      <c r="P98" s="1"/>
      <c r="Q98" s="1"/>
      <c r="R98" s="27">
        <v>1</v>
      </c>
      <c r="S98" s="1">
        <v>1</v>
      </c>
      <c r="T98" s="28">
        <v>4</v>
      </c>
      <c r="U98" s="1"/>
      <c r="V98" s="27">
        <v>1</v>
      </c>
      <c r="W98" s="1">
        <v>2</v>
      </c>
      <c r="X98" s="28">
        <v>4</v>
      </c>
      <c r="Y98" s="1"/>
      <c r="Z98" s="27">
        <v>2</v>
      </c>
      <c r="AA98" s="1">
        <v>1</v>
      </c>
      <c r="AB98" s="28">
        <v>4</v>
      </c>
      <c r="AC98" s="1"/>
      <c r="AD98" s="27">
        <v>2</v>
      </c>
      <c r="AE98" s="1">
        <v>1</v>
      </c>
      <c r="AF98" s="28">
        <v>3</v>
      </c>
      <c r="AG98" s="1"/>
      <c r="AH98" s="27">
        <v>1</v>
      </c>
      <c r="AI98" s="1">
        <v>2</v>
      </c>
      <c r="AJ98" s="28">
        <v>3</v>
      </c>
      <c r="AK98" s="1"/>
      <c r="AL98" s="27">
        <v>2</v>
      </c>
      <c r="AM98" s="1">
        <v>2</v>
      </c>
      <c r="AN98" s="28">
        <v>3</v>
      </c>
      <c r="AO98" s="1"/>
      <c r="AP98" s="27">
        <v>1</v>
      </c>
      <c r="AQ98" s="1">
        <v>1</v>
      </c>
      <c r="AR98" s="28">
        <v>3</v>
      </c>
      <c r="AS98" s="1"/>
      <c r="AT98" s="27">
        <v>2</v>
      </c>
      <c r="AU98" s="1">
        <v>1</v>
      </c>
      <c r="AV98" s="28">
        <v>2</v>
      </c>
      <c r="AW98" s="1"/>
      <c r="AX98" s="27">
        <v>2</v>
      </c>
      <c r="AY98" s="1">
        <v>1</v>
      </c>
      <c r="AZ98" s="28">
        <v>3</v>
      </c>
      <c r="BA98" s="1"/>
      <c r="BB98" s="27">
        <v>2</v>
      </c>
      <c r="BC98" s="1">
        <v>2</v>
      </c>
      <c r="BD98" s="28">
        <v>3</v>
      </c>
    </row>
    <row r="99" spans="1:57" x14ac:dyDescent="0.2">
      <c r="A99" s="1">
        <v>98</v>
      </c>
      <c r="B99" s="1"/>
      <c r="C99" s="1">
        <v>3</v>
      </c>
      <c r="D99" s="1">
        <v>1</v>
      </c>
      <c r="E99" s="1">
        <v>5</v>
      </c>
      <c r="F99" s="1">
        <v>4</v>
      </c>
      <c r="G99" s="1">
        <v>1</v>
      </c>
      <c r="H99" s="1">
        <v>2</v>
      </c>
      <c r="I99" s="1">
        <v>2</v>
      </c>
      <c r="J99" s="1">
        <v>3</v>
      </c>
      <c r="K99" s="1">
        <v>3</v>
      </c>
      <c r="L99" s="1">
        <v>7</v>
      </c>
      <c r="M99" s="1">
        <v>3</v>
      </c>
      <c r="N99" s="1">
        <v>3</v>
      </c>
      <c r="O99" s="1">
        <v>1</v>
      </c>
      <c r="P99" s="1"/>
      <c r="Q99" s="1"/>
      <c r="R99" s="27">
        <v>1</v>
      </c>
      <c r="S99" s="1">
        <v>1</v>
      </c>
      <c r="T99" s="28">
        <v>4</v>
      </c>
      <c r="U99" s="1"/>
      <c r="V99" s="27">
        <v>1</v>
      </c>
      <c r="W99" s="1">
        <v>2</v>
      </c>
      <c r="X99" s="28">
        <v>3</v>
      </c>
      <c r="Y99" s="1"/>
      <c r="Z99" s="27">
        <v>1</v>
      </c>
      <c r="AA99" s="1">
        <v>1</v>
      </c>
      <c r="AB99" s="28">
        <v>3</v>
      </c>
      <c r="AC99" s="1"/>
      <c r="AD99" s="27">
        <v>1</v>
      </c>
      <c r="AE99" s="1">
        <v>2</v>
      </c>
      <c r="AF99" s="28">
        <v>2</v>
      </c>
      <c r="AG99" s="1"/>
      <c r="AH99" s="27">
        <v>1</v>
      </c>
      <c r="AI99" s="1">
        <v>1</v>
      </c>
      <c r="AJ99" s="28">
        <v>3</v>
      </c>
      <c r="AK99" s="1"/>
      <c r="AL99" s="27">
        <v>1</v>
      </c>
      <c r="AM99" s="1">
        <v>1</v>
      </c>
      <c r="AN99" s="28">
        <v>4</v>
      </c>
      <c r="AO99" s="1"/>
      <c r="AP99" s="27">
        <v>1</v>
      </c>
      <c r="AQ99" s="1">
        <v>2</v>
      </c>
      <c r="AR99" s="28">
        <v>3</v>
      </c>
      <c r="AS99" s="1"/>
      <c r="AT99" s="27">
        <v>1</v>
      </c>
      <c r="AU99" s="1">
        <v>1</v>
      </c>
      <c r="AV99" s="28">
        <v>4</v>
      </c>
      <c r="AW99" s="1"/>
      <c r="AX99" s="27">
        <v>1</v>
      </c>
      <c r="AY99" s="1">
        <v>1</v>
      </c>
      <c r="AZ99" s="28">
        <v>4</v>
      </c>
      <c r="BA99" s="1"/>
      <c r="BB99" s="27">
        <v>1</v>
      </c>
      <c r="BC99" s="1">
        <v>1</v>
      </c>
      <c r="BD99" s="28">
        <v>2</v>
      </c>
    </row>
    <row r="100" spans="1:57" x14ac:dyDescent="0.2">
      <c r="A100" s="1">
        <v>99</v>
      </c>
      <c r="B100" s="1"/>
      <c r="C100" s="1">
        <v>3</v>
      </c>
      <c r="D100" s="1">
        <v>1</v>
      </c>
      <c r="E100" s="1">
        <v>4</v>
      </c>
      <c r="F100" s="1">
        <v>4</v>
      </c>
      <c r="G100" s="1">
        <v>2</v>
      </c>
      <c r="H100" s="1">
        <v>2</v>
      </c>
      <c r="I100" s="1">
        <v>4</v>
      </c>
      <c r="J100" s="1">
        <v>3</v>
      </c>
      <c r="K100" s="1">
        <v>4</v>
      </c>
      <c r="L100" s="1">
        <v>8</v>
      </c>
      <c r="M100" s="1">
        <v>4</v>
      </c>
      <c r="N100" s="1">
        <v>3</v>
      </c>
      <c r="O100" s="1">
        <v>3</v>
      </c>
      <c r="P100" s="1"/>
      <c r="Q100" s="1"/>
      <c r="R100" s="27">
        <v>2</v>
      </c>
      <c r="S100" s="1">
        <v>1</v>
      </c>
      <c r="T100" s="28">
        <v>4</v>
      </c>
      <c r="U100" s="1"/>
      <c r="V100" s="27">
        <v>2</v>
      </c>
      <c r="W100" s="1">
        <v>1</v>
      </c>
      <c r="X100" s="28">
        <v>4</v>
      </c>
      <c r="Y100" s="1"/>
      <c r="Z100" s="27">
        <v>2</v>
      </c>
      <c r="AA100" s="1">
        <v>1</v>
      </c>
      <c r="AB100" s="28">
        <v>4</v>
      </c>
      <c r="AC100" s="1"/>
      <c r="AD100" s="27">
        <v>2</v>
      </c>
      <c r="AE100" s="1">
        <v>2</v>
      </c>
      <c r="AF100" s="28">
        <v>4</v>
      </c>
      <c r="AG100" s="1"/>
      <c r="AH100" s="27">
        <v>2</v>
      </c>
      <c r="AI100" s="1">
        <v>2</v>
      </c>
      <c r="AJ100" s="28">
        <v>4</v>
      </c>
      <c r="AK100" s="1"/>
      <c r="AL100" s="27">
        <v>1</v>
      </c>
      <c r="AM100" s="1">
        <v>1</v>
      </c>
      <c r="AN100" s="28">
        <v>4</v>
      </c>
      <c r="AO100" s="1"/>
      <c r="AP100" s="27">
        <v>2</v>
      </c>
      <c r="AQ100" s="1">
        <v>1</v>
      </c>
      <c r="AR100" s="28">
        <v>4</v>
      </c>
      <c r="AS100" s="1"/>
      <c r="AT100" s="27">
        <v>2</v>
      </c>
      <c r="AU100" s="1">
        <v>1</v>
      </c>
      <c r="AV100" s="28">
        <v>4</v>
      </c>
      <c r="AW100" s="1"/>
      <c r="AX100" s="27">
        <v>2</v>
      </c>
      <c r="AY100" s="1">
        <v>1</v>
      </c>
      <c r="AZ100" s="28">
        <v>4</v>
      </c>
      <c r="BA100" s="1"/>
      <c r="BB100" s="27">
        <v>2</v>
      </c>
      <c r="BC100" s="1">
        <v>2</v>
      </c>
      <c r="BD100" s="28">
        <v>4</v>
      </c>
    </row>
    <row r="101" spans="1:57" x14ac:dyDescent="0.2">
      <c r="A101" s="1">
        <v>100</v>
      </c>
      <c r="B101" s="1"/>
      <c r="C101" s="1">
        <v>2</v>
      </c>
      <c r="D101" s="1">
        <v>2</v>
      </c>
      <c r="E101" s="1">
        <v>4</v>
      </c>
      <c r="F101" s="1">
        <v>4</v>
      </c>
      <c r="G101" s="1">
        <v>1</v>
      </c>
      <c r="H101" s="1">
        <v>2</v>
      </c>
      <c r="I101" s="1">
        <v>3</v>
      </c>
      <c r="J101" s="1">
        <v>3</v>
      </c>
      <c r="K101" s="1">
        <v>4</v>
      </c>
      <c r="L101" s="1">
        <v>5</v>
      </c>
      <c r="M101" s="1">
        <v>4</v>
      </c>
      <c r="N101" s="1">
        <v>3</v>
      </c>
      <c r="O101" s="1">
        <v>2</v>
      </c>
      <c r="P101" s="1"/>
      <c r="Q101" s="1"/>
      <c r="R101" s="27">
        <v>2</v>
      </c>
      <c r="S101" s="1">
        <v>2</v>
      </c>
      <c r="T101" s="28">
        <v>2</v>
      </c>
      <c r="U101" s="1"/>
      <c r="V101" s="27">
        <v>1</v>
      </c>
      <c r="W101" s="1">
        <v>2</v>
      </c>
      <c r="X101" s="28">
        <v>4</v>
      </c>
      <c r="Y101" s="1"/>
      <c r="Z101" s="27">
        <v>2</v>
      </c>
      <c r="AA101" s="1">
        <v>1</v>
      </c>
      <c r="AB101" s="28">
        <v>3</v>
      </c>
      <c r="AC101" s="1"/>
      <c r="AD101" s="27">
        <v>1</v>
      </c>
      <c r="AE101" s="1">
        <v>1</v>
      </c>
      <c r="AF101" s="28">
        <v>4</v>
      </c>
      <c r="AG101" s="1"/>
      <c r="AH101" s="27">
        <v>1</v>
      </c>
      <c r="AI101" s="1">
        <v>2</v>
      </c>
      <c r="AJ101" s="28">
        <v>4</v>
      </c>
      <c r="AK101" s="1"/>
      <c r="AL101" s="27">
        <v>2</v>
      </c>
      <c r="AM101" s="1">
        <v>2</v>
      </c>
      <c r="AN101" s="28">
        <v>3</v>
      </c>
      <c r="AO101" s="1"/>
      <c r="AP101" s="27">
        <v>1</v>
      </c>
      <c r="AQ101" s="1">
        <v>2</v>
      </c>
      <c r="AR101" s="28">
        <v>4</v>
      </c>
      <c r="AS101" s="1"/>
      <c r="AT101" s="27">
        <v>2</v>
      </c>
      <c r="AU101" s="1">
        <v>2</v>
      </c>
      <c r="AV101" s="28">
        <v>2</v>
      </c>
      <c r="AW101" s="1"/>
      <c r="AX101" s="27">
        <v>2</v>
      </c>
      <c r="AY101" s="1">
        <v>1</v>
      </c>
      <c r="AZ101" s="28">
        <v>4</v>
      </c>
      <c r="BA101" s="1"/>
      <c r="BB101" s="27">
        <v>2</v>
      </c>
      <c r="BC101" s="1">
        <v>2</v>
      </c>
      <c r="BD101" s="28">
        <v>3</v>
      </c>
    </row>
    <row r="102" spans="1:57" x14ac:dyDescent="0.2">
      <c r="A102" s="1">
        <v>101</v>
      </c>
      <c r="B102" s="1"/>
      <c r="C102" s="1">
        <v>3</v>
      </c>
      <c r="D102" s="1">
        <v>2</v>
      </c>
      <c r="E102" s="1">
        <v>3</v>
      </c>
      <c r="F102" s="1">
        <v>-77</v>
      </c>
      <c r="G102" s="1">
        <v>1</v>
      </c>
      <c r="H102" s="1">
        <v>2</v>
      </c>
      <c r="I102" s="1">
        <v>3</v>
      </c>
      <c r="J102" s="1">
        <v>4</v>
      </c>
      <c r="K102" s="1">
        <v>3</v>
      </c>
      <c r="L102" s="1">
        <v>7</v>
      </c>
      <c r="M102" s="1">
        <v>3</v>
      </c>
      <c r="N102" s="1">
        <v>3</v>
      </c>
      <c r="O102" s="1">
        <v>2</v>
      </c>
      <c r="P102" s="1"/>
      <c r="Q102" s="1"/>
      <c r="R102" s="27">
        <v>2</v>
      </c>
      <c r="S102" s="1">
        <v>1</v>
      </c>
      <c r="T102" s="28">
        <v>4</v>
      </c>
      <c r="U102" s="1"/>
      <c r="V102" s="27">
        <v>1</v>
      </c>
      <c r="W102" s="1">
        <v>2</v>
      </c>
      <c r="X102" s="28">
        <v>4</v>
      </c>
      <c r="Y102" s="1"/>
      <c r="Z102" s="27">
        <v>2</v>
      </c>
      <c r="AA102" s="1">
        <v>1</v>
      </c>
      <c r="AB102" s="28">
        <v>3</v>
      </c>
      <c r="AC102" s="1"/>
      <c r="AD102" s="27">
        <v>2</v>
      </c>
      <c r="AE102" s="1">
        <v>1</v>
      </c>
      <c r="AF102" s="28">
        <v>3</v>
      </c>
      <c r="AG102" s="1"/>
      <c r="AH102" s="27">
        <v>2</v>
      </c>
      <c r="AI102" s="1">
        <v>1</v>
      </c>
      <c r="AJ102" s="28">
        <v>3</v>
      </c>
      <c r="AK102" s="1"/>
      <c r="AL102" s="27">
        <v>2</v>
      </c>
      <c r="AM102" s="1">
        <v>1</v>
      </c>
      <c r="AN102" s="28">
        <v>3</v>
      </c>
      <c r="AO102" s="1"/>
      <c r="AP102" s="27">
        <v>2</v>
      </c>
      <c r="AQ102" s="1">
        <v>2</v>
      </c>
      <c r="AR102" s="28">
        <v>3</v>
      </c>
      <c r="AS102" s="1"/>
      <c r="AT102" s="27">
        <v>2</v>
      </c>
      <c r="AU102" s="1">
        <v>2</v>
      </c>
      <c r="AV102" s="28">
        <v>3</v>
      </c>
      <c r="AW102" s="1"/>
      <c r="AX102" s="27">
        <v>2</v>
      </c>
      <c r="AY102" s="1">
        <v>1</v>
      </c>
      <c r="AZ102" s="28">
        <v>3</v>
      </c>
      <c r="BA102" s="1"/>
      <c r="BB102" s="27">
        <v>2</v>
      </c>
      <c r="BC102" s="1">
        <v>2</v>
      </c>
      <c r="BD102" s="28">
        <v>3</v>
      </c>
    </row>
    <row r="103" spans="1:57" x14ac:dyDescent="0.2">
      <c r="A103" s="1">
        <v>102</v>
      </c>
      <c r="B103" s="1"/>
      <c r="C103" s="1">
        <v>3</v>
      </c>
      <c r="D103" s="1">
        <v>1</v>
      </c>
      <c r="E103" s="1">
        <v>2</v>
      </c>
      <c r="F103" s="1">
        <v>4</v>
      </c>
      <c r="G103" s="1">
        <v>1</v>
      </c>
      <c r="H103" s="1">
        <v>2</v>
      </c>
      <c r="I103" s="1">
        <v>3</v>
      </c>
      <c r="J103" s="1">
        <v>3</v>
      </c>
      <c r="K103" s="1">
        <v>4</v>
      </c>
      <c r="L103" s="1">
        <v>8</v>
      </c>
      <c r="M103" s="1">
        <v>3</v>
      </c>
      <c r="N103" s="1">
        <v>1</v>
      </c>
      <c r="O103" s="1">
        <v>1</v>
      </c>
      <c r="P103" s="1"/>
      <c r="Q103" s="1"/>
      <c r="R103" s="27">
        <v>2</v>
      </c>
      <c r="S103" s="1">
        <v>2</v>
      </c>
      <c r="T103" s="28">
        <v>3</v>
      </c>
      <c r="U103" s="1"/>
      <c r="V103" s="27">
        <v>1</v>
      </c>
      <c r="W103" s="1">
        <v>2</v>
      </c>
      <c r="X103" s="28">
        <v>4</v>
      </c>
      <c r="Y103" s="1"/>
      <c r="Z103" s="27">
        <v>2</v>
      </c>
      <c r="AA103" s="1">
        <v>1</v>
      </c>
      <c r="AB103" s="28">
        <v>4</v>
      </c>
      <c r="AC103" s="1"/>
      <c r="AD103" s="27">
        <v>2</v>
      </c>
      <c r="AE103" s="1">
        <v>1</v>
      </c>
      <c r="AF103" s="28">
        <v>4</v>
      </c>
      <c r="AG103" s="1"/>
      <c r="AH103" s="27">
        <v>2</v>
      </c>
      <c r="AI103" s="1">
        <v>2</v>
      </c>
      <c r="AJ103" s="28">
        <v>4</v>
      </c>
      <c r="AK103" s="1"/>
      <c r="AL103" s="27">
        <v>2</v>
      </c>
      <c r="AM103" s="1">
        <v>1</v>
      </c>
      <c r="AN103" s="28">
        <v>4</v>
      </c>
      <c r="AO103" s="1"/>
      <c r="AP103" s="27">
        <v>2</v>
      </c>
      <c r="AQ103" s="1">
        <v>2</v>
      </c>
      <c r="AR103" s="28">
        <v>4</v>
      </c>
      <c r="AS103" s="1"/>
      <c r="AT103" s="27">
        <v>2</v>
      </c>
      <c r="AU103" s="1">
        <v>1</v>
      </c>
      <c r="AV103" s="28">
        <v>3</v>
      </c>
      <c r="AW103" s="1"/>
      <c r="AX103" s="27">
        <v>2</v>
      </c>
      <c r="AY103" s="1">
        <v>1</v>
      </c>
      <c r="AZ103" s="28">
        <v>4</v>
      </c>
      <c r="BA103" s="1"/>
      <c r="BB103" s="27">
        <v>2</v>
      </c>
      <c r="BC103" s="1">
        <v>1</v>
      </c>
      <c r="BD103" s="28">
        <v>4</v>
      </c>
    </row>
    <row r="104" spans="1:57" x14ac:dyDescent="0.2">
      <c r="A104" s="1">
        <v>103</v>
      </c>
      <c r="B104" s="1"/>
      <c r="C104" s="1">
        <v>3</v>
      </c>
      <c r="D104" s="1">
        <v>1</v>
      </c>
      <c r="E104" s="1">
        <v>5</v>
      </c>
      <c r="F104" s="1">
        <v>4</v>
      </c>
      <c r="G104" s="1">
        <v>1</v>
      </c>
      <c r="H104" s="1">
        <v>2</v>
      </c>
      <c r="I104" s="1">
        <v>3</v>
      </c>
      <c r="J104" s="1">
        <v>2</v>
      </c>
      <c r="K104" s="1">
        <v>4</v>
      </c>
      <c r="L104" s="1">
        <v>8</v>
      </c>
      <c r="M104" s="1">
        <v>4</v>
      </c>
      <c r="N104" s="1">
        <v>3</v>
      </c>
      <c r="O104" s="1">
        <v>3</v>
      </c>
      <c r="P104" s="1"/>
      <c r="Q104" s="1"/>
      <c r="R104" s="27">
        <v>2</v>
      </c>
      <c r="S104" s="1">
        <v>1</v>
      </c>
      <c r="T104" s="28">
        <v>3</v>
      </c>
      <c r="U104" s="1"/>
      <c r="V104" s="27">
        <v>1</v>
      </c>
      <c r="W104" s="1">
        <v>2</v>
      </c>
      <c r="X104" s="28">
        <v>4</v>
      </c>
      <c r="Y104" s="1"/>
      <c r="Z104" s="27">
        <v>2</v>
      </c>
      <c r="AA104" s="1">
        <v>2</v>
      </c>
      <c r="AB104" s="28">
        <v>4</v>
      </c>
      <c r="AC104" s="1"/>
      <c r="AD104" s="27">
        <v>2</v>
      </c>
      <c r="AE104" s="1">
        <v>1</v>
      </c>
      <c r="AF104" s="28">
        <v>4</v>
      </c>
      <c r="AG104" s="1"/>
      <c r="AH104" s="27">
        <v>1</v>
      </c>
      <c r="AI104" s="1">
        <v>2</v>
      </c>
      <c r="AJ104" s="28">
        <v>4</v>
      </c>
      <c r="AK104" s="1"/>
      <c r="AL104" s="27">
        <v>2</v>
      </c>
      <c r="AM104" s="1">
        <v>1</v>
      </c>
      <c r="AN104" s="28">
        <v>4</v>
      </c>
      <c r="AO104" s="1"/>
      <c r="AP104" s="27">
        <v>1</v>
      </c>
      <c r="AQ104" s="1">
        <v>2</v>
      </c>
      <c r="AR104" s="28">
        <v>4</v>
      </c>
      <c r="AS104" s="1"/>
      <c r="AT104" s="27">
        <v>2</v>
      </c>
      <c r="AU104" s="1">
        <v>2</v>
      </c>
      <c r="AV104" s="28">
        <v>4</v>
      </c>
      <c r="AW104" s="1"/>
      <c r="AX104" s="27">
        <v>2</v>
      </c>
      <c r="AY104" s="1">
        <v>1</v>
      </c>
      <c r="AZ104" s="28">
        <v>4</v>
      </c>
      <c r="BA104" s="1"/>
      <c r="BB104" s="27">
        <v>2</v>
      </c>
      <c r="BC104" s="1">
        <v>2</v>
      </c>
      <c r="BD104" s="28">
        <v>4</v>
      </c>
    </row>
    <row r="105" spans="1:57" x14ac:dyDescent="0.2">
      <c r="A105" s="1">
        <v>104</v>
      </c>
      <c r="B105" s="1"/>
      <c r="C105" s="1">
        <v>3</v>
      </c>
      <c r="D105" s="1">
        <v>2</v>
      </c>
      <c r="E105" s="1">
        <v>2</v>
      </c>
      <c r="F105" s="1">
        <v>4</v>
      </c>
      <c r="G105" s="1">
        <v>1</v>
      </c>
      <c r="H105" s="1">
        <v>2</v>
      </c>
      <c r="I105" s="1">
        <v>3</v>
      </c>
      <c r="J105" s="1">
        <v>3</v>
      </c>
      <c r="K105" s="1">
        <v>3</v>
      </c>
      <c r="L105" s="1">
        <v>5</v>
      </c>
      <c r="M105" s="1">
        <v>2</v>
      </c>
      <c r="N105" s="1">
        <v>2</v>
      </c>
      <c r="O105" s="1">
        <v>2</v>
      </c>
      <c r="P105" s="1"/>
      <c r="Q105" s="1"/>
      <c r="R105" s="27">
        <v>2</v>
      </c>
      <c r="S105" s="1">
        <v>1</v>
      </c>
      <c r="T105" s="28">
        <v>2</v>
      </c>
      <c r="U105" s="1"/>
      <c r="V105" s="27">
        <v>1</v>
      </c>
      <c r="W105" s="1">
        <v>2</v>
      </c>
      <c r="X105" s="28">
        <v>4</v>
      </c>
      <c r="Y105" s="1"/>
      <c r="Z105" s="27">
        <v>2</v>
      </c>
      <c r="AA105" s="1">
        <v>1</v>
      </c>
      <c r="AB105" s="28">
        <v>2</v>
      </c>
      <c r="AC105" s="1"/>
      <c r="AD105" s="27">
        <v>2</v>
      </c>
      <c r="AE105" s="1">
        <v>2</v>
      </c>
      <c r="AF105" s="28">
        <v>3</v>
      </c>
      <c r="AG105" s="1"/>
      <c r="AH105" s="27">
        <v>2</v>
      </c>
      <c r="AI105" s="1">
        <v>1</v>
      </c>
      <c r="AJ105" s="28">
        <v>4</v>
      </c>
      <c r="AK105" s="1"/>
      <c r="AL105" s="27">
        <v>2</v>
      </c>
      <c r="AM105" s="1">
        <v>1</v>
      </c>
      <c r="AN105" s="28">
        <v>3</v>
      </c>
      <c r="AO105" s="1"/>
      <c r="AP105" s="27">
        <v>2</v>
      </c>
      <c r="AQ105" s="1">
        <v>1</v>
      </c>
      <c r="AR105" s="28">
        <v>4</v>
      </c>
      <c r="AS105" s="1"/>
      <c r="AT105" s="27">
        <v>2</v>
      </c>
      <c r="AU105" s="1">
        <v>1</v>
      </c>
      <c r="AV105" s="28">
        <v>3</v>
      </c>
      <c r="AW105" s="1"/>
      <c r="AX105" s="27">
        <v>2</v>
      </c>
      <c r="AY105" s="1">
        <v>1</v>
      </c>
      <c r="AZ105" s="28">
        <v>3</v>
      </c>
      <c r="BA105" s="1"/>
      <c r="BB105" s="27">
        <v>2</v>
      </c>
      <c r="BC105" s="1">
        <v>2</v>
      </c>
      <c r="BD105" s="28">
        <v>3</v>
      </c>
    </row>
    <row r="106" spans="1:57" x14ac:dyDescent="0.2">
      <c r="A106" s="1">
        <v>105</v>
      </c>
      <c r="B106" s="1"/>
      <c r="C106" s="1">
        <v>2</v>
      </c>
      <c r="D106" s="1">
        <v>2</v>
      </c>
      <c r="E106" s="1">
        <v>3</v>
      </c>
      <c r="F106" s="1">
        <v>4</v>
      </c>
      <c r="G106" s="1">
        <v>2</v>
      </c>
      <c r="H106" s="1">
        <v>2</v>
      </c>
      <c r="I106" s="1">
        <v>3</v>
      </c>
      <c r="J106" s="1">
        <v>3</v>
      </c>
      <c r="K106" s="1">
        <v>4</v>
      </c>
      <c r="L106" s="1">
        <v>7</v>
      </c>
      <c r="M106" s="1">
        <v>2</v>
      </c>
      <c r="N106" s="1">
        <v>3</v>
      </c>
      <c r="O106" s="1">
        <v>2</v>
      </c>
      <c r="P106" s="1"/>
      <c r="Q106" s="1"/>
      <c r="R106" s="27">
        <v>2</v>
      </c>
      <c r="S106" s="1">
        <v>1</v>
      </c>
      <c r="T106" s="28">
        <v>1</v>
      </c>
      <c r="U106" s="1"/>
      <c r="V106" s="27">
        <v>2</v>
      </c>
      <c r="W106" s="1">
        <v>2</v>
      </c>
      <c r="X106" s="28">
        <v>2</v>
      </c>
      <c r="Y106" s="1"/>
      <c r="Z106" s="27">
        <v>2</v>
      </c>
      <c r="AA106" s="1">
        <v>1</v>
      </c>
      <c r="AB106" s="28">
        <v>1</v>
      </c>
      <c r="AC106" s="1"/>
      <c r="AD106" s="27">
        <v>2</v>
      </c>
      <c r="AE106" s="1">
        <v>1</v>
      </c>
      <c r="AF106" s="28">
        <v>3</v>
      </c>
      <c r="AG106" s="1"/>
      <c r="AH106" s="27">
        <v>2</v>
      </c>
      <c r="AI106" s="1">
        <v>2</v>
      </c>
      <c r="AJ106" s="28">
        <v>1</v>
      </c>
      <c r="AK106" s="1"/>
      <c r="AL106" s="27">
        <v>2</v>
      </c>
      <c r="AM106" s="1">
        <v>2</v>
      </c>
      <c r="AN106" s="28">
        <v>3</v>
      </c>
      <c r="AO106" s="1"/>
      <c r="AP106" s="27">
        <v>2</v>
      </c>
      <c r="AQ106" s="1">
        <v>1</v>
      </c>
      <c r="AR106" s="28">
        <v>2</v>
      </c>
      <c r="AS106" s="1"/>
      <c r="AT106" s="27">
        <v>2</v>
      </c>
      <c r="AU106" s="1">
        <v>2</v>
      </c>
      <c r="AV106" s="28">
        <v>2</v>
      </c>
      <c r="AW106" s="1"/>
      <c r="AX106" s="27">
        <v>2</v>
      </c>
      <c r="AY106" s="1">
        <v>1</v>
      </c>
      <c r="AZ106" s="28">
        <v>4</v>
      </c>
      <c r="BA106" s="1"/>
      <c r="BB106" s="27">
        <v>2</v>
      </c>
      <c r="BC106" s="1">
        <v>1</v>
      </c>
      <c r="BD106" s="28">
        <v>3</v>
      </c>
    </row>
    <row r="107" spans="1:57" x14ac:dyDescent="0.2">
      <c r="A107" s="1">
        <v>106</v>
      </c>
      <c r="B107" s="1"/>
      <c r="C107" s="1">
        <v>3</v>
      </c>
      <c r="D107" s="1">
        <v>2</v>
      </c>
      <c r="E107" s="1">
        <v>3</v>
      </c>
      <c r="F107" s="1">
        <v>4</v>
      </c>
      <c r="G107" s="1">
        <v>1</v>
      </c>
      <c r="H107" s="1">
        <v>2</v>
      </c>
      <c r="I107" s="1">
        <v>3</v>
      </c>
      <c r="J107" s="1">
        <v>3</v>
      </c>
      <c r="K107" s="1">
        <v>3</v>
      </c>
      <c r="L107" s="1">
        <v>7</v>
      </c>
      <c r="M107" s="1">
        <v>3</v>
      </c>
      <c r="N107" s="1">
        <v>2</v>
      </c>
      <c r="O107" s="1">
        <v>1</v>
      </c>
      <c r="P107" s="1"/>
      <c r="Q107" s="1"/>
      <c r="R107" s="27">
        <v>2</v>
      </c>
      <c r="S107" s="1">
        <v>2</v>
      </c>
      <c r="T107" s="28">
        <v>3</v>
      </c>
      <c r="U107" s="1"/>
      <c r="V107" s="27">
        <v>2</v>
      </c>
      <c r="W107" s="1">
        <v>1</v>
      </c>
      <c r="X107" s="28">
        <v>4</v>
      </c>
      <c r="Y107" s="1"/>
      <c r="Z107" s="27">
        <v>2</v>
      </c>
      <c r="AA107" s="1">
        <v>1</v>
      </c>
      <c r="AB107" s="28">
        <v>4</v>
      </c>
      <c r="AC107" s="1"/>
      <c r="AD107" s="27">
        <v>2</v>
      </c>
      <c r="AE107" s="1">
        <v>1</v>
      </c>
      <c r="AF107" s="28">
        <v>4</v>
      </c>
      <c r="AG107" s="1"/>
      <c r="AH107" s="27">
        <v>2</v>
      </c>
      <c r="AI107" s="1">
        <v>1</v>
      </c>
      <c r="AJ107" s="28">
        <v>3</v>
      </c>
      <c r="AK107" s="1"/>
      <c r="AL107" s="27">
        <v>2</v>
      </c>
      <c r="AM107" s="1">
        <v>2</v>
      </c>
      <c r="AN107" s="28">
        <v>4</v>
      </c>
      <c r="AO107" s="1"/>
      <c r="AP107" s="27">
        <v>2</v>
      </c>
      <c r="AQ107" s="1">
        <v>2</v>
      </c>
      <c r="AR107" s="28">
        <v>3</v>
      </c>
      <c r="AS107" s="1"/>
      <c r="AT107" s="27">
        <v>2</v>
      </c>
      <c r="AU107" s="1">
        <v>2</v>
      </c>
      <c r="AV107" s="28">
        <v>-77</v>
      </c>
      <c r="AW107" s="1"/>
      <c r="AX107" s="27">
        <v>2</v>
      </c>
      <c r="AY107" s="1">
        <v>2</v>
      </c>
      <c r="AZ107" s="28">
        <v>3</v>
      </c>
      <c r="BA107" s="1"/>
      <c r="BB107" s="27">
        <v>2</v>
      </c>
      <c r="BC107" s="1">
        <v>1</v>
      </c>
      <c r="BD107" s="28">
        <v>3</v>
      </c>
    </row>
    <row r="108" spans="1:57" x14ac:dyDescent="0.2">
      <c r="A108" s="1">
        <v>107</v>
      </c>
      <c r="B108" s="1"/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2</v>
      </c>
      <c r="I108" s="1">
        <v>2</v>
      </c>
      <c r="J108" s="1">
        <v>1</v>
      </c>
      <c r="K108" s="1">
        <v>3</v>
      </c>
      <c r="L108" s="1">
        <v>8</v>
      </c>
      <c r="M108" s="1">
        <v>2</v>
      </c>
      <c r="N108" s="1">
        <v>3</v>
      </c>
      <c r="O108" s="1">
        <v>2</v>
      </c>
      <c r="P108" s="1"/>
      <c r="Q108" s="1"/>
      <c r="R108" s="27">
        <v>1</v>
      </c>
      <c r="S108" s="1">
        <v>2</v>
      </c>
      <c r="T108" s="28">
        <v>3</v>
      </c>
      <c r="U108" s="1"/>
      <c r="V108" s="27">
        <v>2</v>
      </c>
      <c r="W108" s="1">
        <v>2</v>
      </c>
      <c r="X108" s="28">
        <v>3</v>
      </c>
      <c r="Y108" s="1"/>
      <c r="Z108" s="27">
        <v>2</v>
      </c>
      <c r="AA108" s="1">
        <v>1</v>
      </c>
      <c r="AB108" s="28">
        <v>3</v>
      </c>
      <c r="AC108" s="1"/>
      <c r="AD108" s="27">
        <v>2</v>
      </c>
      <c r="AE108" s="1">
        <v>2</v>
      </c>
      <c r="AF108" s="28">
        <v>3</v>
      </c>
      <c r="AG108" s="1"/>
      <c r="AH108" s="27">
        <v>2</v>
      </c>
      <c r="AI108" s="1">
        <v>2</v>
      </c>
      <c r="AJ108" s="28">
        <v>3</v>
      </c>
      <c r="AK108" s="1"/>
      <c r="AL108" s="27">
        <v>2</v>
      </c>
      <c r="AM108" s="1">
        <v>2</v>
      </c>
      <c r="AN108" s="28">
        <v>3</v>
      </c>
      <c r="AO108" s="1"/>
      <c r="AP108" s="27">
        <v>2</v>
      </c>
      <c r="AQ108" s="1">
        <v>1</v>
      </c>
      <c r="AR108" s="28">
        <v>2</v>
      </c>
      <c r="AS108" s="1"/>
      <c r="AT108" s="27">
        <v>2</v>
      </c>
      <c r="AU108" s="1">
        <v>1</v>
      </c>
      <c r="AV108" s="28">
        <v>2</v>
      </c>
      <c r="AW108" s="1"/>
      <c r="AX108" s="27">
        <v>2</v>
      </c>
      <c r="AY108" s="1">
        <v>1</v>
      </c>
      <c r="AZ108" s="28">
        <v>3</v>
      </c>
      <c r="BA108" s="1"/>
      <c r="BB108" s="27">
        <v>2</v>
      </c>
      <c r="BC108" s="1">
        <v>1</v>
      </c>
      <c r="BD108" s="28">
        <v>3</v>
      </c>
    </row>
    <row r="109" spans="1:57" x14ac:dyDescent="0.2">
      <c r="A109" s="1">
        <v>108</v>
      </c>
      <c r="B109" s="1"/>
      <c r="C109" s="1">
        <v>3</v>
      </c>
      <c r="D109" s="1">
        <v>2</v>
      </c>
      <c r="E109" s="1">
        <v>3</v>
      </c>
      <c r="F109" s="1">
        <v>4</v>
      </c>
      <c r="G109" s="1">
        <v>1</v>
      </c>
      <c r="H109" s="1">
        <v>2</v>
      </c>
      <c r="I109" s="1">
        <v>3</v>
      </c>
      <c r="J109" s="1">
        <v>2</v>
      </c>
      <c r="K109" s="1">
        <v>3</v>
      </c>
      <c r="L109" s="1">
        <v>5</v>
      </c>
      <c r="M109" s="1">
        <v>1</v>
      </c>
      <c r="N109" s="1">
        <v>1</v>
      </c>
      <c r="O109" s="1">
        <v>2</v>
      </c>
      <c r="P109" s="1"/>
      <c r="Q109" s="1"/>
      <c r="R109" s="27">
        <v>2</v>
      </c>
      <c r="S109" s="1">
        <v>1</v>
      </c>
      <c r="T109" s="28">
        <v>3</v>
      </c>
      <c r="U109" s="1"/>
      <c r="V109" s="27">
        <v>2</v>
      </c>
      <c r="W109" s="1">
        <v>2</v>
      </c>
      <c r="X109" s="28">
        <v>4</v>
      </c>
      <c r="Y109" s="1"/>
      <c r="Z109" s="27">
        <v>2</v>
      </c>
      <c r="AA109" s="1">
        <v>1</v>
      </c>
      <c r="AB109" s="28">
        <v>2</v>
      </c>
      <c r="AC109" s="1"/>
      <c r="AD109" s="27">
        <v>2</v>
      </c>
      <c r="AE109" s="1">
        <v>2</v>
      </c>
      <c r="AF109" s="28">
        <v>3</v>
      </c>
      <c r="AG109" s="1"/>
      <c r="AH109" s="27">
        <v>2</v>
      </c>
      <c r="AI109" s="1">
        <v>2</v>
      </c>
      <c r="AJ109" s="28">
        <v>2</v>
      </c>
      <c r="AK109" s="1"/>
      <c r="AL109" s="27">
        <v>2</v>
      </c>
      <c r="AM109" s="1">
        <v>2</v>
      </c>
      <c r="AN109" s="28">
        <v>4</v>
      </c>
      <c r="AO109" s="1"/>
      <c r="AP109" s="27">
        <v>2</v>
      </c>
      <c r="AQ109" s="1">
        <v>2</v>
      </c>
      <c r="AR109" s="28">
        <v>2</v>
      </c>
      <c r="AS109" s="1"/>
      <c r="AT109" s="27">
        <v>2</v>
      </c>
      <c r="AU109" s="1">
        <v>2</v>
      </c>
      <c r="AV109" s="28">
        <v>2</v>
      </c>
      <c r="AW109" s="1"/>
      <c r="AX109" s="27">
        <v>2</v>
      </c>
      <c r="AY109" s="1">
        <v>1</v>
      </c>
      <c r="AZ109" s="28">
        <v>3</v>
      </c>
      <c r="BA109" s="1"/>
      <c r="BB109" s="27">
        <v>2</v>
      </c>
      <c r="BC109" s="1">
        <v>1</v>
      </c>
      <c r="BD109" s="28">
        <v>3</v>
      </c>
    </row>
    <row r="110" spans="1:57" x14ac:dyDescent="0.2">
      <c r="A110" s="1">
        <v>109</v>
      </c>
      <c r="B110" s="1"/>
      <c r="C110" s="1">
        <v>3</v>
      </c>
      <c r="D110" s="1">
        <v>1</v>
      </c>
      <c r="E110" s="1">
        <v>2</v>
      </c>
      <c r="F110" s="1">
        <v>4</v>
      </c>
      <c r="G110" s="1">
        <v>1</v>
      </c>
      <c r="H110" s="1">
        <v>2</v>
      </c>
      <c r="I110" s="1">
        <v>3</v>
      </c>
      <c r="J110" s="1">
        <v>2</v>
      </c>
      <c r="K110" s="1">
        <v>3</v>
      </c>
      <c r="L110" s="1">
        <v>7</v>
      </c>
      <c r="M110" s="1">
        <v>2</v>
      </c>
      <c r="N110" s="1">
        <v>2</v>
      </c>
      <c r="O110" s="1">
        <v>2</v>
      </c>
      <c r="P110" s="1"/>
      <c r="Q110" s="1"/>
      <c r="R110" s="27">
        <v>2</v>
      </c>
      <c r="S110" s="1">
        <v>1</v>
      </c>
      <c r="T110" s="28">
        <v>4</v>
      </c>
      <c r="U110" s="1"/>
      <c r="V110" s="27">
        <v>2</v>
      </c>
      <c r="W110" s="1">
        <v>1</v>
      </c>
      <c r="X110" s="28">
        <v>2</v>
      </c>
      <c r="Y110" s="1"/>
      <c r="Z110" s="27">
        <v>2</v>
      </c>
      <c r="AA110" s="1">
        <v>2</v>
      </c>
      <c r="AB110" s="28">
        <v>1</v>
      </c>
      <c r="AC110" s="1"/>
      <c r="AD110" s="27">
        <v>2</v>
      </c>
      <c r="AE110" s="1">
        <v>2</v>
      </c>
      <c r="AF110" s="28">
        <v>4</v>
      </c>
      <c r="AG110" s="1"/>
      <c r="AH110" s="27">
        <v>2</v>
      </c>
      <c r="AI110" s="1">
        <v>1</v>
      </c>
      <c r="AJ110" s="28">
        <v>2</v>
      </c>
      <c r="AK110" s="1"/>
      <c r="AL110" s="27">
        <v>2</v>
      </c>
      <c r="AM110" s="1">
        <v>1</v>
      </c>
      <c r="AN110" s="28">
        <v>3</v>
      </c>
      <c r="AO110" s="1"/>
      <c r="AP110" s="27">
        <v>2</v>
      </c>
      <c r="AQ110" s="1">
        <v>2</v>
      </c>
      <c r="AR110" s="28">
        <v>3</v>
      </c>
      <c r="AS110" s="1"/>
      <c r="AT110" s="27">
        <v>2</v>
      </c>
      <c r="AU110" s="1">
        <v>2</v>
      </c>
      <c r="AV110" s="28">
        <v>3</v>
      </c>
      <c r="AW110" s="1"/>
      <c r="AX110" s="27">
        <v>2</v>
      </c>
      <c r="AY110" s="1">
        <v>1</v>
      </c>
      <c r="AZ110" s="28">
        <v>2</v>
      </c>
      <c r="BA110" s="1"/>
      <c r="BB110" s="27">
        <v>2</v>
      </c>
      <c r="BC110" s="1">
        <v>2</v>
      </c>
      <c r="BD110" s="28">
        <v>1</v>
      </c>
    </row>
    <row r="111" spans="1:57" x14ac:dyDescent="0.2">
      <c r="A111" s="1">
        <v>110</v>
      </c>
      <c r="B111" s="1"/>
      <c r="C111" s="1">
        <v>3</v>
      </c>
      <c r="D111" s="1">
        <v>1</v>
      </c>
      <c r="E111" s="1">
        <v>3</v>
      </c>
      <c r="F111" s="1">
        <v>2</v>
      </c>
      <c r="G111" s="1">
        <v>1</v>
      </c>
      <c r="H111" s="1">
        <v>2</v>
      </c>
      <c r="I111" s="1">
        <v>2</v>
      </c>
      <c r="J111" s="1">
        <v>3</v>
      </c>
      <c r="K111" s="1">
        <v>3</v>
      </c>
      <c r="L111" s="1">
        <v>8</v>
      </c>
      <c r="M111" s="1">
        <v>3</v>
      </c>
      <c r="N111" s="1">
        <v>2</v>
      </c>
      <c r="O111" s="1">
        <v>1</v>
      </c>
      <c r="P111" s="1"/>
      <c r="Q111" s="1"/>
      <c r="R111" s="27">
        <v>2</v>
      </c>
      <c r="S111" s="1">
        <v>2</v>
      </c>
      <c r="T111" s="28">
        <v>1</v>
      </c>
      <c r="U111" s="1"/>
      <c r="V111" s="27">
        <v>2</v>
      </c>
      <c r="W111" s="1">
        <v>2</v>
      </c>
      <c r="X111" s="28">
        <v>3</v>
      </c>
      <c r="Y111" s="1"/>
      <c r="Z111" s="27">
        <v>2</v>
      </c>
      <c r="AA111" s="1">
        <v>1</v>
      </c>
      <c r="AB111" s="28">
        <v>2</v>
      </c>
      <c r="AC111" s="1"/>
      <c r="AD111" s="27">
        <v>2</v>
      </c>
      <c r="AE111" s="1">
        <v>2</v>
      </c>
      <c r="AF111" s="28">
        <v>1</v>
      </c>
      <c r="AG111" s="1"/>
      <c r="AH111" s="27">
        <v>2</v>
      </c>
      <c r="AI111" s="1">
        <v>1</v>
      </c>
      <c r="AJ111" s="28">
        <v>2</v>
      </c>
      <c r="AK111" s="1"/>
      <c r="AL111" s="27">
        <v>2</v>
      </c>
      <c r="AM111" s="1">
        <v>2</v>
      </c>
      <c r="AN111" s="28">
        <v>2</v>
      </c>
      <c r="AO111" s="1"/>
      <c r="AP111" s="27">
        <v>2</v>
      </c>
      <c r="AQ111" s="1">
        <v>2</v>
      </c>
      <c r="AR111" s="28">
        <v>3</v>
      </c>
      <c r="AS111" s="1"/>
      <c r="AT111" s="27">
        <v>2</v>
      </c>
      <c r="AU111" s="1">
        <v>2</v>
      </c>
      <c r="AV111" s="28">
        <v>2</v>
      </c>
      <c r="AW111" s="1"/>
      <c r="AX111" s="27">
        <v>2</v>
      </c>
      <c r="AY111" s="1">
        <v>1</v>
      </c>
      <c r="AZ111" s="28">
        <v>3</v>
      </c>
      <c r="BA111" s="1"/>
      <c r="BB111" s="27">
        <v>2</v>
      </c>
      <c r="BC111" s="1">
        <v>1</v>
      </c>
      <c r="BD111" s="28">
        <v>3</v>
      </c>
    </row>
    <row r="112" spans="1:57" x14ac:dyDescent="0.2">
      <c r="A112" s="1">
        <v>111</v>
      </c>
      <c r="B112" s="1"/>
      <c r="C112" s="1">
        <v>3</v>
      </c>
      <c r="D112" s="1">
        <v>1</v>
      </c>
      <c r="E112" s="1">
        <v>2</v>
      </c>
      <c r="F112" s="1">
        <v>4</v>
      </c>
      <c r="G112" s="1">
        <v>1</v>
      </c>
      <c r="H112" s="1">
        <v>2</v>
      </c>
      <c r="I112" s="1">
        <v>2</v>
      </c>
      <c r="J112" s="1">
        <v>2</v>
      </c>
      <c r="K112" s="1">
        <v>3</v>
      </c>
      <c r="L112" s="1">
        <v>7</v>
      </c>
      <c r="M112" s="1">
        <v>2</v>
      </c>
      <c r="N112" s="1">
        <v>3</v>
      </c>
      <c r="O112" s="1">
        <v>1</v>
      </c>
      <c r="P112" s="1"/>
      <c r="Q112" s="1"/>
      <c r="R112" s="27">
        <v>2</v>
      </c>
      <c r="S112" s="1">
        <v>1</v>
      </c>
      <c r="T112" s="28">
        <v>4</v>
      </c>
      <c r="U112" s="1"/>
      <c r="V112" s="27">
        <v>2</v>
      </c>
      <c r="W112" s="1">
        <v>1</v>
      </c>
      <c r="X112" s="28">
        <v>3</v>
      </c>
      <c r="Y112" s="1"/>
      <c r="Z112" s="27">
        <v>2</v>
      </c>
      <c r="AA112" s="1">
        <v>2</v>
      </c>
      <c r="AB112" s="28">
        <v>1</v>
      </c>
      <c r="AC112" s="1"/>
      <c r="AD112" s="27">
        <v>2</v>
      </c>
      <c r="AE112" s="1">
        <v>1</v>
      </c>
      <c r="AF112" s="28">
        <v>1</v>
      </c>
      <c r="AG112" s="1"/>
      <c r="AH112" s="27">
        <v>2</v>
      </c>
      <c r="AI112" s="1">
        <v>2</v>
      </c>
      <c r="AJ112" s="28">
        <v>3</v>
      </c>
      <c r="AK112" s="1"/>
      <c r="AL112" s="27">
        <v>2</v>
      </c>
      <c r="AM112" s="1">
        <v>1</v>
      </c>
      <c r="AN112" s="28">
        <v>2</v>
      </c>
      <c r="AO112" s="1"/>
      <c r="AP112" s="27">
        <v>2</v>
      </c>
      <c r="AQ112" s="1">
        <v>1</v>
      </c>
      <c r="AR112" s="28">
        <v>2</v>
      </c>
      <c r="AS112" s="1"/>
      <c r="AT112" s="27">
        <v>2</v>
      </c>
      <c r="AU112" s="1">
        <v>1</v>
      </c>
      <c r="AV112" s="28">
        <v>1</v>
      </c>
      <c r="AW112" s="1"/>
      <c r="AX112" s="27">
        <v>2</v>
      </c>
      <c r="AY112" s="1">
        <v>1</v>
      </c>
      <c r="AZ112" s="28">
        <v>2</v>
      </c>
      <c r="BA112" s="1"/>
      <c r="BB112" s="27">
        <v>2</v>
      </c>
      <c r="BC112" s="1">
        <v>2</v>
      </c>
      <c r="BD112" s="28">
        <v>2</v>
      </c>
    </row>
    <row r="113" spans="1:56" x14ac:dyDescent="0.2">
      <c r="A113" s="1">
        <v>112</v>
      </c>
      <c r="B113" s="1"/>
      <c r="C113" s="1">
        <v>3</v>
      </c>
      <c r="D113" s="1">
        <v>2</v>
      </c>
      <c r="E113" s="1">
        <v>5</v>
      </c>
      <c r="F113" s="1">
        <v>4</v>
      </c>
      <c r="G113" s="1">
        <v>1</v>
      </c>
      <c r="H113" s="1">
        <v>2</v>
      </c>
      <c r="I113" s="1">
        <v>2</v>
      </c>
      <c r="J113" s="1">
        <v>3</v>
      </c>
      <c r="K113" s="1">
        <v>3</v>
      </c>
      <c r="L113" s="1">
        <v>8</v>
      </c>
      <c r="M113" s="1">
        <v>3</v>
      </c>
      <c r="N113" s="1">
        <v>2</v>
      </c>
      <c r="O113" s="1">
        <v>2</v>
      </c>
      <c r="P113" s="1"/>
      <c r="Q113" s="1"/>
      <c r="R113" s="27">
        <v>2</v>
      </c>
      <c r="S113" s="1">
        <v>1</v>
      </c>
      <c r="T113" s="28">
        <v>2</v>
      </c>
      <c r="U113" s="1"/>
      <c r="V113" s="27">
        <v>2</v>
      </c>
      <c r="W113" s="1">
        <v>1</v>
      </c>
      <c r="X113" s="28">
        <v>4</v>
      </c>
      <c r="Y113" s="1"/>
      <c r="Z113" s="27">
        <v>2</v>
      </c>
      <c r="AA113" s="1">
        <v>2</v>
      </c>
      <c r="AB113" s="28">
        <v>2</v>
      </c>
      <c r="AC113" s="1"/>
      <c r="AD113" s="27">
        <v>2</v>
      </c>
      <c r="AE113" s="1">
        <v>2</v>
      </c>
      <c r="AF113" s="28">
        <v>3</v>
      </c>
      <c r="AG113" s="1"/>
      <c r="AH113" s="27">
        <v>2</v>
      </c>
      <c r="AI113" s="1">
        <v>2</v>
      </c>
      <c r="AJ113" s="28">
        <v>4</v>
      </c>
      <c r="AK113" s="1"/>
      <c r="AL113" s="27">
        <v>2</v>
      </c>
      <c r="AM113" s="1">
        <v>2</v>
      </c>
      <c r="AN113" s="28">
        <v>4</v>
      </c>
      <c r="AO113" s="1"/>
      <c r="AP113" s="27">
        <v>2</v>
      </c>
      <c r="AQ113" s="1">
        <v>2</v>
      </c>
      <c r="AR113" s="28">
        <v>4</v>
      </c>
      <c r="AS113" s="1"/>
      <c r="AT113" s="27">
        <v>2</v>
      </c>
      <c r="AU113" s="1">
        <v>2</v>
      </c>
      <c r="AV113" s="28">
        <v>3</v>
      </c>
      <c r="AW113" s="1"/>
      <c r="AX113" s="27">
        <v>2</v>
      </c>
      <c r="AY113" s="1">
        <v>1</v>
      </c>
      <c r="AZ113" s="28">
        <v>4</v>
      </c>
      <c r="BA113" s="1"/>
      <c r="BB113" s="27">
        <v>2</v>
      </c>
      <c r="BC113" s="1">
        <v>2</v>
      </c>
      <c r="BD113" s="28">
        <v>3</v>
      </c>
    </row>
    <row r="114" spans="1:56" x14ac:dyDescent="0.2">
      <c r="A114" s="1">
        <v>113</v>
      </c>
      <c r="B114" s="1"/>
      <c r="C114" s="1">
        <v>1</v>
      </c>
      <c r="D114" s="1">
        <v>2</v>
      </c>
      <c r="E114" s="1">
        <v>1</v>
      </c>
      <c r="F114" s="1">
        <v>3</v>
      </c>
      <c r="G114" s="1">
        <v>1</v>
      </c>
      <c r="H114" s="1">
        <v>2</v>
      </c>
      <c r="I114" s="1">
        <v>2</v>
      </c>
      <c r="J114" s="1">
        <v>3</v>
      </c>
      <c r="K114" s="1">
        <v>2</v>
      </c>
      <c r="L114" s="1">
        <v>4</v>
      </c>
      <c r="M114" s="1">
        <v>2</v>
      </c>
      <c r="N114" s="1">
        <v>3</v>
      </c>
      <c r="O114" s="1">
        <v>2</v>
      </c>
      <c r="P114" s="1"/>
      <c r="Q114" s="1"/>
      <c r="R114" s="27">
        <v>2</v>
      </c>
      <c r="S114" s="1">
        <v>1</v>
      </c>
      <c r="T114" s="28">
        <v>3</v>
      </c>
      <c r="U114" s="1"/>
      <c r="V114" s="27">
        <v>2</v>
      </c>
      <c r="W114" s="1">
        <v>2</v>
      </c>
      <c r="X114" s="28">
        <v>2</v>
      </c>
      <c r="Y114" s="1"/>
      <c r="Z114" s="27">
        <v>2</v>
      </c>
      <c r="AA114" s="1">
        <v>1</v>
      </c>
      <c r="AB114" s="28">
        <v>1</v>
      </c>
      <c r="AC114" s="1"/>
      <c r="AD114" s="27">
        <v>2</v>
      </c>
      <c r="AE114" s="1">
        <v>2</v>
      </c>
      <c r="AF114" s="28">
        <v>1</v>
      </c>
      <c r="AG114" s="1"/>
      <c r="AH114" s="27">
        <v>2</v>
      </c>
      <c r="AI114" s="1">
        <v>2</v>
      </c>
      <c r="AJ114" s="28">
        <v>2</v>
      </c>
      <c r="AK114" s="1"/>
      <c r="AL114" s="27">
        <v>2</v>
      </c>
      <c r="AM114" s="1">
        <v>1</v>
      </c>
      <c r="AN114" s="28">
        <v>3</v>
      </c>
      <c r="AO114" s="1"/>
      <c r="AP114" s="27">
        <v>2</v>
      </c>
      <c r="AQ114" s="1">
        <v>2</v>
      </c>
      <c r="AR114" s="28">
        <v>3</v>
      </c>
      <c r="AS114" s="1"/>
      <c r="AT114" s="27">
        <v>2</v>
      </c>
      <c r="AU114" s="1">
        <v>2</v>
      </c>
      <c r="AV114" s="28">
        <v>1</v>
      </c>
      <c r="AW114" s="1"/>
      <c r="AX114" s="27">
        <v>2</v>
      </c>
      <c r="AY114" s="1">
        <v>1</v>
      </c>
      <c r="AZ114" s="28">
        <v>4</v>
      </c>
      <c r="BA114" s="1"/>
      <c r="BB114" s="27">
        <v>2</v>
      </c>
      <c r="BC114" s="1">
        <v>2</v>
      </c>
      <c r="BD114" s="28">
        <v>3</v>
      </c>
    </row>
    <row r="115" spans="1:56" x14ac:dyDescent="0.2">
      <c r="A115" s="1">
        <v>114</v>
      </c>
      <c r="B115" s="1"/>
      <c r="C115" s="1">
        <v>2</v>
      </c>
      <c r="D115" s="1">
        <v>2</v>
      </c>
      <c r="E115" s="1">
        <v>5</v>
      </c>
      <c r="F115" s="1">
        <v>4</v>
      </c>
      <c r="G115" s="1">
        <v>1</v>
      </c>
      <c r="H115" s="1">
        <v>2</v>
      </c>
      <c r="I115" s="1">
        <v>2</v>
      </c>
      <c r="J115" s="1">
        <v>2</v>
      </c>
      <c r="K115" s="1">
        <v>4</v>
      </c>
      <c r="L115" s="1">
        <v>6</v>
      </c>
      <c r="M115" s="1">
        <v>4</v>
      </c>
      <c r="N115" s="1">
        <v>2</v>
      </c>
      <c r="O115" s="1">
        <v>3</v>
      </c>
      <c r="P115" s="1"/>
      <c r="Q115" s="1"/>
      <c r="R115" s="27">
        <v>2</v>
      </c>
      <c r="S115" s="1">
        <v>1</v>
      </c>
      <c r="T115" s="28">
        <v>2</v>
      </c>
      <c r="U115" s="1"/>
      <c r="V115" s="27">
        <v>1</v>
      </c>
      <c r="W115" s="1">
        <v>2</v>
      </c>
      <c r="X115" s="28">
        <v>3</v>
      </c>
      <c r="Y115" s="1"/>
      <c r="Z115" s="27">
        <v>2</v>
      </c>
      <c r="AA115" s="1">
        <v>1</v>
      </c>
      <c r="AB115" s="28">
        <v>4</v>
      </c>
      <c r="AC115" s="1"/>
      <c r="AD115" s="27">
        <v>2</v>
      </c>
      <c r="AE115" s="1">
        <v>1</v>
      </c>
      <c r="AF115" s="28">
        <v>2</v>
      </c>
      <c r="AG115" s="1"/>
      <c r="AH115" s="27">
        <v>1</v>
      </c>
      <c r="AI115" s="1">
        <v>2</v>
      </c>
      <c r="AJ115" s="28">
        <v>3</v>
      </c>
      <c r="AK115" s="1"/>
      <c r="AL115" s="27">
        <v>2</v>
      </c>
      <c r="AM115" s="1">
        <v>1</v>
      </c>
      <c r="AN115" s="28">
        <v>1</v>
      </c>
      <c r="AO115" s="1"/>
      <c r="AP115" s="27">
        <v>2</v>
      </c>
      <c r="AQ115" s="1">
        <v>2</v>
      </c>
      <c r="AR115" s="28">
        <v>2</v>
      </c>
      <c r="AS115" s="1"/>
      <c r="AT115" s="27">
        <v>2</v>
      </c>
      <c r="AU115" s="1">
        <v>2</v>
      </c>
      <c r="AV115" s="28">
        <v>3</v>
      </c>
      <c r="AW115" s="1"/>
      <c r="AX115" s="27">
        <v>2</v>
      </c>
      <c r="AY115" s="1">
        <v>1</v>
      </c>
      <c r="AZ115" s="28">
        <v>3</v>
      </c>
      <c r="BA115" s="1"/>
      <c r="BB115" s="27">
        <v>1</v>
      </c>
      <c r="BC115" s="1">
        <v>2</v>
      </c>
      <c r="BD115" s="28">
        <v>4</v>
      </c>
    </row>
    <row r="116" spans="1:56" x14ac:dyDescent="0.2">
      <c r="A116" s="1">
        <v>115</v>
      </c>
      <c r="B116" s="1"/>
      <c r="C116" s="1">
        <v>1</v>
      </c>
      <c r="D116" s="1">
        <v>2</v>
      </c>
      <c r="E116" s="1">
        <v>3</v>
      </c>
      <c r="F116" s="1">
        <v>4</v>
      </c>
      <c r="G116" s="1">
        <v>1</v>
      </c>
      <c r="H116" s="1">
        <v>2</v>
      </c>
      <c r="I116" s="1">
        <v>3</v>
      </c>
      <c r="J116" s="1">
        <v>2</v>
      </c>
      <c r="K116" s="1">
        <v>4</v>
      </c>
      <c r="L116" s="1">
        <v>5</v>
      </c>
      <c r="M116" s="1">
        <v>3</v>
      </c>
      <c r="N116" s="1">
        <v>3</v>
      </c>
      <c r="O116" s="1">
        <v>2</v>
      </c>
      <c r="P116" s="1"/>
      <c r="Q116" s="1"/>
      <c r="R116" s="27">
        <v>2</v>
      </c>
      <c r="S116" s="1">
        <v>2</v>
      </c>
      <c r="T116" s="28">
        <v>2</v>
      </c>
      <c r="U116" s="1"/>
      <c r="V116" s="27">
        <v>2</v>
      </c>
      <c r="W116" s="1">
        <v>1</v>
      </c>
      <c r="X116" s="28">
        <v>2</v>
      </c>
      <c r="Y116" s="1"/>
      <c r="Z116" s="27">
        <v>2</v>
      </c>
      <c r="AA116" s="1">
        <v>1</v>
      </c>
      <c r="AB116" s="28">
        <v>3</v>
      </c>
      <c r="AC116" s="1"/>
      <c r="AD116" s="27">
        <v>2</v>
      </c>
      <c r="AE116" s="1">
        <v>1</v>
      </c>
      <c r="AF116" s="28">
        <v>3</v>
      </c>
      <c r="AG116" s="1"/>
      <c r="AH116" s="27">
        <v>2</v>
      </c>
      <c r="AI116" s="1">
        <v>2</v>
      </c>
      <c r="AJ116" s="28">
        <v>1</v>
      </c>
      <c r="AK116" s="1"/>
      <c r="AL116" s="27">
        <v>2</v>
      </c>
      <c r="AM116" s="1">
        <v>1</v>
      </c>
      <c r="AN116" s="28">
        <v>2</v>
      </c>
      <c r="AO116" s="1"/>
      <c r="AP116" s="27">
        <v>2</v>
      </c>
      <c r="AQ116" s="1">
        <v>2</v>
      </c>
      <c r="AR116" s="28">
        <v>2</v>
      </c>
      <c r="AS116" s="1"/>
      <c r="AT116" s="27">
        <v>2</v>
      </c>
      <c r="AU116" s="1">
        <v>2</v>
      </c>
      <c r="AV116" s="28">
        <v>2</v>
      </c>
      <c r="AW116" s="1"/>
      <c r="AX116" s="27">
        <v>2</v>
      </c>
      <c r="AY116" s="1">
        <v>1</v>
      </c>
      <c r="AZ116" s="28">
        <v>2</v>
      </c>
      <c r="BA116" s="1"/>
      <c r="BB116" s="27">
        <v>2</v>
      </c>
      <c r="BC116" s="1">
        <v>2</v>
      </c>
      <c r="BD116" s="28">
        <v>2</v>
      </c>
    </row>
    <row r="117" spans="1:56" x14ac:dyDescent="0.2">
      <c r="A117" s="1">
        <v>116</v>
      </c>
      <c r="B117" s="1"/>
      <c r="C117" s="1">
        <v>2</v>
      </c>
      <c r="D117" s="1">
        <v>1</v>
      </c>
      <c r="E117" s="1">
        <v>3</v>
      </c>
      <c r="F117" s="1">
        <v>4</v>
      </c>
      <c r="G117" s="1">
        <v>1</v>
      </c>
      <c r="H117" s="1">
        <v>2</v>
      </c>
      <c r="I117" s="1">
        <v>2</v>
      </c>
      <c r="J117" s="1">
        <v>2</v>
      </c>
      <c r="K117" s="1">
        <v>3</v>
      </c>
      <c r="L117" s="1">
        <v>5</v>
      </c>
      <c r="M117" s="1">
        <v>3</v>
      </c>
      <c r="N117" s="1">
        <v>2</v>
      </c>
      <c r="O117" s="1">
        <v>2</v>
      </c>
      <c r="P117" s="1"/>
      <c r="Q117" s="1"/>
      <c r="R117" s="27">
        <v>2</v>
      </c>
      <c r="S117" s="1">
        <v>1</v>
      </c>
      <c r="T117" s="28">
        <v>3</v>
      </c>
      <c r="U117" s="1"/>
      <c r="V117" s="27">
        <v>1</v>
      </c>
      <c r="W117" s="1">
        <v>2</v>
      </c>
      <c r="X117" s="28">
        <v>4</v>
      </c>
      <c r="Y117" s="1"/>
      <c r="Z117" s="27">
        <v>2</v>
      </c>
      <c r="AA117" s="1">
        <v>2</v>
      </c>
      <c r="AB117" s="28">
        <v>1</v>
      </c>
      <c r="AC117" s="1"/>
      <c r="AD117" s="27">
        <v>2</v>
      </c>
      <c r="AE117" s="1">
        <v>1</v>
      </c>
      <c r="AF117" s="28">
        <v>2</v>
      </c>
      <c r="AG117" s="1"/>
      <c r="AH117" s="27">
        <v>2</v>
      </c>
      <c r="AI117" s="1">
        <v>2</v>
      </c>
      <c r="AJ117" s="28">
        <v>3</v>
      </c>
      <c r="AK117" s="1"/>
      <c r="AL117" s="27">
        <v>2</v>
      </c>
      <c r="AM117" s="1">
        <v>2</v>
      </c>
      <c r="AN117" s="28">
        <v>3</v>
      </c>
      <c r="AO117" s="1"/>
      <c r="AP117" s="27">
        <v>1</v>
      </c>
      <c r="AQ117" s="1">
        <v>2</v>
      </c>
      <c r="AR117" s="28">
        <v>4</v>
      </c>
      <c r="AS117" s="1"/>
      <c r="AT117" s="27">
        <v>2</v>
      </c>
      <c r="AU117" s="1">
        <v>1</v>
      </c>
      <c r="AV117" s="28">
        <v>1</v>
      </c>
      <c r="AW117" s="1"/>
      <c r="AX117" s="27">
        <v>2</v>
      </c>
      <c r="AY117" s="1">
        <v>1</v>
      </c>
      <c r="AZ117" s="28">
        <v>4</v>
      </c>
      <c r="BA117" s="1"/>
      <c r="BB117" s="27">
        <v>2</v>
      </c>
      <c r="BC117" s="1">
        <v>1</v>
      </c>
      <c r="BD117" s="28">
        <v>3</v>
      </c>
    </row>
    <row r="118" spans="1:56" x14ac:dyDescent="0.2">
      <c r="A118" s="1">
        <v>117</v>
      </c>
      <c r="B118" s="1"/>
      <c r="C118" s="1">
        <v>2</v>
      </c>
      <c r="D118" s="1">
        <v>2</v>
      </c>
      <c r="E118" s="1">
        <v>3</v>
      </c>
      <c r="F118" s="1">
        <v>4</v>
      </c>
      <c r="G118" s="1">
        <v>1</v>
      </c>
      <c r="H118" s="1">
        <v>2</v>
      </c>
      <c r="I118" s="1">
        <v>2</v>
      </c>
      <c r="J118" s="1">
        <v>3</v>
      </c>
      <c r="K118" s="1">
        <v>3</v>
      </c>
      <c r="L118" s="1">
        <v>5</v>
      </c>
      <c r="M118" s="1">
        <v>2</v>
      </c>
      <c r="N118" s="1">
        <v>2</v>
      </c>
      <c r="O118" s="1">
        <v>1</v>
      </c>
      <c r="P118" s="1"/>
      <c r="Q118" s="1"/>
      <c r="R118" s="27">
        <v>2</v>
      </c>
      <c r="S118" s="1">
        <v>2</v>
      </c>
      <c r="T118" s="28">
        <v>3</v>
      </c>
      <c r="U118" s="1"/>
      <c r="V118" s="27">
        <v>2</v>
      </c>
      <c r="W118" s="1">
        <v>2</v>
      </c>
      <c r="X118" s="28">
        <v>3</v>
      </c>
      <c r="Y118" s="1"/>
      <c r="Z118" s="27">
        <v>2</v>
      </c>
      <c r="AA118" s="1">
        <v>1</v>
      </c>
      <c r="AB118" s="28">
        <v>3</v>
      </c>
      <c r="AC118" s="1"/>
      <c r="AD118" s="27">
        <v>2</v>
      </c>
      <c r="AE118" s="1">
        <v>1</v>
      </c>
      <c r="AF118" s="28">
        <v>4</v>
      </c>
      <c r="AG118" s="1"/>
      <c r="AH118" s="27">
        <v>1</v>
      </c>
      <c r="AI118" s="1">
        <v>2</v>
      </c>
      <c r="AJ118" s="28">
        <v>4</v>
      </c>
      <c r="AK118" s="1"/>
      <c r="AL118" s="27">
        <v>2</v>
      </c>
      <c r="AM118" s="1">
        <v>1</v>
      </c>
      <c r="AN118" s="28">
        <v>3</v>
      </c>
      <c r="AO118" s="1"/>
      <c r="AP118" s="27">
        <v>2</v>
      </c>
      <c r="AQ118" s="1">
        <v>2</v>
      </c>
      <c r="AR118" s="28">
        <v>4</v>
      </c>
      <c r="AS118" s="1"/>
      <c r="AT118" s="27">
        <v>2</v>
      </c>
      <c r="AU118" s="1">
        <v>2</v>
      </c>
      <c r="AV118" s="28">
        <v>2</v>
      </c>
      <c r="AW118" s="1"/>
      <c r="AX118" s="27">
        <v>2</v>
      </c>
      <c r="AY118" s="1">
        <v>1</v>
      </c>
      <c r="AZ118" s="28">
        <v>3</v>
      </c>
      <c r="BA118" s="1"/>
      <c r="BB118" s="27">
        <v>2</v>
      </c>
      <c r="BC118" s="1">
        <v>2</v>
      </c>
      <c r="BD118" s="28">
        <v>3</v>
      </c>
    </row>
    <row r="119" spans="1:56" x14ac:dyDescent="0.2">
      <c r="A119" s="1">
        <v>118</v>
      </c>
      <c r="B119" s="1"/>
      <c r="C119" s="1">
        <v>3</v>
      </c>
      <c r="D119" s="1">
        <v>2</v>
      </c>
      <c r="E119" s="1">
        <v>3</v>
      </c>
      <c r="F119" s="1">
        <v>4</v>
      </c>
      <c r="G119" s="1">
        <v>2</v>
      </c>
      <c r="H119" s="1">
        <v>2</v>
      </c>
      <c r="I119" s="1">
        <v>2</v>
      </c>
      <c r="J119" s="1">
        <v>1</v>
      </c>
      <c r="K119" s="1">
        <v>3</v>
      </c>
      <c r="L119" s="1">
        <v>7</v>
      </c>
      <c r="M119" s="1">
        <v>2</v>
      </c>
      <c r="N119" s="1">
        <v>2</v>
      </c>
      <c r="O119" s="1">
        <v>1</v>
      </c>
      <c r="P119" s="1"/>
      <c r="Q119" s="1"/>
      <c r="R119" s="27">
        <v>2</v>
      </c>
      <c r="S119" s="1">
        <v>1</v>
      </c>
      <c r="T119" s="28">
        <v>1</v>
      </c>
      <c r="U119" s="1"/>
      <c r="V119" s="27">
        <v>2</v>
      </c>
      <c r="W119" s="1">
        <v>2</v>
      </c>
      <c r="X119" s="28">
        <v>3</v>
      </c>
      <c r="Y119" s="1"/>
      <c r="Z119" s="27">
        <v>2</v>
      </c>
      <c r="AA119" s="1">
        <v>1</v>
      </c>
      <c r="AB119" s="28">
        <v>3</v>
      </c>
      <c r="AC119" s="1"/>
      <c r="AD119" s="27">
        <v>2</v>
      </c>
      <c r="AE119" s="1">
        <v>1</v>
      </c>
      <c r="AF119" s="28">
        <v>3</v>
      </c>
      <c r="AG119" s="1"/>
      <c r="AH119" s="27">
        <v>2</v>
      </c>
      <c r="AI119" s="1">
        <v>1</v>
      </c>
      <c r="AJ119" s="28">
        <v>3</v>
      </c>
      <c r="AK119" s="1"/>
      <c r="AL119" s="27">
        <v>2</v>
      </c>
      <c r="AM119" s="1">
        <v>1</v>
      </c>
      <c r="AN119" s="28">
        <v>4</v>
      </c>
      <c r="AO119" s="1"/>
      <c r="AP119" s="27">
        <v>2</v>
      </c>
      <c r="AQ119" s="1">
        <v>1</v>
      </c>
      <c r="AR119" s="28">
        <v>4</v>
      </c>
      <c r="AS119" s="1"/>
      <c r="AT119" s="27">
        <v>2</v>
      </c>
      <c r="AU119" s="1">
        <v>2</v>
      </c>
      <c r="AV119" s="28">
        <v>3</v>
      </c>
      <c r="AW119" s="1"/>
      <c r="AX119" s="27">
        <v>2</v>
      </c>
      <c r="AY119" s="1">
        <v>2</v>
      </c>
      <c r="AZ119" s="28">
        <v>4</v>
      </c>
      <c r="BA119" s="1"/>
      <c r="BB119" s="27">
        <v>2</v>
      </c>
      <c r="BC119" s="1">
        <v>1</v>
      </c>
      <c r="BD119" s="28">
        <v>4</v>
      </c>
    </row>
    <row r="120" spans="1:56" x14ac:dyDescent="0.2">
      <c r="A120" s="1">
        <v>119</v>
      </c>
      <c r="B120" s="1"/>
      <c r="C120" s="1">
        <v>2</v>
      </c>
      <c r="D120" s="1">
        <v>2</v>
      </c>
      <c r="E120" s="1">
        <v>3</v>
      </c>
      <c r="F120" s="1">
        <v>4</v>
      </c>
      <c r="G120" s="1">
        <v>2</v>
      </c>
      <c r="H120" s="1">
        <v>2</v>
      </c>
      <c r="I120" s="1">
        <v>3</v>
      </c>
      <c r="J120" s="1">
        <v>3</v>
      </c>
      <c r="K120" s="1">
        <v>3</v>
      </c>
      <c r="L120" s="1">
        <v>4</v>
      </c>
      <c r="M120" s="1">
        <v>3</v>
      </c>
      <c r="N120" s="1">
        <v>3</v>
      </c>
      <c r="O120" s="1">
        <v>1</v>
      </c>
      <c r="P120" s="1"/>
      <c r="Q120" s="1"/>
      <c r="R120" s="27">
        <v>2</v>
      </c>
      <c r="S120" s="1">
        <v>1</v>
      </c>
      <c r="T120" s="28">
        <v>4</v>
      </c>
      <c r="U120" s="1"/>
      <c r="V120" s="27">
        <v>2</v>
      </c>
      <c r="W120" s="1">
        <v>1</v>
      </c>
      <c r="X120" s="28">
        <v>3</v>
      </c>
      <c r="Y120" s="1"/>
      <c r="Z120" s="27">
        <v>2</v>
      </c>
      <c r="AA120" s="1">
        <v>1</v>
      </c>
      <c r="AB120" s="28">
        <v>2</v>
      </c>
      <c r="AC120" s="1"/>
      <c r="AD120" s="27">
        <v>2</v>
      </c>
      <c r="AE120" s="1">
        <v>2</v>
      </c>
      <c r="AF120" s="28">
        <v>1</v>
      </c>
      <c r="AG120" s="1"/>
      <c r="AH120" s="27">
        <v>2</v>
      </c>
      <c r="AI120" s="1">
        <v>2</v>
      </c>
      <c r="AJ120" s="28">
        <v>3</v>
      </c>
      <c r="AK120" s="1"/>
      <c r="AL120" s="27">
        <v>2</v>
      </c>
      <c r="AM120" s="1">
        <v>2</v>
      </c>
      <c r="AN120" s="28">
        <v>4</v>
      </c>
      <c r="AO120" s="1"/>
      <c r="AP120" s="27">
        <v>2</v>
      </c>
      <c r="AQ120" s="1">
        <v>2</v>
      </c>
      <c r="AR120" s="28">
        <v>3</v>
      </c>
      <c r="AS120" s="1"/>
      <c r="AT120" s="27">
        <v>2</v>
      </c>
      <c r="AU120" s="1">
        <v>2</v>
      </c>
      <c r="AV120" s="28">
        <v>3</v>
      </c>
      <c r="AW120" s="1"/>
      <c r="AX120" s="27">
        <v>2</v>
      </c>
      <c r="AY120" s="1">
        <v>1</v>
      </c>
      <c r="AZ120" s="28">
        <v>3</v>
      </c>
      <c r="BA120" s="1"/>
      <c r="BB120" s="27">
        <v>2</v>
      </c>
      <c r="BC120" s="1">
        <v>2</v>
      </c>
      <c r="BD120" s="28">
        <v>2</v>
      </c>
    </row>
    <row r="121" spans="1:56" ht="13.5" thickBot="1" x14ac:dyDescent="0.25">
      <c r="A121" s="1">
        <v>120</v>
      </c>
      <c r="B121" s="1"/>
      <c r="C121" s="1">
        <v>2</v>
      </c>
      <c r="D121" s="1">
        <v>2</v>
      </c>
      <c r="E121" s="1">
        <v>-77</v>
      </c>
      <c r="F121" s="1">
        <v>4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1</v>
      </c>
      <c r="N121" s="1">
        <v>3</v>
      </c>
      <c r="O121" s="1">
        <v>1</v>
      </c>
      <c r="P121" s="1"/>
      <c r="Q121" s="1"/>
      <c r="R121" s="29">
        <v>2</v>
      </c>
      <c r="S121" s="30">
        <v>1</v>
      </c>
      <c r="T121" s="31">
        <v>4</v>
      </c>
      <c r="U121" s="1"/>
      <c r="V121" s="29">
        <v>2</v>
      </c>
      <c r="W121" s="30">
        <v>2</v>
      </c>
      <c r="X121" s="31">
        <v>3</v>
      </c>
      <c r="Y121" s="1"/>
      <c r="Z121" s="29">
        <v>2</v>
      </c>
      <c r="AA121" s="30">
        <v>1</v>
      </c>
      <c r="AB121" s="31">
        <v>4</v>
      </c>
      <c r="AC121" s="1"/>
      <c r="AD121" s="29">
        <v>2</v>
      </c>
      <c r="AE121" s="30">
        <v>1</v>
      </c>
      <c r="AF121" s="31">
        <v>4</v>
      </c>
      <c r="AG121" s="1"/>
      <c r="AH121" s="29">
        <v>2</v>
      </c>
      <c r="AI121" s="30">
        <v>2</v>
      </c>
      <c r="AJ121" s="31">
        <v>2</v>
      </c>
      <c r="AK121" s="1"/>
      <c r="AL121" s="29">
        <v>2</v>
      </c>
      <c r="AM121" s="30">
        <v>2</v>
      </c>
      <c r="AN121" s="31">
        <v>4</v>
      </c>
      <c r="AO121" s="1"/>
      <c r="AP121" s="29">
        <v>2</v>
      </c>
      <c r="AQ121" s="30">
        <v>1</v>
      </c>
      <c r="AR121" s="31">
        <v>3</v>
      </c>
      <c r="AS121" s="1"/>
      <c r="AT121" s="29">
        <v>2</v>
      </c>
      <c r="AU121" s="30">
        <v>2</v>
      </c>
      <c r="AV121" s="31">
        <v>3</v>
      </c>
      <c r="AW121" s="1"/>
      <c r="AX121" s="29">
        <v>2</v>
      </c>
      <c r="AY121" s="30">
        <v>2</v>
      </c>
      <c r="AZ121" s="31">
        <v>3</v>
      </c>
      <c r="BA121" s="1"/>
      <c r="BB121" s="29">
        <v>2</v>
      </c>
      <c r="BC121" s="30">
        <v>2</v>
      </c>
      <c r="BD121" s="31">
        <v>3</v>
      </c>
    </row>
  </sheetData>
  <pageMargins left="0.7" right="0.7" top="0.78740157499999996" bottom="0.78740157499999996" header="0.3" footer="0.3"/>
  <pageSetup paperSize="9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CECA-52BC-4BF4-90B4-05CA4FA1FA7F}">
  <dimension ref="A1:G143"/>
  <sheetViews>
    <sheetView workbookViewId="0">
      <selection activeCell="D1" sqref="D1"/>
    </sheetView>
  </sheetViews>
  <sheetFormatPr baseColWidth="10" defaultRowHeight="12.75" x14ac:dyDescent="0.2"/>
  <cols>
    <col min="5" max="5" width="21.7109375" customWidth="1"/>
  </cols>
  <sheetData>
    <row r="1" spans="1:7" x14ac:dyDescent="0.2">
      <c r="A1" s="1" t="s">
        <v>177</v>
      </c>
      <c r="B1" s="1" t="s">
        <v>1</v>
      </c>
      <c r="C1" s="1" t="s">
        <v>2</v>
      </c>
      <c r="D1" s="1"/>
    </row>
    <row r="2" spans="1:7" x14ac:dyDescent="0.2">
      <c r="A2" s="1">
        <v>1</v>
      </c>
      <c r="B2" s="1">
        <v>1</v>
      </c>
      <c r="C2" s="1">
        <v>2</v>
      </c>
      <c r="D2" s="1"/>
      <c r="E2" t="s">
        <v>256</v>
      </c>
      <c r="F2" t="s">
        <v>178</v>
      </c>
      <c r="G2" t="s">
        <v>181</v>
      </c>
    </row>
    <row r="3" spans="1:7" ht="15" x14ac:dyDescent="0.25">
      <c r="A3" s="1">
        <v>2</v>
      </c>
      <c r="B3" s="1">
        <v>2</v>
      </c>
      <c r="C3" s="1">
        <v>1</v>
      </c>
      <c r="D3" s="1"/>
      <c r="E3" s="3" t="s">
        <v>475</v>
      </c>
      <c r="F3">
        <f>COUNTIF(B2:B139,"1")</f>
        <v>35</v>
      </c>
      <c r="G3" s="4">
        <f>F3/F6</f>
        <v>0.25362318840579712</v>
      </c>
    </row>
    <row r="4" spans="1:7" ht="15" x14ac:dyDescent="0.25">
      <c r="A4" s="1">
        <v>3</v>
      </c>
      <c r="B4" s="1">
        <v>2</v>
      </c>
      <c r="C4" s="1">
        <v>1</v>
      </c>
      <c r="D4" s="1"/>
      <c r="E4" s="3" t="s">
        <v>476</v>
      </c>
      <c r="F4">
        <f>COUNTIF(B2:B139,"2")</f>
        <v>65</v>
      </c>
      <c r="G4" s="4">
        <f>F4/F6</f>
        <v>0.47101449275362317</v>
      </c>
    </row>
    <row r="5" spans="1:7" ht="15" x14ac:dyDescent="0.25">
      <c r="A5" s="1">
        <v>4</v>
      </c>
      <c r="B5" s="1">
        <v>1</v>
      </c>
      <c r="C5" s="1">
        <v>2</v>
      </c>
      <c r="D5" s="1"/>
      <c r="E5" s="3" t="s">
        <v>477</v>
      </c>
      <c r="F5">
        <f>COUNTIF(B2:B139,"3")</f>
        <v>38</v>
      </c>
      <c r="G5" s="4">
        <f>F5/F6</f>
        <v>0.27536231884057971</v>
      </c>
    </row>
    <row r="6" spans="1:7" x14ac:dyDescent="0.2">
      <c r="A6" s="1">
        <v>5</v>
      </c>
      <c r="B6" s="1">
        <v>1</v>
      </c>
      <c r="C6" s="1">
        <v>1</v>
      </c>
      <c r="D6" s="1"/>
      <c r="F6">
        <f>F3+F4+F5</f>
        <v>138</v>
      </c>
      <c r="G6" s="4">
        <f>F6/F6</f>
        <v>1</v>
      </c>
    </row>
    <row r="7" spans="1:7" ht="15" x14ac:dyDescent="0.25">
      <c r="A7" s="1">
        <v>6</v>
      </c>
      <c r="B7" s="1">
        <v>3</v>
      </c>
      <c r="C7" s="1">
        <v>3</v>
      </c>
      <c r="D7" s="1"/>
      <c r="E7" s="3" t="s">
        <v>187</v>
      </c>
      <c r="F7">
        <f>COUNTIF(B2:B139,"-77")</f>
        <v>0</v>
      </c>
    </row>
    <row r="8" spans="1:7" ht="15" x14ac:dyDescent="0.25">
      <c r="A8" s="1">
        <v>7</v>
      </c>
      <c r="B8" s="1">
        <v>2</v>
      </c>
      <c r="C8" s="1">
        <v>2</v>
      </c>
      <c r="D8" s="1"/>
      <c r="E8" s="3" t="s">
        <v>188</v>
      </c>
    </row>
    <row r="9" spans="1:7" x14ac:dyDescent="0.2">
      <c r="A9" s="1">
        <v>8</v>
      </c>
      <c r="B9" s="1">
        <v>1</v>
      </c>
      <c r="C9" s="1">
        <v>1</v>
      </c>
      <c r="D9" s="1"/>
    </row>
    <row r="10" spans="1:7" x14ac:dyDescent="0.2">
      <c r="A10" s="1">
        <v>9</v>
      </c>
      <c r="B10" s="1">
        <v>3</v>
      </c>
      <c r="C10" s="1">
        <v>2</v>
      </c>
      <c r="D10" s="1"/>
    </row>
    <row r="11" spans="1:7" x14ac:dyDescent="0.2">
      <c r="A11" s="1">
        <v>10</v>
      </c>
      <c r="B11" s="1">
        <v>2</v>
      </c>
      <c r="C11" s="1">
        <v>1</v>
      </c>
      <c r="D11" s="1"/>
    </row>
    <row r="12" spans="1:7" x14ac:dyDescent="0.2">
      <c r="A12" s="1">
        <v>11</v>
      </c>
      <c r="B12" s="1">
        <v>2</v>
      </c>
      <c r="C12" s="1">
        <v>1</v>
      </c>
      <c r="D12" s="1"/>
    </row>
    <row r="13" spans="1:7" x14ac:dyDescent="0.2">
      <c r="A13" s="1">
        <v>12</v>
      </c>
      <c r="B13" s="1">
        <v>2</v>
      </c>
      <c r="C13" s="1">
        <v>1</v>
      </c>
      <c r="D13" s="1"/>
    </row>
    <row r="14" spans="1:7" x14ac:dyDescent="0.2">
      <c r="A14" s="1">
        <v>13</v>
      </c>
      <c r="B14" s="1">
        <v>2</v>
      </c>
      <c r="C14" s="1">
        <v>2</v>
      </c>
      <c r="D14" s="1"/>
    </row>
    <row r="15" spans="1:7" x14ac:dyDescent="0.2">
      <c r="A15" s="1">
        <v>14</v>
      </c>
      <c r="B15" s="1">
        <v>2</v>
      </c>
      <c r="C15" s="1">
        <v>1</v>
      </c>
      <c r="D15" s="1"/>
      <c r="E15" s="4"/>
    </row>
    <row r="16" spans="1:7" x14ac:dyDescent="0.2">
      <c r="A16" s="1">
        <v>15</v>
      </c>
      <c r="B16" s="1">
        <v>1</v>
      </c>
      <c r="C16" s="1">
        <v>3</v>
      </c>
      <c r="D16" s="1"/>
    </row>
    <row r="17" spans="1:4" x14ac:dyDescent="0.2">
      <c r="A17" s="1">
        <v>16</v>
      </c>
      <c r="B17" s="1">
        <v>1</v>
      </c>
      <c r="C17" s="1">
        <v>1</v>
      </c>
      <c r="D17" s="1"/>
    </row>
    <row r="18" spans="1:4" x14ac:dyDescent="0.2">
      <c r="A18" s="1">
        <v>17</v>
      </c>
      <c r="B18" s="1">
        <v>1</v>
      </c>
      <c r="C18" s="1">
        <v>2</v>
      </c>
      <c r="D18" s="1"/>
    </row>
    <row r="19" spans="1:4" x14ac:dyDescent="0.2">
      <c r="A19" s="1">
        <v>18</v>
      </c>
      <c r="B19" s="1">
        <v>2</v>
      </c>
      <c r="C19" s="1">
        <v>2</v>
      </c>
      <c r="D19" s="1"/>
    </row>
    <row r="20" spans="1:4" x14ac:dyDescent="0.2">
      <c r="A20" s="1">
        <v>19</v>
      </c>
      <c r="B20" s="1">
        <v>2</v>
      </c>
      <c r="C20" s="1">
        <v>2</v>
      </c>
      <c r="D20" s="1"/>
    </row>
    <row r="21" spans="1:4" x14ac:dyDescent="0.2">
      <c r="A21" s="1">
        <v>20</v>
      </c>
      <c r="B21" s="1">
        <v>2</v>
      </c>
      <c r="C21" s="1">
        <v>1</v>
      </c>
      <c r="D21" s="1"/>
    </row>
    <row r="22" spans="1:4" x14ac:dyDescent="0.2">
      <c r="A22" s="1">
        <v>21</v>
      </c>
      <c r="B22" s="1">
        <v>2</v>
      </c>
      <c r="C22" s="1">
        <v>1</v>
      </c>
      <c r="D22" s="1"/>
    </row>
    <row r="23" spans="1:4" x14ac:dyDescent="0.2">
      <c r="A23" s="1">
        <v>22</v>
      </c>
      <c r="B23" s="1">
        <v>3</v>
      </c>
      <c r="C23" s="1">
        <v>1</v>
      </c>
      <c r="D23" s="1"/>
    </row>
    <row r="24" spans="1:4" x14ac:dyDescent="0.2">
      <c r="A24" s="1">
        <v>23</v>
      </c>
      <c r="B24" s="1">
        <v>2</v>
      </c>
      <c r="C24" s="1">
        <v>1</v>
      </c>
      <c r="D24" s="1"/>
    </row>
    <row r="25" spans="1:4" x14ac:dyDescent="0.2">
      <c r="A25" s="1">
        <v>24</v>
      </c>
      <c r="B25" s="1">
        <v>1</v>
      </c>
      <c r="C25" s="1">
        <v>1</v>
      </c>
      <c r="D25" s="1"/>
    </row>
    <row r="26" spans="1:4" x14ac:dyDescent="0.2">
      <c r="A26" s="1">
        <v>25</v>
      </c>
      <c r="B26" s="1">
        <v>2</v>
      </c>
      <c r="C26" s="1">
        <v>1</v>
      </c>
      <c r="D26" s="1"/>
    </row>
    <row r="27" spans="1:4" x14ac:dyDescent="0.2">
      <c r="A27" s="1">
        <v>26</v>
      </c>
      <c r="B27" s="1">
        <v>3</v>
      </c>
      <c r="C27" s="1">
        <v>1</v>
      </c>
      <c r="D27" s="1"/>
    </row>
    <row r="28" spans="1:4" x14ac:dyDescent="0.2">
      <c r="A28" s="1">
        <v>27</v>
      </c>
      <c r="B28" s="1">
        <v>2</v>
      </c>
      <c r="C28" s="1">
        <v>1</v>
      </c>
      <c r="D28" s="1"/>
    </row>
    <row r="29" spans="1:4" x14ac:dyDescent="0.2">
      <c r="A29" s="1">
        <v>28</v>
      </c>
      <c r="B29" s="1">
        <v>2</v>
      </c>
      <c r="C29" s="1">
        <v>1</v>
      </c>
      <c r="D29" s="1"/>
    </row>
    <row r="30" spans="1:4" x14ac:dyDescent="0.2">
      <c r="A30" s="1">
        <v>29</v>
      </c>
      <c r="B30" s="1">
        <v>2</v>
      </c>
      <c r="C30" s="1">
        <v>1</v>
      </c>
      <c r="D30" s="1"/>
    </row>
    <row r="31" spans="1:4" x14ac:dyDescent="0.2">
      <c r="A31" s="1">
        <v>30</v>
      </c>
      <c r="B31" s="1">
        <v>1</v>
      </c>
      <c r="C31" s="1">
        <v>3</v>
      </c>
      <c r="D31" s="1"/>
    </row>
    <row r="32" spans="1:4" x14ac:dyDescent="0.2">
      <c r="A32" s="1">
        <v>31</v>
      </c>
      <c r="B32" s="1">
        <v>2</v>
      </c>
      <c r="C32" s="1">
        <v>2</v>
      </c>
      <c r="D32" s="1"/>
    </row>
    <row r="33" spans="1:4" x14ac:dyDescent="0.2">
      <c r="A33" s="1">
        <v>32</v>
      </c>
      <c r="B33" s="1">
        <v>3</v>
      </c>
      <c r="C33" s="1">
        <v>2</v>
      </c>
      <c r="D33" s="1"/>
    </row>
    <row r="34" spans="1:4" x14ac:dyDescent="0.2">
      <c r="A34" s="1">
        <v>33</v>
      </c>
      <c r="B34" s="1">
        <v>2</v>
      </c>
      <c r="C34" s="1">
        <v>1</v>
      </c>
      <c r="D34" s="1"/>
    </row>
    <row r="35" spans="1:4" x14ac:dyDescent="0.2">
      <c r="A35" s="1">
        <v>34</v>
      </c>
      <c r="B35" s="1">
        <v>1</v>
      </c>
      <c r="C35" s="1">
        <v>1</v>
      </c>
      <c r="D35" s="1"/>
    </row>
    <row r="36" spans="1:4" x14ac:dyDescent="0.2">
      <c r="A36" s="1">
        <v>35</v>
      </c>
      <c r="B36" s="1">
        <v>3</v>
      </c>
      <c r="C36" s="1">
        <v>1</v>
      </c>
      <c r="D36" s="1"/>
    </row>
    <row r="37" spans="1:4" x14ac:dyDescent="0.2">
      <c r="A37" s="1">
        <v>36</v>
      </c>
      <c r="B37" s="1">
        <v>2</v>
      </c>
      <c r="C37" s="1">
        <v>1</v>
      </c>
      <c r="D37" s="1"/>
    </row>
    <row r="38" spans="1:4" x14ac:dyDescent="0.2">
      <c r="A38" s="1">
        <v>37</v>
      </c>
      <c r="B38" s="1">
        <v>2</v>
      </c>
      <c r="C38" s="1">
        <v>2</v>
      </c>
      <c r="D38" s="1"/>
    </row>
    <row r="39" spans="1:4" x14ac:dyDescent="0.2">
      <c r="A39" s="1">
        <v>38</v>
      </c>
      <c r="B39" s="1">
        <v>2</v>
      </c>
      <c r="C39" s="1">
        <v>2</v>
      </c>
      <c r="D39" s="1"/>
    </row>
    <row r="40" spans="1:4" x14ac:dyDescent="0.2">
      <c r="A40" s="1">
        <v>39</v>
      </c>
      <c r="B40" s="1">
        <v>2</v>
      </c>
      <c r="C40" s="1">
        <v>2</v>
      </c>
      <c r="D40" s="1"/>
    </row>
    <row r="41" spans="1:4" x14ac:dyDescent="0.2">
      <c r="A41" s="1">
        <v>40</v>
      </c>
      <c r="B41" s="1">
        <v>1</v>
      </c>
      <c r="C41" s="1">
        <v>1</v>
      </c>
      <c r="D41" s="1"/>
    </row>
    <row r="42" spans="1:4" x14ac:dyDescent="0.2">
      <c r="A42" s="1">
        <v>41</v>
      </c>
      <c r="B42" s="1">
        <v>1</v>
      </c>
      <c r="C42" s="1">
        <v>1</v>
      </c>
      <c r="D42" s="1"/>
    </row>
    <row r="43" spans="1:4" x14ac:dyDescent="0.2">
      <c r="A43" s="1">
        <v>42</v>
      </c>
      <c r="B43" s="1">
        <v>2</v>
      </c>
      <c r="C43" s="1">
        <v>2</v>
      </c>
      <c r="D43" s="1"/>
    </row>
    <row r="44" spans="1:4" x14ac:dyDescent="0.2">
      <c r="A44" s="1">
        <v>43</v>
      </c>
      <c r="B44" s="1">
        <v>2</v>
      </c>
      <c r="C44" s="1">
        <v>2</v>
      </c>
      <c r="D44" s="1"/>
    </row>
    <row r="45" spans="1:4" x14ac:dyDescent="0.2">
      <c r="A45" s="1">
        <v>44</v>
      </c>
      <c r="B45" s="1">
        <v>2</v>
      </c>
      <c r="C45" s="1">
        <v>2</v>
      </c>
      <c r="D45" s="1"/>
    </row>
    <row r="46" spans="1:4" x14ac:dyDescent="0.2">
      <c r="A46" s="1">
        <v>45</v>
      </c>
      <c r="B46" s="1">
        <v>3</v>
      </c>
      <c r="C46" s="1">
        <v>1</v>
      </c>
      <c r="D46" s="1"/>
    </row>
    <row r="47" spans="1:4" x14ac:dyDescent="0.2">
      <c r="A47" s="1">
        <v>46</v>
      </c>
      <c r="B47" s="1">
        <v>1</v>
      </c>
      <c r="C47" s="1">
        <v>2</v>
      </c>
      <c r="D47" s="1"/>
    </row>
    <row r="48" spans="1:4" x14ac:dyDescent="0.2">
      <c r="A48" s="1">
        <v>47</v>
      </c>
      <c r="B48" s="1">
        <v>2</v>
      </c>
      <c r="C48" s="1">
        <v>1</v>
      </c>
      <c r="D48" s="1"/>
    </row>
    <row r="49" spans="1:4" x14ac:dyDescent="0.2">
      <c r="A49" s="1">
        <v>48</v>
      </c>
      <c r="B49" s="1">
        <v>2</v>
      </c>
      <c r="C49" s="1">
        <v>2</v>
      </c>
      <c r="D49" s="1"/>
    </row>
    <row r="50" spans="1:4" x14ac:dyDescent="0.2">
      <c r="A50" s="1">
        <v>49</v>
      </c>
      <c r="B50" s="1">
        <v>2</v>
      </c>
      <c r="C50" s="1">
        <v>1</v>
      </c>
      <c r="D50" s="1"/>
    </row>
    <row r="51" spans="1:4" x14ac:dyDescent="0.2">
      <c r="A51" s="1">
        <v>50</v>
      </c>
      <c r="B51" s="1">
        <v>1</v>
      </c>
      <c r="C51" s="1">
        <v>2</v>
      </c>
      <c r="D51" s="1"/>
    </row>
    <row r="52" spans="1:4" x14ac:dyDescent="0.2">
      <c r="A52" s="1">
        <v>51</v>
      </c>
      <c r="B52" s="1">
        <v>2</v>
      </c>
      <c r="C52" s="1">
        <v>1</v>
      </c>
      <c r="D52" s="1"/>
    </row>
    <row r="53" spans="1:4" x14ac:dyDescent="0.2">
      <c r="A53" s="1">
        <v>52</v>
      </c>
      <c r="B53" s="1">
        <v>2</v>
      </c>
      <c r="C53" s="1">
        <v>2</v>
      </c>
      <c r="D53" s="1"/>
    </row>
    <row r="54" spans="1:4" x14ac:dyDescent="0.2">
      <c r="A54" s="1">
        <v>53</v>
      </c>
      <c r="B54" s="1">
        <v>3</v>
      </c>
      <c r="C54" s="1">
        <v>2</v>
      </c>
      <c r="D54" s="1"/>
    </row>
    <row r="55" spans="1:4" x14ac:dyDescent="0.2">
      <c r="A55" s="1">
        <v>54</v>
      </c>
      <c r="B55" s="1">
        <v>1</v>
      </c>
      <c r="C55" s="1">
        <v>2</v>
      </c>
      <c r="D55" s="1"/>
    </row>
    <row r="56" spans="1:4" x14ac:dyDescent="0.2">
      <c r="A56" s="1">
        <v>55</v>
      </c>
      <c r="B56" s="1">
        <v>1</v>
      </c>
      <c r="C56" s="1">
        <v>1</v>
      </c>
      <c r="D56" s="1"/>
    </row>
    <row r="57" spans="1:4" x14ac:dyDescent="0.2">
      <c r="A57" s="1">
        <v>56</v>
      </c>
      <c r="B57" s="1">
        <v>1</v>
      </c>
      <c r="C57" s="1">
        <v>2</v>
      </c>
      <c r="D57" s="1"/>
    </row>
    <row r="58" spans="1:4" x14ac:dyDescent="0.2">
      <c r="A58" s="1">
        <v>57</v>
      </c>
      <c r="B58" s="1">
        <v>2</v>
      </c>
      <c r="C58" s="1">
        <v>2</v>
      </c>
      <c r="D58" s="1"/>
    </row>
    <row r="59" spans="1:4" x14ac:dyDescent="0.2">
      <c r="A59" s="1">
        <v>58</v>
      </c>
      <c r="B59" s="1">
        <v>2</v>
      </c>
      <c r="C59" s="1">
        <v>2</v>
      </c>
      <c r="D59" s="1"/>
    </row>
    <row r="60" spans="1:4" x14ac:dyDescent="0.2">
      <c r="A60" s="1">
        <v>59</v>
      </c>
      <c r="B60" s="1">
        <v>3</v>
      </c>
      <c r="C60" s="1">
        <v>1</v>
      </c>
      <c r="D60" s="1"/>
    </row>
    <row r="61" spans="1:4" x14ac:dyDescent="0.2">
      <c r="A61" s="1">
        <v>60</v>
      </c>
      <c r="B61" s="1">
        <v>2</v>
      </c>
      <c r="C61" s="1">
        <v>2</v>
      </c>
      <c r="D61" s="1"/>
    </row>
    <row r="62" spans="1:4" x14ac:dyDescent="0.2">
      <c r="A62" s="1">
        <v>61</v>
      </c>
      <c r="B62" s="1">
        <v>1</v>
      </c>
      <c r="C62" s="1">
        <v>1</v>
      </c>
      <c r="D62" s="1"/>
    </row>
    <row r="63" spans="1:4" x14ac:dyDescent="0.2">
      <c r="A63" s="1">
        <v>62</v>
      </c>
      <c r="B63" s="1">
        <v>3</v>
      </c>
      <c r="C63" s="1">
        <v>1</v>
      </c>
      <c r="D63" s="1"/>
    </row>
    <row r="64" spans="1:4" x14ac:dyDescent="0.2">
      <c r="A64" s="1">
        <v>63</v>
      </c>
      <c r="B64" s="1">
        <v>3</v>
      </c>
      <c r="C64" s="1">
        <v>2</v>
      </c>
      <c r="D64" s="1"/>
    </row>
    <row r="65" spans="1:4" x14ac:dyDescent="0.2">
      <c r="A65" s="1">
        <v>64</v>
      </c>
      <c r="B65" s="1">
        <v>1</v>
      </c>
      <c r="C65" s="1">
        <v>2</v>
      </c>
      <c r="D65" s="1"/>
    </row>
    <row r="66" spans="1:4" x14ac:dyDescent="0.2">
      <c r="A66" s="1">
        <v>65</v>
      </c>
      <c r="B66" s="1">
        <v>1</v>
      </c>
      <c r="C66" s="1">
        <v>2</v>
      </c>
      <c r="D66" s="1"/>
    </row>
    <row r="67" spans="1:4" x14ac:dyDescent="0.2">
      <c r="A67" s="1">
        <v>66</v>
      </c>
      <c r="B67" s="1">
        <v>2</v>
      </c>
      <c r="C67" s="1">
        <v>1</v>
      </c>
      <c r="D67" s="1"/>
    </row>
    <row r="68" spans="1:4" x14ac:dyDescent="0.2">
      <c r="A68" s="1">
        <v>67</v>
      </c>
      <c r="B68" s="1">
        <v>2</v>
      </c>
      <c r="C68" s="1">
        <v>2</v>
      </c>
      <c r="D68" s="1"/>
    </row>
    <row r="69" spans="1:4" x14ac:dyDescent="0.2">
      <c r="A69" s="1">
        <v>68</v>
      </c>
      <c r="B69" s="1">
        <v>3</v>
      </c>
      <c r="C69" s="1">
        <v>1</v>
      </c>
      <c r="D69" s="1"/>
    </row>
    <row r="70" spans="1:4" x14ac:dyDescent="0.2">
      <c r="A70" s="1">
        <v>69</v>
      </c>
      <c r="B70" s="1">
        <v>1</v>
      </c>
      <c r="C70" s="1">
        <v>1</v>
      </c>
      <c r="D70" s="1"/>
    </row>
    <row r="71" spans="1:4" x14ac:dyDescent="0.2">
      <c r="A71" s="1">
        <v>70</v>
      </c>
      <c r="B71" s="1">
        <v>1</v>
      </c>
      <c r="C71" s="1">
        <v>1</v>
      </c>
      <c r="D71" s="1"/>
    </row>
    <row r="72" spans="1:4" x14ac:dyDescent="0.2">
      <c r="A72" s="1">
        <v>71</v>
      </c>
      <c r="B72" s="1">
        <v>2</v>
      </c>
      <c r="C72" s="1">
        <v>1</v>
      </c>
      <c r="D72" s="1"/>
    </row>
    <row r="73" spans="1:4" x14ac:dyDescent="0.2">
      <c r="A73" s="1">
        <v>72</v>
      </c>
      <c r="B73" s="1">
        <v>1</v>
      </c>
      <c r="C73" s="1">
        <v>1</v>
      </c>
      <c r="D73" s="1"/>
    </row>
    <row r="74" spans="1:4" x14ac:dyDescent="0.2">
      <c r="A74" s="1">
        <v>73</v>
      </c>
      <c r="B74" s="1">
        <v>2</v>
      </c>
      <c r="C74" s="1">
        <v>2</v>
      </c>
      <c r="D74" s="1"/>
    </row>
    <row r="75" spans="1:4" x14ac:dyDescent="0.2">
      <c r="A75" s="1">
        <v>74</v>
      </c>
      <c r="B75" s="1">
        <v>1</v>
      </c>
      <c r="C75" s="1">
        <v>1</v>
      </c>
      <c r="D75" s="1"/>
    </row>
    <row r="76" spans="1:4" x14ac:dyDescent="0.2">
      <c r="A76" s="1">
        <v>75</v>
      </c>
      <c r="B76" s="1">
        <v>2</v>
      </c>
      <c r="C76" s="1">
        <v>1</v>
      </c>
      <c r="D76" s="1"/>
    </row>
    <row r="77" spans="1:4" x14ac:dyDescent="0.2">
      <c r="A77" s="1">
        <v>76</v>
      </c>
      <c r="B77" s="1">
        <v>3</v>
      </c>
      <c r="C77" s="1">
        <v>1</v>
      </c>
      <c r="D77" s="1"/>
    </row>
    <row r="78" spans="1:4" x14ac:dyDescent="0.2">
      <c r="A78" s="1">
        <v>77</v>
      </c>
      <c r="B78" s="1">
        <v>1</v>
      </c>
      <c r="C78" s="1">
        <v>2</v>
      </c>
      <c r="D78" s="1"/>
    </row>
    <row r="79" spans="1:4" x14ac:dyDescent="0.2">
      <c r="A79" s="1">
        <v>78</v>
      </c>
      <c r="B79" s="1">
        <v>2</v>
      </c>
      <c r="C79" s="1">
        <v>1</v>
      </c>
      <c r="D79" s="1"/>
    </row>
    <row r="80" spans="1:4" x14ac:dyDescent="0.2">
      <c r="A80" s="1">
        <v>79</v>
      </c>
      <c r="B80" s="1">
        <v>1</v>
      </c>
      <c r="C80" s="1">
        <v>2</v>
      </c>
      <c r="D80" s="1"/>
    </row>
    <row r="81" spans="1:4" x14ac:dyDescent="0.2">
      <c r="A81" s="1">
        <v>80</v>
      </c>
      <c r="B81" s="1">
        <v>2</v>
      </c>
      <c r="C81" s="1">
        <v>2</v>
      </c>
      <c r="D81" s="1"/>
    </row>
    <row r="82" spans="1:4" x14ac:dyDescent="0.2">
      <c r="A82" s="1">
        <v>81</v>
      </c>
      <c r="B82" s="1">
        <v>2</v>
      </c>
      <c r="C82" s="1">
        <v>2</v>
      </c>
      <c r="D82" s="1"/>
    </row>
    <row r="83" spans="1:4" x14ac:dyDescent="0.2">
      <c r="A83" s="1">
        <v>82</v>
      </c>
      <c r="B83" s="1">
        <v>2</v>
      </c>
      <c r="C83" s="1">
        <v>2</v>
      </c>
      <c r="D83" s="1"/>
    </row>
    <row r="84" spans="1:4" x14ac:dyDescent="0.2">
      <c r="A84" s="1">
        <v>83</v>
      </c>
      <c r="B84" s="1">
        <v>3</v>
      </c>
      <c r="C84" s="1">
        <v>1</v>
      </c>
      <c r="D84" s="1"/>
    </row>
    <row r="85" spans="1:4" x14ac:dyDescent="0.2">
      <c r="A85" s="1">
        <v>84</v>
      </c>
      <c r="B85" s="1">
        <v>2</v>
      </c>
      <c r="C85" s="1">
        <v>2</v>
      </c>
      <c r="D85" s="1"/>
    </row>
    <row r="86" spans="1:4" x14ac:dyDescent="0.2">
      <c r="A86" s="1">
        <v>85</v>
      </c>
      <c r="B86" s="1">
        <v>2</v>
      </c>
      <c r="C86" s="1">
        <v>2</v>
      </c>
      <c r="D86" s="1"/>
    </row>
    <row r="87" spans="1:4" x14ac:dyDescent="0.2">
      <c r="A87" s="1">
        <v>86</v>
      </c>
      <c r="B87" s="1">
        <v>2</v>
      </c>
      <c r="C87" s="1">
        <v>3</v>
      </c>
      <c r="D87" s="1"/>
    </row>
    <row r="88" spans="1:4" x14ac:dyDescent="0.2">
      <c r="A88" s="1">
        <v>87</v>
      </c>
      <c r="B88" s="1">
        <v>1</v>
      </c>
      <c r="C88" s="1">
        <v>1</v>
      </c>
      <c r="D88" s="1"/>
    </row>
    <row r="89" spans="1:4" x14ac:dyDescent="0.2">
      <c r="A89" s="1">
        <v>88</v>
      </c>
      <c r="B89" s="1">
        <v>3</v>
      </c>
      <c r="C89" s="1">
        <v>3</v>
      </c>
      <c r="D89" s="1"/>
    </row>
    <row r="90" spans="1:4" x14ac:dyDescent="0.2">
      <c r="A90" s="1">
        <v>89</v>
      </c>
      <c r="B90" s="1">
        <v>2</v>
      </c>
      <c r="C90" s="1">
        <v>1</v>
      </c>
      <c r="D90" s="1"/>
    </row>
    <row r="91" spans="1:4" x14ac:dyDescent="0.2">
      <c r="A91" s="1">
        <v>90</v>
      </c>
      <c r="B91" s="1">
        <v>3</v>
      </c>
      <c r="C91" s="1">
        <v>2</v>
      </c>
      <c r="D91" s="1"/>
    </row>
    <row r="92" spans="1:4" x14ac:dyDescent="0.2">
      <c r="A92" s="1">
        <v>91</v>
      </c>
      <c r="B92" s="1">
        <v>1</v>
      </c>
      <c r="C92" s="1">
        <v>2</v>
      </c>
      <c r="D92" s="1"/>
    </row>
    <row r="93" spans="1:4" x14ac:dyDescent="0.2">
      <c r="A93" s="1">
        <v>92</v>
      </c>
      <c r="B93" s="1">
        <v>2</v>
      </c>
      <c r="C93" s="1">
        <v>1</v>
      </c>
      <c r="D93" s="1"/>
    </row>
    <row r="94" spans="1:4" x14ac:dyDescent="0.2">
      <c r="A94" s="1">
        <v>93</v>
      </c>
      <c r="B94" s="1">
        <v>2</v>
      </c>
      <c r="C94" s="1">
        <v>1</v>
      </c>
      <c r="D94" s="1"/>
    </row>
    <row r="95" spans="1:4" x14ac:dyDescent="0.2">
      <c r="A95" s="1">
        <v>94</v>
      </c>
      <c r="B95" s="1">
        <v>1</v>
      </c>
      <c r="C95" s="1">
        <v>2</v>
      </c>
      <c r="D95" s="1"/>
    </row>
    <row r="96" spans="1:4" x14ac:dyDescent="0.2">
      <c r="A96" s="1">
        <v>95</v>
      </c>
      <c r="B96" s="1">
        <v>2</v>
      </c>
      <c r="C96" s="1">
        <v>2</v>
      </c>
      <c r="D96" s="1"/>
    </row>
    <row r="97" spans="1:4" x14ac:dyDescent="0.2">
      <c r="A97" s="1">
        <v>96</v>
      </c>
      <c r="B97" s="1">
        <v>3</v>
      </c>
      <c r="C97" s="1">
        <v>2</v>
      </c>
      <c r="D97" s="1"/>
    </row>
    <row r="98" spans="1:4" x14ac:dyDescent="0.2">
      <c r="A98" s="1">
        <v>97</v>
      </c>
      <c r="B98" s="1">
        <v>2</v>
      </c>
      <c r="C98" s="1">
        <v>2</v>
      </c>
      <c r="D98" s="1"/>
    </row>
    <row r="99" spans="1:4" x14ac:dyDescent="0.2">
      <c r="A99" s="1">
        <v>98</v>
      </c>
      <c r="B99" s="1">
        <v>2</v>
      </c>
      <c r="C99" s="1">
        <v>1</v>
      </c>
      <c r="D99" s="1"/>
    </row>
    <row r="100" spans="1:4" x14ac:dyDescent="0.2">
      <c r="A100" s="1">
        <v>99</v>
      </c>
      <c r="B100" s="1">
        <v>2</v>
      </c>
      <c r="C100" s="1">
        <v>1</v>
      </c>
      <c r="D100" s="1"/>
    </row>
    <row r="101" spans="1:4" x14ac:dyDescent="0.2">
      <c r="A101" s="1">
        <v>100</v>
      </c>
      <c r="B101" s="1">
        <v>1</v>
      </c>
      <c r="C101" s="1">
        <v>1</v>
      </c>
      <c r="D101" s="1"/>
    </row>
    <row r="102" spans="1:4" x14ac:dyDescent="0.2">
      <c r="A102" s="1">
        <v>101</v>
      </c>
      <c r="B102" s="1">
        <v>2</v>
      </c>
      <c r="C102" s="1">
        <v>1</v>
      </c>
      <c r="D102" s="1"/>
    </row>
    <row r="103" spans="1:4" x14ac:dyDescent="0.2">
      <c r="A103" s="1">
        <v>102</v>
      </c>
      <c r="B103" s="1">
        <v>3</v>
      </c>
      <c r="C103" s="1">
        <v>2</v>
      </c>
      <c r="D103" s="1"/>
    </row>
    <row r="104" spans="1:4" x14ac:dyDescent="0.2">
      <c r="A104" s="1">
        <v>103</v>
      </c>
      <c r="B104" s="1">
        <v>2</v>
      </c>
      <c r="C104" s="1">
        <v>2</v>
      </c>
      <c r="D104" s="1"/>
    </row>
    <row r="105" spans="1:4" x14ac:dyDescent="0.2">
      <c r="A105" s="1">
        <v>104</v>
      </c>
      <c r="B105" s="1">
        <v>3</v>
      </c>
      <c r="C105" s="1">
        <v>1</v>
      </c>
      <c r="D105" s="1"/>
    </row>
    <row r="106" spans="1:4" x14ac:dyDescent="0.2">
      <c r="A106" s="1">
        <v>105</v>
      </c>
      <c r="B106" s="1">
        <v>1</v>
      </c>
      <c r="C106" s="1">
        <v>1</v>
      </c>
      <c r="D106" s="1"/>
    </row>
    <row r="107" spans="1:4" x14ac:dyDescent="0.2">
      <c r="A107" s="1">
        <v>106</v>
      </c>
      <c r="B107" s="1">
        <v>2</v>
      </c>
      <c r="C107" s="1">
        <v>2</v>
      </c>
      <c r="D107" s="1"/>
    </row>
    <row r="108" spans="1:4" x14ac:dyDescent="0.2">
      <c r="A108" s="1">
        <v>107</v>
      </c>
      <c r="B108" s="1">
        <v>1</v>
      </c>
      <c r="C108" s="1">
        <v>2</v>
      </c>
      <c r="D108" s="1"/>
    </row>
    <row r="109" spans="1:4" x14ac:dyDescent="0.2">
      <c r="A109" s="1">
        <v>108</v>
      </c>
      <c r="B109" s="1">
        <v>3</v>
      </c>
      <c r="C109" s="1">
        <v>2</v>
      </c>
      <c r="D109" s="1"/>
    </row>
    <row r="110" spans="1:4" x14ac:dyDescent="0.2">
      <c r="A110" s="1">
        <v>109</v>
      </c>
      <c r="B110" s="1">
        <v>1</v>
      </c>
      <c r="C110" s="1">
        <v>2</v>
      </c>
      <c r="D110" s="1"/>
    </row>
    <row r="111" spans="1:4" x14ac:dyDescent="0.2">
      <c r="A111" s="1">
        <v>110</v>
      </c>
      <c r="B111" s="1">
        <v>3</v>
      </c>
      <c r="C111" s="1">
        <v>2</v>
      </c>
      <c r="D111" s="1"/>
    </row>
    <row r="112" spans="1:4" x14ac:dyDescent="0.2">
      <c r="A112" s="1">
        <v>111</v>
      </c>
      <c r="B112" s="1">
        <v>3</v>
      </c>
      <c r="C112" s="1">
        <v>2</v>
      </c>
      <c r="D112" s="1"/>
    </row>
    <row r="113" spans="1:4" x14ac:dyDescent="0.2">
      <c r="A113" s="1">
        <v>112</v>
      </c>
      <c r="B113" s="1">
        <v>2</v>
      </c>
      <c r="C113" s="1">
        <v>1</v>
      </c>
      <c r="D113" s="1"/>
    </row>
    <row r="114" spans="1:4" x14ac:dyDescent="0.2">
      <c r="A114" s="1">
        <v>113</v>
      </c>
      <c r="B114" s="1">
        <v>3</v>
      </c>
      <c r="C114" s="1">
        <v>1</v>
      </c>
      <c r="D114" s="1"/>
    </row>
    <row r="115" spans="1:4" x14ac:dyDescent="0.2">
      <c r="A115" s="1">
        <v>114</v>
      </c>
      <c r="B115" s="1">
        <v>2</v>
      </c>
      <c r="C115" s="1">
        <v>2</v>
      </c>
      <c r="D115" s="1"/>
    </row>
    <row r="116" spans="1:4" x14ac:dyDescent="0.2">
      <c r="A116" s="1">
        <v>115</v>
      </c>
      <c r="B116" s="1">
        <v>3</v>
      </c>
      <c r="C116" s="1">
        <v>2</v>
      </c>
      <c r="D116" s="1"/>
    </row>
    <row r="117" spans="1:4" x14ac:dyDescent="0.2">
      <c r="A117" s="1">
        <v>116</v>
      </c>
      <c r="B117" s="1">
        <v>3</v>
      </c>
      <c r="C117" s="1">
        <v>1</v>
      </c>
      <c r="D117" s="1"/>
    </row>
    <row r="118" spans="1:4" x14ac:dyDescent="0.2">
      <c r="A118" s="1">
        <v>117</v>
      </c>
      <c r="B118" s="1">
        <v>3</v>
      </c>
      <c r="C118" s="1">
        <v>1</v>
      </c>
      <c r="D118" s="1"/>
    </row>
    <row r="119" spans="1:4" x14ac:dyDescent="0.2">
      <c r="A119" s="1">
        <v>118</v>
      </c>
      <c r="B119" s="1">
        <v>2</v>
      </c>
      <c r="C119" s="1">
        <v>2</v>
      </c>
      <c r="D119" s="1"/>
    </row>
    <row r="120" spans="1:4" x14ac:dyDescent="0.2">
      <c r="A120" s="1">
        <v>119</v>
      </c>
      <c r="B120" s="1">
        <v>3</v>
      </c>
      <c r="C120" s="1">
        <v>2</v>
      </c>
      <c r="D120" s="1"/>
    </row>
    <row r="121" spans="1:4" x14ac:dyDescent="0.2">
      <c r="A121" s="1">
        <v>120</v>
      </c>
      <c r="B121" s="1">
        <v>3</v>
      </c>
      <c r="C121" s="1">
        <v>1</v>
      </c>
      <c r="D121" s="1"/>
    </row>
    <row r="122" spans="1:4" x14ac:dyDescent="0.2">
      <c r="A122" s="1">
        <v>121</v>
      </c>
      <c r="B122" s="1">
        <v>3</v>
      </c>
      <c r="C122" s="1">
        <v>1</v>
      </c>
      <c r="D122" s="1"/>
    </row>
    <row r="123" spans="1:4" x14ac:dyDescent="0.2">
      <c r="A123" s="1">
        <v>122</v>
      </c>
      <c r="B123" s="1">
        <v>3</v>
      </c>
      <c r="C123" s="1">
        <v>2</v>
      </c>
      <c r="D123" s="1"/>
    </row>
    <row r="124" spans="1:4" x14ac:dyDescent="0.2">
      <c r="A124" s="1">
        <v>123</v>
      </c>
      <c r="B124" s="1">
        <v>2</v>
      </c>
      <c r="C124" s="1">
        <v>2</v>
      </c>
      <c r="D124" s="1"/>
    </row>
    <row r="125" spans="1:4" x14ac:dyDescent="0.2">
      <c r="A125" s="1">
        <v>124</v>
      </c>
      <c r="B125" s="1">
        <v>3</v>
      </c>
      <c r="C125" s="1">
        <v>2</v>
      </c>
      <c r="D125" s="1"/>
    </row>
    <row r="126" spans="1:4" x14ac:dyDescent="0.2">
      <c r="A126" s="1">
        <v>125</v>
      </c>
      <c r="B126" s="1">
        <v>3</v>
      </c>
      <c r="C126" s="1">
        <v>1</v>
      </c>
      <c r="D126" s="1"/>
    </row>
    <row r="127" spans="1:4" x14ac:dyDescent="0.2">
      <c r="A127" s="1">
        <v>126</v>
      </c>
      <c r="B127" s="1">
        <v>3</v>
      </c>
      <c r="C127" s="1">
        <v>2</v>
      </c>
      <c r="D127" s="1"/>
    </row>
    <row r="128" spans="1:4" x14ac:dyDescent="0.2">
      <c r="A128" s="1">
        <v>127</v>
      </c>
      <c r="B128" s="1">
        <v>3</v>
      </c>
      <c r="C128" s="1">
        <v>1</v>
      </c>
      <c r="D128" s="1"/>
    </row>
    <row r="129" spans="1:4" x14ac:dyDescent="0.2">
      <c r="A129" s="1">
        <v>128</v>
      </c>
      <c r="B129" s="1">
        <v>3</v>
      </c>
      <c r="C129" s="1">
        <v>1</v>
      </c>
      <c r="D129" s="1"/>
    </row>
    <row r="130" spans="1:4" x14ac:dyDescent="0.2">
      <c r="A130" s="1">
        <v>129</v>
      </c>
      <c r="B130" s="1">
        <v>3</v>
      </c>
      <c r="C130" s="1">
        <v>1</v>
      </c>
      <c r="D130" s="1"/>
    </row>
    <row r="131" spans="1:4" x14ac:dyDescent="0.2">
      <c r="A131" s="1">
        <v>130</v>
      </c>
      <c r="B131" s="1">
        <v>3</v>
      </c>
      <c r="C131" s="1">
        <v>2</v>
      </c>
      <c r="D131" s="1"/>
    </row>
    <row r="132" spans="1:4" x14ac:dyDescent="0.2">
      <c r="A132" s="1">
        <v>131</v>
      </c>
      <c r="B132" s="1">
        <v>1</v>
      </c>
      <c r="C132" s="1">
        <v>2</v>
      </c>
      <c r="D132" s="1"/>
    </row>
    <row r="133" spans="1:4" x14ac:dyDescent="0.2">
      <c r="A133" s="1">
        <v>132</v>
      </c>
      <c r="B133" s="1">
        <v>2</v>
      </c>
      <c r="C133" s="1">
        <v>2</v>
      </c>
      <c r="D133" s="1"/>
    </row>
    <row r="134" spans="1:4" x14ac:dyDescent="0.2">
      <c r="A134" s="1">
        <v>133</v>
      </c>
      <c r="B134" s="1">
        <v>1</v>
      </c>
      <c r="C134" s="1">
        <v>2</v>
      </c>
      <c r="D134" s="1"/>
    </row>
    <row r="135" spans="1:4" x14ac:dyDescent="0.2">
      <c r="A135" s="1">
        <v>134</v>
      </c>
      <c r="B135" s="1">
        <v>2</v>
      </c>
      <c r="C135" s="1">
        <v>1</v>
      </c>
      <c r="D135" s="1"/>
    </row>
    <row r="136" spans="1:4" x14ac:dyDescent="0.2">
      <c r="A136" s="1">
        <v>135</v>
      </c>
      <c r="B136" s="1">
        <v>2</v>
      </c>
      <c r="C136" s="1">
        <v>2</v>
      </c>
      <c r="D136" s="1"/>
    </row>
    <row r="137" spans="1:4" x14ac:dyDescent="0.2">
      <c r="A137" s="1">
        <v>136</v>
      </c>
      <c r="B137" s="1">
        <v>3</v>
      </c>
      <c r="C137" s="1">
        <v>2</v>
      </c>
      <c r="D137" s="1"/>
    </row>
    <row r="138" spans="1:4" x14ac:dyDescent="0.2">
      <c r="A138" s="1">
        <v>137</v>
      </c>
      <c r="B138" s="1">
        <v>2</v>
      </c>
      <c r="C138" s="1">
        <v>2</v>
      </c>
      <c r="D138" s="1"/>
    </row>
    <row r="139" spans="1:4" x14ac:dyDescent="0.2">
      <c r="A139" s="1">
        <v>138</v>
      </c>
      <c r="B139" s="1">
        <v>2</v>
      </c>
      <c r="C139" s="1">
        <v>2</v>
      </c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160-5D6E-4D0F-B0F7-8CBB6DA1C46A}">
  <dimension ref="A1:H143"/>
  <sheetViews>
    <sheetView workbookViewId="0">
      <selection activeCell="D1" sqref="D1"/>
    </sheetView>
  </sheetViews>
  <sheetFormatPr baseColWidth="10" defaultRowHeight="12.75" x14ac:dyDescent="0.2"/>
  <cols>
    <col min="6" max="6" width="21.7109375" bestFit="1" customWidth="1"/>
  </cols>
  <sheetData>
    <row r="1" spans="1:8" x14ac:dyDescent="0.2">
      <c r="A1" s="1" t="s">
        <v>177</v>
      </c>
      <c r="B1" s="1" t="s">
        <v>1</v>
      </c>
      <c r="C1" s="1" t="s">
        <v>2</v>
      </c>
    </row>
    <row r="2" spans="1:8" x14ac:dyDescent="0.2">
      <c r="A2" s="1">
        <v>1</v>
      </c>
      <c r="B2" s="1">
        <v>1</v>
      </c>
      <c r="C2" s="1">
        <v>2</v>
      </c>
      <c r="E2" t="s">
        <v>2</v>
      </c>
      <c r="G2" t="s">
        <v>178</v>
      </c>
      <c r="H2" t="s">
        <v>181</v>
      </c>
    </row>
    <row r="3" spans="1:8" ht="15" x14ac:dyDescent="0.25">
      <c r="A3" s="1">
        <v>2</v>
      </c>
      <c r="B3" s="1">
        <v>2</v>
      </c>
      <c r="C3" s="1">
        <v>1</v>
      </c>
      <c r="E3" s="3">
        <v>1</v>
      </c>
      <c r="F3" s="3" t="s">
        <v>182</v>
      </c>
      <c r="G3">
        <f>COUNTIF(C2:C143,"1")</f>
        <v>65</v>
      </c>
      <c r="H3" s="4">
        <f>G3/G6</f>
        <v>0.47101449275362317</v>
      </c>
    </row>
    <row r="4" spans="1:8" ht="15" x14ac:dyDescent="0.25">
      <c r="A4" s="1">
        <v>3</v>
      </c>
      <c r="B4" s="1">
        <v>2</v>
      </c>
      <c r="C4" s="1">
        <v>1</v>
      </c>
      <c r="E4" s="3">
        <v>2</v>
      </c>
      <c r="F4" s="3" t="s">
        <v>183</v>
      </c>
      <c r="G4">
        <f>COUNTIF(C2:C143,"2")</f>
        <v>68</v>
      </c>
      <c r="H4" s="4">
        <f>G4/G6</f>
        <v>0.49275362318840582</v>
      </c>
    </row>
    <row r="5" spans="1:8" ht="15" x14ac:dyDescent="0.25">
      <c r="A5" s="1">
        <v>4</v>
      </c>
      <c r="B5" s="1">
        <v>1</v>
      </c>
      <c r="C5" s="1">
        <v>2</v>
      </c>
      <c r="E5" s="3">
        <v>3</v>
      </c>
      <c r="F5" s="3" t="s">
        <v>184</v>
      </c>
      <c r="G5">
        <f>COUNTIF(C2:C143,"3")</f>
        <v>5</v>
      </c>
      <c r="H5" s="4">
        <f>G5/G6</f>
        <v>3.6231884057971016E-2</v>
      </c>
    </row>
    <row r="6" spans="1:8" x14ac:dyDescent="0.2">
      <c r="A6" s="1">
        <v>5</v>
      </c>
      <c r="B6" s="1">
        <v>1</v>
      </c>
      <c r="C6" s="1">
        <v>1</v>
      </c>
      <c r="E6" t="s">
        <v>179</v>
      </c>
      <c r="G6">
        <f>G3+G4+G5</f>
        <v>138</v>
      </c>
      <c r="H6" s="4">
        <f>G6/G6</f>
        <v>1</v>
      </c>
    </row>
    <row r="7" spans="1:8" x14ac:dyDescent="0.2">
      <c r="A7" s="1">
        <v>6</v>
      </c>
      <c r="B7" s="1">
        <v>3</v>
      </c>
      <c r="C7" s="1">
        <v>3</v>
      </c>
      <c r="E7" t="s">
        <v>180</v>
      </c>
      <c r="G7">
        <f>COUNTIF(C2:C143,"-77")</f>
        <v>0</v>
      </c>
    </row>
    <row r="8" spans="1:8" x14ac:dyDescent="0.2">
      <c r="A8" s="1">
        <v>7</v>
      </c>
      <c r="B8" s="1">
        <v>2</v>
      </c>
      <c r="C8" s="1">
        <v>2</v>
      </c>
      <c r="E8" t="s">
        <v>188</v>
      </c>
    </row>
    <row r="9" spans="1:8" x14ac:dyDescent="0.2">
      <c r="A9" s="1">
        <v>8</v>
      </c>
      <c r="B9" s="1">
        <v>1</v>
      </c>
      <c r="C9" s="1">
        <v>1</v>
      </c>
    </row>
    <row r="10" spans="1:8" x14ac:dyDescent="0.2">
      <c r="A10" s="1">
        <v>9</v>
      </c>
      <c r="B10" s="1">
        <v>3</v>
      </c>
      <c r="C10" s="1">
        <v>2</v>
      </c>
    </row>
    <row r="11" spans="1:8" x14ac:dyDescent="0.2">
      <c r="A11" s="1">
        <v>10</v>
      </c>
      <c r="B11" s="1">
        <v>2</v>
      </c>
      <c r="C11" s="1">
        <v>1</v>
      </c>
    </row>
    <row r="12" spans="1:8" x14ac:dyDescent="0.2">
      <c r="A12" s="1">
        <v>11</v>
      </c>
      <c r="B12" s="1">
        <v>2</v>
      </c>
      <c r="C12" s="1">
        <v>1</v>
      </c>
    </row>
    <row r="13" spans="1:8" x14ac:dyDescent="0.2">
      <c r="A13" s="1">
        <v>12</v>
      </c>
      <c r="B13" s="1">
        <v>2</v>
      </c>
      <c r="C13" s="1">
        <v>1</v>
      </c>
    </row>
    <row r="14" spans="1:8" x14ac:dyDescent="0.2">
      <c r="A14" s="1">
        <v>13</v>
      </c>
      <c r="B14" s="1">
        <v>2</v>
      </c>
      <c r="C14" s="1">
        <v>2</v>
      </c>
    </row>
    <row r="15" spans="1:8" x14ac:dyDescent="0.2">
      <c r="A15" s="1">
        <v>14</v>
      </c>
      <c r="B15" s="1">
        <v>2</v>
      </c>
      <c r="C15" s="1">
        <v>1</v>
      </c>
    </row>
    <row r="16" spans="1:8" x14ac:dyDescent="0.2">
      <c r="A16" s="1">
        <v>15</v>
      </c>
      <c r="B16" s="1">
        <v>1</v>
      </c>
      <c r="C16" s="1">
        <v>3</v>
      </c>
    </row>
    <row r="17" spans="1:3" x14ac:dyDescent="0.2">
      <c r="A17" s="1">
        <v>16</v>
      </c>
      <c r="B17" s="1">
        <v>1</v>
      </c>
      <c r="C17" s="1">
        <v>1</v>
      </c>
    </row>
    <row r="18" spans="1:3" x14ac:dyDescent="0.2">
      <c r="A18" s="1">
        <v>17</v>
      </c>
      <c r="B18" s="1">
        <v>1</v>
      </c>
      <c r="C18" s="1">
        <v>2</v>
      </c>
    </row>
    <row r="19" spans="1:3" x14ac:dyDescent="0.2">
      <c r="A19" s="1">
        <v>18</v>
      </c>
      <c r="B19" s="1">
        <v>2</v>
      </c>
      <c r="C19" s="1">
        <v>2</v>
      </c>
    </row>
    <row r="20" spans="1:3" x14ac:dyDescent="0.2">
      <c r="A20" s="1">
        <v>19</v>
      </c>
      <c r="B20" s="1">
        <v>2</v>
      </c>
      <c r="C20" s="1">
        <v>2</v>
      </c>
    </row>
    <row r="21" spans="1:3" x14ac:dyDescent="0.2">
      <c r="A21" s="1">
        <v>20</v>
      </c>
      <c r="B21" s="1">
        <v>2</v>
      </c>
      <c r="C21" s="1">
        <v>1</v>
      </c>
    </row>
    <row r="22" spans="1:3" x14ac:dyDescent="0.2">
      <c r="A22" s="1">
        <v>21</v>
      </c>
      <c r="B22" s="1">
        <v>2</v>
      </c>
      <c r="C22" s="1">
        <v>1</v>
      </c>
    </row>
    <row r="23" spans="1:3" x14ac:dyDescent="0.2">
      <c r="A23" s="1">
        <v>22</v>
      </c>
      <c r="B23" s="1">
        <v>3</v>
      </c>
      <c r="C23" s="1">
        <v>1</v>
      </c>
    </row>
    <row r="24" spans="1:3" x14ac:dyDescent="0.2">
      <c r="A24" s="1">
        <v>23</v>
      </c>
      <c r="B24" s="1">
        <v>2</v>
      </c>
      <c r="C24" s="1">
        <v>1</v>
      </c>
    </row>
    <row r="25" spans="1:3" x14ac:dyDescent="0.2">
      <c r="A25" s="1">
        <v>24</v>
      </c>
      <c r="B25" s="1">
        <v>1</v>
      </c>
      <c r="C25" s="1">
        <v>1</v>
      </c>
    </row>
    <row r="26" spans="1:3" x14ac:dyDescent="0.2">
      <c r="A26" s="1">
        <v>25</v>
      </c>
      <c r="B26" s="1">
        <v>2</v>
      </c>
      <c r="C26" s="1">
        <v>1</v>
      </c>
    </row>
    <row r="27" spans="1:3" x14ac:dyDescent="0.2">
      <c r="A27" s="1">
        <v>26</v>
      </c>
      <c r="B27" s="1">
        <v>3</v>
      </c>
      <c r="C27" s="1">
        <v>1</v>
      </c>
    </row>
    <row r="28" spans="1:3" x14ac:dyDescent="0.2">
      <c r="A28" s="1">
        <v>27</v>
      </c>
      <c r="B28" s="1">
        <v>2</v>
      </c>
      <c r="C28" s="1">
        <v>1</v>
      </c>
    </row>
    <row r="29" spans="1:3" x14ac:dyDescent="0.2">
      <c r="A29" s="1">
        <v>28</v>
      </c>
      <c r="B29" s="1">
        <v>2</v>
      </c>
      <c r="C29" s="1">
        <v>1</v>
      </c>
    </row>
    <row r="30" spans="1:3" x14ac:dyDescent="0.2">
      <c r="A30" s="1">
        <v>29</v>
      </c>
      <c r="B30" s="1">
        <v>2</v>
      </c>
      <c r="C30" s="1">
        <v>1</v>
      </c>
    </row>
    <row r="31" spans="1:3" x14ac:dyDescent="0.2">
      <c r="A31" s="1">
        <v>30</v>
      </c>
      <c r="B31" s="1">
        <v>1</v>
      </c>
      <c r="C31" s="1">
        <v>3</v>
      </c>
    </row>
    <row r="32" spans="1:3" x14ac:dyDescent="0.2">
      <c r="A32" s="1">
        <v>31</v>
      </c>
      <c r="B32" s="1">
        <v>2</v>
      </c>
      <c r="C32" s="1">
        <v>2</v>
      </c>
    </row>
    <row r="33" spans="1:3" x14ac:dyDescent="0.2">
      <c r="A33" s="1">
        <v>32</v>
      </c>
      <c r="B33" s="1">
        <v>3</v>
      </c>
      <c r="C33" s="1">
        <v>2</v>
      </c>
    </row>
    <row r="34" spans="1:3" x14ac:dyDescent="0.2">
      <c r="A34" s="1">
        <v>33</v>
      </c>
      <c r="B34" s="1">
        <v>2</v>
      </c>
      <c r="C34" s="1">
        <v>1</v>
      </c>
    </row>
    <row r="35" spans="1:3" x14ac:dyDescent="0.2">
      <c r="A35" s="1">
        <v>34</v>
      </c>
      <c r="B35" s="1">
        <v>1</v>
      </c>
      <c r="C35" s="1">
        <v>1</v>
      </c>
    </row>
    <row r="36" spans="1:3" x14ac:dyDescent="0.2">
      <c r="A36" s="1">
        <v>35</v>
      </c>
      <c r="B36" s="1">
        <v>3</v>
      </c>
      <c r="C36" s="1">
        <v>1</v>
      </c>
    </row>
    <row r="37" spans="1:3" x14ac:dyDescent="0.2">
      <c r="A37" s="1">
        <v>36</v>
      </c>
      <c r="B37" s="1">
        <v>2</v>
      </c>
      <c r="C37" s="1">
        <v>1</v>
      </c>
    </row>
    <row r="38" spans="1:3" x14ac:dyDescent="0.2">
      <c r="A38" s="1">
        <v>37</v>
      </c>
      <c r="B38" s="1">
        <v>2</v>
      </c>
      <c r="C38" s="1">
        <v>2</v>
      </c>
    </row>
    <row r="39" spans="1:3" x14ac:dyDescent="0.2">
      <c r="A39" s="1">
        <v>38</v>
      </c>
      <c r="B39" s="1">
        <v>2</v>
      </c>
      <c r="C39" s="1">
        <v>2</v>
      </c>
    </row>
    <row r="40" spans="1:3" x14ac:dyDescent="0.2">
      <c r="A40" s="1">
        <v>39</v>
      </c>
      <c r="B40" s="1">
        <v>2</v>
      </c>
      <c r="C40" s="1">
        <v>2</v>
      </c>
    </row>
    <row r="41" spans="1:3" x14ac:dyDescent="0.2">
      <c r="A41" s="1">
        <v>40</v>
      </c>
      <c r="B41" s="1">
        <v>1</v>
      </c>
      <c r="C41" s="1">
        <v>1</v>
      </c>
    </row>
    <row r="42" spans="1:3" x14ac:dyDescent="0.2">
      <c r="A42" s="1">
        <v>41</v>
      </c>
      <c r="B42" s="1">
        <v>1</v>
      </c>
      <c r="C42" s="1">
        <v>1</v>
      </c>
    </row>
    <row r="43" spans="1:3" x14ac:dyDescent="0.2">
      <c r="A43" s="1">
        <v>42</v>
      </c>
      <c r="B43" s="1">
        <v>2</v>
      </c>
      <c r="C43" s="1">
        <v>2</v>
      </c>
    </row>
    <row r="44" spans="1:3" x14ac:dyDescent="0.2">
      <c r="A44" s="1">
        <v>43</v>
      </c>
      <c r="B44" s="1">
        <v>2</v>
      </c>
      <c r="C44" s="1">
        <v>2</v>
      </c>
    </row>
    <row r="45" spans="1:3" x14ac:dyDescent="0.2">
      <c r="A45" s="1">
        <v>44</v>
      </c>
      <c r="B45" s="1">
        <v>2</v>
      </c>
      <c r="C45" s="1">
        <v>2</v>
      </c>
    </row>
    <row r="46" spans="1:3" x14ac:dyDescent="0.2">
      <c r="A46" s="1">
        <v>45</v>
      </c>
      <c r="B46" s="1">
        <v>3</v>
      </c>
      <c r="C46" s="1">
        <v>1</v>
      </c>
    </row>
    <row r="47" spans="1:3" x14ac:dyDescent="0.2">
      <c r="A47" s="1">
        <v>46</v>
      </c>
      <c r="B47" s="1">
        <v>1</v>
      </c>
      <c r="C47" s="1">
        <v>2</v>
      </c>
    </row>
    <row r="48" spans="1:3" x14ac:dyDescent="0.2">
      <c r="A48" s="1">
        <v>47</v>
      </c>
      <c r="B48" s="1">
        <v>2</v>
      </c>
      <c r="C48" s="1">
        <v>1</v>
      </c>
    </row>
    <row r="49" spans="1:3" x14ac:dyDescent="0.2">
      <c r="A49" s="1">
        <v>48</v>
      </c>
      <c r="B49" s="1">
        <v>2</v>
      </c>
      <c r="C49" s="1">
        <v>2</v>
      </c>
    </row>
    <row r="50" spans="1:3" x14ac:dyDescent="0.2">
      <c r="A50" s="1">
        <v>49</v>
      </c>
      <c r="B50" s="1">
        <v>2</v>
      </c>
      <c r="C50" s="1">
        <v>1</v>
      </c>
    </row>
    <row r="51" spans="1:3" x14ac:dyDescent="0.2">
      <c r="A51" s="1">
        <v>50</v>
      </c>
      <c r="B51" s="1">
        <v>1</v>
      </c>
      <c r="C51" s="1">
        <v>2</v>
      </c>
    </row>
    <row r="52" spans="1:3" x14ac:dyDescent="0.2">
      <c r="A52" s="1">
        <v>51</v>
      </c>
      <c r="B52" s="1">
        <v>2</v>
      </c>
      <c r="C52" s="1">
        <v>1</v>
      </c>
    </row>
    <row r="53" spans="1:3" x14ac:dyDescent="0.2">
      <c r="A53" s="1">
        <v>52</v>
      </c>
      <c r="B53" s="1">
        <v>2</v>
      </c>
      <c r="C53" s="1">
        <v>2</v>
      </c>
    </row>
    <row r="54" spans="1:3" x14ac:dyDescent="0.2">
      <c r="A54" s="1">
        <v>53</v>
      </c>
      <c r="B54" s="1">
        <v>3</v>
      </c>
      <c r="C54" s="1">
        <v>2</v>
      </c>
    </row>
    <row r="55" spans="1:3" x14ac:dyDescent="0.2">
      <c r="A55" s="1">
        <v>54</v>
      </c>
      <c r="B55" s="1">
        <v>1</v>
      </c>
      <c r="C55" s="1">
        <v>2</v>
      </c>
    </row>
    <row r="56" spans="1:3" x14ac:dyDescent="0.2">
      <c r="A56" s="1">
        <v>55</v>
      </c>
      <c r="B56" s="1">
        <v>1</v>
      </c>
      <c r="C56" s="1">
        <v>1</v>
      </c>
    </row>
    <row r="57" spans="1:3" x14ac:dyDescent="0.2">
      <c r="A57" s="1">
        <v>56</v>
      </c>
      <c r="B57" s="1">
        <v>1</v>
      </c>
      <c r="C57" s="1">
        <v>2</v>
      </c>
    </row>
    <row r="58" spans="1:3" x14ac:dyDescent="0.2">
      <c r="A58" s="1">
        <v>57</v>
      </c>
      <c r="B58" s="1">
        <v>2</v>
      </c>
      <c r="C58" s="1">
        <v>2</v>
      </c>
    </row>
    <row r="59" spans="1:3" x14ac:dyDescent="0.2">
      <c r="A59" s="1">
        <v>58</v>
      </c>
      <c r="B59" s="1">
        <v>2</v>
      </c>
      <c r="C59" s="1">
        <v>2</v>
      </c>
    </row>
    <row r="60" spans="1:3" x14ac:dyDescent="0.2">
      <c r="A60" s="1">
        <v>59</v>
      </c>
      <c r="B60" s="1">
        <v>3</v>
      </c>
      <c r="C60" s="1">
        <v>1</v>
      </c>
    </row>
    <row r="61" spans="1:3" x14ac:dyDescent="0.2">
      <c r="A61" s="1">
        <v>60</v>
      </c>
      <c r="B61" s="1">
        <v>2</v>
      </c>
      <c r="C61" s="1">
        <v>2</v>
      </c>
    </row>
    <row r="62" spans="1:3" x14ac:dyDescent="0.2">
      <c r="A62" s="1">
        <v>61</v>
      </c>
      <c r="B62" s="1">
        <v>1</v>
      </c>
      <c r="C62" s="1">
        <v>1</v>
      </c>
    </row>
    <row r="63" spans="1:3" x14ac:dyDescent="0.2">
      <c r="A63" s="1">
        <v>62</v>
      </c>
      <c r="B63" s="1">
        <v>3</v>
      </c>
      <c r="C63" s="1">
        <v>1</v>
      </c>
    </row>
    <row r="64" spans="1:3" x14ac:dyDescent="0.2">
      <c r="A64" s="1">
        <v>63</v>
      </c>
      <c r="B64" s="1">
        <v>3</v>
      </c>
      <c r="C64" s="1">
        <v>2</v>
      </c>
    </row>
    <row r="65" spans="1:3" x14ac:dyDescent="0.2">
      <c r="A65" s="1">
        <v>64</v>
      </c>
      <c r="B65" s="1">
        <v>1</v>
      </c>
      <c r="C65" s="1">
        <v>2</v>
      </c>
    </row>
    <row r="66" spans="1:3" x14ac:dyDescent="0.2">
      <c r="A66" s="1">
        <v>65</v>
      </c>
      <c r="B66" s="1">
        <v>1</v>
      </c>
      <c r="C66" s="1">
        <v>2</v>
      </c>
    </row>
    <row r="67" spans="1:3" x14ac:dyDescent="0.2">
      <c r="A67" s="1">
        <v>66</v>
      </c>
      <c r="B67" s="1">
        <v>2</v>
      </c>
      <c r="C67" s="1">
        <v>1</v>
      </c>
    </row>
    <row r="68" spans="1:3" x14ac:dyDescent="0.2">
      <c r="A68" s="1">
        <v>67</v>
      </c>
      <c r="B68" s="1">
        <v>2</v>
      </c>
      <c r="C68" s="1">
        <v>2</v>
      </c>
    </row>
    <row r="69" spans="1:3" x14ac:dyDescent="0.2">
      <c r="A69" s="1">
        <v>68</v>
      </c>
      <c r="B69" s="1">
        <v>3</v>
      </c>
      <c r="C69" s="1">
        <v>1</v>
      </c>
    </row>
    <row r="70" spans="1:3" x14ac:dyDescent="0.2">
      <c r="A70" s="1">
        <v>69</v>
      </c>
      <c r="B70" s="1">
        <v>1</v>
      </c>
      <c r="C70" s="1">
        <v>1</v>
      </c>
    </row>
    <row r="71" spans="1:3" x14ac:dyDescent="0.2">
      <c r="A71" s="1">
        <v>70</v>
      </c>
      <c r="B71" s="1">
        <v>1</v>
      </c>
      <c r="C71" s="1">
        <v>1</v>
      </c>
    </row>
    <row r="72" spans="1:3" x14ac:dyDescent="0.2">
      <c r="A72" s="1">
        <v>71</v>
      </c>
      <c r="B72" s="1">
        <v>2</v>
      </c>
      <c r="C72" s="1">
        <v>1</v>
      </c>
    </row>
    <row r="73" spans="1:3" x14ac:dyDescent="0.2">
      <c r="A73" s="1">
        <v>72</v>
      </c>
      <c r="B73" s="1">
        <v>1</v>
      </c>
      <c r="C73" s="1">
        <v>1</v>
      </c>
    </row>
    <row r="74" spans="1:3" x14ac:dyDescent="0.2">
      <c r="A74" s="1">
        <v>73</v>
      </c>
      <c r="B74" s="1">
        <v>2</v>
      </c>
      <c r="C74" s="1">
        <v>2</v>
      </c>
    </row>
    <row r="75" spans="1:3" x14ac:dyDescent="0.2">
      <c r="A75" s="1">
        <v>74</v>
      </c>
      <c r="B75" s="1">
        <v>1</v>
      </c>
      <c r="C75" s="1">
        <v>1</v>
      </c>
    </row>
    <row r="76" spans="1:3" x14ac:dyDescent="0.2">
      <c r="A76" s="1">
        <v>75</v>
      </c>
      <c r="B76" s="1">
        <v>2</v>
      </c>
      <c r="C76" s="1">
        <v>1</v>
      </c>
    </row>
    <row r="77" spans="1:3" x14ac:dyDescent="0.2">
      <c r="A77" s="1">
        <v>76</v>
      </c>
      <c r="B77" s="1">
        <v>3</v>
      </c>
      <c r="C77" s="1">
        <v>1</v>
      </c>
    </row>
    <row r="78" spans="1:3" x14ac:dyDescent="0.2">
      <c r="A78" s="1">
        <v>77</v>
      </c>
      <c r="B78" s="1">
        <v>1</v>
      </c>
      <c r="C78" s="1">
        <v>2</v>
      </c>
    </row>
    <row r="79" spans="1:3" x14ac:dyDescent="0.2">
      <c r="A79" s="1">
        <v>78</v>
      </c>
      <c r="B79" s="1">
        <v>2</v>
      </c>
      <c r="C79" s="1">
        <v>1</v>
      </c>
    </row>
    <row r="80" spans="1:3" x14ac:dyDescent="0.2">
      <c r="A80" s="1">
        <v>79</v>
      </c>
      <c r="B80" s="1">
        <v>1</v>
      </c>
      <c r="C80" s="1">
        <v>2</v>
      </c>
    </row>
    <row r="81" spans="1:3" x14ac:dyDescent="0.2">
      <c r="A81" s="1">
        <v>80</v>
      </c>
      <c r="B81" s="1">
        <v>2</v>
      </c>
      <c r="C81" s="1">
        <v>2</v>
      </c>
    </row>
    <row r="82" spans="1:3" x14ac:dyDescent="0.2">
      <c r="A82" s="1">
        <v>81</v>
      </c>
      <c r="B82" s="1">
        <v>2</v>
      </c>
      <c r="C82" s="1">
        <v>2</v>
      </c>
    </row>
    <row r="83" spans="1:3" x14ac:dyDescent="0.2">
      <c r="A83" s="1">
        <v>82</v>
      </c>
      <c r="B83" s="1">
        <v>2</v>
      </c>
      <c r="C83" s="1">
        <v>2</v>
      </c>
    </row>
    <row r="84" spans="1:3" x14ac:dyDescent="0.2">
      <c r="A84" s="1">
        <v>83</v>
      </c>
      <c r="B84" s="1">
        <v>3</v>
      </c>
      <c r="C84" s="1">
        <v>1</v>
      </c>
    </row>
    <row r="85" spans="1:3" x14ac:dyDescent="0.2">
      <c r="A85" s="1">
        <v>84</v>
      </c>
      <c r="B85" s="1">
        <v>2</v>
      </c>
      <c r="C85" s="1">
        <v>2</v>
      </c>
    </row>
    <row r="86" spans="1:3" x14ac:dyDescent="0.2">
      <c r="A86" s="1">
        <v>85</v>
      </c>
      <c r="B86" s="1">
        <v>2</v>
      </c>
      <c r="C86" s="1">
        <v>2</v>
      </c>
    </row>
    <row r="87" spans="1:3" x14ac:dyDescent="0.2">
      <c r="A87" s="1">
        <v>86</v>
      </c>
      <c r="B87" s="1">
        <v>2</v>
      </c>
      <c r="C87" s="1">
        <v>3</v>
      </c>
    </row>
    <row r="88" spans="1:3" x14ac:dyDescent="0.2">
      <c r="A88" s="1">
        <v>87</v>
      </c>
      <c r="B88" s="1">
        <v>1</v>
      </c>
      <c r="C88" s="1">
        <v>1</v>
      </c>
    </row>
    <row r="89" spans="1:3" x14ac:dyDescent="0.2">
      <c r="A89" s="1">
        <v>88</v>
      </c>
      <c r="B89" s="1">
        <v>3</v>
      </c>
      <c r="C89" s="1">
        <v>3</v>
      </c>
    </row>
    <row r="90" spans="1:3" x14ac:dyDescent="0.2">
      <c r="A90" s="1">
        <v>89</v>
      </c>
      <c r="B90" s="1">
        <v>2</v>
      </c>
      <c r="C90" s="1">
        <v>1</v>
      </c>
    </row>
    <row r="91" spans="1:3" x14ac:dyDescent="0.2">
      <c r="A91" s="1">
        <v>90</v>
      </c>
      <c r="B91" s="1">
        <v>3</v>
      </c>
      <c r="C91" s="1">
        <v>2</v>
      </c>
    </row>
    <row r="92" spans="1:3" x14ac:dyDescent="0.2">
      <c r="A92" s="1">
        <v>91</v>
      </c>
      <c r="B92" s="1">
        <v>1</v>
      </c>
      <c r="C92" s="1">
        <v>2</v>
      </c>
    </row>
    <row r="93" spans="1:3" x14ac:dyDescent="0.2">
      <c r="A93" s="1">
        <v>92</v>
      </c>
      <c r="B93" s="1">
        <v>2</v>
      </c>
      <c r="C93" s="1">
        <v>1</v>
      </c>
    </row>
    <row r="94" spans="1:3" x14ac:dyDescent="0.2">
      <c r="A94" s="1">
        <v>93</v>
      </c>
      <c r="B94" s="1">
        <v>2</v>
      </c>
      <c r="C94" s="1">
        <v>1</v>
      </c>
    </row>
    <row r="95" spans="1:3" x14ac:dyDescent="0.2">
      <c r="A95" s="1">
        <v>94</v>
      </c>
      <c r="B95" s="1">
        <v>1</v>
      </c>
      <c r="C95" s="1">
        <v>2</v>
      </c>
    </row>
    <row r="96" spans="1:3" x14ac:dyDescent="0.2">
      <c r="A96" s="1">
        <v>95</v>
      </c>
      <c r="B96" s="1">
        <v>2</v>
      </c>
      <c r="C96" s="1">
        <v>2</v>
      </c>
    </row>
    <row r="97" spans="1:3" x14ac:dyDescent="0.2">
      <c r="A97" s="1">
        <v>96</v>
      </c>
      <c r="B97" s="1">
        <v>3</v>
      </c>
      <c r="C97" s="1">
        <v>2</v>
      </c>
    </row>
    <row r="98" spans="1:3" x14ac:dyDescent="0.2">
      <c r="A98" s="1">
        <v>97</v>
      </c>
      <c r="B98" s="1">
        <v>2</v>
      </c>
      <c r="C98" s="1">
        <v>2</v>
      </c>
    </row>
    <row r="99" spans="1:3" x14ac:dyDescent="0.2">
      <c r="A99" s="1">
        <v>98</v>
      </c>
      <c r="B99" s="1">
        <v>2</v>
      </c>
      <c r="C99" s="1">
        <v>1</v>
      </c>
    </row>
    <row r="100" spans="1:3" x14ac:dyDescent="0.2">
      <c r="A100" s="1">
        <v>99</v>
      </c>
      <c r="B100" s="1">
        <v>2</v>
      </c>
      <c r="C100" s="1">
        <v>1</v>
      </c>
    </row>
    <row r="101" spans="1:3" x14ac:dyDescent="0.2">
      <c r="A101" s="1">
        <v>100</v>
      </c>
      <c r="B101" s="1">
        <v>1</v>
      </c>
      <c r="C101" s="1">
        <v>1</v>
      </c>
    </row>
    <row r="102" spans="1:3" x14ac:dyDescent="0.2">
      <c r="A102" s="1">
        <v>101</v>
      </c>
      <c r="B102" s="1">
        <v>2</v>
      </c>
      <c r="C102" s="1">
        <v>1</v>
      </c>
    </row>
    <row r="103" spans="1:3" x14ac:dyDescent="0.2">
      <c r="A103" s="1">
        <v>102</v>
      </c>
      <c r="B103" s="1">
        <v>3</v>
      </c>
      <c r="C103" s="1">
        <v>2</v>
      </c>
    </row>
    <row r="104" spans="1:3" x14ac:dyDescent="0.2">
      <c r="A104" s="1">
        <v>103</v>
      </c>
      <c r="B104" s="1">
        <v>2</v>
      </c>
      <c r="C104" s="1">
        <v>2</v>
      </c>
    </row>
    <row r="105" spans="1:3" x14ac:dyDescent="0.2">
      <c r="A105" s="1">
        <v>104</v>
      </c>
      <c r="B105" s="1">
        <v>3</v>
      </c>
      <c r="C105" s="1">
        <v>1</v>
      </c>
    </row>
    <row r="106" spans="1:3" x14ac:dyDescent="0.2">
      <c r="A106" s="1">
        <v>105</v>
      </c>
      <c r="B106" s="1">
        <v>1</v>
      </c>
      <c r="C106" s="1">
        <v>1</v>
      </c>
    </row>
    <row r="107" spans="1:3" x14ac:dyDescent="0.2">
      <c r="A107" s="1">
        <v>106</v>
      </c>
      <c r="B107" s="1">
        <v>2</v>
      </c>
      <c r="C107" s="1">
        <v>2</v>
      </c>
    </row>
    <row r="108" spans="1:3" x14ac:dyDescent="0.2">
      <c r="A108" s="1">
        <v>107</v>
      </c>
      <c r="B108" s="1">
        <v>1</v>
      </c>
      <c r="C108" s="1">
        <v>2</v>
      </c>
    </row>
    <row r="109" spans="1:3" x14ac:dyDescent="0.2">
      <c r="A109" s="1">
        <v>108</v>
      </c>
      <c r="B109" s="1">
        <v>3</v>
      </c>
      <c r="C109" s="1">
        <v>2</v>
      </c>
    </row>
    <row r="110" spans="1:3" x14ac:dyDescent="0.2">
      <c r="A110" s="1">
        <v>109</v>
      </c>
      <c r="B110" s="1">
        <v>1</v>
      </c>
      <c r="C110" s="1">
        <v>2</v>
      </c>
    </row>
    <row r="111" spans="1:3" x14ac:dyDescent="0.2">
      <c r="A111" s="1">
        <v>110</v>
      </c>
      <c r="B111" s="1">
        <v>3</v>
      </c>
      <c r="C111" s="1">
        <v>2</v>
      </c>
    </row>
    <row r="112" spans="1:3" x14ac:dyDescent="0.2">
      <c r="A112" s="1">
        <v>111</v>
      </c>
      <c r="B112" s="1">
        <v>3</v>
      </c>
      <c r="C112" s="1">
        <v>2</v>
      </c>
    </row>
    <row r="113" spans="1:3" x14ac:dyDescent="0.2">
      <c r="A113" s="1">
        <v>112</v>
      </c>
      <c r="B113" s="1">
        <v>2</v>
      </c>
      <c r="C113" s="1">
        <v>1</v>
      </c>
    </row>
    <row r="114" spans="1:3" x14ac:dyDescent="0.2">
      <c r="A114" s="1">
        <v>113</v>
      </c>
      <c r="B114" s="1">
        <v>3</v>
      </c>
      <c r="C114" s="1">
        <v>1</v>
      </c>
    </row>
    <row r="115" spans="1:3" x14ac:dyDescent="0.2">
      <c r="A115" s="1">
        <v>114</v>
      </c>
      <c r="B115" s="1">
        <v>2</v>
      </c>
      <c r="C115" s="1">
        <v>2</v>
      </c>
    </row>
    <row r="116" spans="1:3" x14ac:dyDescent="0.2">
      <c r="A116" s="1">
        <v>115</v>
      </c>
      <c r="B116" s="1">
        <v>3</v>
      </c>
      <c r="C116" s="1">
        <v>2</v>
      </c>
    </row>
    <row r="117" spans="1:3" x14ac:dyDescent="0.2">
      <c r="A117" s="1">
        <v>116</v>
      </c>
      <c r="B117" s="1">
        <v>3</v>
      </c>
      <c r="C117" s="1">
        <v>1</v>
      </c>
    </row>
    <row r="118" spans="1:3" x14ac:dyDescent="0.2">
      <c r="A118" s="1">
        <v>117</v>
      </c>
      <c r="B118" s="1">
        <v>3</v>
      </c>
      <c r="C118" s="1">
        <v>1</v>
      </c>
    </row>
    <row r="119" spans="1:3" x14ac:dyDescent="0.2">
      <c r="A119" s="1">
        <v>118</v>
      </c>
      <c r="B119" s="1">
        <v>2</v>
      </c>
      <c r="C119" s="1">
        <v>2</v>
      </c>
    </row>
    <row r="120" spans="1:3" x14ac:dyDescent="0.2">
      <c r="A120" s="1">
        <v>119</v>
      </c>
      <c r="B120" s="1">
        <v>3</v>
      </c>
      <c r="C120" s="1">
        <v>2</v>
      </c>
    </row>
    <row r="121" spans="1:3" x14ac:dyDescent="0.2">
      <c r="A121" s="1">
        <v>120</v>
      </c>
      <c r="B121" s="1">
        <v>3</v>
      </c>
      <c r="C121" s="1">
        <v>1</v>
      </c>
    </row>
    <row r="122" spans="1:3" x14ac:dyDescent="0.2">
      <c r="A122" s="1">
        <v>121</v>
      </c>
      <c r="B122" s="1">
        <v>3</v>
      </c>
      <c r="C122" s="1">
        <v>1</v>
      </c>
    </row>
    <row r="123" spans="1:3" x14ac:dyDescent="0.2">
      <c r="A123" s="1">
        <v>122</v>
      </c>
      <c r="B123" s="1">
        <v>3</v>
      </c>
      <c r="C123" s="1">
        <v>2</v>
      </c>
    </row>
    <row r="124" spans="1:3" x14ac:dyDescent="0.2">
      <c r="A124" s="1">
        <v>123</v>
      </c>
      <c r="B124" s="1">
        <v>2</v>
      </c>
      <c r="C124" s="1">
        <v>2</v>
      </c>
    </row>
    <row r="125" spans="1:3" x14ac:dyDescent="0.2">
      <c r="A125" s="1">
        <v>124</v>
      </c>
      <c r="B125" s="1">
        <v>3</v>
      </c>
      <c r="C125" s="1">
        <v>2</v>
      </c>
    </row>
    <row r="126" spans="1:3" x14ac:dyDescent="0.2">
      <c r="A126" s="1">
        <v>125</v>
      </c>
      <c r="B126" s="1">
        <v>3</v>
      </c>
      <c r="C126" s="1">
        <v>1</v>
      </c>
    </row>
    <row r="127" spans="1:3" x14ac:dyDescent="0.2">
      <c r="A127" s="1">
        <v>126</v>
      </c>
      <c r="B127" s="1">
        <v>3</v>
      </c>
      <c r="C127" s="1">
        <v>2</v>
      </c>
    </row>
    <row r="128" spans="1:3" x14ac:dyDescent="0.2">
      <c r="A128" s="1">
        <v>127</v>
      </c>
      <c r="B128" s="1">
        <v>3</v>
      </c>
      <c r="C128" s="1">
        <v>1</v>
      </c>
    </row>
    <row r="129" spans="1:3" x14ac:dyDescent="0.2">
      <c r="A129" s="1">
        <v>128</v>
      </c>
      <c r="B129" s="1">
        <v>3</v>
      </c>
      <c r="C129" s="1">
        <v>1</v>
      </c>
    </row>
    <row r="130" spans="1:3" x14ac:dyDescent="0.2">
      <c r="A130" s="1">
        <v>129</v>
      </c>
      <c r="B130" s="1">
        <v>3</v>
      </c>
      <c r="C130" s="1">
        <v>1</v>
      </c>
    </row>
    <row r="131" spans="1:3" x14ac:dyDescent="0.2">
      <c r="A131" s="1">
        <v>130</v>
      </c>
      <c r="B131" s="1">
        <v>3</v>
      </c>
      <c r="C131" s="1">
        <v>2</v>
      </c>
    </row>
    <row r="132" spans="1:3" x14ac:dyDescent="0.2">
      <c r="A132" s="1">
        <v>131</v>
      </c>
      <c r="B132" s="1">
        <v>1</v>
      </c>
      <c r="C132" s="1">
        <v>2</v>
      </c>
    </row>
    <row r="133" spans="1:3" x14ac:dyDescent="0.2">
      <c r="A133" s="1">
        <v>132</v>
      </c>
      <c r="B133" s="1">
        <v>2</v>
      </c>
      <c r="C133" s="1">
        <v>2</v>
      </c>
    </row>
    <row r="134" spans="1:3" x14ac:dyDescent="0.2">
      <c r="A134" s="1">
        <v>133</v>
      </c>
      <c r="B134" s="1">
        <v>1</v>
      </c>
      <c r="C134" s="1">
        <v>2</v>
      </c>
    </row>
    <row r="135" spans="1:3" x14ac:dyDescent="0.2">
      <c r="A135" s="1">
        <v>134</v>
      </c>
      <c r="B135" s="1">
        <v>2</v>
      </c>
      <c r="C135" s="1">
        <v>1</v>
      </c>
    </row>
    <row r="136" spans="1:3" x14ac:dyDescent="0.2">
      <c r="A136" s="1">
        <v>135</v>
      </c>
      <c r="B136" s="1">
        <v>2</v>
      </c>
      <c r="C136" s="1">
        <v>2</v>
      </c>
    </row>
    <row r="137" spans="1:3" x14ac:dyDescent="0.2">
      <c r="A137" s="1">
        <v>136</v>
      </c>
      <c r="B137" s="1">
        <v>3</v>
      </c>
      <c r="C137" s="1">
        <v>2</v>
      </c>
    </row>
    <row r="138" spans="1:3" x14ac:dyDescent="0.2">
      <c r="A138" s="1">
        <v>137</v>
      </c>
      <c r="B138" s="1">
        <v>2</v>
      </c>
      <c r="C138" s="1">
        <v>2</v>
      </c>
    </row>
    <row r="139" spans="1:3" x14ac:dyDescent="0.2">
      <c r="A139" s="1">
        <v>138</v>
      </c>
      <c r="B139" s="1">
        <v>2</v>
      </c>
      <c r="C139" s="1">
        <v>2</v>
      </c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542B-AD8C-4FC7-AC9F-B67203707527}">
  <dimension ref="A1:AE139"/>
  <sheetViews>
    <sheetView zoomScaleNormal="100" workbookViewId="0">
      <selection activeCell="F1" sqref="F1"/>
    </sheetView>
  </sheetViews>
  <sheetFormatPr baseColWidth="10" defaultRowHeight="12.75" x14ac:dyDescent="0.2"/>
  <cols>
    <col min="9" max="9" width="64.140625" bestFit="1" customWidth="1"/>
    <col min="10" max="10" width="14.5703125" bestFit="1" customWidth="1"/>
    <col min="15" max="15" width="62" bestFit="1" customWidth="1"/>
    <col min="20" max="20" width="38.7109375" bestFit="1" customWidth="1"/>
  </cols>
  <sheetData>
    <row r="1" spans="1:18" x14ac:dyDescent="0.2">
      <c r="A1" s="1" t="s">
        <v>177</v>
      </c>
      <c r="B1" s="1" t="s">
        <v>1</v>
      </c>
      <c r="C1" s="1" t="s">
        <v>2</v>
      </c>
      <c r="D1" s="1" t="s">
        <v>3</v>
      </c>
      <c r="E1" s="1" t="s">
        <v>4</v>
      </c>
      <c r="J1" t="s">
        <v>419</v>
      </c>
      <c r="K1" t="s">
        <v>178</v>
      </c>
      <c r="P1" t="s">
        <v>418</v>
      </c>
      <c r="Q1" t="s">
        <v>178</v>
      </c>
    </row>
    <row r="2" spans="1:18" x14ac:dyDescent="0.2">
      <c r="A2" s="1">
        <v>1</v>
      </c>
      <c r="B2" s="1">
        <v>1</v>
      </c>
      <c r="C2" s="1">
        <v>2</v>
      </c>
      <c r="D2" s="1">
        <v>5</v>
      </c>
      <c r="E2" s="1">
        <v>4</v>
      </c>
      <c r="J2" cm="1">
        <f t="array" ref="J2:J9">_xlfn._xlws.SORT(_xlfn.UNIQUE(D2:D139))</f>
        <v>-77</v>
      </c>
      <c r="K2">
        <f>COUNTIF($D$2:$D$139,J2)</f>
        <v>1</v>
      </c>
      <c r="P2" cm="1">
        <f t="array" ref="P2:P7">_xlfn._xlws.SORT(_xlfn.UNIQUE(E2:E139))</f>
        <v>-77</v>
      </c>
      <c r="Q2">
        <f>COUNTIF($E$2:$E$139,P2)</f>
        <v>1</v>
      </c>
    </row>
    <row r="3" spans="1:18" x14ac:dyDescent="0.2">
      <c r="A3" s="1">
        <v>2</v>
      </c>
      <c r="B3" s="1">
        <v>2</v>
      </c>
      <c r="C3" s="1">
        <v>1</v>
      </c>
      <c r="D3" s="1">
        <v>3</v>
      </c>
      <c r="E3" s="1">
        <v>4</v>
      </c>
      <c r="I3" s="49" t="s">
        <v>411</v>
      </c>
      <c r="J3">
        <v>1</v>
      </c>
      <c r="K3">
        <f t="shared" ref="K3:K9" si="0">COUNTIF($D$2:$D$139,J3)</f>
        <v>4</v>
      </c>
      <c r="L3" s="4">
        <f>K3/K12</f>
        <v>2.9197080291970802E-2</v>
      </c>
      <c r="O3" s="49" t="s">
        <v>406</v>
      </c>
      <c r="P3">
        <v>1</v>
      </c>
      <c r="Q3">
        <f t="shared" ref="Q3:Q7" si="1">COUNTIF($E$2:$E$139,P3)</f>
        <v>4</v>
      </c>
      <c r="R3" s="4">
        <f>Q3/Q12</f>
        <v>2.9197080291970802E-2</v>
      </c>
    </row>
    <row r="4" spans="1:18" x14ac:dyDescent="0.2">
      <c r="A4" s="1">
        <v>3</v>
      </c>
      <c r="B4" s="1">
        <v>2</v>
      </c>
      <c r="C4" s="1">
        <v>1</v>
      </c>
      <c r="D4" s="1">
        <v>5</v>
      </c>
      <c r="E4" s="1">
        <v>4</v>
      </c>
      <c r="I4" s="49" t="s">
        <v>412</v>
      </c>
      <c r="J4">
        <v>2</v>
      </c>
      <c r="K4">
        <f t="shared" si="0"/>
        <v>6</v>
      </c>
      <c r="L4" s="4">
        <f>K4/K12</f>
        <v>4.3795620437956206E-2</v>
      </c>
      <c r="O4" s="49" t="s">
        <v>407</v>
      </c>
      <c r="P4">
        <v>2</v>
      </c>
      <c r="Q4">
        <f t="shared" si="1"/>
        <v>7</v>
      </c>
      <c r="R4" s="4">
        <f>Q4/Q12</f>
        <v>5.1094890510948905E-2</v>
      </c>
    </row>
    <row r="5" spans="1:18" x14ac:dyDescent="0.2">
      <c r="A5" s="1">
        <v>4</v>
      </c>
      <c r="B5" s="1">
        <v>1</v>
      </c>
      <c r="C5" s="1">
        <v>2</v>
      </c>
      <c r="D5" s="1">
        <v>4</v>
      </c>
      <c r="E5" s="1">
        <v>3</v>
      </c>
      <c r="I5" s="49" t="s">
        <v>413</v>
      </c>
      <c r="J5">
        <v>3</v>
      </c>
      <c r="K5">
        <f t="shared" si="0"/>
        <v>32</v>
      </c>
      <c r="L5" s="4">
        <f>K5/K12</f>
        <v>0.23357664233576642</v>
      </c>
      <c r="O5" s="49" t="s">
        <v>408</v>
      </c>
      <c r="P5">
        <v>3</v>
      </c>
      <c r="Q5">
        <f t="shared" si="1"/>
        <v>39</v>
      </c>
      <c r="R5" s="4">
        <f>Q5/Q12</f>
        <v>0.28467153284671531</v>
      </c>
    </row>
    <row r="6" spans="1:18" x14ac:dyDescent="0.2">
      <c r="A6" s="1">
        <v>5</v>
      </c>
      <c r="B6" s="1">
        <v>1</v>
      </c>
      <c r="C6" s="1">
        <v>1</v>
      </c>
      <c r="D6" s="1">
        <v>5</v>
      </c>
      <c r="E6" s="1">
        <v>3</v>
      </c>
      <c r="I6" s="49" t="s">
        <v>414</v>
      </c>
      <c r="J6">
        <v>4</v>
      </c>
      <c r="K6">
        <f t="shared" si="0"/>
        <v>28</v>
      </c>
      <c r="L6" s="4">
        <f>K6/K12</f>
        <v>0.20437956204379562</v>
      </c>
      <c r="O6" s="49" t="s">
        <v>409</v>
      </c>
      <c r="P6">
        <v>4</v>
      </c>
      <c r="Q6">
        <f t="shared" si="1"/>
        <v>85</v>
      </c>
      <c r="R6" s="4">
        <f>Q6/Q12</f>
        <v>0.62043795620437958</v>
      </c>
    </row>
    <row r="7" spans="1:18" x14ac:dyDescent="0.2">
      <c r="A7" s="1">
        <v>6</v>
      </c>
      <c r="B7" s="1">
        <v>3</v>
      </c>
      <c r="C7" s="1">
        <v>3</v>
      </c>
      <c r="D7" s="1">
        <v>4</v>
      </c>
      <c r="E7" s="1">
        <v>4</v>
      </c>
      <c r="I7" s="49" t="s">
        <v>415</v>
      </c>
      <c r="J7">
        <v>5</v>
      </c>
      <c r="K7">
        <f t="shared" si="0"/>
        <v>65</v>
      </c>
      <c r="L7" s="4">
        <f>K7/K12</f>
        <v>0.47445255474452552</v>
      </c>
      <c r="O7" s="49" t="s">
        <v>410</v>
      </c>
      <c r="P7">
        <v>5</v>
      </c>
      <c r="Q7">
        <f t="shared" si="1"/>
        <v>2</v>
      </c>
      <c r="R7" s="4">
        <f>Q7/Q12</f>
        <v>1.4598540145985401E-2</v>
      </c>
    </row>
    <row r="8" spans="1:18" x14ac:dyDescent="0.2">
      <c r="A8" s="1">
        <v>7</v>
      </c>
      <c r="B8" s="1">
        <v>2</v>
      </c>
      <c r="C8" s="1">
        <v>2</v>
      </c>
      <c r="D8" s="1">
        <v>3</v>
      </c>
      <c r="E8" s="1">
        <v>4</v>
      </c>
      <c r="I8" s="49" t="s">
        <v>416</v>
      </c>
      <c r="J8">
        <v>6</v>
      </c>
      <c r="K8">
        <f t="shared" si="0"/>
        <v>1</v>
      </c>
      <c r="L8" s="4">
        <f>K8/K12</f>
        <v>7.2992700729927005E-3</v>
      </c>
      <c r="O8" s="49"/>
      <c r="R8" s="4"/>
    </row>
    <row r="9" spans="1:18" x14ac:dyDescent="0.2">
      <c r="A9" s="1">
        <v>8</v>
      </c>
      <c r="B9" s="1">
        <v>1</v>
      </c>
      <c r="C9" s="1">
        <v>1</v>
      </c>
      <c r="D9" s="1">
        <v>5</v>
      </c>
      <c r="E9" s="1">
        <v>4</v>
      </c>
      <c r="I9" s="49" t="s">
        <v>417</v>
      </c>
      <c r="J9">
        <v>7</v>
      </c>
      <c r="K9">
        <f t="shared" si="0"/>
        <v>1</v>
      </c>
      <c r="L9" s="4">
        <f>K9/K12</f>
        <v>7.2992700729927005E-3</v>
      </c>
      <c r="O9" s="49"/>
      <c r="R9" s="4"/>
    </row>
    <row r="10" spans="1:18" x14ac:dyDescent="0.2">
      <c r="A10" s="1">
        <v>9</v>
      </c>
      <c r="B10" s="1">
        <v>3</v>
      </c>
      <c r="C10" s="1">
        <v>2</v>
      </c>
      <c r="D10" s="1">
        <v>2</v>
      </c>
      <c r="E10" s="1">
        <v>4</v>
      </c>
      <c r="J10" t="s">
        <v>404</v>
      </c>
      <c r="K10">
        <f>SUM(K2:K9)</f>
        <v>138</v>
      </c>
      <c r="P10" t="s">
        <v>404</v>
      </c>
      <c r="Q10">
        <f>SUM(Q2:Q9)</f>
        <v>138</v>
      </c>
    </row>
    <row r="11" spans="1:18" x14ac:dyDescent="0.2">
      <c r="A11" s="1">
        <v>10</v>
      </c>
      <c r="B11" s="1">
        <v>2</v>
      </c>
      <c r="C11" s="1">
        <v>1</v>
      </c>
      <c r="D11" s="1">
        <v>4</v>
      </c>
      <c r="E11" s="1">
        <v>3</v>
      </c>
      <c r="J11" t="s">
        <v>405</v>
      </c>
      <c r="K11">
        <f>K2</f>
        <v>1</v>
      </c>
      <c r="P11" t="s">
        <v>405</v>
      </c>
      <c r="Q11">
        <f>Q2</f>
        <v>1</v>
      </c>
    </row>
    <row r="12" spans="1:18" x14ac:dyDescent="0.2">
      <c r="A12" s="1">
        <v>11</v>
      </c>
      <c r="B12" s="1">
        <v>2</v>
      </c>
      <c r="C12" s="1">
        <v>1</v>
      </c>
      <c r="D12" s="1">
        <v>4</v>
      </c>
      <c r="E12" s="1">
        <v>3</v>
      </c>
      <c r="J12" t="s">
        <v>179</v>
      </c>
      <c r="K12">
        <f>SUM(K3:K9)</f>
        <v>137</v>
      </c>
      <c r="L12" s="37">
        <f>SUM(L3:L9)</f>
        <v>0.99999999999999989</v>
      </c>
      <c r="P12" t="s">
        <v>179</v>
      </c>
      <c r="Q12">
        <f>SUM(Q3:Q9)</f>
        <v>137</v>
      </c>
      <c r="R12" s="37">
        <f>SUM(R3:R9)</f>
        <v>1</v>
      </c>
    </row>
    <row r="13" spans="1:18" x14ac:dyDescent="0.2">
      <c r="A13" s="1">
        <v>12</v>
      </c>
      <c r="B13" s="1">
        <v>2</v>
      </c>
      <c r="C13" s="1">
        <v>1</v>
      </c>
      <c r="D13" s="1">
        <v>5</v>
      </c>
      <c r="E13" s="1">
        <v>4</v>
      </c>
    </row>
    <row r="14" spans="1:18" x14ac:dyDescent="0.2">
      <c r="A14" s="1">
        <v>13</v>
      </c>
      <c r="B14" s="1">
        <v>2</v>
      </c>
      <c r="C14" s="1">
        <v>2</v>
      </c>
      <c r="D14" s="1">
        <v>5</v>
      </c>
      <c r="E14" s="1">
        <v>4</v>
      </c>
    </row>
    <row r="15" spans="1:18" x14ac:dyDescent="0.2">
      <c r="A15" s="1">
        <v>14</v>
      </c>
      <c r="B15" s="1">
        <v>2</v>
      </c>
      <c r="C15" s="1">
        <v>1</v>
      </c>
      <c r="D15" s="1">
        <v>5</v>
      </c>
      <c r="E15" s="1">
        <v>4</v>
      </c>
    </row>
    <row r="16" spans="1:18" x14ac:dyDescent="0.2">
      <c r="A16" s="1">
        <v>15</v>
      </c>
      <c r="B16" s="1">
        <v>1</v>
      </c>
      <c r="C16" s="1">
        <v>3</v>
      </c>
      <c r="D16" s="1">
        <v>5</v>
      </c>
      <c r="E16" s="1">
        <v>4</v>
      </c>
    </row>
    <row r="17" spans="1:31" x14ac:dyDescent="0.2">
      <c r="A17" s="1">
        <v>16</v>
      </c>
      <c r="B17" s="1">
        <v>1</v>
      </c>
      <c r="C17" s="1">
        <v>1</v>
      </c>
      <c r="D17" s="1">
        <v>5</v>
      </c>
      <c r="E17" s="1">
        <v>3</v>
      </c>
    </row>
    <row r="18" spans="1:31" x14ac:dyDescent="0.2">
      <c r="A18" s="1">
        <v>17</v>
      </c>
      <c r="B18" s="1">
        <v>1</v>
      </c>
      <c r="C18" s="1">
        <v>2</v>
      </c>
      <c r="D18" s="1">
        <v>4</v>
      </c>
      <c r="E18" s="1">
        <v>3</v>
      </c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spans="1:31" x14ac:dyDescent="0.2">
      <c r="A19" s="1">
        <v>18</v>
      </c>
      <c r="B19" s="1">
        <v>2</v>
      </c>
      <c r="C19" s="1">
        <v>2</v>
      </c>
      <c r="D19" s="1">
        <v>5</v>
      </c>
      <c r="E19" s="1">
        <v>3</v>
      </c>
      <c r="U19" s="37"/>
      <c r="Y19" s="37"/>
      <c r="Z19" s="37"/>
      <c r="AA19" s="37"/>
      <c r="AB19" s="37"/>
      <c r="AC19" s="37"/>
      <c r="AD19" s="37"/>
      <c r="AE19" s="37"/>
    </row>
    <row r="20" spans="1:31" x14ac:dyDescent="0.2">
      <c r="A20" s="1">
        <v>19</v>
      </c>
      <c r="B20" s="1">
        <v>2</v>
      </c>
      <c r="C20" s="1">
        <v>2</v>
      </c>
      <c r="D20" s="1">
        <v>5</v>
      </c>
      <c r="E20" s="1">
        <v>4</v>
      </c>
      <c r="T20" s="37"/>
      <c r="U20" s="37"/>
      <c r="V20" s="37"/>
      <c r="W20" s="37"/>
      <c r="X20" s="37"/>
    </row>
    <row r="21" spans="1:31" x14ac:dyDescent="0.2">
      <c r="A21" s="1">
        <v>20</v>
      </c>
      <c r="B21" s="1">
        <v>2</v>
      </c>
      <c r="C21" s="1">
        <v>1</v>
      </c>
      <c r="D21" s="1">
        <v>5</v>
      </c>
      <c r="E21" s="1">
        <v>4</v>
      </c>
    </row>
    <row r="22" spans="1:31" x14ac:dyDescent="0.2">
      <c r="A22" s="1">
        <v>21</v>
      </c>
      <c r="B22" s="1">
        <v>2</v>
      </c>
      <c r="C22" s="1">
        <v>1</v>
      </c>
      <c r="D22" s="1">
        <v>5</v>
      </c>
      <c r="E22" s="1">
        <v>4</v>
      </c>
    </row>
    <row r="23" spans="1:31" x14ac:dyDescent="0.2">
      <c r="A23" s="1">
        <v>22</v>
      </c>
      <c r="B23" s="1">
        <v>3</v>
      </c>
      <c r="C23" s="1">
        <v>1</v>
      </c>
      <c r="D23" s="1">
        <v>5</v>
      </c>
      <c r="E23" s="1">
        <v>4</v>
      </c>
    </row>
    <row r="24" spans="1:31" x14ac:dyDescent="0.2">
      <c r="A24" s="1">
        <v>23</v>
      </c>
      <c r="B24" s="1">
        <v>2</v>
      </c>
      <c r="C24" s="1">
        <v>1</v>
      </c>
      <c r="D24" s="1">
        <v>5</v>
      </c>
      <c r="E24" s="1">
        <v>4</v>
      </c>
    </row>
    <row r="25" spans="1:31" x14ac:dyDescent="0.2">
      <c r="A25" s="1">
        <v>24</v>
      </c>
      <c r="B25" s="1">
        <v>1</v>
      </c>
      <c r="C25" s="1">
        <v>1</v>
      </c>
      <c r="D25" s="1">
        <v>5</v>
      </c>
      <c r="E25" s="1">
        <v>4</v>
      </c>
    </row>
    <row r="26" spans="1:31" x14ac:dyDescent="0.2">
      <c r="A26" s="1">
        <v>25</v>
      </c>
      <c r="B26" s="1">
        <v>2</v>
      </c>
      <c r="C26" s="1">
        <v>1</v>
      </c>
      <c r="D26" s="1">
        <v>5</v>
      </c>
      <c r="E26" s="1">
        <v>4</v>
      </c>
    </row>
    <row r="27" spans="1:31" x14ac:dyDescent="0.2">
      <c r="A27" s="1">
        <v>26</v>
      </c>
      <c r="B27" s="1">
        <v>3</v>
      </c>
      <c r="C27" s="1">
        <v>1</v>
      </c>
      <c r="D27" s="1">
        <v>5</v>
      </c>
      <c r="E27" s="1">
        <v>4</v>
      </c>
    </row>
    <row r="28" spans="1:31" x14ac:dyDescent="0.2">
      <c r="A28" s="1">
        <v>27</v>
      </c>
      <c r="B28" s="1">
        <v>2</v>
      </c>
      <c r="C28" s="1">
        <v>1</v>
      </c>
      <c r="D28" s="1">
        <v>5</v>
      </c>
      <c r="E28" s="1">
        <v>4</v>
      </c>
    </row>
    <row r="29" spans="1:31" x14ac:dyDescent="0.2">
      <c r="A29" s="1">
        <v>28</v>
      </c>
      <c r="B29" s="1">
        <v>2</v>
      </c>
      <c r="C29" s="1">
        <v>1</v>
      </c>
      <c r="D29" s="1">
        <v>5</v>
      </c>
      <c r="E29" s="1">
        <v>3</v>
      </c>
    </row>
    <row r="30" spans="1:31" x14ac:dyDescent="0.2">
      <c r="A30" s="1">
        <v>29</v>
      </c>
      <c r="B30" s="1">
        <v>2</v>
      </c>
      <c r="C30" s="1">
        <v>1</v>
      </c>
      <c r="D30" s="1">
        <v>4</v>
      </c>
      <c r="E30" s="1">
        <v>3</v>
      </c>
    </row>
    <row r="31" spans="1:31" x14ac:dyDescent="0.2">
      <c r="A31" s="1">
        <v>30</v>
      </c>
      <c r="B31" s="1">
        <v>1</v>
      </c>
      <c r="C31" s="1">
        <v>3</v>
      </c>
      <c r="D31" s="1">
        <v>4</v>
      </c>
      <c r="E31" s="1">
        <v>3</v>
      </c>
    </row>
    <row r="32" spans="1:31" x14ac:dyDescent="0.2">
      <c r="A32" s="1">
        <v>31</v>
      </c>
      <c r="B32" s="1">
        <v>2</v>
      </c>
      <c r="C32" s="1">
        <v>2</v>
      </c>
      <c r="D32" s="1">
        <v>4</v>
      </c>
      <c r="E32" s="1">
        <v>3</v>
      </c>
    </row>
    <row r="33" spans="1:5" x14ac:dyDescent="0.2">
      <c r="A33" s="1">
        <v>32</v>
      </c>
      <c r="B33" s="1">
        <v>3</v>
      </c>
      <c r="C33" s="1">
        <v>2</v>
      </c>
      <c r="D33" s="1">
        <v>5</v>
      </c>
      <c r="E33" s="1">
        <v>2</v>
      </c>
    </row>
    <row r="34" spans="1:5" x14ac:dyDescent="0.2">
      <c r="A34" s="1">
        <v>33</v>
      </c>
      <c r="B34" s="1">
        <v>2</v>
      </c>
      <c r="C34" s="1">
        <v>1</v>
      </c>
      <c r="D34" s="1">
        <v>5</v>
      </c>
      <c r="E34" s="1">
        <v>4</v>
      </c>
    </row>
    <row r="35" spans="1:5" x14ac:dyDescent="0.2">
      <c r="A35" s="1">
        <v>34</v>
      </c>
      <c r="B35" s="1">
        <v>1</v>
      </c>
      <c r="C35" s="1">
        <v>1</v>
      </c>
      <c r="D35" s="1">
        <v>4</v>
      </c>
      <c r="E35" s="1">
        <v>3</v>
      </c>
    </row>
    <row r="36" spans="1:5" x14ac:dyDescent="0.2">
      <c r="A36" s="1">
        <v>35</v>
      </c>
      <c r="B36" s="1">
        <v>3</v>
      </c>
      <c r="C36" s="1">
        <v>1</v>
      </c>
      <c r="D36" s="1">
        <v>3</v>
      </c>
      <c r="E36" s="1">
        <v>2</v>
      </c>
    </row>
    <row r="37" spans="1:5" x14ac:dyDescent="0.2">
      <c r="A37" s="1">
        <v>36</v>
      </c>
      <c r="B37" s="1">
        <v>2</v>
      </c>
      <c r="C37" s="1">
        <v>1</v>
      </c>
      <c r="D37" s="1">
        <v>5</v>
      </c>
      <c r="E37" s="1">
        <v>4</v>
      </c>
    </row>
    <row r="38" spans="1:5" x14ac:dyDescent="0.2">
      <c r="A38" s="1">
        <v>37</v>
      </c>
      <c r="B38" s="1">
        <v>2</v>
      </c>
      <c r="C38" s="1">
        <v>2</v>
      </c>
      <c r="D38" s="1">
        <v>5</v>
      </c>
      <c r="E38" s="1">
        <v>5</v>
      </c>
    </row>
    <row r="39" spans="1:5" x14ac:dyDescent="0.2">
      <c r="A39" s="1">
        <v>38</v>
      </c>
      <c r="B39" s="1">
        <v>2</v>
      </c>
      <c r="C39" s="1">
        <v>2</v>
      </c>
      <c r="D39" s="1">
        <v>5</v>
      </c>
      <c r="E39" s="1">
        <v>4</v>
      </c>
    </row>
    <row r="40" spans="1:5" x14ac:dyDescent="0.2">
      <c r="A40" s="1">
        <v>39</v>
      </c>
      <c r="B40" s="1">
        <v>2</v>
      </c>
      <c r="C40" s="1">
        <v>2</v>
      </c>
      <c r="D40" s="1">
        <v>5</v>
      </c>
      <c r="E40" s="1">
        <v>5</v>
      </c>
    </row>
    <row r="41" spans="1:5" x14ac:dyDescent="0.2">
      <c r="A41" s="1">
        <v>40</v>
      </c>
      <c r="B41" s="1">
        <v>1</v>
      </c>
      <c r="C41" s="1">
        <v>1</v>
      </c>
      <c r="D41" s="1">
        <v>3</v>
      </c>
      <c r="E41" s="1">
        <v>3</v>
      </c>
    </row>
    <row r="42" spans="1:5" x14ac:dyDescent="0.2">
      <c r="A42" s="1">
        <v>41</v>
      </c>
      <c r="B42" s="1">
        <v>1</v>
      </c>
      <c r="C42" s="1">
        <v>1</v>
      </c>
      <c r="D42" s="1">
        <v>3</v>
      </c>
      <c r="E42" s="1">
        <v>3</v>
      </c>
    </row>
    <row r="43" spans="1:5" x14ac:dyDescent="0.2">
      <c r="A43" s="1">
        <v>42</v>
      </c>
      <c r="B43" s="1">
        <v>2</v>
      </c>
      <c r="C43" s="1">
        <v>2</v>
      </c>
      <c r="D43" s="1">
        <v>5</v>
      </c>
      <c r="E43" s="1">
        <v>4</v>
      </c>
    </row>
    <row r="44" spans="1:5" x14ac:dyDescent="0.2">
      <c r="A44" s="1">
        <v>43</v>
      </c>
      <c r="B44" s="1">
        <v>2</v>
      </c>
      <c r="C44" s="1">
        <v>2</v>
      </c>
      <c r="D44" s="1">
        <v>5</v>
      </c>
      <c r="E44" s="1">
        <v>3</v>
      </c>
    </row>
    <row r="45" spans="1:5" x14ac:dyDescent="0.2">
      <c r="A45" s="1">
        <v>44</v>
      </c>
      <c r="B45" s="1">
        <v>2</v>
      </c>
      <c r="C45" s="1">
        <v>2</v>
      </c>
      <c r="D45" s="1">
        <v>4</v>
      </c>
      <c r="E45" s="1">
        <v>4</v>
      </c>
    </row>
    <row r="46" spans="1:5" x14ac:dyDescent="0.2">
      <c r="A46" s="1">
        <v>45</v>
      </c>
      <c r="B46" s="1">
        <v>3</v>
      </c>
      <c r="C46" s="1">
        <v>1</v>
      </c>
      <c r="D46" s="1">
        <v>3</v>
      </c>
      <c r="E46" s="1">
        <v>4</v>
      </c>
    </row>
    <row r="47" spans="1:5" x14ac:dyDescent="0.2">
      <c r="A47" s="1">
        <v>46</v>
      </c>
      <c r="B47" s="1">
        <v>1</v>
      </c>
      <c r="C47" s="1">
        <v>2</v>
      </c>
      <c r="D47" s="1">
        <v>3</v>
      </c>
      <c r="E47" s="1">
        <v>3</v>
      </c>
    </row>
    <row r="48" spans="1:5" x14ac:dyDescent="0.2">
      <c r="A48" s="1">
        <v>47</v>
      </c>
      <c r="B48" s="1">
        <v>2</v>
      </c>
      <c r="C48" s="1">
        <v>1</v>
      </c>
      <c r="D48" s="1">
        <v>5</v>
      </c>
      <c r="E48" s="1">
        <v>4</v>
      </c>
    </row>
    <row r="49" spans="1:5" x14ac:dyDescent="0.2">
      <c r="A49" s="1">
        <v>48</v>
      </c>
      <c r="B49" s="1">
        <v>2</v>
      </c>
      <c r="C49" s="1">
        <v>2</v>
      </c>
      <c r="D49" s="1">
        <v>5</v>
      </c>
      <c r="E49" s="1">
        <v>3</v>
      </c>
    </row>
    <row r="50" spans="1:5" x14ac:dyDescent="0.2">
      <c r="A50" s="1">
        <v>49</v>
      </c>
      <c r="B50" s="1">
        <v>2</v>
      </c>
      <c r="C50" s="1">
        <v>1</v>
      </c>
      <c r="D50" s="1">
        <v>5</v>
      </c>
      <c r="E50" s="1">
        <v>4</v>
      </c>
    </row>
    <row r="51" spans="1:5" x14ac:dyDescent="0.2">
      <c r="A51" s="1">
        <v>50</v>
      </c>
      <c r="B51" s="1">
        <v>1</v>
      </c>
      <c r="C51" s="1">
        <v>2</v>
      </c>
      <c r="D51" s="1">
        <v>5</v>
      </c>
      <c r="E51" s="1">
        <v>3</v>
      </c>
    </row>
    <row r="52" spans="1:5" x14ac:dyDescent="0.2">
      <c r="A52" s="1">
        <v>51</v>
      </c>
      <c r="B52" s="1">
        <v>2</v>
      </c>
      <c r="C52" s="1">
        <v>1</v>
      </c>
      <c r="D52" s="1">
        <v>5</v>
      </c>
      <c r="E52" s="1">
        <v>3</v>
      </c>
    </row>
    <row r="53" spans="1:5" x14ac:dyDescent="0.2">
      <c r="A53" s="1">
        <v>52</v>
      </c>
      <c r="B53" s="1">
        <v>2</v>
      </c>
      <c r="C53" s="1">
        <v>2</v>
      </c>
      <c r="D53" s="1">
        <v>4</v>
      </c>
      <c r="E53" s="1">
        <v>4</v>
      </c>
    </row>
    <row r="54" spans="1:5" x14ac:dyDescent="0.2">
      <c r="A54" s="1">
        <v>53</v>
      </c>
      <c r="B54" s="1">
        <v>3</v>
      </c>
      <c r="C54" s="1">
        <v>2</v>
      </c>
      <c r="D54" s="1">
        <v>6</v>
      </c>
      <c r="E54" s="1">
        <v>4</v>
      </c>
    </row>
    <row r="55" spans="1:5" x14ac:dyDescent="0.2">
      <c r="A55" s="1">
        <v>54</v>
      </c>
      <c r="B55" s="1">
        <v>1</v>
      </c>
      <c r="C55" s="1">
        <v>2</v>
      </c>
      <c r="D55" s="1">
        <v>3</v>
      </c>
      <c r="E55" s="1">
        <v>3</v>
      </c>
    </row>
    <row r="56" spans="1:5" x14ac:dyDescent="0.2">
      <c r="A56" s="1">
        <v>55</v>
      </c>
      <c r="B56" s="1">
        <v>1</v>
      </c>
      <c r="C56" s="1">
        <v>1</v>
      </c>
      <c r="D56" s="1">
        <v>1</v>
      </c>
      <c r="E56" s="1">
        <v>3</v>
      </c>
    </row>
    <row r="57" spans="1:5" x14ac:dyDescent="0.2">
      <c r="A57" s="1">
        <v>56</v>
      </c>
      <c r="B57" s="1">
        <v>1</v>
      </c>
      <c r="C57" s="1">
        <v>2</v>
      </c>
      <c r="D57" s="1">
        <v>3</v>
      </c>
      <c r="E57" s="1">
        <v>3</v>
      </c>
    </row>
    <row r="58" spans="1:5" x14ac:dyDescent="0.2">
      <c r="A58" s="1">
        <v>57</v>
      </c>
      <c r="B58" s="1">
        <v>2</v>
      </c>
      <c r="C58" s="1">
        <v>2</v>
      </c>
      <c r="D58" s="1">
        <v>5</v>
      </c>
      <c r="E58" s="1">
        <v>3</v>
      </c>
    </row>
    <row r="59" spans="1:5" x14ac:dyDescent="0.2">
      <c r="A59" s="1">
        <v>58</v>
      </c>
      <c r="B59" s="1">
        <v>2</v>
      </c>
      <c r="C59" s="1">
        <v>2</v>
      </c>
      <c r="D59" s="1">
        <v>5</v>
      </c>
      <c r="E59" s="1">
        <v>3</v>
      </c>
    </row>
    <row r="60" spans="1:5" x14ac:dyDescent="0.2">
      <c r="A60" s="1">
        <v>59</v>
      </c>
      <c r="B60" s="1">
        <v>3</v>
      </c>
      <c r="C60" s="1">
        <v>1</v>
      </c>
      <c r="D60" s="1">
        <v>3</v>
      </c>
      <c r="E60" s="1">
        <v>2</v>
      </c>
    </row>
    <row r="61" spans="1:5" x14ac:dyDescent="0.2">
      <c r="A61" s="1">
        <v>60</v>
      </c>
      <c r="B61" s="1">
        <v>2</v>
      </c>
      <c r="C61" s="1">
        <v>2</v>
      </c>
      <c r="D61" s="1">
        <v>4</v>
      </c>
      <c r="E61" s="1">
        <v>4</v>
      </c>
    </row>
    <row r="62" spans="1:5" x14ac:dyDescent="0.2">
      <c r="A62" s="1">
        <v>61</v>
      </c>
      <c r="B62" s="1">
        <v>1</v>
      </c>
      <c r="C62" s="1">
        <v>1</v>
      </c>
      <c r="D62" s="1">
        <v>4</v>
      </c>
      <c r="E62" s="1">
        <v>3</v>
      </c>
    </row>
    <row r="63" spans="1:5" x14ac:dyDescent="0.2">
      <c r="A63" s="1">
        <v>62</v>
      </c>
      <c r="B63" s="1">
        <v>3</v>
      </c>
      <c r="C63" s="1">
        <v>1</v>
      </c>
      <c r="D63" s="1">
        <v>3</v>
      </c>
      <c r="E63" s="1">
        <v>2</v>
      </c>
    </row>
    <row r="64" spans="1:5" x14ac:dyDescent="0.2">
      <c r="A64" s="1">
        <v>63</v>
      </c>
      <c r="B64" s="1">
        <v>3</v>
      </c>
      <c r="C64" s="1">
        <v>2</v>
      </c>
      <c r="D64" s="1">
        <v>4</v>
      </c>
      <c r="E64" s="1">
        <v>4</v>
      </c>
    </row>
    <row r="65" spans="1:5" x14ac:dyDescent="0.2">
      <c r="A65" s="1">
        <v>64</v>
      </c>
      <c r="B65" s="1">
        <v>1</v>
      </c>
      <c r="C65" s="1">
        <v>2</v>
      </c>
      <c r="D65" s="1">
        <v>1</v>
      </c>
      <c r="E65" s="1">
        <v>3</v>
      </c>
    </row>
    <row r="66" spans="1:5" x14ac:dyDescent="0.2">
      <c r="A66" s="1">
        <v>65</v>
      </c>
      <c r="B66" s="1">
        <v>1</v>
      </c>
      <c r="C66" s="1">
        <v>2</v>
      </c>
      <c r="D66" s="1">
        <v>1</v>
      </c>
      <c r="E66" s="1">
        <v>3</v>
      </c>
    </row>
    <row r="67" spans="1:5" x14ac:dyDescent="0.2">
      <c r="A67" s="1">
        <v>66</v>
      </c>
      <c r="B67" s="1">
        <v>2</v>
      </c>
      <c r="C67" s="1">
        <v>1</v>
      </c>
      <c r="D67" s="1">
        <v>5</v>
      </c>
      <c r="E67" s="1">
        <v>4</v>
      </c>
    </row>
    <row r="68" spans="1:5" x14ac:dyDescent="0.2">
      <c r="A68" s="1">
        <v>67</v>
      </c>
      <c r="B68" s="1">
        <v>2</v>
      </c>
      <c r="C68" s="1">
        <v>2</v>
      </c>
      <c r="D68" s="1">
        <v>5</v>
      </c>
      <c r="E68" s="1">
        <v>4</v>
      </c>
    </row>
    <row r="69" spans="1:5" x14ac:dyDescent="0.2">
      <c r="A69" s="1">
        <v>68</v>
      </c>
      <c r="B69" s="1">
        <v>3</v>
      </c>
      <c r="C69" s="1">
        <v>1</v>
      </c>
      <c r="D69" s="1">
        <v>4</v>
      </c>
      <c r="E69" s="1">
        <v>4</v>
      </c>
    </row>
    <row r="70" spans="1:5" x14ac:dyDescent="0.2">
      <c r="A70" s="1">
        <v>69</v>
      </c>
      <c r="B70" s="1">
        <v>1</v>
      </c>
      <c r="C70" s="1">
        <v>1</v>
      </c>
      <c r="D70" s="1">
        <v>3</v>
      </c>
      <c r="E70" s="1">
        <v>4</v>
      </c>
    </row>
    <row r="71" spans="1:5" x14ac:dyDescent="0.2">
      <c r="A71" s="1">
        <v>70</v>
      </c>
      <c r="B71" s="1">
        <v>1</v>
      </c>
      <c r="C71" s="1">
        <v>1</v>
      </c>
      <c r="D71" s="1">
        <v>4</v>
      </c>
      <c r="E71" s="1">
        <v>3</v>
      </c>
    </row>
    <row r="72" spans="1:5" x14ac:dyDescent="0.2">
      <c r="A72" s="1">
        <v>71</v>
      </c>
      <c r="B72" s="1">
        <v>2</v>
      </c>
      <c r="C72" s="1">
        <v>1</v>
      </c>
      <c r="D72" s="1">
        <v>5</v>
      </c>
      <c r="E72" s="1">
        <v>3</v>
      </c>
    </row>
    <row r="73" spans="1:5" x14ac:dyDescent="0.2">
      <c r="A73" s="1">
        <v>72</v>
      </c>
      <c r="B73" s="1">
        <v>1</v>
      </c>
      <c r="C73" s="1">
        <v>1</v>
      </c>
      <c r="D73" s="1">
        <v>4</v>
      </c>
      <c r="E73" s="1">
        <v>3</v>
      </c>
    </row>
    <row r="74" spans="1:5" x14ac:dyDescent="0.2">
      <c r="A74" s="1">
        <v>73</v>
      </c>
      <c r="B74" s="1">
        <v>2</v>
      </c>
      <c r="C74" s="1">
        <v>2</v>
      </c>
      <c r="D74" s="1">
        <v>7</v>
      </c>
      <c r="E74" s="1">
        <v>4</v>
      </c>
    </row>
    <row r="75" spans="1:5" x14ac:dyDescent="0.2">
      <c r="A75" s="1">
        <v>74</v>
      </c>
      <c r="B75" s="1">
        <v>1</v>
      </c>
      <c r="C75" s="1">
        <v>1</v>
      </c>
      <c r="D75" s="1">
        <v>5</v>
      </c>
      <c r="E75" s="1">
        <v>4</v>
      </c>
    </row>
    <row r="76" spans="1:5" x14ac:dyDescent="0.2">
      <c r="A76" s="1">
        <v>75</v>
      </c>
      <c r="B76" s="1">
        <v>2</v>
      </c>
      <c r="C76" s="1">
        <v>1</v>
      </c>
      <c r="D76" s="1">
        <v>5</v>
      </c>
      <c r="E76" s="1">
        <v>4</v>
      </c>
    </row>
    <row r="77" spans="1:5" x14ac:dyDescent="0.2">
      <c r="A77" s="1">
        <v>76</v>
      </c>
      <c r="B77" s="1">
        <v>3</v>
      </c>
      <c r="C77" s="1">
        <v>1</v>
      </c>
      <c r="D77" s="1">
        <v>5</v>
      </c>
      <c r="E77" s="1">
        <v>4</v>
      </c>
    </row>
    <row r="78" spans="1:5" x14ac:dyDescent="0.2">
      <c r="A78" s="1">
        <v>77</v>
      </c>
      <c r="B78" s="1">
        <v>1</v>
      </c>
      <c r="C78" s="1">
        <v>2</v>
      </c>
      <c r="D78" s="1">
        <v>4</v>
      </c>
      <c r="E78" s="1">
        <v>3</v>
      </c>
    </row>
    <row r="79" spans="1:5" x14ac:dyDescent="0.2">
      <c r="A79" s="1">
        <v>78</v>
      </c>
      <c r="B79" s="1">
        <v>2</v>
      </c>
      <c r="C79" s="1">
        <v>1</v>
      </c>
      <c r="D79" s="1">
        <v>4</v>
      </c>
      <c r="E79" s="1">
        <v>4</v>
      </c>
    </row>
    <row r="80" spans="1:5" x14ac:dyDescent="0.2">
      <c r="A80" s="1">
        <v>79</v>
      </c>
      <c r="B80" s="1">
        <v>1</v>
      </c>
      <c r="C80" s="1">
        <v>2</v>
      </c>
      <c r="D80" s="1">
        <v>5</v>
      </c>
      <c r="E80" s="1">
        <v>4</v>
      </c>
    </row>
    <row r="81" spans="1:5" x14ac:dyDescent="0.2">
      <c r="A81" s="1">
        <v>80</v>
      </c>
      <c r="B81" s="1">
        <v>2</v>
      </c>
      <c r="C81" s="1">
        <v>2</v>
      </c>
      <c r="D81" s="1">
        <v>4</v>
      </c>
      <c r="E81" s="1">
        <v>1</v>
      </c>
    </row>
    <row r="82" spans="1:5" x14ac:dyDescent="0.2">
      <c r="A82" s="1">
        <v>81</v>
      </c>
      <c r="B82" s="1">
        <v>2</v>
      </c>
      <c r="C82" s="1">
        <v>2</v>
      </c>
      <c r="D82" s="1">
        <v>5</v>
      </c>
      <c r="E82" s="1">
        <v>4</v>
      </c>
    </row>
    <row r="83" spans="1:5" x14ac:dyDescent="0.2">
      <c r="A83" s="1">
        <v>82</v>
      </c>
      <c r="B83" s="1">
        <v>2</v>
      </c>
      <c r="C83" s="1">
        <v>2</v>
      </c>
      <c r="D83" s="1">
        <v>5</v>
      </c>
      <c r="E83" s="1">
        <v>4</v>
      </c>
    </row>
    <row r="84" spans="1:5" x14ac:dyDescent="0.2">
      <c r="A84" s="1">
        <v>83</v>
      </c>
      <c r="B84" s="1">
        <v>3</v>
      </c>
      <c r="C84" s="1">
        <v>1</v>
      </c>
      <c r="D84" s="1">
        <v>5</v>
      </c>
      <c r="E84" s="1">
        <v>2</v>
      </c>
    </row>
    <row r="85" spans="1:5" x14ac:dyDescent="0.2">
      <c r="A85" s="1">
        <v>84</v>
      </c>
      <c r="B85" s="1">
        <v>2</v>
      </c>
      <c r="C85" s="1">
        <v>2</v>
      </c>
      <c r="D85" s="1">
        <v>4</v>
      </c>
      <c r="E85" s="1">
        <v>4</v>
      </c>
    </row>
    <row r="86" spans="1:5" x14ac:dyDescent="0.2">
      <c r="A86" s="1">
        <v>85</v>
      </c>
      <c r="B86" s="1">
        <v>2</v>
      </c>
      <c r="C86" s="1">
        <v>2</v>
      </c>
      <c r="D86" s="1">
        <v>5</v>
      </c>
      <c r="E86" s="1">
        <v>1</v>
      </c>
    </row>
    <row r="87" spans="1:5" x14ac:dyDescent="0.2">
      <c r="A87" s="1">
        <v>86</v>
      </c>
      <c r="B87" s="1">
        <v>2</v>
      </c>
      <c r="C87" s="1">
        <v>3</v>
      </c>
      <c r="D87" s="1">
        <v>3</v>
      </c>
      <c r="E87" s="1">
        <v>1</v>
      </c>
    </row>
    <row r="88" spans="1:5" x14ac:dyDescent="0.2">
      <c r="A88" s="1">
        <v>87</v>
      </c>
      <c r="B88" s="1">
        <v>1</v>
      </c>
      <c r="C88" s="1">
        <v>1</v>
      </c>
      <c r="D88" s="1">
        <v>3</v>
      </c>
      <c r="E88" s="1">
        <v>3</v>
      </c>
    </row>
    <row r="89" spans="1:5" x14ac:dyDescent="0.2">
      <c r="A89" s="1">
        <v>88</v>
      </c>
      <c r="B89" s="1">
        <v>3</v>
      </c>
      <c r="C89" s="1">
        <v>3</v>
      </c>
      <c r="D89" s="1">
        <v>3</v>
      </c>
      <c r="E89" s="1">
        <v>4</v>
      </c>
    </row>
    <row r="90" spans="1:5" x14ac:dyDescent="0.2">
      <c r="A90" s="1">
        <v>89</v>
      </c>
      <c r="B90" s="1">
        <v>2</v>
      </c>
      <c r="C90" s="1">
        <v>1</v>
      </c>
      <c r="D90" s="1">
        <v>5</v>
      </c>
      <c r="E90" s="1">
        <v>4</v>
      </c>
    </row>
    <row r="91" spans="1:5" x14ac:dyDescent="0.2">
      <c r="A91" s="1">
        <v>90</v>
      </c>
      <c r="B91" s="1">
        <v>3</v>
      </c>
      <c r="C91" s="1">
        <v>2</v>
      </c>
      <c r="D91" s="1">
        <v>3</v>
      </c>
      <c r="E91" s="1">
        <v>4</v>
      </c>
    </row>
    <row r="92" spans="1:5" x14ac:dyDescent="0.2">
      <c r="A92" s="1">
        <v>91</v>
      </c>
      <c r="B92" s="1">
        <v>1</v>
      </c>
      <c r="C92" s="1">
        <v>2</v>
      </c>
      <c r="D92" s="1">
        <v>4</v>
      </c>
      <c r="E92" s="1">
        <v>3</v>
      </c>
    </row>
    <row r="93" spans="1:5" x14ac:dyDescent="0.2">
      <c r="A93" s="1">
        <v>92</v>
      </c>
      <c r="B93" s="1">
        <v>2</v>
      </c>
      <c r="C93" s="1">
        <v>1</v>
      </c>
      <c r="D93" s="1">
        <v>5</v>
      </c>
      <c r="E93" s="1">
        <v>4</v>
      </c>
    </row>
    <row r="94" spans="1:5" x14ac:dyDescent="0.2">
      <c r="A94" s="1">
        <v>93</v>
      </c>
      <c r="B94" s="1">
        <v>2</v>
      </c>
      <c r="C94" s="1">
        <v>1</v>
      </c>
      <c r="D94" s="1">
        <v>5</v>
      </c>
      <c r="E94" s="1">
        <v>4</v>
      </c>
    </row>
    <row r="95" spans="1:5" x14ac:dyDescent="0.2">
      <c r="A95" s="1">
        <v>94</v>
      </c>
      <c r="B95" s="1">
        <v>1</v>
      </c>
      <c r="C95" s="1">
        <v>2</v>
      </c>
      <c r="D95" s="1">
        <v>4</v>
      </c>
      <c r="E95" s="1">
        <v>3</v>
      </c>
    </row>
    <row r="96" spans="1:5" x14ac:dyDescent="0.2">
      <c r="A96" s="1">
        <v>95</v>
      </c>
      <c r="B96" s="1">
        <v>2</v>
      </c>
      <c r="C96" s="1">
        <v>2</v>
      </c>
      <c r="D96" s="1">
        <v>5</v>
      </c>
      <c r="E96" s="1">
        <v>4</v>
      </c>
    </row>
    <row r="97" spans="1:5" x14ac:dyDescent="0.2">
      <c r="A97" s="1">
        <v>96</v>
      </c>
      <c r="B97" s="1">
        <v>3</v>
      </c>
      <c r="C97" s="1">
        <v>2</v>
      </c>
      <c r="D97" s="1">
        <v>3</v>
      </c>
      <c r="E97" s="1">
        <v>2</v>
      </c>
    </row>
    <row r="98" spans="1:5" x14ac:dyDescent="0.2">
      <c r="A98" s="1">
        <v>97</v>
      </c>
      <c r="B98" s="1">
        <v>2</v>
      </c>
      <c r="C98" s="1">
        <v>2</v>
      </c>
      <c r="D98" s="1">
        <v>5</v>
      </c>
      <c r="E98" s="1">
        <v>4</v>
      </c>
    </row>
    <row r="99" spans="1:5" x14ac:dyDescent="0.2">
      <c r="A99" s="1">
        <v>98</v>
      </c>
      <c r="B99" s="1">
        <v>2</v>
      </c>
      <c r="C99" s="1">
        <v>1</v>
      </c>
      <c r="D99" s="1">
        <v>5</v>
      </c>
      <c r="E99" s="1">
        <v>4</v>
      </c>
    </row>
    <row r="100" spans="1:5" x14ac:dyDescent="0.2">
      <c r="A100" s="1">
        <v>99</v>
      </c>
      <c r="B100" s="1">
        <v>2</v>
      </c>
      <c r="C100" s="1">
        <v>1</v>
      </c>
      <c r="D100" s="1">
        <v>4</v>
      </c>
      <c r="E100" s="1">
        <v>4</v>
      </c>
    </row>
    <row r="101" spans="1:5" x14ac:dyDescent="0.2">
      <c r="A101" s="1">
        <v>100</v>
      </c>
      <c r="B101" s="1">
        <v>1</v>
      </c>
      <c r="C101" s="1">
        <v>1</v>
      </c>
      <c r="D101" s="1">
        <v>4</v>
      </c>
      <c r="E101" s="1">
        <v>3</v>
      </c>
    </row>
    <row r="102" spans="1:5" x14ac:dyDescent="0.2">
      <c r="A102" s="1">
        <v>101</v>
      </c>
      <c r="B102" s="1">
        <v>2</v>
      </c>
      <c r="C102" s="1">
        <v>1</v>
      </c>
      <c r="D102" s="1">
        <v>5</v>
      </c>
      <c r="E102" s="1">
        <v>3</v>
      </c>
    </row>
    <row r="103" spans="1:5" x14ac:dyDescent="0.2">
      <c r="A103" s="1">
        <v>102</v>
      </c>
      <c r="B103" s="1">
        <v>3</v>
      </c>
      <c r="C103" s="1">
        <v>2</v>
      </c>
      <c r="D103" s="1">
        <v>4</v>
      </c>
      <c r="E103" s="1">
        <v>4</v>
      </c>
    </row>
    <row r="104" spans="1:5" x14ac:dyDescent="0.2">
      <c r="A104" s="1">
        <v>103</v>
      </c>
      <c r="B104" s="1">
        <v>2</v>
      </c>
      <c r="C104" s="1">
        <v>2</v>
      </c>
      <c r="D104" s="1">
        <v>5</v>
      </c>
      <c r="E104" s="1">
        <v>4</v>
      </c>
    </row>
    <row r="105" spans="1:5" x14ac:dyDescent="0.2">
      <c r="A105" s="1">
        <v>104</v>
      </c>
      <c r="B105" s="1">
        <v>3</v>
      </c>
      <c r="C105" s="1">
        <v>1</v>
      </c>
      <c r="D105" s="1">
        <v>3</v>
      </c>
      <c r="E105" s="1">
        <v>4</v>
      </c>
    </row>
    <row r="106" spans="1:5" x14ac:dyDescent="0.2">
      <c r="A106" s="1">
        <v>105</v>
      </c>
      <c r="B106" s="1">
        <v>1</v>
      </c>
      <c r="C106" s="1">
        <v>1</v>
      </c>
      <c r="D106" s="1">
        <v>5</v>
      </c>
      <c r="E106" s="1">
        <v>3</v>
      </c>
    </row>
    <row r="107" spans="1:5" x14ac:dyDescent="0.2">
      <c r="A107" s="1">
        <v>106</v>
      </c>
      <c r="B107" s="1">
        <v>2</v>
      </c>
      <c r="C107" s="1">
        <v>2</v>
      </c>
      <c r="D107" s="1">
        <v>3</v>
      </c>
      <c r="E107" s="1">
        <v>4</v>
      </c>
    </row>
    <row r="108" spans="1:5" x14ac:dyDescent="0.2">
      <c r="A108" s="1">
        <v>107</v>
      </c>
      <c r="B108" s="1">
        <v>1</v>
      </c>
      <c r="C108" s="1">
        <v>2</v>
      </c>
      <c r="D108" s="1">
        <v>5</v>
      </c>
      <c r="E108" s="1">
        <v>3</v>
      </c>
    </row>
    <row r="109" spans="1:5" x14ac:dyDescent="0.2">
      <c r="A109" s="1">
        <v>108</v>
      </c>
      <c r="B109" s="1">
        <v>3</v>
      </c>
      <c r="C109" s="1">
        <v>2</v>
      </c>
      <c r="D109" s="1">
        <v>3</v>
      </c>
      <c r="E109" s="1">
        <v>4</v>
      </c>
    </row>
    <row r="110" spans="1:5" x14ac:dyDescent="0.2">
      <c r="A110" s="1">
        <v>109</v>
      </c>
      <c r="B110" s="1">
        <v>1</v>
      </c>
      <c r="C110" s="1">
        <v>2</v>
      </c>
      <c r="D110" s="1">
        <v>5</v>
      </c>
      <c r="E110" s="1">
        <v>4</v>
      </c>
    </row>
    <row r="111" spans="1:5" x14ac:dyDescent="0.2">
      <c r="A111" s="1">
        <v>110</v>
      </c>
      <c r="B111" s="1">
        <v>3</v>
      </c>
      <c r="C111" s="1">
        <v>2</v>
      </c>
      <c r="D111" s="1">
        <v>3</v>
      </c>
      <c r="E111" s="1">
        <v>4</v>
      </c>
    </row>
    <row r="112" spans="1:5" x14ac:dyDescent="0.2">
      <c r="A112" s="1">
        <v>111</v>
      </c>
      <c r="B112" s="1">
        <v>3</v>
      </c>
      <c r="C112" s="1">
        <v>2</v>
      </c>
      <c r="D112" s="1">
        <v>5</v>
      </c>
      <c r="E112" s="1">
        <v>4</v>
      </c>
    </row>
    <row r="113" spans="1:5" x14ac:dyDescent="0.2">
      <c r="A113" s="1">
        <v>112</v>
      </c>
      <c r="B113" s="1">
        <v>2</v>
      </c>
      <c r="C113" s="1">
        <v>1</v>
      </c>
      <c r="D113" s="1">
        <v>5</v>
      </c>
      <c r="E113" s="1">
        <v>4</v>
      </c>
    </row>
    <row r="114" spans="1:5" x14ac:dyDescent="0.2">
      <c r="A114" s="1">
        <v>113</v>
      </c>
      <c r="B114" s="1">
        <v>3</v>
      </c>
      <c r="C114" s="1">
        <v>1</v>
      </c>
      <c r="D114" s="1">
        <v>5</v>
      </c>
      <c r="E114" s="1">
        <v>4</v>
      </c>
    </row>
    <row r="115" spans="1:5" x14ac:dyDescent="0.2">
      <c r="A115" s="1">
        <v>114</v>
      </c>
      <c r="B115" s="1">
        <v>2</v>
      </c>
      <c r="C115" s="1">
        <v>2</v>
      </c>
      <c r="D115" s="1">
        <v>5</v>
      </c>
      <c r="E115" s="1">
        <v>4</v>
      </c>
    </row>
    <row r="116" spans="1:5" x14ac:dyDescent="0.2">
      <c r="A116" s="1">
        <v>115</v>
      </c>
      <c r="B116" s="1">
        <v>3</v>
      </c>
      <c r="C116" s="1">
        <v>2</v>
      </c>
      <c r="D116" s="1">
        <v>2</v>
      </c>
      <c r="E116" s="1">
        <v>4</v>
      </c>
    </row>
    <row r="117" spans="1:5" x14ac:dyDescent="0.2">
      <c r="A117" s="1">
        <v>116</v>
      </c>
      <c r="B117" s="1">
        <v>3</v>
      </c>
      <c r="C117" s="1">
        <v>1</v>
      </c>
      <c r="D117" s="1">
        <v>5</v>
      </c>
      <c r="E117" s="1">
        <v>4</v>
      </c>
    </row>
    <row r="118" spans="1:5" x14ac:dyDescent="0.2">
      <c r="A118" s="1">
        <v>117</v>
      </c>
      <c r="B118" s="1">
        <v>3</v>
      </c>
      <c r="C118" s="1">
        <v>1</v>
      </c>
      <c r="D118" s="1">
        <v>4</v>
      </c>
      <c r="E118" s="1">
        <v>4</v>
      </c>
    </row>
    <row r="119" spans="1:5" x14ac:dyDescent="0.2">
      <c r="A119" s="1">
        <v>118</v>
      </c>
      <c r="B119" s="1">
        <v>2</v>
      </c>
      <c r="C119" s="1">
        <v>2</v>
      </c>
      <c r="D119" s="1">
        <v>4</v>
      </c>
      <c r="E119" s="1">
        <v>4</v>
      </c>
    </row>
    <row r="120" spans="1:5" x14ac:dyDescent="0.2">
      <c r="A120" s="1">
        <v>119</v>
      </c>
      <c r="B120" s="1">
        <v>3</v>
      </c>
      <c r="C120" s="1">
        <v>2</v>
      </c>
      <c r="D120" s="1">
        <v>3</v>
      </c>
      <c r="E120" s="1">
        <v>-77</v>
      </c>
    </row>
    <row r="121" spans="1:5" x14ac:dyDescent="0.2">
      <c r="A121" s="1">
        <v>120</v>
      </c>
      <c r="B121" s="1">
        <v>3</v>
      </c>
      <c r="C121" s="1">
        <v>1</v>
      </c>
      <c r="D121" s="1">
        <v>2</v>
      </c>
      <c r="E121" s="1">
        <v>4</v>
      </c>
    </row>
    <row r="122" spans="1:5" x14ac:dyDescent="0.2">
      <c r="A122" s="1">
        <v>121</v>
      </c>
      <c r="B122" s="1">
        <v>3</v>
      </c>
      <c r="C122" s="1">
        <v>1</v>
      </c>
      <c r="D122" s="1">
        <v>5</v>
      </c>
      <c r="E122" s="1">
        <v>4</v>
      </c>
    </row>
    <row r="123" spans="1:5" x14ac:dyDescent="0.2">
      <c r="A123" s="1">
        <v>122</v>
      </c>
      <c r="B123" s="1">
        <v>3</v>
      </c>
      <c r="C123" s="1">
        <v>2</v>
      </c>
      <c r="D123" s="1">
        <v>2</v>
      </c>
      <c r="E123" s="1">
        <v>4</v>
      </c>
    </row>
    <row r="124" spans="1:5" x14ac:dyDescent="0.2">
      <c r="A124" s="1">
        <v>123</v>
      </c>
      <c r="B124" s="1">
        <v>2</v>
      </c>
      <c r="C124" s="1">
        <v>2</v>
      </c>
      <c r="D124" s="1">
        <v>3</v>
      </c>
      <c r="E124" s="1">
        <v>4</v>
      </c>
    </row>
    <row r="125" spans="1:5" x14ac:dyDescent="0.2">
      <c r="A125" s="1">
        <v>124</v>
      </c>
      <c r="B125" s="1">
        <v>3</v>
      </c>
      <c r="C125" s="1">
        <v>2</v>
      </c>
      <c r="D125" s="1">
        <v>3</v>
      </c>
      <c r="E125" s="1">
        <v>4</v>
      </c>
    </row>
    <row r="126" spans="1:5" x14ac:dyDescent="0.2">
      <c r="A126" s="1">
        <v>125</v>
      </c>
      <c r="B126" s="1">
        <v>3</v>
      </c>
      <c r="C126" s="1">
        <v>1</v>
      </c>
      <c r="D126" s="1">
        <v>3</v>
      </c>
      <c r="E126" s="1">
        <v>1</v>
      </c>
    </row>
    <row r="127" spans="1:5" x14ac:dyDescent="0.2">
      <c r="A127" s="1">
        <v>126</v>
      </c>
      <c r="B127" s="1">
        <v>3</v>
      </c>
      <c r="C127" s="1">
        <v>2</v>
      </c>
      <c r="D127" s="1">
        <v>3</v>
      </c>
      <c r="E127" s="1">
        <v>4</v>
      </c>
    </row>
    <row r="128" spans="1:5" x14ac:dyDescent="0.2">
      <c r="A128" s="1">
        <v>127</v>
      </c>
      <c r="B128" s="1">
        <v>3</v>
      </c>
      <c r="C128" s="1">
        <v>1</v>
      </c>
      <c r="D128" s="1">
        <v>2</v>
      </c>
      <c r="E128" s="1">
        <v>4</v>
      </c>
    </row>
    <row r="129" spans="1:5" x14ac:dyDescent="0.2">
      <c r="A129" s="1">
        <v>128</v>
      </c>
      <c r="B129" s="1">
        <v>3</v>
      </c>
      <c r="C129" s="1">
        <v>1</v>
      </c>
      <c r="D129" s="1">
        <v>3</v>
      </c>
      <c r="E129" s="1">
        <v>2</v>
      </c>
    </row>
    <row r="130" spans="1:5" x14ac:dyDescent="0.2">
      <c r="A130" s="1">
        <v>129</v>
      </c>
      <c r="B130" s="1">
        <v>3</v>
      </c>
      <c r="C130" s="1">
        <v>1</v>
      </c>
      <c r="D130" s="1">
        <v>2</v>
      </c>
      <c r="E130" s="1">
        <v>4</v>
      </c>
    </row>
    <row r="131" spans="1:5" x14ac:dyDescent="0.2">
      <c r="A131" s="1">
        <v>130</v>
      </c>
      <c r="B131" s="1">
        <v>3</v>
      </c>
      <c r="C131" s="1">
        <v>2</v>
      </c>
      <c r="D131" s="1">
        <v>5</v>
      </c>
      <c r="E131" s="1">
        <v>4</v>
      </c>
    </row>
    <row r="132" spans="1:5" x14ac:dyDescent="0.2">
      <c r="A132" s="1">
        <v>131</v>
      </c>
      <c r="B132" s="1">
        <v>1</v>
      </c>
      <c r="C132" s="1">
        <v>2</v>
      </c>
      <c r="D132" s="1">
        <v>1</v>
      </c>
      <c r="E132" s="1">
        <v>3</v>
      </c>
    </row>
    <row r="133" spans="1:5" x14ac:dyDescent="0.2">
      <c r="A133" s="1">
        <v>132</v>
      </c>
      <c r="B133" s="1">
        <v>2</v>
      </c>
      <c r="C133" s="1">
        <v>2</v>
      </c>
      <c r="D133" s="1">
        <v>5</v>
      </c>
      <c r="E133" s="1">
        <v>4</v>
      </c>
    </row>
    <row r="134" spans="1:5" x14ac:dyDescent="0.2">
      <c r="A134" s="1">
        <v>133</v>
      </c>
      <c r="B134" s="1">
        <v>1</v>
      </c>
      <c r="C134" s="1">
        <v>2</v>
      </c>
      <c r="D134" s="1">
        <v>3</v>
      </c>
      <c r="E134" s="1">
        <v>4</v>
      </c>
    </row>
    <row r="135" spans="1:5" x14ac:dyDescent="0.2">
      <c r="A135" s="1">
        <v>134</v>
      </c>
      <c r="B135" s="1">
        <v>2</v>
      </c>
      <c r="C135" s="1">
        <v>1</v>
      </c>
      <c r="D135" s="1">
        <v>3</v>
      </c>
      <c r="E135" s="1">
        <v>4</v>
      </c>
    </row>
    <row r="136" spans="1:5" x14ac:dyDescent="0.2">
      <c r="A136" s="1">
        <v>135</v>
      </c>
      <c r="B136" s="1">
        <v>2</v>
      </c>
      <c r="C136" s="1">
        <v>2</v>
      </c>
      <c r="D136" s="1">
        <v>3</v>
      </c>
      <c r="E136" s="1">
        <v>4</v>
      </c>
    </row>
    <row r="137" spans="1:5" x14ac:dyDescent="0.2">
      <c r="A137" s="1">
        <v>136</v>
      </c>
      <c r="B137" s="1">
        <v>3</v>
      </c>
      <c r="C137" s="1">
        <v>2</v>
      </c>
      <c r="D137" s="1">
        <v>3</v>
      </c>
      <c r="E137" s="1">
        <v>4</v>
      </c>
    </row>
    <row r="138" spans="1:5" x14ac:dyDescent="0.2">
      <c r="A138" s="1">
        <v>137</v>
      </c>
      <c r="B138" s="1">
        <v>2</v>
      </c>
      <c r="C138" s="1">
        <v>2</v>
      </c>
      <c r="D138" s="1">
        <v>3</v>
      </c>
      <c r="E138" s="1">
        <v>4</v>
      </c>
    </row>
    <row r="139" spans="1:5" x14ac:dyDescent="0.2">
      <c r="A139" s="1">
        <v>138</v>
      </c>
      <c r="B139" s="1">
        <v>2</v>
      </c>
      <c r="C139" s="1">
        <v>2</v>
      </c>
      <c r="D139" s="1">
        <v>-77</v>
      </c>
      <c r="E139" s="1">
        <v>4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9180-AE3E-4F4B-AB17-AEA749FC5F7D}">
  <dimension ref="A1:T139"/>
  <sheetViews>
    <sheetView workbookViewId="0">
      <selection activeCell="E1" sqref="E1"/>
    </sheetView>
  </sheetViews>
  <sheetFormatPr baseColWidth="10" defaultRowHeight="12.75" x14ac:dyDescent="0.2"/>
  <cols>
    <col min="2" max="2" width="13.85546875" bestFit="1" customWidth="1"/>
    <col min="4" max="4" width="14.7109375" bestFit="1" customWidth="1"/>
    <col min="7" max="7" width="24.85546875" bestFit="1" customWidth="1"/>
    <col min="8" max="8" width="16.140625" bestFit="1" customWidth="1"/>
    <col min="9" max="9" width="15.5703125" bestFit="1" customWidth="1"/>
    <col min="10" max="10" width="22.42578125" bestFit="1" customWidth="1"/>
    <col min="11" max="11" width="14.42578125" bestFit="1" customWidth="1"/>
    <col min="12" max="12" width="14" bestFit="1" customWidth="1"/>
    <col min="17" max="17" width="21.28515625" bestFit="1" customWidth="1"/>
  </cols>
  <sheetData>
    <row r="1" spans="1:20" x14ac:dyDescent="0.2">
      <c r="A1" s="1" t="s">
        <v>177</v>
      </c>
      <c r="B1" s="1" t="s">
        <v>8</v>
      </c>
      <c r="C1" s="1" t="s">
        <v>9</v>
      </c>
      <c r="D1" s="1" t="s">
        <v>11</v>
      </c>
      <c r="Q1" s="1" t="s">
        <v>10</v>
      </c>
      <c r="S1" t="s">
        <v>257</v>
      </c>
      <c r="T1" t="s">
        <v>178</v>
      </c>
    </row>
    <row r="2" spans="1:20" x14ac:dyDescent="0.2">
      <c r="A2" s="1">
        <v>1</v>
      </c>
      <c r="B2" s="1">
        <v>3</v>
      </c>
      <c r="C2" s="1">
        <v>2</v>
      </c>
      <c r="D2" s="1">
        <v>3</v>
      </c>
      <c r="Q2" s="1">
        <v>4</v>
      </c>
      <c r="S2" cm="1">
        <f t="array" ref="S2:S8">_xlfn._xlws.SORT(_xlfn.UNIQUE(Q2:Q121))</f>
        <v>2</v>
      </c>
      <c r="T2">
        <f>COUNTIF($Q$2:$Q$121,S2)</f>
        <v>7</v>
      </c>
    </row>
    <row r="3" spans="1:20" x14ac:dyDescent="0.2">
      <c r="A3" s="1">
        <v>2</v>
      </c>
      <c r="B3" s="1">
        <v>4</v>
      </c>
      <c r="C3" s="1">
        <v>3</v>
      </c>
      <c r="D3" s="1">
        <v>3</v>
      </c>
      <c r="H3" s="49" t="s">
        <v>423</v>
      </c>
      <c r="I3" s="49" t="s">
        <v>424</v>
      </c>
      <c r="J3" s="49" t="s">
        <v>425</v>
      </c>
      <c r="K3" s="49" t="s">
        <v>426</v>
      </c>
      <c r="L3" s="49" t="s">
        <v>427</v>
      </c>
      <c r="Q3" s="1">
        <v>6</v>
      </c>
      <c r="S3">
        <v>3</v>
      </c>
      <c r="T3">
        <f t="shared" ref="T3:T8" si="0">COUNTIF($Q$2:$Q$121,S3)</f>
        <v>5</v>
      </c>
    </row>
    <row r="4" spans="1:20" x14ac:dyDescent="0.2">
      <c r="A4" s="1">
        <v>3</v>
      </c>
      <c r="B4" s="1">
        <v>4</v>
      </c>
      <c r="C4" s="1">
        <v>3</v>
      </c>
      <c r="D4" s="1">
        <v>3</v>
      </c>
      <c r="G4" t="s">
        <v>420</v>
      </c>
      <c r="H4">
        <f>COUNTIF(B2:B139,1)</f>
        <v>8</v>
      </c>
      <c r="I4">
        <f>COUNTIF(B2:B139,2)</f>
        <v>44</v>
      </c>
      <c r="J4">
        <f>COUNTIF(B2:B139,3)</f>
        <v>56</v>
      </c>
      <c r="K4">
        <f>COUNTIF(B2:B139,4)</f>
        <v>28</v>
      </c>
      <c r="L4">
        <f>COUNTIF(B2:B139,-77)</f>
        <v>2</v>
      </c>
      <c r="M4">
        <f>SUM(H4:L4)</f>
        <v>138</v>
      </c>
      <c r="N4">
        <f>M4-L4</f>
        <v>136</v>
      </c>
      <c r="Q4" s="1">
        <v>7</v>
      </c>
      <c r="S4">
        <v>4</v>
      </c>
      <c r="T4">
        <f t="shared" si="0"/>
        <v>19</v>
      </c>
    </row>
    <row r="5" spans="1:20" x14ac:dyDescent="0.2">
      <c r="A5" s="1">
        <v>4</v>
      </c>
      <c r="B5" s="1">
        <v>2</v>
      </c>
      <c r="C5" s="1">
        <v>2</v>
      </c>
      <c r="D5" s="1">
        <v>2</v>
      </c>
      <c r="G5" t="s">
        <v>421</v>
      </c>
      <c r="H5">
        <f>COUNTIF(C2:C139,1)</f>
        <v>7</v>
      </c>
      <c r="I5">
        <f>COUNTIF(C2:C139,2)</f>
        <v>29</v>
      </c>
      <c r="J5">
        <f>COUNTIF(C2:C139,3)</f>
        <v>68</v>
      </c>
      <c r="K5">
        <f>COUNTIF(C2:C139,4)</f>
        <v>31</v>
      </c>
      <c r="L5">
        <f>COUNTIF(C2:C139,-77)</f>
        <v>3</v>
      </c>
      <c r="M5">
        <f t="shared" ref="M5" si="1">SUM(H5:L5)</f>
        <v>138</v>
      </c>
      <c r="N5">
        <f t="shared" ref="N5:N6" si="2">M5-L5</f>
        <v>135</v>
      </c>
      <c r="Q5" s="1">
        <v>4</v>
      </c>
      <c r="S5">
        <v>5</v>
      </c>
      <c r="T5">
        <f t="shared" si="0"/>
        <v>21</v>
      </c>
    </row>
    <row r="6" spans="1:20" x14ac:dyDescent="0.2">
      <c r="A6" s="1">
        <v>5</v>
      </c>
      <c r="B6" s="1">
        <v>3</v>
      </c>
      <c r="C6" s="1">
        <v>2</v>
      </c>
      <c r="D6" s="1">
        <v>3</v>
      </c>
      <c r="G6" t="s">
        <v>422</v>
      </c>
      <c r="H6">
        <f>COUNTIF(D2:D139,1)</f>
        <v>12</v>
      </c>
      <c r="I6">
        <f>COUNTIF(D2:D139,2)</f>
        <v>40</v>
      </c>
      <c r="J6">
        <f>COUNTIF(D2:D139,3)</f>
        <v>55</v>
      </c>
      <c r="K6">
        <f>COUNTIF(D2:D139,4)</f>
        <v>28</v>
      </c>
      <c r="L6">
        <f>COUNTIF(D2:D139,-77)</f>
        <v>3</v>
      </c>
      <c r="M6">
        <f>SUM(H6:L6)</f>
        <v>138</v>
      </c>
      <c r="N6">
        <f t="shared" si="2"/>
        <v>135</v>
      </c>
      <c r="Q6" s="1">
        <v>5</v>
      </c>
      <c r="S6">
        <v>6</v>
      </c>
      <c r="T6">
        <f t="shared" si="0"/>
        <v>15</v>
      </c>
    </row>
    <row r="7" spans="1:20" x14ac:dyDescent="0.2">
      <c r="A7" s="1">
        <v>6</v>
      </c>
      <c r="B7" s="1">
        <v>3</v>
      </c>
      <c r="C7" s="1">
        <v>4</v>
      </c>
      <c r="D7" s="1">
        <v>4</v>
      </c>
      <c r="Q7" s="1">
        <v>8</v>
      </c>
      <c r="S7">
        <v>7</v>
      </c>
      <c r="T7">
        <f t="shared" si="0"/>
        <v>29</v>
      </c>
    </row>
    <row r="8" spans="1:20" x14ac:dyDescent="0.2">
      <c r="A8" s="1">
        <v>7</v>
      </c>
      <c r="B8" s="1">
        <v>-77</v>
      </c>
      <c r="C8" s="1">
        <v>-77</v>
      </c>
      <c r="D8" s="1">
        <v>-77</v>
      </c>
      <c r="Q8" s="1">
        <v>7</v>
      </c>
      <c r="S8">
        <v>8</v>
      </c>
      <c r="T8">
        <f t="shared" si="0"/>
        <v>24</v>
      </c>
    </row>
    <row r="9" spans="1:20" x14ac:dyDescent="0.2">
      <c r="A9" s="1">
        <v>8</v>
      </c>
      <c r="B9" s="1">
        <v>3</v>
      </c>
      <c r="C9" s="1">
        <v>4</v>
      </c>
      <c r="D9" s="1">
        <v>3</v>
      </c>
      <c r="Q9" s="1">
        <v>8</v>
      </c>
      <c r="T9">
        <f>SUM(T2:T8)</f>
        <v>120</v>
      </c>
    </row>
    <row r="10" spans="1:20" x14ac:dyDescent="0.2">
      <c r="A10" s="1">
        <v>9</v>
      </c>
      <c r="B10" s="1">
        <v>4</v>
      </c>
      <c r="C10" s="1">
        <v>4</v>
      </c>
      <c r="D10" s="1">
        <v>4</v>
      </c>
      <c r="H10" s="49" t="s">
        <v>423</v>
      </c>
      <c r="I10" s="49" t="s">
        <v>424</v>
      </c>
      <c r="J10" s="49" t="s">
        <v>425</v>
      </c>
      <c r="K10" s="49" t="s">
        <v>426</v>
      </c>
      <c r="L10" s="49"/>
      <c r="Q10" s="1">
        <v>6</v>
      </c>
    </row>
    <row r="11" spans="1:20" x14ac:dyDescent="0.2">
      <c r="A11" s="1">
        <v>10</v>
      </c>
      <c r="B11" s="1">
        <v>4</v>
      </c>
      <c r="C11" s="1">
        <v>3</v>
      </c>
      <c r="D11" s="1">
        <v>3</v>
      </c>
      <c r="G11" t="s">
        <v>420</v>
      </c>
      <c r="H11" s="4">
        <f>H4/N4</f>
        <v>5.8823529411764705E-2</v>
      </c>
      <c r="I11" s="4">
        <f>I4/N4</f>
        <v>0.3235294117647059</v>
      </c>
      <c r="J11" s="4">
        <f>J4/N4</f>
        <v>0.41176470588235292</v>
      </c>
      <c r="K11" s="4">
        <f>K4/N4</f>
        <v>0.20588235294117646</v>
      </c>
      <c r="L11" s="4">
        <f>SUM(H11:K11)</f>
        <v>1</v>
      </c>
      <c r="Q11" s="1">
        <v>4</v>
      </c>
    </row>
    <row r="12" spans="1:20" x14ac:dyDescent="0.2">
      <c r="A12" s="1">
        <v>11</v>
      </c>
      <c r="B12" s="1">
        <v>3</v>
      </c>
      <c r="C12" s="1">
        <v>3</v>
      </c>
      <c r="D12" s="1">
        <v>3</v>
      </c>
      <c r="G12" t="s">
        <v>421</v>
      </c>
      <c r="H12" s="4">
        <f>H5/N5</f>
        <v>5.185185185185185E-2</v>
      </c>
      <c r="I12" s="4">
        <f t="shared" ref="I12:I13" si="3">I5/N5</f>
        <v>0.21481481481481482</v>
      </c>
      <c r="J12" s="4">
        <f t="shared" ref="J12:J13" si="4">J5/N5</f>
        <v>0.50370370370370365</v>
      </c>
      <c r="K12" s="4">
        <f t="shared" ref="K12:K13" si="5">K5/N5</f>
        <v>0.22962962962962963</v>
      </c>
      <c r="L12" s="4">
        <f t="shared" ref="L12:L13" si="6">SUM(H12:K12)</f>
        <v>1</v>
      </c>
      <c r="Q12" s="1">
        <v>6</v>
      </c>
    </row>
    <row r="13" spans="1:20" x14ac:dyDescent="0.2">
      <c r="A13" s="1">
        <v>12</v>
      </c>
      <c r="B13" s="1">
        <v>4</v>
      </c>
      <c r="C13" s="1">
        <v>3</v>
      </c>
      <c r="D13" s="1">
        <v>4</v>
      </c>
      <c r="G13" t="s">
        <v>422</v>
      </c>
      <c r="H13" s="4">
        <f>H6/N6</f>
        <v>8.8888888888888892E-2</v>
      </c>
      <c r="I13" s="4">
        <f t="shared" si="3"/>
        <v>0.29629629629629628</v>
      </c>
      <c r="J13" s="4">
        <f t="shared" si="4"/>
        <v>0.40740740740740738</v>
      </c>
      <c r="K13" s="4">
        <f t="shared" si="5"/>
        <v>0.2074074074074074</v>
      </c>
      <c r="L13" s="4">
        <f t="shared" si="6"/>
        <v>0.99999999999999989</v>
      </c>
      <c r="Q13" s="1">
        <v>7</v>
      </c>
      <c r="S13" t="s">
        <v>471</v>
      </c>
      <c r="T13">
        <f>SUM(T5:T8)</f>
        <v>89</v>
      </c>
    </row>
    <row r="14" spans="1:20" x14ac:dyDescent="0.2">
      <c r="A14" s="1">
        <v>13</v>
      </c>
      <c r="B14" s="1">
        <v>2</v>
      </c>
      <c r="C14" s="1">
        <v>3</v>
      </c>
      <c r="D14" s="1">
        <v>4</v>
      </c>
      <c r="Q14" s="1">
        <v>8</v>
      </c>
      <c r="T14" s="4">
        <f>T13/T9</f>
        <v>0.7416666666666667</v>
      </c>
    </row>
    <row r="15" spans="1:20" x14ac:dyDescent="0.2">
      <c r="A15" s="1">
        <v>14</v>
      </c>
      <c r="B15" s="1">
        <v>3</v>
      </c>
      <c r="C15" s="1">
        <v>4</v>
      </c>
      <c r="D15" s="1">
        <v>4</v>
      </c>
      <c r="Q15" s="1">
        <v>5</v>
      </c>
    </row>
    <row r="16" spans="1:20" x14ac:dyDescent="0.2">
      <c r="A16" s="1">
        <v>15</v>
      </c>
      <c r="B16" s="1">
        <v>4</v>
      </c>
      <c r="C16" s="1">
        <v>2</v>
      </c>
      <c r="D16" s="1">
        <v>2</v>
      </c>
      <c r="Q16" s="1">
        <v>8</v>
      </c>
    </row>
    <row r="17" spans="1:17" x14ac:dyDescent="0.2">
      <c r="A17" s="1">
        <v>16</v>
      </c>
      <c r="B17" s="1">
        <v>4</v>
      </c>
      <c r="C17" s="1">
        <v>4</v>
      </c>
      <c r="D17" s="1">
        <v>4</v>
      </c>
      <c r="Q17" s="1">
        <v>8</v>
      </c>
    </row>
    <row r="18" spans="1:17" x14ac:dyDescent="0.2">
      <c r="A18" s="1">
        <v>17</v>
      </c>
      <c r="B18" s="1">
        <v>3</v>
      </c>
      <c r="C18" s="1">
        <v>4</v>
      </c>
      <c r="D18" s="1">
        <v>4</v>
      </c>
      <c r="Q18" s="1">
        <v>7</v>
      </c>
    </row>
    <row r="19" spans="1:17" x14ac:dyDescent="0.2">
      <c r="A19" s="1">
        <v>18</v>
      </c>
      <c r="B19" s="1">
        <v>4</v>
      </c>
      <c r="C19" s="1">
        <v>3</v>
      </c>
      <c r="D19" s="1">
        <v>3</v>
      </c>
      <c r="Q19" s="1">
        <v>7</v>
      </c>
    </row>
    <row r="20" spans="1:17" x14ac:dyDescent="0.2">
      <c r="A20" s="1">
        <v>19</v>
      </c>
      <c r="B20" s="1">
        <v>4</v>
      </c>
      <c r="C20" s="1">
        <v>3</v>
      </c>
      <c r="D20" s="1">
        <v>3</v>
      </c>
      <c r="Q20" s="1">
        <v>4</v>
      </c>
    </row>
    <row r="21" spans="1:17" x14ac:dyDescent="0.2">
      <c r="A21" s="1">
        <v>20</v>
      </c>
      <c r="B21" s="1">
        <v>4</v>
      </c>
      <c r="C21" s="1">
        <v>2</v>
      </c>
      <c r="D21" s="1">
        <v>1</v>
      </c>
      <c r="Q21" s="1">
        <v>7</v>
      </c>
    </row>
    <row r="22" spans="1:17" x14ac:dyDescent="0.2">
      <c r="A22" s="1">
        <v>21</v>
      </c>
      <c r="B22" s="1">
        <v>3</v>
      </c>
      <c r="C22" s="1">
        <v>4</v>
      </c>
      <c r="D22" s="1">
        <v>3</v>
      </c>
      <c r="Q22" s="1">
        <v>7</v>
      </c>
    </row>
    <row r="23" spans="1:17" x14ac:dyDescent="0.2">
      <c r="A23" s="1">
        <v>22</v>
      </c>
      <c r="B23" s="1">
        <v>4</v>
      </c>
      <c r="C23" s="1">
        <v>3</v>
      </c>
      <c r="D23" s="1">
        <v>2</v>
      </c>
      <c r="Q23" s="1">
        <v>8</v>
      </c>
    </row>
    <row r="24" spans="1:17" x14ac:dyDescent="0.2">
      <c r="A24" s="1">
        <v>23</v>
      </c>
      <c r="B24" s="1">
        <v>2</v>
      </c>
      <c r="C24" s="1">
        <v>4</v>
      </c>
      <c r="D24" s="1">
        <v>4</v>
      </c>
      <c r="Q24" s="1">
        <v>4</v>
      </c>
    </row>
    <row r="25" spans="1:17" x14ac:dyDescent="0.2">
      <c r="A25" s="1">
        <v>24</v>
      </c>
      <c r="B25" s="1">
        <v>4</v>
      </c>
      <c r="C25" s="1">
        <v>2</v>
      </c>
      <c r="D25" s="1">
        <v>2</v>
      </c>
      <c r="Q25" s="1">
        <v>6</v>
      </c>
    </row>
    <row r="26" spans="1:17" x14ac:dyDescent="0.2">
      <c r="A26" s="1">
        <v>25</v>
      </c>
      <c r="B26" s="1">
        <v>3</v>
      </c>
      <c r="C26" s="1">
        <v>3</v>
      </c>
      <c r="D26" s="1">
        <v>3</v>
      </c>
      <c r="Q26" s="1">
        <v>8</v>
      </c>
    </row>
    <row r="27" spans="1:17" x14ac:dyDescent="0.2">
      <c r="A27" s="1">
        <v>26</v>
      </c>
      <c r="B27" s="1">
        <v>4</v>
      </c>
      <c r="C27" s="1">
        <v>3</v>
      </c>
      <c r="D27" s="1">
        <v>3</v>
      </c>
      <c r="Q27" s="1">
        <v>8</v>
      </c>
    </row>
    <row r="28" spans="1:17" x14ac:dyDescent="0.2">
      <c r="A28" s="1">
        <v>27</v>
      </c>
      <c r="B28" s="1">
        <v>4</v>
      </c>
      <c r="C28" s="1">
        <v>3</v>
      </c>
      <c r="D28" s="1">
        <v>3</v>
      </c>
      <c r="Q28" s="1">
        <v>4</v>
      </c>
    </row>
    <row r="29" spans="1:17" x14ac:dyDescent="0.2">
      <c r="A29" s="1">
        <v>28</v>
      </c>
      <c r="B29" s="1">
        <v>3</v>
      </c>
      <c r="C29" s="1">
        <v>3</v>
      </c>
      <c r="D29" s="1">
        <v>3</v>
      </c>
      <c r="Q29" s="1">
        <v>7</v>
      </c>
    </row>
    <row r="30" spans="1:17" x14ac:dyDescent="0.2">
      <c r="A30" s="1">
        <v>29</v>
      </c>
      <c r="B30" s="1">
        <v>3</v>
      </c>
      <c r="C30" s="1">
        <v>3</v>
      </c>
      <c r="D30" s="1">
        <v>3</v>
      </c>
      <c r="Q30" s="1">
        <v>4</v>
      </c>
    </row>
    <row r="31" spans="1:17" x14ac:dyDescent="0.2">
      <c r="A31" s="1">
        <v>30</v>
      </c>
      <c r="B31" s="1">
        <v>3</v>
      </c>
      <c r="C31" s="1">
        <v>2</v>
      </c>
      <c r="D31" s="1">
        <v>2</v>
      </c>
      <c r="Q31" s="1">
        <v>8</v>
      </c>
    </row>
    <row r="32" spans="1:17" x14ac:dyDescent="0.2">
      <c r="A32" s="1">
        <v>31</v>
      </c>
      <c r="B32" s="1">
        <v>2</v>
      </c>
      <c r="C32" s="1">
        <v>4</v>
      </c>
      <c r="D32" s="1">
        <v>4</v>
      </c>
      <c r="Q32" s="1">
        <v>8</v>
      </c>
    </row>
    <row r="33" spans="1:17" x14ac:dyDescent="0.2">
      <c r="A33" s="1">
        <v>32</v>
      </c>
      <c r="B33" s="1">
        <v>3</v>
      </c>
      <c r="C33" s="1">
        <v>4</v>
      </c>
      <c r="D33" s="1">
        <v>4</v>
      </c>
      <c r="Q33" s="1">
        <v>7</v>
      </c>
    </row>
    <row r="34" spans="1:17" x14ac:dyDescent="0.2">
      <c r="A34" s="1">
        <v>33</v>
      </c>
      <c r="B34" s="1">
        <v>4</v>
      </c>
      <c r="C34" s="1">
        <v>3</v>
      </c>
      <c r="D34" s="1">
        <v>3</v>
      </c>
      <c r="Q34" s="1">
        <v>7</v>
      </c>
    </row>
    <row r="35" spans="1:17" x14ac:dyDescent="0.2">
      <c r="A35" s="1">
        <v>34</v>
      </c>
      <c r="B35" s="1">
        <v>2</v>
      </c>
      <c r="C35" s="1">
        <v>3</v>
      </c>
      <c r="D35" s="1">
        <v>3</v>
      </c>
      <c r="Q35" s="1">
        <v>3</v>
      </c>
    </row>
    <row r="36" spans="1:17" x14ac:dyDescent="0.2">
      <c r="A36" s="1">
        <v>35</v>
      </c>
      <c r="B36" s="1">
        <v>3</v>
      </c>
      <c r="C36" s="1">
        <v>4</v>
      </c>
      <c r="D36" s="1">
        <v>3</v>
      </c>
      <c r="Q36" s="1">
        <v>8</v>
      </c>
    </row>
    <row r="37" spans="1:17" x14ac:dyDescent="0.2">
      <c r="A37" s="1">
        <v>36</v>
      </c>
      <c r="B37" s="1">
        <v>4</v>
      </c>
      <c r="C37" s="1">
        <v>2</v>
      </c>
      <c r="D37" s="1">
        <v>1</v>
      </c>
      <c r="Q37" s="1">
        <v>4</v>
      </c>
    </row>
    <row r="38" spans="1:17" x14ac:dyDescent="0.2">
      <c r="A38" s="1">
        <v>37</v>
      </c>
      <c r="B38" s="1">
        <v>1</v>
      </c>
      <c r="C38" s="1">
        <v>3</v>
      </c>
      <c r="D38" s="1">
        <v>3</v>
      </c>
      <c r="Q38" s="1">
        <v>5</v>
      </c>
    </row>
    <row r="39" spans="1:17" x14ac:dyDescent="0.2">
      <c r="A39" s="1">
        <v>38</v>
      </c>
      <c r="B39" s="1">
        <v>2</v>
      </c>
      <c r="C39" s="1">
        <v>3</v>
      </c>
      <c r="D39" s="1">
        <v>3</v>
      </c>
      <c r="Q39" s="1">
        <v>3</v>
      </c>
    </row>
    <row r="40" spans="1:17" x14ac:dyDescent="0.2">
      <c r="A40" s="1">
        <v>39</v>
      </c>
      <c r="B40" s="1">
        <v>2</v>
      </c>
      <c r="C40" s="1">
        <v>-77</v>
      </c>
      <c r="D40" s="1">
        <v>-77</v>
      </c>
      <c r="Q40" s="1">
        <v>7</v>
      </c>
    </row>
    <row r="41" spans="1:17" x14ac:dyDescent="0.2">
      <c r="A41" s="1">
        <v>40</v>
      </c>
      <c r="B41" s="1">
        <v>4</v>
      </c>
      <c r="C41" s="1">
        <v>3</v>
      </c>
      <c r="D41" s="1">
        <v>3</v>
      </c>
      <c r="Q41" s="1">
        <v>7</v>
      </c>
    </row>
    <row r="42" spans="1:17" x14ac:dyDescent="0.2">
      <c r="A42" s="1">
        <v>41</v>
      </c>
      <c r="B42" s="1">
        <v>4</v>
      </c>
      <c r="C42" s="1">
        <v>3</v>
      </c>
      <c r="D42" s="1">
        <v>4</v>
      </c>
      <c r="Q42" s="1">
        <v>7</v>
      </c>
    </row>
    <row r="43" spans="1:17" x14ac:dyDescent="0.2">
      <c r="A43" s="1">
        <v>42</v>
      </c>
      <c r="B43" s="1">
        <v>4</v>
      </c>
      <c r="C43" s="1">
        <v>3</v>
      </c>
      <c r="D43" s="1">
        <v>2</v>
      </c>
      <c r="Q43" s="1">
        <v>8</v>
      </c>
    </row>
    <row r="44" spans="1:17" x14ac:dyDescent="0.2">
      <c r="A44" s="1">
        <v>43</v>
      </c>
      <c r="B44" s="1">
        <v>3</v>
      </c>
      <c r="C44" s="1">
        <v>2</v>
      </c>
      <c r="D44" s="1">
        <v>2</v>
      </c>
      <c r="Q44" s="1">
        <v>7</v>
      </c>
    </row>
    <row r="45" spans="1:17" x14ac:dyDescent="0.2">
      <c r="A45" s="1">
        <v>44</v>
      </c>
      <c r="B45" s="1">
        <v>2</v>
      </c>
      <c r="C45" s="1">
        <v>3</v>
      </c>
      <c r="D45" s="1">
        <v>3</v>
      </c>
      <c r="Q45" s="1">
        <v>7</v>
      </c>
    </row>
    <row r="46" spans="1:17" x14ac:dyDescent="0.2">
      <c r="A46" s="1">
        <v>45</v>
      </c>
      <c r="B46" s="1">
        <v>3</v>
      </c>
      <c r="C46" s="1">
        <v>3</v>
      </c>
      <c r="D46" s="1">
        <v>4</v>
      </c>
      <c r="Q46" s="1">
        <v>3</v>
      </c>
    </row>
    <row r="47" spans="1:17" x14ac:dyDescent="0.2">
      <c r="A47" s="1">
        <v>46</v>
      </c>
      <c r="B47" s="1">
        <v>2</v>
      </c>
      <c r="C47" s="1">
        <v>2</v>
      </c>
      <c r="D47" s="1">
        <v>1</v>
      </c>
      <c r="Q47" s="1">
        <v>7</v>
      </c>
    </row>
    <row r="48" spans="1:17" x14ac:dyDescent="0.2">
      <c r="A48" s="1">
        <v>47</v>
      </c>
      <c r="B48" s="1">
        <v>3</v>
      </c>
      <c r="C48" s="1">
        <v>3</v>
      </c>
      <c r="D48" s="1">
        <v>3</v>
      </c>
      <c r="Q48" s="1">
        <v>4</v>
      </c>
    </row>
    <row r="49" spans="1:17" x14ac:dyDescent="0.2">
      <c r="A49" s="1">
        <v>48</v>
      </c>
      <c r="B49" s="1">
        <v>2</v>
      </c>
      <c r="C49" s="1">
        <v>3</v>
      </c>
      <c r="D49" s="1">
        <v>2</v>
      </c>
      <c r="Q49" s="1">
        <v>5</v>
      </c>
    </row>
    <row r="50" spans="1:17" x14ac:dyDescent="0.2">
      <c r="A50" s="1">
        <v>49</v>
      </c>
      <c r="B50" s="1">
        <v>2</v>
      </c>
      <c r="C50" s="1">
        <v>3</v>
      </c>
      <c r="D50" s="1">
        <v>3</v>
      </c>
      <c r="Q50" s="1">
        <v>6</v>
      </c>
    </row>
    <row r="51" spans="1:17" x14ac:dyDescent="0.2">
      <c r="A51" s="1">
        <v>50</v>
      </c>
      <c r="B51" s="1">
        <v>2</v>
      </c>
      <c r="C51" s="1">
        <v>3</v>
      </c>
      <c r="D51" s="1">
        <v>3</v>
      </c>
      <c r="Q51" s="1">
        <v>5</v>
      </c>
    </row>
    <row r="52" spans="1:17" x14ac:dyDescent="0.2">
      <c r="A52" s="1">
        <v>51</v>
      </c>
      <c r="B52" s="1">
        <v>3</v>
      </c>
      <c r="C52" s="1">
        <v>4</v>
      </c>
      <c r="D52" s="1">
        <v>4</v>
      </c>
      <c r="Q52" s="1">
        <v>3</v>
      </c>
    </row>
    <row r="53" spans="1:17" x14ac:dyDescent="0.2">
      <c r="A53" s="1">
        <v>52</v>
      </c>
      <c r="B53" s="1">
        <v>3</v>
      </c>
      <c r="C53" s="1">
        <v>2</v>
      </c>
      <c r="D53" s="1">
        <v>2</v>
      </c>
      <c r="Q53" s="1">
        <v>4</v>
      </c>
    </row>
    <row r="54" spans="1:17" x14ac:dyDescent="0.2">
      <c r="A54" s="1">
        <v>53</v>
      </c>
      <c r="B54" s="1">
        <v>2</v>
      </c>
      <c r="C54" s="1">
        <v>3</v>
      </c>
      <c r="D54" s="1">
        <v>3</v>
      </c>
      <c r="Q54" s="1">
        <v>6</v>
      </c>
    </row>
    <row r="55" spans="1:17" x14ac:dyDescent="0.2">
      <c r="A55" s="1">
        <v>54</v>
      </c>
      <c r="B55" s="1">
        <v>2</v>
      </c>
      <c r="C55" s="1">
        <v>3</v>
      </c>
      <c r="D55" s="1">
        <v>2</v>
      </c>
      <c r="Q55" s="1">
        <v>3</v>
      </c>
    </row>
    <row r="56" spans="1:17" x14ac:dyDescent="0.2">
      <c r="A56" s="1">
        <v>55</v>
      </c>
      <c r="B56" s="1">
        <v>2</v>
      </c>
      <c r="C56" s="1">
        <v>2</v>
      </c>
      <c r="D56" s="1">
        <v>3</v>
      </c>
      <c r="Q56" s="1">
        <v>7</v>
      </c>
    </row>
    <row r="57" spans="1:17" x14ac:dyDescent="0.2">
      <c r="A57" s="1">
        <v>56</v>
      </c>
      <c r="B57" s="1">
        <v>2</v>
      </c>
      <c r="C57" s="1">
        <v>2</v>
      </c>
      <c r="D57" s="1">
        <v>2</v>
      </c>
      <c r="Q57" s="1">
        <v>5</v>
      </c>
    </row>
    <row r="58" spans="1:17" x14ac:dyDescent="0.2">
      <c r="A58" s="1">
        <v>57</v>
      </c>
      <c r="B58" s="1">
        <v>2</v>
      </c>
      <c r="C58" s="1">
        <v>3</v>
      </c>
      <c r="D58" s="1">
        <v>3</v>
      </c>
      <c r="Q58" s="1">
        <v>4</v>
      </c>
    </row>
    <row r="59" spans="1:17" x14ac:dyDescent="0.2">
      <c r="A59" s="1">
        <v>58</v>
      </c>
      <c r="B59" s="1">
        <v>2</v>
      </c>
      <c r="C59" s="1">
        <v>3</v>
      </c>
      <c r="D59" s="1">
        <v>3</v>
      </c>
      <c r="Q59" s="1">
        <v>8</v>
      </c>
    </row>
    <row r="60" spans="1:17" x14ac:dyDescent="0.2">
      <c r="A60" s="1">
        <v>59</v>
      </c>
      <c r="B60" s="1">
        <v>3</v>
      </c>
      <c r="C60" s="1">
        <v>4</v>
      </c>
      <c r="D60" s="1">
        <v>4</v>
      </c>
      <c r="Q60" s="1">
        <v>6</v>
      </c>
    </row>
    <row r="61" spans="1:17" x14ac:dyDescent="0.2">
      <c r="A61" s="1">
        <v>60</v>
      </c>
      <c r="B61" s="1">
        <v>-77</v>
      </c>
      <c r="C61" s="1">
        <v>-77</v>
      </c>
      <c r="D61" s="1">
        <v>-77</v>
      </c>
      <c r="Q61" s="1">
        <v>5</v>
      </c>
    </row>
    <row r="62" spans="1:17" x14ac:dyDescent="0.2">
      <c r="A62" s="1">
        <v>61</v>
      </c>
      <c r="B62" s="1">
        <v>2</v>
      </c>
      <c r="C62" s="1">
        <v>3</v>
      </c>
      <c r="D62" s="1">
        <v>3</v>
      </c>
      <c r="Q62" s="1">
        <v>5</v>
      </c>
    </row>
    <row r="63" spans="1:17" x14ac:dyDescent="0.2">
      <c r="A63" s="1">
        <v>62</v>
      </c>
      <c r="B63" s="1">
        <v>3</v>
      </c>
      <c r="C63" s="1">
        <v>4</v>
      </c>
      <c r="D63" s="1">
        <v>4</v>
      </c>
      <c r="Q63" s="1">
        <v>5</v>
      </c>
    </row>
    <row r="64" spans="1:17" x14ac:dyDescent="0.2">
      <c r="A64" s="1">
        <v>63</v>
      </c>
      <c r="B64" s="1">
        <v>3</v>
      </c>
      <c r="C64" s="1">
        <v>3</v>
      </c>
      <c r="D64" s="1">
        <v>2</v>
      </c>
      <c r="Q64" s="1">
        <v>5</v>
      </c>
    </row>
    <row r="65" spans="1:17" x14ac:dyDescent="0.2">
      <c r="A65" s="1">
        <v>64</v>
      </c>
      <c r="B65" s="1">
        <v>1</v>
      </c>
      <c r="C65" s="1">
        <v>2</v>
      </c>
      <c r="D65" s="1">
        <v>1</v>
      </c>
      <c r="Q65" s="1">
        <v>8</v>
      </c>
    </row>
    <row r="66" spans="1:17" x14ac:dyDescent="0.2">
      <c r="A66" s="1">
        <v>65</v>
      </c>
      <c r="B66" s="1">
        <v>3</v>
      </c>
      <c r="C66" s="1">
        <v>2</v>
      </c>
      <c r="D66" s="1">
        <v>4</v>
      </c>
      <c r="Q66" s="1">
        <v>4</v>
      </c>
    </row>
    <row r="67" spans="1:17" x14ac:dyDescent="0.2">
      <c r="A67" s="1">
        <v>66</v>
      </c>
      <c r="B67" s="1">
        <v>3</v>
      </c>
      <c r="C67" s="1">
        <v>2</v>
      </c>
      <c r="D67" s="1">
        <v>2</v>
      </c>
      <c r="Q67" s="1">
        <v>8</v>
      </c>
    </row>
    <row r="68" spans="1:17" x14ac:dyDescent="0.2">
      <c r="A68" s="1">
        <v>67</v>
      </c>
      <c r="B68" s="1">
        <v>3</v>
      </c>
      <c r="C68" s="1">
        <v>2</v>
      </c>
      <c r="D68" s="1">
        <v>2</v>
      </c>
      <c r="Q68" s="1">
        <v>5</v>
      </c>
    </row>
    <row r="69" spans="1:17" x14ac:dyDescent="0.2">
      <c r="A69" s="1">
        <v>68</v>
      </c>
      <c r="B69" s="1">
        <v>1</v>
      </c>
      <c r="C69" s="1">
        <v>3</v>
      </c>
      <c r="D69" s="1">
        <v>2</v>
      </c>
      <c r="Q69" s="1">
        <v>5</v>
      </c>
    </row>
    <row r="70" spans="1:17" x14ac:dyDescent="0.2">
      <c r="A70" s="1">
        <v>69</v>
      </c>
      <c r="B70" s="1">
        <v>4</v>
      </c>
      <c r="C70" s="1">
        <v>4</v>
      </c>
      <c r="D70" s="1">
        <v>4</v>
      </c>
      <c r="Q70" s="1">
        <v>7</v>
      </c>
    </row>
    <row r="71" spans="1:17" x14ac:dyDescent="0.2">
      <c r="A71" s="1">
        <v>70</v>
      </c>
      <c r="B71" s="1">
        <v>2</v>
      </c>
      <c r="C71" s="1">
        <v>4</v>
      </c>
      <c r="D71" s="1">
        <v>3</v>
      </c>
      <c r="Q71" s="1">
        <v>6</v>
      </c>
    </row>
    <row r="72" spans="1:17" x14ac:dyDescent="0.2">
      <c r="A72" s="1">
        <v>71</v>
      </c>
      <c r="B72" s="1">
        <v>2</v>
      </c>
      <c r="C72" s="1">
        <v>2</v>
      </c>
      <c r="D72" s="1">
        <v>2</v>
      </c>
      <c r="Q72" s="1">
        <v>2</v>
      </c>
    </row>
    <row r="73" spans="1:17" x14ac:dyDescent="0.2">
      <c r="A73" s="1">
        <v>72</v>
      </c>
      <c r="B73" s="1">
        <v>2</v>
      </c>
      <c r="C73" s="1">
        <v>4</v>
      </c>
      <c r="D73" s="1">
        <v>4</v>
      </c>
      <c r="Q73" s="1">
        <v>8</v>
      </c>
    </row>
    <row r="74" spans="1:17" x14ac:dyDescent="0.2">
      <c r="A74" s="1">
        <v>73</v>
      </c>
      <c r="B74" s="1">
        <v>3</v>
      </c>
      <c r="C74" s="1">
        <v>1</v>
      </c>
      <c r="D74" s="1">
        <v>1</v>
      </c>
      <c r="Q74" s="1">
        <v>4</v>
      </c>
    </row>
    <row r="75" spans="1:17" x14ac:dyDescent="0.2">
      <c r="A75" s="1">
        <v>74</v>
      </c>
      <c r="B75" s="1">
        <v>4</v>
      </c>
      <c r="C75" s="1">
        <v>2</v>
      </c>
      <c r="D75" s="1">
        <v>3</v>
      </c>
      <c r="Q75" s="1">
        <v>4</v>
      </c>
    </row>
    <row r="76" spans="1:17" x14ac:dyDescent="0.2">
      <c r="A76" s="1">
        <v>75</v>
      </c>
      <c r="B76" s="1">
        <v>4</v>
      </c>
      <c r="C76" s="1">
        <v>4</v>
      </c>
      <c r="D76" s="1">
        <v>4</v>
      </c>
      <c r="Q76" s="1">
        <v>6</v>
      </c>
    </row>
    <row r="77" spans="1:17" x14ac:dyDescent="0.2">
      <c r="A77" s="1">
        <v>76</v>
      </c>
      <c r="B77" s="1">
        <v>2</v>
      </c>
      <c r="C77" s="1">
        <v>3</v>
      </c>
      <c r="D77" s="1">
        <v>3</v>
      </c>
      <c r="Q77" s="1">
        <v>7</v>
      </c>
    </row>
    <row r="78" spans="1:17" x14ac:dyDescent="0.2">
      <c r="A78" s="1">
        <v>77</v>
      </c>
      <c r="B78" s="1">
        <v>3</v>
      </c>
      <c r="C78" s="1">
        <v>2</v>
      </c>
      <c r="D78" s="1">
        <v>2</v>
      </c>
      <c r="Q78" s="1">
        <v>5</v>
      </c>
    </row>
    <row r="79" spans="1:17" x14ac:dyDescent="0.2">
      <c r="A79" s="1">
        <v>78</v>
      </c>
      <c r="B79" s="1">
        <v>3</v>
      </c>
      <c r="C79" s="1">
        <v>4</v>
      </c>
      <c r="D79" s="1">
        <v>3</v>
      </c>
      <c r="Q79" s="1">
        <v>6</v>
      </c>
    </row>
    <row r="80" spans="1:17" x14ac:dyDescent="0.2">
      <c r="A80" s="1">
        <v>79</v>
      </c>
      <c r="B80" s="1">
        <v>3</v>
      </c>
      <c r="C80" s="1">
        <v>3</v>
      </c>
      <c r="D80" s="1">
        <v>3</v>
      </c>
      <c r="Q80" s="1">
        <v>2</v>
      </c>
    </row>
    <row r="81" spans="1:17" x14ac:dyDescent="0.2">
      <c r="A81" s="1">
        <v>80</v>
      </c>
      <c r="B81" s="1">
        <v>2</v>
      </c>
      <c r="C81" s="1">
        <v>3</v>
      </c>
      <c r="D81" s="1">
        <v>2</v>
      </c>
      <c r="Q81" s="1">
        <v>6</v>
      </c>
    </row>
    <row r="82" spans="1:17" x14ac:dyDescent="0.2">
      <c r="A82" s="1">
        <v>81</v>
      </c>
      <c r="B82" s="1">
        <v>2</v>
      </c>
      <c r="C82" s="1">
        <v>4</v>
      </c>
      <c r="D82" s="1">
        <v>4</v>
      </c>
      <c r="Q82" s="1">
        <v>6</v>
      </c>
    </row>
    <row r="83" spans="1:17" x14ac:dyDescent="0.2">
      <c r="A83" s="1">
        <v>82</v>
      </c>
      <c r="B83" s="1">
        <v>1</v>
      </c>
      <c r="C83" s="1">
        <v>2</v>
      </c>
      <c r="D83" s="1">
        <v>1</v>
      </c>
      <c r="Q83" s="1">
        <v>7</v>
      </c>
    </row>
    <row r="84" spans="1:17" x14ac:dyDescent="0.2">
      <c r="A84" s="1">
        <v>83</v>
      </c>
      <c r="B84" s="1">
        <v>3</v>
      </c>
      <c r="C84" s="1">
        <v>4</v>
      </c>
      <c r="D84" s="1">
        <v>4</v>
      </c>
      <c r="Q84" s="1">
        <v>6</v>
      </c>
    </row>
    <row r="85" spans="1:17" x14ac:dyDescent="0.2">
      <c r="A85" s="1">
        <v>84</v>
      </c>
      <c r="B85" s="1">
        <v>2</v>
      </c>
      <c r="C85" s="1">
        <v>3</v>
      </c>
      <c r="D85" s="1">
        <v>1</v>
      </c>
      <c r="Q85" s="1">
        <v>4</v>
      </c>
    </row>
    <row r="86" spans="1:17" x14ac:dyDescent="0.2">
      <c r="A86" s="1">
        <v>85</v>
      </c>
      <c r="B86" s="1">
        <v>3</v>
      </c>
      <c r="C86" s="1">
        <v>2</v>
      </c>
      <c r="D86" s="1">
        <v>2</v>
      </c>
      <c r="Q86" s="1">
        <v>7</v>
      </c>
    </row>
    <row r="87" spans="1:17" x14ac:dyDescent="0.2">
      <c r="A87" s="1">
        <v>86</v>
      </c>
      <c r="B87" s="1">
        <v>2</v>
      </c>
      <c r="C87" s="1">
        <v>3</v>
      </c>
      <c r="D87" s="1">
        <v>2</v>
      </c>
      <c r="Q87" s="1">
        <v>5</v>
      </c>
    </row>
    <row r="88" spans="1:17" x14ac:dyDescent="0.2">
      <c r="A88" s="1">
        <v>87</v>
      </c>
      <c r="B88" s="1">
        <v>4</v>
      </c>
      <c r="C88" s="1">
        <v>3</v>
      </c>
      <c r="D88" s="1">
        <v>3</v>
      </c>
      <c r="Q88" s="1">
        <v>4</v>
      </c>
    </row>
    <row r="89" spans="1:17" x14ac:dyDescent="0.2">
      <c r="A89" s="1">
        <v>88</v>
      </c>
      <c r="B89" s="1">
        <v>4</v>
      </c>
      <c r="C89" s="1">
        <v>1</v>
      </c>
      <c r="D89" s="1">
        <v>2</v>
      </c>
      <c r="Q89" s="1">
        <v>6</v>
      </c>
    </row>
    <row r="90" spans="1:17" x14ac:dyDescent="0.2">
      <c r="A90" s="1">
        <v>89</v>
      </c>
      <c r="B90" s="1">
        <v>3</v>
      </c>
      <c r="C90" s="1">
        <v>4</v>
      </c>
      <c r="D90" s="1">
        <v>4</v>
      </c>
      <c r="Q90" s="1">
        <v>2</v>
      </c>
    </row>
    <row r="91" spans="1:17" x14ac:dyDescent="0.2">
      <c r="A91" s="1">
        <v>90</v>
      </c>
      <c r="B91" s="1">
        <v>1</v>
      </c>
      <c r="C91" s="1">
        <v>1</v>
      </c>
      <c r="D91" s="1">
        <v>1</v>
      </c>
      <c r="Q91" s="1">
        <v>4</v>
      </c>
    </row>
    <row r="92" spans="1:17" x14ac:dyDescent="0.2">
      <c r="A92" s="1">
        <v>91</v>
      </c>
      <c r="B92" s="1">
        <v>3</v>
      </c>
      <c r="C92" s="1">
        <v>2</v>
      </c>
      <c r="D92" s="1">
        <v>1</v>
      </c>
      <c r="Q92" s="1">
        <v>5</v>
      </c>
    </row>
    <row r="93" spans="1:17" x14ac:dyDescent="0.2">
      <c r="A93" s="1">
        <v>92</v>
      </c>
      <c r="B93" s="1">
        <v>4</v>
      </c>
      <c r="C93" s="1">
        <v>3</v>
      </c>
      <c r="D93" s="1">
        <v>2</v>
      </c>
      <c r="Q93" s="1">
        <v>2</v>
      </c>
    </row>
    <row r="94" spans="1:17" x14ac:dyDescent="0.2">
      <c r="A94" s="1">
        <v>93</v>
      </c>
      <c r="B94" s="1">
        <v>3</v>
      </c>
      <c r="C94" s="1">
        <v>3</v>
      </c>
      <c r="D94" s="1">
        <v>3</v>
      </c>
      <c r="Q94" s="1">
        <v>2</v>
      </c>
    </row>
    <row r="95" spans="1:17" x14ac:dyDescent="0.2">
      <c r="A95" s="1">
        <v>94</v>
      </c>
      <c r="B95" s="1">
        <v>2</v>
      </c>
      <c r="C95" s="1">
        <v>3</v>
      </c>
      <c r="D95" s="1">
        <v>3</v>
      </c>
      <c r="Q95" s="1">
        <v>8</v>
      </c>
    </row>
    <row r="96" spans="1:17" x14ac:dyDescent="0.2">
      <c r="A96" s="1">
        <v>95</v>
      </c>
      <c r="B96" s="1">
        <v>2</v>
      </c>
      <c r="C96" s="1">
        <v>3</v>
      </c>
      <c r="D96" s="1">
        <v>2</v>
      </c>
      <c r="Q96" s="1">
        <v>8</v>
      </c>
    </row>
    <row r="97" spans="1:17" x14ac:dyDescent="0.2">
      <c r="A97" s="1">
        <v>96</v>
      </c>
      <c r="B97" s="1">
        <v>3</v>
      </c>
      <c r="C97" s="1">
        <v>1</v>
      </c>
      <c r="D97" s="1">
        <v>2</v>
      </c>
      <c r="Q97" s="1">
        <v>2</v>
      </c>
    </row>
    <row r="98" spans="1:17" x14ac:dyDescent="0.2">
      <c r="A98" s="1">
        <v>97</v>
      </c>
      <c r="B98" s="1">
        <v>3</v>
      </c>
      <c r="C98" s="1">
        <v>4</v>
      </c>
      <c r="D98" s="1">
        <v>4</v>
      </c>
      <c r="Q98" s="1">
        <v>7</v>
      </c>
    </row>
    <row r="99" spans="1:17" x14ac:dyDescent="0.2">
      <c r="A99" s="1">
        <v>98</v>
      </c>
      <c r="B99" s="1">
        <v>2</v>
      </c>
      <c r="C99" s="1">
        <v>2</v>
      </c>
      <c r="D99" s="1">
        <v>1</v>
      </c>
      <c r="Q99" s="1">
        <v>7</v>
      </c>
    </row>
    <row r="100" spans="1:17" x14ac:dyDescent="0.2">
      <c r="A100" s="1">
        <v>99</v>
      </c>
      <c r="B100" s="1">
        <v>2</v>
      </c>
      <c r="C100" s="1">
        <v>3</v>
      </c>
      <c r="D100" s="1">
        <v>2</v>
      </c>
      <c r="Q100" s="1">
        <v>8</v>
      </c>
    </row>
    <row r="101" spans="1:17" x14ac:dyDescent="0.2">
      <c r="A101" s="1">
        <v>100</v>
      </c>
      <c r="B101" s="1">
        <v>3</v>
      </c>
      <c r="C101" s="1">
        <v>3</v>
      </c>
      <c r="D101" s="1">
        <v>4</v>
      </c>
      <c r="Q101" s="1">
        <v>5</v>
      </c>
    </row>
    <row r="102" spans="1:17" x14ac:dyDescent="0.2">
      <c r="A102" s="1">
        <v>101</v>
      </c>
      <c r="B102" s="1">
        <v>3</v>
      </c>
      <c r="C102" s="1">
        <v>3</v>
      </c>
      <c r="D102" s="1">
        <v>3</v>
      </c>
      <c r="Q102" s="1">
        <v>7</v>
      </c>
    </row>
    <row r="103" spans="1:17" x14ac:dyDescent="0.2">
      <c r="A103" s="1">
        <v>102</v>
      </c>
      <c r="B103" s="1">
        <v>2</v>
      </c>
      <c r="C103" s="1">
        <v>3</v>
      </c>
      <c r="D103" s="1">
        <v>3</v>
      </c>
      <c r="Q103" s="1">
        <v>8</v>
      </c>
    </row>
    <row r="104" spans="1:17" x14ac:dyDescent="0.2">
      <c r="A104" s="1">
        <v>103</v>
      </c>
      <c r="B104" s="1">
        <v>3</v>
      </c>
      <c r="C104" s="1">
        <v>3</v>
      </c>
      <c r="D104" s="1">
        <v>3</v>
      </c>
      <c r="Q104" s="1">
        <v>8</v>
      </c>
    </row>
    <row r="105" spans="1:17" x14ac:dyDescent="0.2">
      <c r="A105" s="1">
        <v>104</v>
      </c>
      <c r="B105" s="1">
        <v>3</v>
      </c>
      <c r="C105" s="1">
        <v>3</v>
      </c>
      <c r="D105" s="1">
        <v>2</v>
      </c>
      <c r="Q105" s="1">
        <v>5</v>
      </c>
    </row>
    <row r="106" spans="1:17" x14ac:dyDescent="0.2">
      <c r="A106" s="1">
        <v>105</v>
      </c>
      <c r="B106" s="1">
        <v>3</v>
      </c>
      <c r="C106" s="1">
        <v>3</v>
      </c>
      <c r="D106" s="1">
        <v>2</v>
      </c>
      <c r="Q106" s="1">
        <v>7</v>
      </c>
    </row>
    <row r="107" spans="1:17" x14ac:dyDescent="0.2">
      <c r="A107" s="1">
        <v>106</v>
      </c>
      <c r="B107" s="1">
        <v>4</v>
      </c>
      <c r="C107" s="1">
        <v>1</v>
      </c>
      <c r="D107" s="1">
        <v>2</v>
      </c>
      <c r="Q107" s="1">
        <v>7</v>
      </c>
    </row>
    <row r="108" spans="1:17" x14ac:dyDescent="0.2">
      <c r="A108" s="1">
        <v>107</v>
      </c>
      <c r="B108" s="1">
        <v>2</v>
      </c>
      <c r="C108" s="1">
        <v>3</v>
      </c>
      <c r="D108" s="1">
        <v>2</v>
      </c>
      <c r="Q108" s="1">
        <v>8</v>
      </c>
    </row>
    <row r="109" spans="1:17" x14ac:dyDescent="0.2">
      <c r="A109" s="1">
        <v>108</v>
      </c>
      <c r="B109" s="1">
        <v>3</v>
      </c>
      <c r="C109" s="1">
        <v>1</v>
      </c>
      <c r="D109" s="1">
        <v>3</v>
      </c>
      <c r="Q109" s="1">
        <v>5</v>
      </c>
    </row>
    <row r="110" spans="1:17" x14ac:dyDescent="0.2">
      <c r="A110" s="1">
        <v>109</v>
      </c>
      <c r="B110" s="1">
        <v>2</v>
      </c>
      <c r="C110" s="1">
        <v>2</v>
      </c>
      <c r="D110" s="1">
        <v>2</v>
      </c>
      <c r="Q110" s="1">
        <v>7</v>
      </c>
    </row>
    <row r="111" spans="1:17" x14ac:dyDescent="0.2">
      <c r="A111" s="1">
        <v>110</v>
      </c>
      <c r="B111" s="1">
        <v>2</v>
      </c>
      <c r="C111" s="1">
        <v>1</v>
      </c>
      <c r="D111" s="1">
        <v>2</v>
      </c>
      <c r="Q111" s="1">
        <v>8</v>
      </c>
    </row>
    <row r="112" spans="1:17" x14ac:dyDescent="0.2">
      <c r="A112" s="1">
        <v>111</v>
      </c>
      <c r="B112" s="1">
        <v>4</v>
      </c>
      <c r="C112" s="1">
        <v>3</v>
      </c>
      <c r="D112" s="1">
        <v>3</v>
      </c>
      <c r="Q112" s="1">
        <v>7</v>
      </c>
    </row>
    <row r="113" spans="1:17" x14ac:dyDescent="0.2">
      <c r="A113" s="1">
        <v>112</v>
      </c>
      <c r="B113" s="1">
        <v>3</v>
      </c>
      <c r="C113" s="1">
        <v>2</v>
      </c>
      <c r="D113" s="1">
        <v>3</v>
      </c>
      <c r="Q113" s="1">
        <v>8</v>
      </c>
    </row>
    <row r="114" spans="1:17" x14ac:dyDescent="0.2">
      <c r="A114" s="1">
        <v>113</v>
      </c>
      <c r="B114" s="1">
        <v>3</v>
      </c>
      <c r="C114" s="1">
        <v>4</v>
      </c>
      <c r="D114" s="1">
        <v>3</v>
      </c>
      <c r="Q114" s="1">
        <v>4</v>
      </c>
    </row>
    <row r="115" spans="1:17" x14ac:dyDescent="0.2">
      <c r="A115" s="1">
        <v>114</v>
      </c>
      <c r="B115" s="1">
        <v>1</v>
      </c>
      <c r="C115" s="1">
        <v>2</v>
      </c>
      <c r="D115" s="1">
        <v>2</v>
      </c>
      <c r="Q115" s="1">
        <v>6</v>
      </c>
    </row>
    <row r="116" spans="1:17" x14ac:dyDescent="0.2">
      <c r="A116" s="1">
        <v>115</v>
      </c>
      <c r="B116" s="1">
        <v>2</v>
      </c>
      <c r="C116" s="1">
        <v>3</v>
      </c>
      <c r="D116" s="1">
        <v>3</v>
      </c>
      <c r="Q116" s="1">
        <v>5</v>
      </c>
    </row>
    <row r="117" spans="1:17" x14ac:dyDescent="0.2">
      <c r="A117" s="1">
        <v>116</v>
      </c>
      <c r="B117" s="1">
        <v>3</v>
      </c>
      <c r="C117" s="1">
        <v>3</v>
      </c>
      <c r="D117" s="1">
        <v>3</v>
      </c>
      <c r="Q117" s="1">
        <v>5</v>
      </c>
    </row>
    <row r="118" spans="1:17" x14ac:dyDescent="0.2">
      <c r="A118" s="1">
        <v>117</v>
      </c>
      <c r="B118" s="1">
        <v>3</v>
      </c>
      <c r="C118" s="1">
        <v>4</v>
      </c>
      <c r="D118" s="1">
        <v>4</v>
      </c>
      <c r="Q118" s="1">
        <v>5</v>
      </c>
    </row>
    <row r="119" spans="1:17" x14ac:dyDescent="0.2">
      <c r="A119" s="1">
        <v>118</v>
      </c>
      <c r="B119" s="1">
        <v>3</v>
      </c>
      <c r="C119" s="1">
        <v>4</v>
      </c>
      <c r="D119" s="1">
        <v>4</v>
      </c>
      <c r="Q119" s="1">
        <v>7</v>
      </c>
    </row>
    <row r="120" spans="1:17" x14ac:dyDescent="0.2">
      <c r="A120" s="1">
        <v>119</v>
      </c>
      <c r="B120" s="1">
        <v>4</v>
      </c>
      <c r="C120" s="1">
        <v>3</v>
      </c>
      <c r="D120" s="1">
        <v>3</v>
      </c>
      <c r="Q120" s="1">
        <v>4</v>
      </c>
    </row>
    <row r="121" spans="1:17" x14ac:dyDescent="0.2">
      <c r="A121" s="1">
        <v>120</v>
      </c>
      <c r="B121" s="1">
        <v>3</v>
      </c>
      <c r="C121" s="1">
        <v>4</v>
      </c>
      <c r="D121" s="1">
        <v>3</v>
      </c>
      <c r="Q121" s="1">
        <v>2</v>
      </c>
    </row>
    <row r="122" spans="1:17" x14ac:dyDescent="0.2">
      <c r="A122" s="1">
        <v>121</v>
      </c>
      <c r="B122" s="1">
        <v>2</v>
      </c>
      <c r="C122" s="1">
        <v>4</v>
      </c>
      <c r="D122" s="1">
        <v>4</v>
      </c>
    </row>
    <row r="123" spans="1:17" x14ac:dyDescent="0.2">
      <c r="A123" s="1">
        <v>122</v>
      </c>
      <c r="B123" s="1">
        <v>3</v>
      </c>
      <c r="C123" s="1">
        <v>3</v>
      </c>
      <c r="D123" s="1">
        <v>2</v>
      </c>
    </row>
    <row r="124" spans="1:17" x14ac:dyDescent="0.2">
      <c r="A124" s="1">
        <v>123</v>
      </c>
      <c r="B124" s="1">
        <v>3</v>
      </c>
      <c r="C124" s="1">
        <v>4</v>
      </c>
      <c r="D124" s="1">
        <v>2</v>
      </c>
    </row>
    <row r="125" spans="1:17" x14ac:dyDescent="0.2">
      <c r="A125" s="1">
        <v>124</v>
      </c>
      <c r="B125" s="1">
        <v>3</v>
      </c>
      <c r="C125" s="1">
        <v>3</v>
      </c>
      <c r="D125" s="1">
        <v>3</v>
      </c>
    </row>
    <row r="126" spans="1:17" x14ac:dyDescent="0.2">
      <c r="A126" s="1">
        <v>125</v>
      </c>
      <c r="B126" s="1">
        <v>1</v>
      </c>
      <c r="C126" s="1">
        <v>3</v>
      </c>
      <c r="D126" s="1">
        <v>2</v>
      </c>
    </row>
    <row r="127" spans="1:17" x14ac:dyDescent="0.2">
      <c r="A127" s="1">
        <v>126</v>
      </c>
      <c r="B127" s="1">
        <v>2</v>
      </c>
      <c r="C127" s="1">
        <v>3</v>
      </c>
      <c r="D127" s="1">
        <v>1</v>
      </c>
    </row>
    <row r="128" spans="1:17" x14ac:dyDescent="0.2">
      <c r="A128" s="1">
        <v>127</v>
      </c>
      <c r="B128" s="1">
        <v>2</v>
      </c>
      <c r="C128" s="1">
        <v>3</v>
      </c>
      <c r="D128" s="1">
        <v>2</v>
      </c>
    </row>
    <row r="129" spans="1:4" x14ac:dyDescent="0.2">
      <c r="A129" s="1">
        <v>128</v>
      </c>
      <c r="B129" s="1">
        <v>3</v>
      </c>
      <c r="C129" s="1">
        <v>3</v>
      </c>
      <c r="D129" s="1">
        <v>3</v>
      </c>
    </row>
    <row r="130" spans="1:4" x14ac:dyDescent="0.2">
      <c r="A130" s="1">
        <v>129</v>
      </c>
      <c r="B130" s="1">
        <v>2</v>
      </c>
      <c r="C130" s="1">
        <v>3</v>
      </c>
      <c r="D130" s="1">
        <v>2</v>
      </c>
    </row>
    <row r="131" spans="1:4" x14ac:dyDescent="0.2">
      <c r="A131" s="1">
        <v>130</v>
      </c>
      <c r="B131" s="1">
        <v>3</v>
      </c>
      <c r="C131" s="1">
        <v>3</v>
      </c>
      <c r="D131" s="1">
        <v>3</v>
      </c>
    </row>
    <row r="132" spans="1:4" x14ac:dyDescent="0.2">
      <c r="A132" s="1">
        <v>131</v>
      </c>
      <c r="B132" s="1">
        <v>3</v>
      </c>
      <c r="C132" s="1">
        <v>2</v>
      </c>
      <c r="D132" s="1">
        <v>2</v>
      </c>
    </row>
    <row r="133" spans="1:4" x14ac:dyDescent="0.2">
      <c r="A133" s="1">
        <v>132</v>
      </c>
      <c r="B133" s="1">
        <v>2</v>
      </c>
      <c r="C133" s="1">
        <v>4</v>
      </c>
      <c r="D133" s="1">
        <v>4</v>
      </c>
    </row>
    <row r="134" spans="1:4" x14ac:dyDescent="0.2">
      <c r="A134" s="1">
        <v>133</v>
      </c>
      <c r="B134" s="1">
        <v>2</v>
      </c>
      <c r="C134" s="1">
        <v>4</v>
      </c>
      <c r="D134" s="1">
        <v>3</v>
      </c>
    </row>
    <row r="135" spans="1:4" x14ac:dyDescent="0.2">
      <c r="A135" s="1">
        <v>134</v>
      </c>
      <c r="B135" s="1">
        <v>2</v>
      </c>
      <c r="C135" s="1">
        <v>3</v>
      </c>
      <c r="D135" s="1">
        <v>3</v>
      </c>
    </row>
    <row r="136" spans="1:4" x14ac:dyDescent="0.2">
      <c r="A136" s="1">
        <v>135</v>
      </c>
      <c r="B136" s="1">
        <v>3</v>
      </c>
      <c r="C136" s="1">
        <v>3</v>
      </c>
      <c r="D136" s="1">
        <v>2</v>
      </c>
    </row>
    <row r="137" spans="1:4" x14ac:dyDescent="0.2">
      <c r="A137" s="1">
        <v>136</v>
      </c>
      <c r="B137" s="1">
        <v>1</v>
      </c>
      <c r="C137" s="1">
        <v>3</v>
      </c>
      <c r="D137" s="1">
        <v>2</v>
      </c>
    </row>
    <row r="138" spans="1:4" x14ac:dyDescent="0.2">
      <c r="A138" s="1">
        <v>137</v>
      </c>
      <c r="B138" s="1">
        <v>3</v>
      </c>
      <c r="C138" s="1">
        <v>3</v>
      </c>
      <c r="D138" s="1">
        <v>3</v>
      </c>
    </row>
    <row r="139" spans="1:4" x14ac:dyDescent="0.2">
      <c r="A139" s="1">
        <v>138</v>
      </c>
      <c r="B139" s="1">
        <v>2</v>
      </c>
      <c r="C139" s="1">
        <v>2</v>
      </c>
      <c r="D139" s="1">
        <v>1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F314-8F9E-4383-A295-9A5F25E7BA7C}">
  <dimension ref="A1:I121"/>
  <sheetViews>
    <sheetView workbookViewId="0">
      <selection activeCell="G43" sqref="G43"/>
    </sheetView>
  </sheetViews>
  <sheetFormatPr baseColWidth="10" defaultRowHeight="12.75" x14ac:dyDescent="0.2"/>
  <cols>
    <col min="2" max="2" width="20" bestFit="1" customWidth="1"/>
    <col min="5" max="5" width="28.7109375" bestFit="1" customWidth="1"/>
    <col min="7" max="7" width="14" bestFit="1" customWidth="1"/>
  </cols>
  <sheetData>
    <row r="1" spans="1:9" x14ac:dyDescent="0.2">
      <c r="A1" t="s">
        <v>177</v>
      </c>
      <c r="B1" s="1" t="s">
        <v>12</v>
      </c>
      <c r="C1" s="1" t="s">
        <v>13</v>
      </c>
    </row>
    <row r="2" spans="1:9" x14ac:dyDescent="0.2">
      <c r="A2">
        <v>1</v>
      </c>
      <c r="B2" s="1">
        <v>2</v>
      </c>
      <c r="C2" s="1">
        <v>2</v>
      </c>
      <c r="F2" t="s">
        <v>480</v>
      </c>
      <c r="G2" t="s">
        <v>481</v>
      </c>
      <c r="H2" t="s">
        <v>482</v>
      </c>
    </row>
    <row r="3" spans="1:9" x14ac:dyDescent="0.2">
      <c r="A3">
        <v>1</v>
      </c>
      <c r="B3" s="1">
        <v>2</v>
      </c>
      <c r="C3" s="1">
        <v>1</v>
      </c>
      <c r="E3" t="s">
        <v>478</v>
      </c>
      <c r="F3">
        <f>COUNTIF(B2:B121,1)</f>
        <v>23</v>
      </c>
      <c r="G3">
        <f>COUNTIF(B2:B121,2)</f>
        <v>38</v>
      </c>
      <c r="H3">
        <f>COUNTIF(B2:B121,3)</f>
        <v>59</v>
      </c>
      <c r="I3">
        <f>SUM(F3:H3)</f>
        <v>120</v>
      </c>
    </row>
    <row r="4" spans="1:9" x14ac:dyDescent="0.2">
      <c r="A4">
        <v>1</v>
      </c>
      <c r="B4" s="1">
        <v>3</v>
      </c>
      <c r="C4" s="1">
        <v>2</v>
      </c>
      <c r="E4" t="s">
        <v>479</v>
      </c>
      <c r="F4">
        <f>COUNTIF(C2:C121,1)</f>
        <v>48</v>
      </c>
      <c r="G4">
        <f>COUNTIF(C2:C121,2)</f>
        <v>46</v>
      </c>
      <c r="H4">
        <f>COUNTIF(C2:C121,3)</f>
        <v>26</v>
      </c>
      <c r="I4">
        <f>SUM(F4:H4)</f>
        <v>120</v>
      </c>
    </row>
    <row r="5" spans="1:9" x14ac:dyDescent="0.2">
      <c r="A5">
        <v>1</v>
      </c>
      <c r="B5" s="1">
        <v>3</v>
      </c>
      <c r="C5" s="1">
        <v>2</v>
      </c>
      <c r="F5" t="s">
        <v>480</v>
      </c>
      <c r="G5" t="s">
        <v>481</v>
      </c>
      <c r="H5" t="s">
        <v>482</v>
      </c>
    </row>
    <row r="6" spans="1:9" x14ac:dyDescent="0.2">
      <c r="A6">
        <v>1</v>
      </c>
      <c r="B6" s="1">
        <v>1</v>
      </c>
      <c r="C6" s="1">
        <v>3</v>
      </c>
      <c r="E6" t="s">
        <v>478</v>
      </c>
      <c r="F6" s="4">
        <f>F3/I3</f>
        <v>0.19166666666666668</v>
      </c>
      <c r="G6" s="4">
        <f>G3/I3</f>
        <v>0.31666666666666665</v>
      </c>
      <c r="H6" s="4">
        <f>H3/I3</f>
        <v>0.49166666666666664</v>
      </c>
      <c r="I6" s="37">
        <f>SUM(F6:H6)</f>
        <v>1</v>
      </c>
    </row>
    <row r="7" spans="1:9" x14ac:dyDescent="0.2">
      <c r="A7">
        <v>1</v>
      </c>
      <c r="B7" s="1">
        <v>3</v>
      </c>
      <c r="C7" s="1">
        <v>2</v>
      </c>
      <c r="E7" t="s">
        <v>479</v>
      </c>
      <c r="F7" s="4">
        <f>F4/I4</f>
        <v>0.4</v>
      </c>
      <c r="G7" s="4">
        <f>G4/I4</f>
        <v>0.38333333333333336</v>
      </c>
      <c r="H7" s="4">
        <f>H4/I4</f>
        <v>0.21666666666666667</v>
      </c>
      <c r="I7" s="37">
        <f>SUM(F7:H7)</f>
        <v>1</v>
      </c>
    </row>
    <row r="8" spans="1:9" x14ac:dyDescent="0.2">
      <c r="A8">
        <v>1</v>
      </c>
      <c r="B8" s="1">
        <v>2</v>
      </c>
      <c r="C8" s="1">
        <v>3</v>
      </c>
    </row>
    <row r="9" spans="1:9" x14ac:dyDescent="0.2">
      <c r="A9">
        <v>1</v>
      </c>
      <c r="B9" s="1">
        <v>2</v>
      </c>
      <c r="C9" s="1">
        <v>2</v>
      </c>
    </row>
    <row r="10" spans="1:9" x14ac:dyDescent="0.2">
      <c r="A10">
        <v>1</v>
      </c>
      <c r="B10" s="1">
        <v>3</v>
      </c>
      <c r="C10" s="1">
        <v>1</v>
      </c>
    </row>
    <row r="11" spans="1:9" x14ac:dyDescent="0.2">
      <c r="A11">
        <v>1</v>
      </c>
      <c r="B11" s="1">
        <v>3</v>
      </c>
      <c r="C11" s="1">
        <v>1</v>
      </c>
    </row>
    <row r="12" spans="1:9" x14ac:dyDescent="0.2">
      <c r="A12">
        <v>1</v>
      </c>
      <c r="B12" s="1">
        <v>3</v>
      </c>
      <c r="C12" s="1">
        <v>1</v>
      </c>
    </row>
    <row r="13" spans="1:9" x14ac:dyDescent="0.2">
      <c r="A13">
        <v>1</v>
      </c>
      <c r="B13" s="1">
        <v>2</v>
      </c>
      <c r="C13" s="1">
        <v>3</v>
      </c>
    </row>
    <row r="14" spans="1:9" x14ac:dyDescent="0.2">
      <c r="A14">
        <v>1</v>
      </c>
      <c r="B14" s="1">
        <v>1</v>
      </c>
      <c r="C14" s="1">
        <v>3</v>
      </c>
    </row>
    <row r="15" spans="1:9" x14ac:dyDescent="0.2">
      <c r="A15">
        <v>1</v>
      </c>
      <c r="B15" s="1">
        <v>3</v>
      </c>
      <c r="C15" s="1">
        <v>1</v>
      </c>
    </row>
    <row r="16" spans="1:9" x14ac:dyDescent="0.2">
      <c r="A16">
        <v>1</v>
      </c>
      <c r="B16" s="1">
        <v>3</v>
      </c>
      <c r="C16" s="1">
        <v>3</v>
      </c>
    </row>
    <row r="17" spans="1:3" x14ac:dyDescent="0.2">
      <c r="A17">
        <v>1</v>
      </c>
      <c r="B17" s="1">
        <v>2</v>
      </c>
      <c r="C17" s="1">
        <v>2</v>
      </c>
    </row>
    <row r="18" spans="1:3" x14ac:dyDescent="0.2">
      <c r="A18">
        <v>1</v>
      </c>
      <c r="B18" s="1">
        <v>3</v>
      </c>
      <c r="C18" s="1">
        <v>1</v>
      </c>
    </row>
    <row r="19" spans="1:3" x14ac:dyDescent="0.2">
      <c r="A19">
        <v>1</v>
      </c>
      <c r="B19" s="1">
        <v>1</v>
      </c>
      <c r="C19" s="1">
        <v>2</v>
      </c>
    </row>
    <row r="20" spans="1:3" x14ac:dyDescent="0.2">
      <c r="A20">
        <v>1</v>
      </c>
      <c r="B20" s="1">
        <v>3</v>
      </c>
      <c r="C20" s="1">
        <v>1</v>
      </c>
    </row>
    <row r="21" spans="1:3" x14ac:dyDescent="0.2">
      <c r="A21">
        <v>1</v>
      </c>
      <c r="B21" s="1">
        <v>1</v>
      </c>
      <c r="C21" s="1">
        <v>3</v>
      </c>
    </row>
    <row r="22" spans="1:3" x14ac:dyDescent="0.2">
      <c r="A22">
        <v>1</v>
      </c>
      <c r="B22" s="1">
        <v>3</v>
      </c>
      <c r="C22" s="1">
        <v>1</v>
      </c>
    </row>
    <row r="23" spans="1:3" x14ac:dyDescent="0.2">
      <c r="A23">
        <v>1</v>
      </c>
      <c r="B23" s="1">
        <v>3</v>
      </c>
      <c r="C23" s="1">
        <v>1</v>
      </c>
    </row>
    <row r="24" spans="1:3" x14ac:dyDescent="0.2">
      <c r="A24">
        <v>1</v>
      </c>
      <c r="B24" s="1">
        <v>3</v>
      </c>
      <c r="C24" s="1">
        <v>2</v>
      </c>
    </row>
    <row r="25" spans="1:3" x14ac:dyDescent="0.2">
      <c r="A25">
        <v>1</v>
      </c>
      <c r="B25" s="1">
        <v>1</v>
      </c>
      <c r="C25" s="1">
        <v>3</v>
      </c>
    </row>
    <row r="26" spans="1:3" x14ac:dyDescent="0.2">
      <c r="A26">
        <v>1</v>
      </c>
      <c r="B26" s="1">
        <v>2</v>
      </c>
      <c r="C26" s="1">
        <v>2</v>
      </c>
    </row>
    <row r="27" spans="1:3" x14ac:dyDescent="0.2">
      <c r="A27">
        <v>1</v>
      </c>
      <c r="B27" s="1">
        <v>3</v>
      </c>
      <c r="C27" s="1">
        <v>1</v>
      </c>
    </row>
    <row r="28" spans="1:3" x14ac:dyDescent="0.2">
      <c r="A28">
        <v>1</v>
      </c>
      <c r="B28" s="1">
        <v>2</v>
      </c>
      <c r="C28" s="1">
        <v>2</v>
      </c>
    </row>
    <row r="29" spans="1:3" x14ac:dyDescent="0.2">
      <c r="A29">
        <v>1</v>
      </c>
      <c r="B29" s="1">
        <v>2</v>
      </c>
      <c r="C29" s="1">
        <v>3</v>
      </c>
    </row>
    <row r="30" spans="1:3" x14ac:dyDescent="0.2">
      <c r="A30">
        <v>1</v>
      </c>
      <c r="B30" s="1">
        <v>3</v>
      </c>
      <c r="C30" s="1">
        <v>1</v>
      </c>
    </row>
    <row r="31" spans="1:3" x14ac:dyDescent="0.2">
      <c r="A31">
        <v>1</v>
      </c>
      <c r="B31" s="1">
        <v>2</v>
      </c>
      <c r="C31" s="1">
        <v>3</v>
      </c>
    </row>
    <row r="32" spans="1:3" x14ac:dyDescent="0.2">
      <c r="A32">
        <v>1</v>
      </c>
      <c r="B32" s="1">
        <v>1</v>
      </c>
      <c r="C32" s="1">
        <v>3</v>
      </c>
    </row>
    <row r="33" spans="1:3" x14ac:dyDescent="0.2">
      <c r="A33">
        <v>1</v>
      </c>
      <c r="B33" s="1">
        <v>1</v>
      </c>
      <c r="C33" s="1">
        <v>1</v>
      </c>
    </row>
    <row r="34" spans="1:3" x14ac:dyDescent="0.2">
      <c r="A34">
        <v>1</v>
      </c>
      <c r="B34" s="1">
        <v>1</v>
      </c>
      <c r="C34" s="1">
        <v>2</v>
      </c>
    </row>
    <row r="35" spans="1:3" x14ac:dyDescent="0.2">
      <c r="A35">
        <v>1</v>
      </c>
      <c r="B35" s="1">
        <v>1</v>
      </c>
      <c r="C35" s="1">
        <v>1</v>
      </c>
    </row>
    <row r="36" spans="1:3" x14ac:dyDescent="0.2">
      <c r="A36">
        <v>1</v>
      </c>
      <c r="B36" s="1">
        <v>3</v>
      </c>
      <c r="C36" s="1">
        <v>3</v>
      </c>
    </row>
    <row r="37" spans="1:3" x14ac:dyDescent="0.2">
      <c r="A37">
        <v>1</v>
      </c>
      <c r="B37" s="1">
        <v>1</v>
      </c>
      <c r="C37" s="1">
        <v>1</v>
      </c>
    </row>
    <row r="38" spans="1:3" x14ac:dyDescent="0.2">
      <c r="A38">
        <v>1</v>
      </c>
      <c r="B38" s="1">
        <v>2</v>
      </c>
      <c r="C38" s="1">
        <v>1</v>
      </c>
    </row>
    <row r="39" spans="1:3" x14ac:dyDescent="0.2">
      <c r="A39">
        <v>1</v>
      </c>
      <c r="B39" s="1">
        <v>2</v>
      </c>
      <c r="C39" s="1">
        <v>1</v>
      </c>
    </row>
    <row r="40" spans="1:3" x14ac:dyDescent="0.2">
      <c r="A40">
        <v>1</v>
      </c>
      <c r="B40" s="1">
        <v>1</v>
      </c>
      <c r="C40" s="1">
        <v>1</v>
      </c>
    </row>
    <row r="41" spans="1:3" x14ac:dyDescent="0.2">
      <c r="A41">
        <v>1</v>
      </c>
      <c r="B41" s="1">
        <v>3</v>
      </c>
      <c r="C41" s="1">
        <v>2</v>
      </c>
    </row>
    <row r="42" spans="1:3" x14ac:dyDescent="0.2">
      <c r="A42">
        <v>1</v>
      </c>
      <c r="B42" s="1">
        <v>3</v>
      </c>
      <c r="C42" s="1">
        <v>2</v>
      </c>
    </row>
    <row r="43" spans="1:3" x14ac:dyDescent="0.2">
      <c r="A43">
        <v>1</v>
      </c>
      <c r="B43" s="1">
        <v>2</v>
      </c>
      <c r="C43" s="1">
        <v>2</v>
      </c>
    </row>
    <row r="44" spans="1:3" x14ac:dyDescent="0.2">
      <c r="A44">
        <v>1</v>
      </c>
      <c r="B44" s="1">
        <v>1</v>
      </c>
      <c r="C44" s="1">
        <v>3</v>
      </c>
    </row>
    <row r="45" spans="1:3" x14ac:dyDescent="0.2">
      <c r="A45">
        <v>1</v>
      </c>
      <c r="B45" s="1">
        <v>2</v>
      </c>
      <c r="C45" s="1">
        <v>2</v>
      </c>
    </row>
    <row r="46" spans="1:3" x14ac:dyDescent="0.2">
      <c r="A46">
        <v>1</v>
      </c>
      <c r="B46" s="1">
        <v>2</v>
      </c>
      <c r="C46" s="1">
        <v>2</v>
      </c>
    </row>
    <row r="47" spans="1:3" x14ac:dyDescent="0.2">
      <c r="A47">
        <v>1</v>
      </c>
      <c r="B47" s="1">
        <v>2</v>
      </c>
      <c r="C47" s="1">
        <v>3</v>
      </c>
    </row>
    <row r="48" spans="1:3" x14ac:dyDescent="0.2">
      <c r="A48">
        <v>1</v>
      </c>
      <c r="B48" s="1">
        <v>1</v>
      </c>
      <c r="C48" s="1">
        <v>3</v>
      </c>
    </row>
    <row r="49" spans="1:3" x14ac:dyDescent="0.2">
      <c r="A49">
        <v>1</v>
      </c>
      <c r="B49" s="1">
        <v>1</v>
      </c>
      <c r="C49" s="1">
        <v>3</v>
      </c>
    </row>
    <row r="50" spans="1:3" x14ac:dyDescent="0.2">
      <c r="A50">
        <v>1</v>
      </c>
      <c r="B50" s="1">
        <v>1</v>
      </c>
      <c r="C50" s="1">
        <v>2</v>
      </c>
    </row>
    <row r="51" spans="1:3" x14ac:dyDescent="0.2">
      <c r="A51">
        <v>1</v>
      </c>
      <c r="B51" s="1">
        <v>3</v>
      </c>
      <c r="C51" s="1">
        <v>1</v>
      </c>
    </row>
    <row r="52" spans="1:3" x14ac:dyDescent="0.2">
      <c r="A52">
        <v>1</v>
      </c>
      <c r="B52" s="1">
        <v>3</v>
      </c>
      <c r="C52" s="1">
        <v>2</v>
      </c>
    </row>
    <row r="53" spans="1:3" x14ac:dyDescent="0.2">
      <c r="A53">
        <v>1</v>
      </c>
      <c r="B53" s="1">
        <v>2</v>
      </c>
      <c r="C53" s="1">
        <v>2</v>
      </c>
    </row>
    <row r="54" spans="1:3" x14ac:dyDescent="0.2">
      <c r="A54">
        <v>1</v>
      </c>
      <c r="B54" s="1">
        <v>1</v>
      </c>
      <c r="C54" s="1">
        <v>2</v>
      </c>
    </row>
    <row r="55" spans="1:3" x14ac:dyDescent="0.2">
      <c r="A55">
        <v>1</v>
      </c>
      <c r="B55" s="1">
        <v>3</v>
      </c>
      <c r="C55" s="1">
        <v>1</v>
      </c>
    </row>
    <row r="56" spans="1:3" x14ac:dyDescent="0.2">
      <c r="A56">
        <v>1</v>
      </c>
      <c r="B56" s="1">
        <v>3</v>
      </c>
      <c r="C56" s="1">
        <v>2</v>
      </c>
    </row>
    <row r="57" spans="1:3" x14ac:dyDescent="0.2">
      <c r="A57">
        <v>1</v>
      </c>
      <c r="B57" s="1">
        <v>3</v>
      </c>
      <c r="C57" s="1">
        <v>1</v>
      </c>
    </row>
    <row r="58" spans="1:3" x14ac:dyDescent="0.2">
      <c r="A58">
        <v>1</v>
      </c>
      <c r="B58" s="1">
        <v>3</v>
      </c>
      <c r="C58" s="1">
        <v>3</v>
      </c>
    </row>
    <row r="59" spans="1:3" x14ac:dyDescent="0.2">
      <c r="A59">
        <v>1</v>
      </c>
      <c r="B59" s="1">
        <v>3</v>
      </c>
      <c r="C59" s="1">
        <v>3</v>
      </c>
    </row>
    <row r="60" spans="1:3" x14ac:dyDescent="0.2">
      <c r="A60">
        <v>1</v>
      </c>
      <c r="B60" s="1">
        <v>3</v>
      </c>
      <c r="C60" s="1">
        <v>1</v>
      </c>
    </row>
    <row r="61" spans="1:3" x14ac:dyDescent="0.2">
      <c r="A61">
        <v>1</v>
      </c>
      <c r="B61" s="1">
        <v>3</v>
      </c>
      <c r="C61" s="1">
        <v>1</v>
      </c>
    </row>
    <row r="62" spans="1:3" x14ac:dyDescent="0.2">
      <c r="A62">
        <v>1</v>
      </c>
      <c r="B62" s="1">
        <v>2</v>
      </c>
      <c r="C62" s="1">
        <v>1</v>
      </c>
    </row>
    <row r="63" spans="1:3" x14ac:dyDescent="0.2">
      <c r="A63">
        <v>1</v>
      </c>
      <c r="B63" s="1">
        <v>3</v>
      </c>
      <c r="C63" s="1">
        <v>1</v>
      </c>
    </row>
    <row r="64" spans="1:3" x14ac:dyDescent="0.2">
      <c r="A64">
        <v>1</v>
      </c>
      <c r="B64" s="1">
        <v>1</v>
      </c>
      <c r="C64" s="1">
        <v>1</v>
      </c>
    </row>
    <row r="65" spans="1:3" x14ac:dyDescent="0.2">
      <c r="A65">
        <v>1</v>
      </c>
      <c r="B65" s="1">
        <v>3</v>
      </c>
      <c r="C65" s="1">
        <v>1</v>
      </c>
    </row>
    <row r="66" spans="1:3" x14ac:dyDescent="0.2">
      <c r="A66">
        <v>1</v>
      </c>
      <c r="B66" s="1">
        <v>3</v>
      </c>
      <c r="C66" s="1">
        <v>1</v>
      </c>
    </row>
    <row r="67" spans="1:3" x14ac:dyDescent="0.2">
      <c r="A67">
        <v>1</v>
      </c>
      <c r="B67" s="1">
        <v>3</v>
      </c>
      <c r="C67" s="1">
        <v>1</v>
      </c>
    </row>
    <row r="68" spans="1:3" x14ac:dyDescent="0.2">
      <c r="A68">
        <v>1</v>
      </c>
      <c r="B68" s="1">
        <v>2</v>
      </c>
      <c r="C68" s="1">
        <v>2</v>
      </c>
    </row>
    <row r="69" spans="1:3" x14ac:dyDescent="0.2">
      <c r="A69">
        <v>1</v>
      </c>
      <c r="B69" s="1">
        <v>3</v>
      </c>
      <c r="C69" s="1">
        <v>2</v>
      </c>
    </row>
    <row r="70" spans="1:3" x14ac:dyDescent="0.2">
      <c r="A70">
        <v>1</v>
      </c>
      <c r="B70" s="1">
        <v>2</v>
      </c>
      <c r="C70" s="1">
        <v>1</v>
      </c>
    </row>
    <row r="71" spans="1:3" x14ac:dyDescent="0.2">
      <c r="A71">
        <v>1</v>
      </c>
      <c r="B71" s="1">
        <v>2</v>
      </c>
      <c r="C71" s="1">
        <v>3</v>
      </c>
    </row>
    <row r="72" spans="1:3" x14ac:dyDescent="0.2">
      <c r="A72">
        <v>1</v>
      </c>
      <c r="B72" s="1">
        <v>3</v>
      </c>
      <c r="C72" s="1">
        <v>3</v>
      </c>
    </row>
    <row r="73" spans="1:3" x14ac:dyDescent="0.2">
      <c r="A73">
        <v>1</v>
      </c>
      <c r="B73" s="1">
        <v>1</v>
      </c>
      <c r="C73" s="1">
        <v>2</v>
      </c>
    </row>
    <row r="74" spans="1:3" x14ac:dyDescent="0.2">
      <c r="A74">
        <v>1</v>
      </c>
      <c r="B74" s="1">
        <v>3</v>
      </c>
      <c r="C74" s="1">
        <v>1</v>
      </c>
    </row>
    <row r="75" spans="1:3" x14ac:dyDescent="0.2">
      <c r="A75">
        <v>1</v>
      </c>
      <c r="B75" s="1">
        <v>1</v>
      </c>
      <c r="C75" s="1">
        <v>1</v>
      </c>
    </row>
    <row r="76" spans="1:3" x14ac:dyDescent="0.2">
      <c r="A76">
        <v>1</v>
      </c>
      <c r="B76" s="1">
        <v>2</v>
      </c>
      <c r="C76" s="1">
        <v>2</v>
      </c>
    </row>
    <row r="77" spans="1:3" x14ac:dyDescent="0.2">
      <c r="A77">
        <v>1</v>
      </c>
      <c r="B77" s="1">
        <v>3</v>
      </c>
      <c r="C77" s="1">
        <v>2</v>
      </c>
    </row>
    <row r="78" spans="1:3" x14ac:dyDescent="0.2">
      <c r="A78">
        <v>1</v>
      </c>
      <c r="B78" s="1">
        <v>2</v>
      </c>
      <c r="C78" s="1">
        <v>3</v>
      </c>
    </row>
    <row r="79" spans="1:3" x14ac:dyDescent="0.2">
      <c r="A79">
        <v>1</v>
      </c>
      <c r="B79" s="1">
        <v>2</v>
      </c>
      <c r="C79" s="1">
        <v>2</v>
      </c>
    </row>
    <row r="80" spans="1:3" x14ac:dyDescent="0.2">
      <c r="A80">
        <v>1</v>
      </c>
      <c r="B80" s="1">
        <v>3</v>
      </c>
      <c r="C80" s="1">
        <v>1</v>
      </c>
    </row>
    <row r="81" spans="1:3" x14ac:dyDescent="0.2">
      <c r="A81">
        <v>1</v>
      </c>
      <c r="B81" s="1">
        <v>2</v>
      </c>
      <c r="C81" s="1">
        <v>2</v>
      </c>
    </row>
    <row r="82" spans="1:3" x14ac:dyDescent="0.2">
      <c r="A82">
        <v>1</v>
      </c>
      <c r="B82" s="1">
        <v>3</v>
      </c>
      <c r="C82" s="1">
        <v>3</v>
      </c>
    </row>
    <row r="83" spans="1:3" x14ac:dyDescent="0.2">
      <c r="A83">
        <v>1</v>
      </c>
      <c r="B83" s="1">
        <v>2</v>
      </c>
      <c r="C83" s="1">
        <v>2</v>
      </c>
    </row>
    <row r="84" spans="1:3" x14ac:dyDescent="0.2">
      <c r="A84">
        <v>1</v>
      </c>
      <c r="B84" s="1">
        <v>3</v>
      </c>
      <c r="C84" s="1">
        <v>3</v>
      </c>
    </row>
    <row r="85" spans="1:3" x14ac:dyDescent="0.2">
      <c r="A85">
        <v>1</v>
      </c>
      <c r="B85" s="1">
        <v>3</v>
      </c>
      <c r="C85" s="1">
        <v>2</v>
      </c>
    </row>
    <row r="86" spans="1:3" x14ac:dyDescent="0.2">
      <c r="A86">
        <v>1</v>
      </c>
      <c r="B86" s="1">
        <v>2</v>
      </c>
      <c r="C86" s="1">
        <v>1</v>
      </c>
    </row>
    <row r="87" spans="1:3" x14ac:dyDescent="0.2">
      <c r="A87">
        <v>1</v>
      </c>
      <c r="B87" s="1">
        <v>3</v>
      </c>
      <c r="C87" s="1">
        <v>2</v>
      </c>
    </row>
    <row r="88" spans="1:3" x14ac:dyDescent="0.2">
      <c r="A88">
        <v>1</v>
      </c>
      <c r="B88" s="1">
        <v>3</v>
      </c>
      <c r="C88" s="1">
        <v>1</v>
      </c>
    </row>
    <row r="89" spans="1:3" x14ac:dyDescent="0.2">
      <c r="A89">
        <v>1</v>
      </c>
      <c r="B89" s="1">
        <v>2</v>
      </c>
      <c r="C89" s="1">
        <v>2</v>
      </c>
    </row>
    <row r="90" spans="1:3" x14ac:dyDescent="0.2">
      <c r="A90">
        <v>1</v>
      </c>
      <c r="B90" s="1">
        <v>3</v>
      </c>
      <c r="C90" s="1">
        <v>2</v>
      </c>
    </row>
    <row r="91" spans="1:3" x14ac:dyDescent="0.2">
      <c r="A91">
        <v>1</v>
      </c>
      <c r="B91" s="1">
        <v>1</v>
      </c>
      <c r="C91" s="1">
        <v>1</v>
      </c>
    </row>
    <row r="92" spans="1:3" x14ac:dyDescent="0.2">
      <c r="A92">
        <v>1</v>
      </c>
      <c r="B92" s="1">
        <v>3</v>
      </c>
      <c r="C92" s="1">
        <v>1</v>
      </c>
    </row>
    <row r="93" spans="1:3" x14ac:dyDescent="0.2">
      <c r="A93">
        <v>1</v>
      </c>
      <c r="B93" s="1">
        <v>1</v>
      </c>
      <c r="C93" s="1">
        <v>1</v>
      </c>
    </row>
    <row r="94" spans="1:3" x14ac:dyDescent="0.2">
      <c r="A94">
        <v>1</v>
      </c>
      <c r="B94" s="1">
        <v>3</v>
      </c>
      <c r="C94" s="1">
        <v>1</v>
      </c>
    </row>
    <row r="95" spans="1:3" x14ac:dyDescent="0.2">
      <c r="A95">
        <v>1</v>
      </c>
      <c r="B95" s="1">
        <v>3</v>
      </c>
      <c r="C95" s="1">
        <v>2</v>
      </c>
    </row>
    <row r="96" spans="1:3" x14ac:dyDescent="0.2">
      <c r="A96">
        <v>1</v>
      </c>
      <c r="B96" s="1">
        <v>3</v>
      </c>
      <c r="C96" s="1">
        <v>1</v>
      </c>
    </row>
    <row r="97" spans="1:3" x14ac:dyDescent="0.2">
      <c r="A97">
        <v>1</v>
      </c>
      <c r="B97" s="1">
        <v>2</v>
      </c>
      <c r="C97" s="1">
        <v>2</v>
      </c>
    </row>
    <row r="98" spans="1:3" x14ac:dyDescent="0.2">
      <c r="A98">
        <v>1</v>
      </c>
      <c r="B98" s="1">
        <v>3</v>
      </c>
      <c r="C98" s="1">
        <v>3</v>
      </c>
    </row>
    <row r="99" spans="1:3" x14ac:dyDescent="0.2">
      <c r="A99">
        <v>1</v>
      </c>
      <c r="B99" s="1">
        <v>3</v>
      </c>
      <c r="C99" s="1">
        <v>1</v>
      </c>
    </row>
    <row r="100" spans="1:3" x14ac:dyDescent="0.2">
      <c r="A100">
        <v>1</v>
      </c>
      <c r="B100" s="1">
        <v>3</v>
      </c>
      <c r="C100" s="1">
        <v>3</v>
      </c>
    </row>
    <row r="101" spans="1:3" x14ac:dyDescent="0.2">
      <c r="A101">
        <v>1</v>
      </c>
      <c r="B101" s="1">
        <v>3</v>
      </c>
      <c r="C101" s="1">
        <v>2</v>
      </c>
    </row>
    <row r="102" spans="1:3" x14ac:dyDescent="0.2">
      <c r="A102">
        <v>1</v>
      </c>
      <c r="B102" s="1">
        <v>3</v>
      </c>
      <c r="C102" s="1">
        <v>2</v>
      </c>
    </row>
    <row r="103" spans="1:3" x14ac:dyDescent="0.2">
      <c r="A103">
        <v>1</v>
      </c>
      <c r="B103" s="1">
        <v>1</v>
      </c>
      <c r="C103" s="1">
        <v>1</v>
      </c>
    </row>
    <row r="104" spans="1:3" x14ac:dyDescent="0.2">
      <c r="A104">
        <v>1</v>
      </c>
      <c r="B104" s="1">
        <v>3</v>
      </c>
      <c r="C104" s="1">
        <v>3</v>
      </c>
    </row>
    <row r="105" spans="1:3" x14ac:dyDescent="0.2">
      <c r="A105">
        <v>1</v>
      </c>
      <c r="B105" s="1">
        <v>2</v>
      </c>
      <c r="C105" s="1">
        <v>2</v>
      </c>
    </row>
    <row r="106" spans="1:3" x14ac:dyDescent="0.2">
      <c r="A106">
        <v>1</v>
      </c>
      <c r="B106" s="1">
        <v>3</v>
      </c>
      <c r="C106" s="1">
        <v>2</v>
      </c>
    </row>
    <row r="107" spans="1:3" x14ac:dyDescent="0.2">
      <c r="A107">
        <v>1</v>
      </c>
      <c r="B107" s="1">
        <v>2</v>
      </c>
      <c r="C107" s="1">
        <v>1</v>
      </c>
    </row>
    <row r="108" spans="1:3" x14ac:dyDescent="0.2">
      <c r="A108">
        <v>1</v>
      </c>
      <c r="B108" s="1">
        <v>3</v>
      </c>
      <c r="C108" s="1">
        <v>2</v>
      </c>
    </row>
    <row r="109" spans="1:3" x14ac:dyDescent="0.2">
      <c r="A109">
        <v>1</v>
      </c>
      <c r="B109" s="1">
        <v>1</v>
      </c>
      <c r="C109" s="1">
        <v>2</v>
      </c>
    </row>
    <row r="110" spans="1:3" x14ac:dyDescent="0.2">
      <c r="A110">
        <v>1</v>
      </c>
      <c r="B110" s="1">
        <v>2</v>
      </c>
      <c r="C110" s="1">
        <v>2</v>
      </c>
    </row>
    <row r="111" spans="1:3" x14ac:dyDescent="0.2">
      <c r="A111">
        <v>1</v>
      </c>
      <c r="B111" s="1">
        <v>2</v>
      </c>
      <c r="C111" s="1">
        <v>1</v>
      </c>
    </row>
    <row r="112" spans="1:3" x14ac:dyDescent="0.2">
      <c r="A112">
        <v>1</v>
      </c>
      <c r="B112" s="1">
        <v>3</v>
      </c>
      <c r="C112" s="1">
        <v>1</v>
      </c>
    </row>
    <row r="113" spans="1:3" x14ac:dyDescent="0.2">
      <c r="A113">
        <v>1</v>
      </c>
      <c r="B113" s="1">
        <v>2</v>
      </c>
      <c r="C113" s="1">
        <v>2</v>
      </c>
    </row>
    <row r="114" spans="1:3" x14ac:dyDescent="0.2">
      <c r="A114">
        <v>1</v>
      </c>
      <c r="B114" s="1">
        <v>3</v>
      </c>
      <c r="C114" s="1">
        <v>2</v>
      </c>
    </row>
    <row r="115" spans="1:3" x14ac:dyDescent="0.2">
      <c r="A115">
        <v>1</v>
      </c>
      <c r="B115" s="1">
        <v>2</v>
      </c>
      <c r="C115" s="1">
        <v>3</v>
      </c>
    </row>
    <row r="116" spans="1:3" x14ac:dyDescent="0.2">
      <c r="A116">
        <v>1</v>
      </c>
      <c r="B116" s="1">
        <v>3</v>
      </c>
      <c r="C116" s="1">
        <v>2</v>
      </c>
    </row>
    <row r="117" spans="1:3" x14ac:dyDescent="0.2">
      <c r="A117">
        <v>1</v>
      </c>
      <c r="B117" s="1">
        <v>2</v>
      </c>
      <c r="C117" s="1">
        <v>2</v>
      </c>
    </row>
    <row r="118" spans="1:3" x14ac:dyDescent="0.2">
      <c r="A118">
        <v>1</v>
      </c>
      <c r="B118" s="1">
        <v>2</v>
      </c>
      <c r="C118" s="1">
        <v>1</v>
      </c>
    </row>
    <row r="119" spans="1:3" x14ac:dyDescent="0.2">
      <c r="A119">
        <v>1</v>
      </c>
      <c r="B119" s="1">
        <v>2</v>
      </c>
      <c r="C119" s="1">
        <v>1</v>
      </c>
    </row>
    <row r="120" spans="1:3" x14ac:dyDescent="0.2">
      <c r="A120">
        <v>1</v>
      </c>
      <c r="B120" s="1">
        <v>3</v>
      </c>
      <c r="C120" s="1">
        <v>1</v>
      </c>
    </row>
    <row r="121" spans="1:3" x14ac:dyDescent="0.2">
      <c r="A121">
        <v>1</v>
      </c>
      <c r="B121" s="1">
        <v>3</v>
      </c>
      <c r="C121" s="1">
        <v>1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E0E6-2EE7-4F59-BC20-7B7F89BA2888}">
  <dimension ref="A1:AK148"/>
  <sheetViews>
    <sheetView workbookViewId="0"/>
  </sheetViews>
  <sheetFormatPr baseColWidth="10" defaultRowHeight="12.75" x14ac:dyDescent="0.2"/>
  <cols>
    <col min="1" max="1" width="11.42578125" style="33"/>
    <col min="11" max="11" width="17.5703125" bestFit="1" customWidth="1"/>
    <col min="12" max="12" width="25.42578125" bestFit="1" customWidth="1"/>
    <col min="14" max="14" width="13" bestFit="1" customWidth="1"/>
    <col min="17" max="17" width="20" bestFit="1" customWidth="1"/>
    <col min="18" max="18" width="22" bestFit="1" customWidth="1"/>
    <col min="19" max="19" width="18.42578125" bestFit="1" customWidth="1"/>
    <col min="20" max="20" width="64.42578125" bestFit="1" customWidth="1"/>
    <col min="21" max="21" width="7.5703125" bestFit="1" customWidth="1"/>
    <col min="22" max="22" width="42.42578125" bestFit="1" customWidth="1"/>
    <col min="26" max="26" width="25.42578125" bestFit="1" customWidth="1"/>
    <col min="27" max="27" width="11.42578125" customWidth="1"/>
    <col min="28" max="28" width="15.28515625" bestFit="1" customWidth="1"/>
    <col min="37" max="37" width="17.5703125" bestFit="1" customWidth="1"/>
  </cols>
  <sheetData>
    <row r="1" spans="1:37" s="33" customFormat="1" x14ac:dyDescent="0.2">
      <c r="A1" s="32" t="s">
        <v>177</v>
      </c>
      <c r="B1" s="34" t="s">
        <v>17</v>
      </c>
      <c r="C1" s="34" t="s">
        <v>21</v>
      </c>
      <c r="D1" s="34" t="s">
        <v>25</v>
      </c>
      <c r="E1" s="34" t="s">
        <v>29</v>
      </c>
      <c r="F1" s="34" t="s">
        <v>33</v>
      </c>
      <c r="G1" s="34" t="s">
        <v>37</v>
      </c>
      <c r="H1" s="34" t="s">
        <v>41</v>
      </c>
      <c r="I1" s="34" t="s">
        <v>45</v>
      </c>
      <c r="J1" s="34" t="s">
        <v>49</v>
      </c>
      <c r="K1" s="34" t="s">
        <v>53</v>
      </c>
      <c r="L1" s="33" t="s">
        <v>275</v>
      </c>
      <c r="M1" s="32" t="s">
        <v>241</v>
      </c>
      <c r="N1" s="32" t="s">
        <v>242</v>
      </c>
      <c r="O1" s="32" t="s">
        <v>243</v>
      </c>
      <c r="P1" s="32" t="s">
        <v>246</v>
      </c>
      <c r="Q1" s="32" t="s">
        <v>247</v>
      </c>
      <c r="R1" s="32" t="s">
        <v>248</v>
      </c>
      <c r="S1" s="32" t="s">
        <v>244</v>
      </c>
      <c r="T1" s="32" t="s">
        <v>245</v>
      </c>
      <c r="U1" s="33" t="s">
        <v>249</v>
      </c>
      <c r="Y1" s="33" t="s">
        <v>286</v>
      </c>
      <c r="Z1" s="33" t="s">
        <v>281</v>
      </c>
      <c r="AA1" s="25" t="s">
        <v>282</v>
      </c>
      <c r="AB1" s="25" t="s">
        <v>283</v>
      </c>
      <c r="AC1" s="25" t="s">
        <v>284</v>
      </c>
      <c r="AD1" s="25" t="s">
        <v>285</v>
      </c>
      <c r="AE1" s="25"/>
      <c r="AF1" s="25"/>
      <c r="AG1" s="25"/>
      <c r="AH1" s="25"/>
      <c r="AI1" s="25"/>
      <c r="AJ1" s="25"/>
      <c r="AK1" s="25"/>
    </row>
    <row r="2" spans="1:37" x14ac:dyDescent="0.2">
      <c r="A2" s="32">
        <v>1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1</v>
      </c>
      <c r="K2" s="1">
        <v>2</v>
      </c>
      <c r="L2" s="1">
        <f xml:space="preserve"> COUNTIF(B2,"1")+COUNTIF(C2,"2")+COUNTIF(D2,"1")+COUNTIF(E2,"1")+COUNTIF(F2,"2")+COUNTIF(G2,"1")+COUNTIF(H2,"2")+COUNTIF(I2,"2")+COUNTIF(J2,"1")+COUNTIF(K2,"2")</f>
        <v>7</v>
      </c>
      <c r="M2">
        <f>COUNTIF(B2:K2,"1")</f>
        <v>2</v>
      </c>
      <c r="N2">
        <f>COUNTIF(B2:K2,"2")</f>
        <v>8</v>
      </c>
      <c r="O2">
        <f>COUNTIF(B2:K2,"-77")</f>
        <v>0</v>
      </c>
      <c r="P2">
        <f>M2+N2</f>
        <v>10</v>
      </c>
      <c r="Q2">
        <f>COUNTIF(B2:K2,"1")</f>
        <v>2</v>
      </c>
      <c r="R2">
        <f>COUNTIF(B2:K2,"2")</f>
        <v>8</v>
      </c>
      <c r="S2">
        <f>SUM(Q2:Q139)</f>
        <v>571</v>
      </c>
      <c r="T2">
        <f>SUM(R2:R139)</f>
        <v>629</v>
      </c>
      <c r="U2">
        <f>S2+T2</f>
        <v>1200</v>
      </c>
      <c r="V2" t="s">
        <v>251</v>
      </c>
      <c r="Y2">
        <v>8</v>
      </c>
      <c r="Z2" s="1">
        <f>L2-Y2</f>
        <v>-1</v>
      </c>
      <c r="AA2" s="1">
        <f>POWER(Z2,2)</f>
        <v>1</v>
      </c>
      <c r="AB2" s="1">
        <f>SUM(AA2:AA139)</f>
        <v>411</v>
      </c>
      <c r="AC2" s="44">
        <f>AB2/U3</f>
        <v>3.4249999999999998</v>
      </c>
      <c r="AD2" s="44">
        <f>SQRT(AC2)</f>
        <v>1.8506755523321747</v>
      </c>
      <c r="AE2" s="1"/>
      <c r="AF2" s="1"/>
      <c r="AG2" s="1"/>
      <c r="AH2" s="1"/>
      <c r="AI2" s="1"/>
      <c r="AJ2" s="1"/>
      <c r="AK2" s="1"/>
    </row>
    <row r="3" spans="1:37" x14ac:dyDescent="0.2">
      <c r="A3" s="32">
        <v>2</v>
      </c>
      <c r="B3" s="1">
        <v>1</v>
      </c>
      <c r="C3" s="1">
        <v>2</v>
      </c>
      <c r="D3" s="1">
        <v>1</v>
      </c>
      <c r="E3" s="1">
        <v>2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f t="shared" ref="L3:L65" si="0" xml:space="preserve"> COUNTIF(B3,"1")+COUNTIF(C3,"2")+COUNTIF(D3,"1")+COUNTIF(E3,"1")+COUNTIF(F3,"2")+COUNTIF(G3,"1")+COUNTIF(H3,"2")+COUNTIF(I3,"2")+COUNTIF(J3,"1")+COUNTIF(K3,"2")</f>
        <v>9</v>
      </c>
      <c r="M3">
        <f t="shared" ref="M3:M66" si="1">COUNTIF(B3:K3,"1")</f>
        <v>4</v>
      </c>
      <c r="N3">
        <f t="shared" ref="N3:N66" si="2">COUNTIF(B3:K3,"2")</f>
        <v>6</v>
      </c>
      <c r="O3">
        <f t="shared" ref="O3:O66" si="3">COUNTIF(B3:K3,"-77")</f>
        <v>0</v>
      </c>
      <c r="P3">
        <f t="shared" ref="P3:P66" si="4">M3+N3</f>
        <v>10</v>
      </c>
      <c r="Q3">
        <f t="shared" ref="Q3:Q66" si="5">COUNTIF(B3:K3,"1")</f>
        <v>4</v>
      </c>
      <c r="R3">
        <f t="shared" ref="R3:R65" si="6">COUNTIF(B3:K3,"2")</f>
        <v>6</v>
      </c>
      <c r="S3" s="4">
        <f>S2/U2</f>
        <v>0.47583333333333333</v>
      </c>
      <c r="T3" s="4">
        <f>T2/U2</f>
        <v>0.52416666666666667</v>
      </c>
      <c r="U3">
        <f>COUNTIF(P2:P139,"10")</f>
        <v>120</v>
      </c>
      <c r="V3" t="s">
        <v>250</v>
      </c>
      <c r="Y3">
        <v>8</v>
      </c>
      <c r="Z3" s="1">
        <f t="shared" ref="Z3:Z65" si="7">L3-Y3</f>
        <v>1</v>
      </c>
      <c r="AA3" s="1">
        <f t="shared" ref="AA3:AA66" si="8">POWER(Z3,2)</f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32">
        <v>3</v>
      </c>
      <c r="B4" s="1">
        <v>1</v>
      </c>
      <c r="C4" s="1">
        <v>2</v>
      </c>
      <c r="D4" s="1">
        <v>1</v>
      </c>
      <c r="E4" s="1">
        <v>2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f t="shared" si="0"/>
        <v>7</v>
      </c>
      <c r="M4">
        <f t="shared" si="1"/>
        <v>6</v>
      </c>
      <c r="N4">
        <f t="shared" si="2"/>
        <v>4</v>
      </c>
      <c r="O4">
        <f t="shared" si="3"/>
        <v>0</v>
      </c>
      <c r="P4">
        <f t="shared" si="4"/>
        <v>10</v>
      </c>
      <c r="Q4">
        <f t="shared" si="5"/>
        <v>6</v>
      </c>
      <c r="R4">
        <f t="shared" si="6"/>
        <v>4</v>
      </c>
      <c r="U4">
        <v>18</v>
      </c>
      <c r="V4" t="s">
        <v>187</v>
      </c>
      <c r="Y4">
        <v>8</v>
      </c>
      <c r="Z4" s="1">
        <f t="shared" si="7"/>
        <v>-1</v>
      </c>
      <c r="AA4" s="1">
        <f t="shared" si="8"/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32">
        <v>4</v>
      </c>
      <c r="B5" s="1">
        <v>1</v>
      </c>
      <c r="C5" s="1">
        <v>2</v>
      </c>
      <c r="D5" s="1">
        <v>1</v>
      </c>
      <c r="E5" s="1">
        <v>2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f t="shared" si="0"/>
        <v>5</v>
      </c>
      <c r="M5">
        <f t="shared" si="1"/>
        <v>6</v>
      </c>
      <c r="N5">
        <f t="shared" si="2"/>
        <v>4</v>
      </c>
      <c r="O5">
        <f t="shared" si="3"/>
        <v>0</v>
      </c>
      <c r="P5">
        <f t="shared" si="4"/>
        <v>10</v>
      </c>
      <c r="Q5">
        <f t="shared" si="5"/>
        <v>6</v>
      </c>
      <c r="R5">
        <f t="shared" si="6"/>
        <v>4</v>
      </c>
      <c r="U5">
        <f>COUNTIF(R:R,"5")</f>
        <v>37</v>
      </c>
      <c r="V5" t="s">
        <v>252</v>
      </c>
      <c r="Y5">
        <v>8</v>
      </c>
      <c r="Z5" s="1">
        <f t="shared" si="7"/>
        <v>-3</v>
      </c>
      <c r="AA5" s="1">
        <f t="shared" si="8"/>
        <v>9</v>
      </c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32">
        <v>5</v>
      </c>
      <c r="B6" s="1">
        <v>2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f t="shared" si="0"/>
        <v>8</v>
      </c>
      <c r="M6">
        <f t="shared" si="1"/>
        <v>5</v>
      </c>
      <c r="N6">
        <f t="shared" si="2"/>
        <v>5</v>
      </c>
      <c r="O6">
        <f t="shared" si="3"/>
        <v>0</v>
      </c>
      <c r="P6">
        <f t="shared" si="4"/>
        <v>10</v>
      </c>
      <c r="Q6">
        <f t="shared" si="5"/>
        <v>5</v>
      </c>
      <c r="R6">
        <f t="shared" si="6"/>
        <v>5</v>
      </c>
      <c r="U6" s="4">
        <f>U5/U3</f>
        <v>0.30833333333333335</v>
      </c>
      <c r="V6" t="s">
        <v>253</v>
      </c>
      <c r="Y6">
        <v>8</v>
      </c>
      <c r="Z6" s="1">
        <f t="shared" si="7"/>
        <v>0</v>
      </c>
      <c r="AA6" s="1">
        <f t="shared" si="8"/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32">
        <v>6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f t="shared" si="0"/>
        <v>6</v>
      </c>
      <c r="M7">
        <f t="shared" si="1"/>
        <v>9</v>
      </c>
      <c r="N7">
        <f t="shared" si="2"/>
        <v>1</v>
      </c>
      <c r="O7">
        <f t="shared" si="3"/>
        <v>0</v>
      </c>
      <c r="P7">
        <f t="shared" si="4"/>
        <v>10</v>
      </c>
      <c r="Q7">
        <f t="shared" si="5"/>
        <v>9</v>
      </c>
      <c r="R7">
        <f t="shared" si="6"/>
        <v>1</v>
      </c>
      <c r="U7">
        <f>COUNTIF(L:L,"10")</f>
        <v>20</v>
      </c>
      <c r="V7" t="s">
        <v>254</v>
      </c>
      <c r="Y7">
        <v>8</v>
      </c>
      <c r="Z7" s="1">
        <f t="shared" si="7"/>
        <v>-2</v>
      </c>
      <c r="AA7" s="1">
        <f t="shared" si="8"/>
        <v>4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s="36" customFormat="1" x14ac:dyDescent="0.2">
      <c r="A8" s="35">
        <v>7</v>
      </c>
      <c r="B8" s="35">
        <v>-77</v>
      </c>
      <c r="C8" s="35">
        <v>-77</v>
      </c>
      <c r="D8" s="35">
        <v>-77</v>
      </c>
      <c r="E8" s="35">
        <v>-77</v>
      </c>
      <c r="F8" s="35">
        <v>-77</v>
      </c>
      <c r="G8" s="35">
        <v>-77</v>
      </c>
      <c r="H8" s="35">
        <v>-77</v>
      </c>
      <c r="I8" s="35">
        <v>-77</v>
      </c>
      <c r="J8" s="35">
        <v>-77</v>
      </c>
      <c r="K8" s="35">
        <v>-77</v>
      </c>
      <c r="L8" s="35"/>
      <c r="M8" s="36">
        <f t="shared" si="1"/>
        <v>0</v>
      </c>
      <c r="N8" s="36">
        <f t="shared" si="2"/>
        <v>0</v>
      </c>
      <c r="O8" s="36">
        <f t="shared" si="3"/>
        <v>10</v>
      </c>
      <c r="P8" s="36">
        <f t="shared" si="4"/>
        <v>0</v>
      </c>
      <c r="Q8" s="36">
        <f t="shared" si="5"/>
        <v>0</v>
      </c>
      <c r="R8" s="36">
        <f t="shared" si="6"/>
        <v>0</v>
      </c>
      <c r="U8" s="46">
        <f>U7/U3</f>
        <v>0.16666666666666666</v>
      </c>
      <c r="V8" s="36" t="s">
        <v>255</v>
      </c>
      <c r="Z8" s="35"/>
      <c r="AA8" s="1">
        <f t="shared" si="8"/>
        <v>0</v>
      </c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7" x14ac:dyDescent="0.2">
      <c r="A9" s="32">
        <v>8</v>
      </c>
      <c r="B9" s="1">
        <v>1</v>
      </c>
      <c r="C9" s="1">
        <v>2</v>
      </c>
      <c r="D9" s="1">
        <v>1</v>
      </c>
      <c r="E9" s="1">
        <v>1</v>
      </c>
      <c r="F9" s="1">
        <v>2</v>
      </c>
      <c r="G9" s="1">
        <v>1</v>
      </c>
      <c r="H9" s="1">
        <v>2</v>
      </c>
      <c r="I9" s="1">
        <v>2</v>
      </c>
      <c r="J9" s="1">
        <v>1</v>
      </c>
      <c r="K9" s="1">
        <v>2</v>
      </c>
      <c r="L9" s="1">
        <f t="shared" si="0"/>
        <v>10</v>
      </c>
      <c r="M9">
        <f t="shared" si="1"/>
        <v>5</v>
      </c>
      <c r="N9">
        <f t="shared" si="2"/>
        <v>5</v>
      </c>
      <c r="O9">
        <f t="shared" si="3"/>
        <v>0</v>
      </c>
      <c r="P9">
        <f>M9+N9</f>
        <v>10</v>
      </c>
      <c r="Q9">
        <f t="shared" si="5"/>
        <v>5</v>
      </c>
      <c r="R9">
        <f t="shared" si="6"/>
        <v>5</v>
      </c>
      <c r="Y9">
        <v>8</v>
      </c>
      <c r="Z9" s="1">
        <f t="shared" si="7"/>
        <v>2</v>
      </c>
      <c r="AA9" s="1">
        <f t="shared" si="8"/>
        <v>4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3.5" thickBot="1" x14ac:dyDescent="0.25">
      <c r="A10" s="32">
        <v>9</v>
      </c>
      <c r="B10" s="1">
        <v>2</v>
      </c>
      <c r="C10" s="1">
        <v>2</v>
      </c>
      <c r="D10" s="1">
        <v>1</v>
      </c>
      <c r="E10" s="1">
        <v>2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f t="shared" si="0"/>
        <v>3</v>
      </c>
      <c r="M10">
        <f t="shared" si="1"/>
        <v>6</v>
      </c>
      <c r="N10">
        <f t="shared" si="2"/>
        <v>4</v>
      </c>
      <c r="O10">
        <f t="shared" si="3"/>
        <v>0</v>
      </c>
      <c r="P10">
        <f t="shared" si="4"/>
        <v>10</v>
      </c>
      <c r="Q10">
        <f t="shared" si="5"/>
        <v>6</v>
      </c>
      <c r="R10">
        <f t="shared" si="6"/>
        <v>4</v>
      </c>
      <c r="Y10">
        <v>8</v>
      </c>
      <c r="Z10" s="1">
        <f t="shared" si="7"/>
        <v>-5</v>
      </c>
      <c r="AA10" s="1">
        <f t="shared" si="8"/>
        <v>25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3.5" thickBot="1" x14ac:dyDescent="0.25">
      <c r="A11" s="32">
        <v>10</v>
      </c>
      <c r="B11" s="1">
        <v>1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1</v>
      </c>
      <c r="K11" s="1">
        <v>2</v>
      </c>
      <c r="L11" s="1">
        <f t="shared" si="0"/>
        <v>10</v>
      </c>
      <c r="M11">
        <f t="shared" si="1"/>
        <v>5</v>
      </c>
      <c r="N11">
        <f t="shared" si="2"/>
        <v>5</v>
      </c>
      <c r="O11">
        <f t="shared" si="3"/>
        <v>0</v>
      </c>
      <c r="P11">
        <f t="shared" si="4"/>
        <v>10</v>
      </c>
      <c r="Q11">
        <f t="shared" si="5"/>
        <v>5</v>
      </c>
      <c r="R11">
        <f t="shared" si="6"/>
        <v>5</v>
      </c>
      <c r="T11" s="38" t="s">
        <v>257</v>
      </c>
      <c r="U11" s="39" t="s">
        <v>260</v>
      </c>
      <c r="V11" s="40" t="s">
        <v>181</v>
      </c>
      <c r="Y11">
        <v>8</v>
      </c>
      <c r="Z11" s="1">
        <f t="shared" si="7"/>
        <v>2</v>
      </c>
      <c r="AA11" s="1">
        <f t="shared" si="8"/>
        <v>4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32">
        <v>11</v>
      </c>
      <c r="B12" s="1">
        <v>1</v>
      </c>
      <c r="C12" s="1">
        <v>2</v>
      </c>
      <c r="D12" s="1">
        <v>1</v>
      </c>
      <c r="E12" s="1">
        <v>1</v>
      </c>
      <c r="F12" s="1">
        <v>2</v>
      </c>
      <c r="G12" s="1">
        <v>1</v>
      </c>
      <c r="H12" s="1">
        <v>2</v>
      </c>
      <c r="I12" s="1">
        <v>2</v>
      </c>
      <c r="J12" s="1">
        <v>1</v>
      </c>
      <c r="K12" s="1">
        <v>2</v>
      </c>
      <c r="L12" s="1">
        <f t="shared" si="0"/>
        <v>10</v>
      </c>
      <c r="M12">
        <f t="shared" si="1"/>
        <v>5</v>
      </c>
      <c r="N12">
        <f t="shared" si="2"/>
        <v>5</v>
      </c>
      <c r="O12">
        <f t="shared" si="3"/>
        <v>0</v>
      </c>
      <c r="P12">
        <f t="shared" si="4"/>
        <v>10</v>
      </c>
      <c r="Q12">
        <f t="shared" si="5"/>
        <v>5</v>
      </c>
      <c r="R12">
        <f t="shared" si="6"/>
        <v>5</v>
      </c>
      <c r="T12" t="s">
        <v>258</v>
      </c>
      <c r="U12">
        <f>S2</f>
        <v>571</v>
      </c>
      <c r="V12" s="37">
        <f>S3</f>
        <v>0.47583333333333333</v>
      </c>
      <c r="Y12">
        <v>8</v>
      </c>
      <c r="Z12" s="1">
        <f t="shared" si="7"/>
        <v>2</v>
      </c>
      <c r="AA12" s="1">
        <f t="shared" si="8"/>
        <v>4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32">
        <v>12</v>
      </c>
      <c r="B13" s="1">
        <v>2</v>
      </c>
      <c r="C13" s="1">
        <v>2</v>
      </c>
      <c r="D13" s="1">
        <v>1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f t="shared" si="0"/>
        <v>4</v>
      </c>
      <c r="M13">
        <f t="shared" si="1"/>
        <v>7</v>
      </c>
      <c r="N13">
        <f t="shared" si="2"/>
        <v>3</v>
      </c>
      <c r="O13">
        <f t="shared" si="3"/>
        <v>0</v>
      </c>
      <c r="P13">
        <f t="shared" si="4"/>
        <v>10</v>
      </c>
      <c r="Q13">
        <f t="shared" si="5"/>
        <v>7</v>
      </c>
      <c r="R13">
        <f t="shared" si="6"/>
        <v>3</v>
      </c>
      <c r="T13" t="s">
        <v>259</v>
      </c>
      <c r="U13">
        <f>T2</f>
        <v>629</v>
      </c>
      <c r="V13" s="37">
        <f>T3</f>
        <v>0.52416666666666667</v>
      </c>
      <c r="Y13">
        <v>8</v>
      </c>
      <c r="Z13" s="1">
        <f t="shared" si="7"/>
        <v>-4</v>
      </c>
      <c r="AA13" s="1">
        <f t="shared" si="8"/>
        <v>16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32">
        <v>13</v>
      </c>
      <c r="B14" s="1">
        <v>1</v>
      </c>
      <c r="C14" s="1">
        <v>2</v>
      </c>
      <c r="D14" s="1">
        <v>1</v>
      </c>
      <c r="E14" s="1">
        <v>1</v>
      </c>
      <c r="F14" s="1">
        <v>2</v>
      </c>
      <c r="G14" s="1">
        <v>1</v>
      </c>
      <c r="H14" s="1">
        <v>2</v>
      </c>
      <c r="I14" s="1">
        <v>2</v>
      </c>
      <c r="J14" s="1">
        <v>1</v>
      </c>
      <c r="K14" s="1">
        <v>2</v>
      </c>
      <c r="L14" s="1">
        <f t="shared" si="0"/>
        <v>10</v>
      </c>
      <c r="M14">
        <f t="shared" si="1"/>
        <v>5</v>
      </c>
      <c r="N14">
        <f t="shared" si="2"/>
        <v>5</v>
      </c>
      <c r="O14">
        <f t="shared" si="3"/>
        <v>0</v>
      </c>
      <c r="P14">
        <f t="shared" si="4"/>
        <v>10</v>
      </c>
      <c r="Q14">
        <f t="shared" si="5"/>
        <v>5</v>
      </c>
      <c r="R14">
        <f t="shared" si="6"/>
        <v>5</v>
      </c>
      <c r="Y14">
        <v>8</v>
      </c>
      <c r="Z14" s="1">
        <f t="shared" si="7"/>
        <v>2</v>
      </c>
      <c r="AA14" s="1">
        <f t="shared" si="8"/>
        <v>4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32">
        <v>14</v>
      </c>
      <c r="B15" s="1">
        <v>2</v>
      </c>
      <c r="C15" s="1">
        <v>2</v>
      </c>
      <c r="D15" s="1">
        <v>1</v>
      </c>
      <c r="E15" s="1">
        <v>2</v>
      </c>
      <c r="F15" s="1">
        <v>2</v>
      </c>
      <c r="G15" s="1">
        <v>1</v>
      </c>
      <c r="H15" s="1">
        <v>2</v>
      </c>
      <c r="I15" s="1">
        <v>2</v>
      </c>
      <c r="J15" s="1">
        <v>1</v>
      </c>
      <c r="K15" s="1">
        <v>2</v>
      </c>
      <c r="L15" s="1">
        <f t="shared" si="0"/>
        <v>8</v>
      </c>
      <c r="M15">
        <f t="shared" si="1"/>
        <v>3</v>
      </c>
      <c r="N15">
        <f t="shared" si="2"/>
        <v>7</v>
      </c>
      <c r="O15">
        <f t="shared" si="3"/>
        <v>0</v>
      </c>
      <c r="P15">
        <f t="shared" si="4"/>
        <v>10</v>
      </c>
      <c r="Q15">
        <f t="shared" si="5"/>
        <v>3</v>
      </c>
      <c r="R15">
        <f t="shared" si="6"/>
        <v>7</v>
      </c>
      <c r="Y15">
        <v>8</v>
      </c>
      <c r="Z15" s="1">
        <f t="shared" si="7"/>
        <v>0</v>
      </c>
      <c r="AA15" s="1">
        <f t="shared" si="8"/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32">
        <v>15</v>
      </c>
      <c r="B16" s="1">
        <v>1</v>
      </c>
      <c r="C16" s="1">
        <v>2</v>
      </c>
      <c r="D16" s="1">
        <v>1</v>
      </c>
      <c r="E16" s="1">
        <v>1</v>
      </c>
      <c r="F16" s="1">
        <v>2</v>
      </c>
      <c r="G16" s="1">
        <v>1</v>
      </c>
      <c r="H16" s="1">
        <v>2</v>
      </c>
      <c r="I16" s="1">
        <v>2</v>
      </c>
      <c r="J16" s="1">
        <v>1</v>
      </c>
      <c r="K16" s="1">
        <v>2</v>
      </c>
      <c r="L16" s="1">
        <f t="shared" si="0"/>
        <v>10</v>
      </c>
      <c r="M16">
        <f t="shared" si="1"/>
        <v>5</v>
      </c>
      <c r="N16">
        <f t="shared" si="2"/>
        <v>5</v>
      </c>
      <c r="O16">
        <f t="shared" si="3"/>
        <v>0</v>
      </c>
      <c r="P16">
        <f t="shared" si="4"/>
        <v>10</v>
      </c>
      <c r="Q16">
        <f t="shared" si="5"/>
        <v>5</v>
      </c>
      <c r="R16">
        <f t="shared" si="6"/>
        <v>5</v>
      </c>
      <c r="Y16">
        <v>8</v>
      </c>
      <c r="Z16" s="1">
        <f t="shared" si="7"/>
        <v>2</v>
      </c>
      <c r="AA16" s="1">
        <f t="shared" si="8"/>
        <v>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32">
        <v>16</v>
      </c>
      <c r="B17" s="1">
        <v>1</v>
      </c>
      <c r="C17" s="1">
        <v>1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2</v>
      </c>
      <c r="J17" s="1">
        <v>1</v>
      </c>
      <c r="K17" s="1">
        <v>2</v>
      </c>
      <c r="L17" s="1">
        <f t="shared" si="0"/>
        <v>7</v>
      </c>
      <c r="M17">
        <f t="shared" si="1"/>
        <v>6</v>
      </c>
      <c r="N17">
        <f t="shared" si="2"/>
        <v>4</v>
      </c>
      <c r="O17">
        <f t="shared" si="3"/>
        <v>0</v>
      </c>
      <c r="P17">
        <f t="shared" si="4"/>
        <v>10</v>
      </c>
      <c r="Q17">
        <f t="shared" si="5"/>
        <v>6</v>
      </c>
      <c r="R17">
        <f t="shared" si="6"/>
        <v>4</v>
      </c>
      <c r="T17" t="s">
        <v>262</v>
      </c>
      <c r="U17">
        <f>U2</f>
        <v>1200</v>
      </c>
      <c r="Y17">
        <v>8</v>
      </c>
      <c r="Z17" s="1">
        <f t="shared" si="7"/>
        <v>-1</v>
      </c>
      <c r="AA17" s="1">
        <f t="shared" si="8"/>
        <v>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32">
        <v>17</v>
      </c>
      <c r="B18" s="1">
        <v>2</v>
      </c>
      <c r="C18" s="1">
        <v>2</v>
      </c>
      <c r="D18" s="1">
        <v>1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2</v>
      </c>
      <c r="L18" s="1">
        <f t="shared" si="0"/>
        <v>7</v>
      </c>
      <c r="M18">
        <f t="shared" si="1"/>
        <v>4</v>
      </c>
      <c r="N18">
        <f t="shared" si="2"/>
        <v>6</v>
      </c>
      <c r="O18">
        <f t="shared" si="3"/>
        <v>0</v>
      </c>
      <c r="P18">
        <f t="shared" si="4"/>
        <v>10</v>
      </c>
      <c r="Q18">
        <f t="shared" si="5"/>
        <v>4</v>
      </c>
      <c r="R18">
        <f t="shared" si="6"/>
        <v>6</v>
      </c>
      <c r="Y18">
        <v>8</v>
      </c>
      <c r="Z18" s="1">
        <f t="shared" si="7"/>
        <v>-1</v>
      </c>
      <c r="AA18" s="1">
        <f t="shared" si="8"/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32">
        <v>18</v>
      </c>
      <c r="B19" s="1">
        <v>1</v>
      </c>
      <c r="C19" s="1">
        <v>2</v>
      </c>
      <c r="D19" s="1">
        <v>1</v>
      </c>
      <c r="E19" s="1">
        <v>2</v>
      </c>
      <c r="F19" s="1">
        <v>2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f t="shared" si="0"/>
        <v>7</v>
      </c>
      <c r="M19">
        <f t="shared" si="1"/>
        <v>6</v>
      </c>
      <c r="N19">
        <f t="shared" si="2"/>
        <v>4</v>
      </c>
      <c r="O19">
        <f t="shared" si="3"/>
        <v>0</v>
      </c>
      <c r="P19">
        <f t="shared" si="4"/>
        <v>10</v>
      </c>
      <c r="Q19">
        <f t="shared" si="5"/>
        <v>6</v>
      </c>
      <c r="R19">
        <f t="shared" si="6"/>
        <v>4</v>
      </c>
      <c r="T19" t="s">
        <v>263</v>
      </c>
      <c r="U19">
        <f>U5</f>
        <v>37</v>
      </c>
      <c r="V19" s="37">
        <f>U6</f>
        <v>0.30833333333333335</v>
      </c>
      <c r="Y19">
        <v>8</v>
      </c>
      <c r="Z19" s="1">
        <f t="shared" si="7"/>
        <v>-1</v>
      </c>
      <c r="AA19" s="1">
        <f t="shared" si="8"/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32">
        <v>19</v>
      </c>
      <c r="B20" s="1">
        <v>1</v>
      </c>
      <c r="C20" s="1">
        <v>2</v>
      </c>
      <c r="D20" s="1">
        <v>1</v>
      </c>
      <c r="E20" s="1">
        <v>2</v>
      </c>
      <c r="F20" s="1">
        <v>2</v>
      </c>
      <c r="G20" s="1">
        <v>1</v>
      </c>
      <c r="H20" s="1">
        <v>2</v>
      </c>
      <c r="I20" s="1">
        <v>2</v>
      </c>
      <c r="J20" s="1">
        <v>2</v>
      </c>
      <c r="K20" s="1">
        <v>2</v>
      </c>
      <c r="L20" s="1">
        <f t="shared" si="0"/>
        <v>8</v>
      </c>
      <c r="M20">
        <f t="shared" si="1"/>
        <v>3</v>
      </c>
      <c r="N20">
        <f t="shared" si="2"/>
        <v>7</v>
      </c>
      <c r="O20">
        <f t="shared" si="3"/>
        <v>0</v>
      </c>
      <c r="P20">
        <f t="shared" si="4"/>
        <v>10</v>
      </c>
      <c r="Q20">
        <f t="shared" si="5"/>
        <v>3</v>
      </c>
      <c r="R20">
        <f t="shared" si="6"/>
        <v>7</v>
      </c>
      <c r="T20" t="s">
        <v>264</v>
      </c>
      <c r="U20">
        <f>U7</f>
        <v>20</v>
      </c>
      <c r="V20" s="37">
        <f>U8</f>
        <v>0.16666666666666666</v>
      </c>
      <c r="Y20">
        <v>8</v>
      </c>
      <c r="Z20" s="1">
        <f t="shared" si="7"/>
        <v>0</v>
      </c>
      <c r="AA20" s="1">
        <f t="shared" si="8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32">
        <v>20</v>
      </c>
      <c r="B21" s="1">
        <v>2</v>
      </c>
      <c r="C21" s="1">
        <v>1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f t="shared" si="0"/>
        <v>4</v>
      </c>
      <c r="M21">
        <f t="shared" si="1"/>
        <v>7</v>
      </c>
      <c r="N21">
        <f t="shared" si="2"/>
        <v>3</v>
      </c>
      <c r="O21">
        <f t="shared" si="3"/>
        <v>0</v>
      </c>
      <c r="P21">
        <f t="shared" si="4"/>
        <v>10</v>
      </c>
      <c r="Q21">
        <f t="shared" si="5"/>
        <v>7</v>
      </c>
      <c r="R21">
        <f t="shared" si="6"/>
        <v>3</v>
      </c>
      <c r="Y21">
        <v>8</v>
      </c>
      <c r="Z21" s="1">
        <f t="shared" si="7"/>
        <v>-4</v>
      </c>
      <c r="AA21" s="1">
        <f t="shared" si="8"/>
        <v>16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32">
        <v>21</v>
      </c>
      <c r="B22" s="1">
        <v>2</v>
      </c>
      <c r="C22" s="1">
        <v>2</v>
      </c>
      <c r="D22" s="1">
        <v>1</v>
      </c>
      <c r="E22" s="1">
        <v>2</v>
      </c>
      <c r="F22" s="1">
        <v>2</v>
      </c>
      <c r="G22" s="1">
        <v>1</v>
      </c>
      <c r="H22" s="1">
        <v>2</v>
      </c>
      <c r="I22" s="1">
        <v>2</v>
      </c>
      <c r="J22" s="1">
        <v>1</v>
      </c>
      <c r="K22" s="1">
        <v>2</v>
      </c>
      <c r="L22" s="1">
        <f t="shared" si="0"/>
        <v>8</v>
      </c>
      <c r="M22">
        <f t="shared" si="1"/>
        <v>3</v>
      </c>
      <c r="N22">
        <f t="shared" si="2"/>
        <v>7</v>
      </c>
      <c r="O22">
        <f t="shared" si="3"/>
        <v>0</v>
      </c>
      <c r="P22">
        <f t="shared" si="4"/>
        <v>10</v>
      </c>
      <c r="Q22">
        <f t="shared" si="5"/>
        <v>3</v>
      </c>
      <c r="R22">
        <f t="shared" si="6"/>
        <v>7</v>
      </c>
      <c r="T22" t="s">
        <v>261</v>
      </c>
      <c r="U22">
        <f>U3</f>
        <v>120</v>
      </c>
      <c r="Y22">
        <v>8</v>
      </c>
      <c r="Z22" s="1">
        <f t="shared" si="7"/>
        <v>0</v>
      </c>
      <c r="AA22" s="1">
        <f t="shared" si="8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32">
        <v>22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2</v>
      </c>
      <c r="H23" s="1">
        <v>1</v>
      </c>
      <c r="I23" s="1">
        <v>1</v>
      </c>
      <c r="J23" s="1">
        <v>1</v>
      </c>
      <c r="K23" s="1">
        <v>1</v>
      </c>
      <c r="L23" s="1">
        <f t="shared" si="0"/>
        <v>5</v>
      </c>
      <c r="M23">
        <f t="shared" si="1"/>
        <v>8</v>
      </c>
      <c r="N23">
        <f t="shared" si="2"/>
        <v>2</v>
      </c>
      <c r="O23">
        <f t="shared" si="3"/>
        <v>0</v>
      </c>
      <c r="P23">
        <f t="shared" si="4"/>
        <v>10</v>
      </c>
      <c r="Q23">
        <f t="shared" si="5"/>
        <v>8</v>
      </c>
      <c r="R23">
        <f t="shared" si="6"/>
        <v>2</v>
      </c>
      <c r="T23" t="s">
        <v>187</v>
      </c>
      <c r="U23">
        <f>U4</f>
        <v>18</v>
      </c>
      <c r="Y23">
        <v>8</v>
      </c>
      <c r="Z23" s="1">
        <f t="shared" si="7"/>
        <v>-3</v>
      </c>
      <c r="AA23" s="1">
        <f t="shared" si="8"/>
        <v>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32">
        <v>23</v>
      </c>
      <c r="B24" s="1">
        <v>1</v>
      </c>
      <c r="C24" s="1">
        <v>2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2</v>
      </c>
      <c r="J24" s="1">
        <v>1</v>
      </c>
      <c r="K24" s="1">
        <v>2</v>
      </c>
      <c r="L24" s="1">
        <f t="shared" si="0"/>
        <v>10</v>
      </c>
      <c r="M24">
        <f t="shared" si="1"/>
        <v>5</v>
      </c>
      <c r="N24">
        <f t="shared" si="2"/>
        <v>5</v>
      </c>
      <c r="O24">
        <f t="shared" si="3"/>
        <v>0</v>
      </c>
      <c r="P24">
        <f t="shared" si="4"/>
        <v>10</v>
      </c>
      <c r="Q24">
        <f t="shared" si="5"/>
        <v>5</v>
      </c>
      <c r="R24">
        <f t="shared" si="6"/>
        <v>5</v>
      </c>
      <c r="Y24">
        <v>8</v>
      </c>
      <c r="Z24" s="1">
        <f t="shared" si="7"/>
        <v>2</v>
      </c>
      <c r="AA24" s="1">
        <f t="shared" si="8"/>
        <v>4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32">
        <v>24</v>
      </c>
      <c r="B25" s="1">
        <v>1</v>
      </c>
      <c r="C25" s="1">
        <v>2</v>
      </c>
      <c r="D25" s="1">
        <v>1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1</v>
      </c>
      <c r="K25" s="1">
        <v>2</v>
      </c>
      <c r="L25" s="1">
        <f t="shared" si="0"/>
        <v>8</v>
      </c>
      <c r="M25">
        <f t="shared" si="1"/>
        <v>3</v>
      </c>
      <c r="N25">
        <f t="shared" si="2"/>
        <v>7</v>
      </c>
      <c r="O25">
        <f t="shared" si="3"/>
        <v>0</v>
      </c>
      <c r="P25">
        <f t="shared" si="4"/>
        <v>10</v>
      </c>
      <c r="Q25">
        <f t="shared" si="5"/>
        <v>3</v>
      </c>
      <c r="R25">
        <f t="shared" si="6"/>
        <v>7</v>
      </c>
      <c r="T25" t="s">
        <v>276</v>
      </c>
      <c r="U25" s="1">
        <f>AVERAGE(L2:L139,120)</f>
        <v>8.4710743801652892</v>
      </c>
      <c r="Y25">
        <v>8</v>
      </c>
      <c r="Z25" s="1">
        <f t="shared" si="7"/>
        <v>0</v>
      </c>
      <c r="AA25" s="1">
        <f t="shared" si="8"/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32">
        <v>25</v>
      </c>
      <c r="B26" s="1">
        <v>1</v>
      </c>
      <c r="C26" s="1">
        <v>2</v>
      </c>
      <c r="D26" s="1">
        <v>1</v>
      </c>
      <c r="E26" s="1">
        <v>1</v>
      </c>
      <c r="F26" s="1">
        <v>2</v>
      </c>
      <c r="G26" s="1">
        <v>1</v>
      </c>
      <c r="H26" s="1">
        <v>2</v>
      </c>
      <c r="I26" s="1">
        <v>2</v>
      </c>
      <c r="J26" s="1">
        <v>1</v>
      </c>
      <c r="K26" s="1">
        <v>2</v>
      </c>
      <c r="L26" s="1">
        <f t="shared" si="0"/>
        <v>10</v>
      </c>
      <c r="M26">
        <f t="shared" si="1"/>
        <v>5</v>
      </c>
      <c r="N26">
        <f t="shared" si="2"/>
        <v>5</v>
      </c>
      <c r="O26">
        <f t="shared" si="3"/>
        <v>0</v>
      </c>
      <c r="P26">
        <f t="shared" si="4"/>
        <v>10</v>
      </c>
      <c r="Q26">
        <f t="shared" si="5"/>
        <v>5</v>
      </c>
      <c r="R26">
        <f t="shared" si="6"/>
        <v>5</v>
      </c>
      <c r="T26" t="s">
        <v>278</v>
      </c>
      <c r="U26" s="1">
        <f>MAX(L2:L139)</f>
        <v>10</v>
      </c>
      <c r="Y26">
        <v>8</v>
      </c>
      <c r="Z26" s="1">
        <f t="shared" si="7"/>
        <v>2</v>
      </c>
      <c r="AA26" s="1">
        <f t="shared" si="8"/>
        <v>4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32">
        <v>26</v>
      </c>
      <c r="B27" s="1">
        <v>2</v>
      </c>
      <c r="C27" s="1">
        <v>2</v>
      </c>
      <c r="D27" s="1">
        <v>2</v>
      </c>
      <c r="E27" s="1">
        <v>1</v>
      </c>
      <c r="F27" s="1">
        <v>2</v>
      </c>
      <c r="G27" s="1">
        <v>1</v>
      </c>
      <c r="H27" s="1">
        <v>2</v>
      </c>
      <c r="I27" s="1">
        <v>2</v>
      </c>
      <c r="J27" s="1">
        <v>1</v>
      </c>
      <c r="K27" s="1">
        <v>2</v>
      </c>
      <c r="L27" s="1">
        <f t="shared" si="0"/>
        <v>8</v>
      </c>
      <c r="M27">
        <f t="shared" si="1"/>
        <v>3</v>
      </c>
      <c r="N27">
        <f t="shared" si="2"/>
        <v>7</v>
      </c>
      <c r="O27">
        <f t="shared" si="3"/>
        <v>0</v>
      </c>
      <c r="P27">
        <f t="shared" si="4"/>
        <v>10</v>
      </c>
      <c r="Q27">
        <f t="shared" si="5"/>
        <v>3</v>
      </c>
      <c r="R27">
        <f t="shared" si="6"/>
        <v>7</v>
      </c>
      <c r="T27" t="s">
        <v>277</v>
      </c>
      <c r="U27" s="1">
        <f>MIN(L2:L139)</f>
        <v>2</v>
      </c>
      <c r="Y27">
        <v>8</v>
      </c>
      <c r="Z27" s="1">
        <f t="shared" si="7"/>
        <v>0</v>
      </c>
      <c r="AA27" s="1">
        <f t="shared" si="8"/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32">
        <v>27</v>
      </c>
      <c r="B28" s="1">
        <v>1</v>
      </c>
      <c r="C28" s="1">
        <v>2</v>
      </c>
      <c r="D28" s="1">
        <v>1</v>
      </c>
      <c r="E28" s="1">
        <v>1</v>
      </c>
      <c r="F28" s="1">
        <v>2</v>
      </c>
      <c r="G28" s="1">
        <v>2</v>
      </c>
      <c r="H28" s="1">
        <v>2</v>
      </c>
      <c r="I28" s="1">
        <v>2</v>
      </c>
      <c r="J28" s="1">
        <v>1</v>
      </c>
      <c r="K28" s="1">
        <v>2</v>
      </c>
      <c r="L28" s="1">
        <f t="shared" si="0"/>
        <v>9</v>
      </c>
      <c r="M28">
        <f t="shared" si="1"/>
        <v>4</v>
      </c>
      <c r="N28">
        <f t="shared" si="2"/>
        <v>6</v>
      </c>
      <c r="O28">
        <f t="shared" si="3"/>
        <v>0</v>
      </c>
      <c r="P28">
        <f t="shared" si="4"/>
        <v>10</v>
      </c>
      <c r="Q28">
        <f t="shared" si="5"/>
        <v>4</v>
      </c>
      <c r="R28">
        <f t="shared" si="6"/>
        <v>6</v>
      </c>
      <c r="Y28">
        <v>8</v>
      </c>
      <c r="Z28" s="1">
        <f t="shared" si="7"/>
        <v>1</v>
      </c>
      <c r="AA28" s="1">
        <f t="shared" si="8"/>
        <v>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32">
        <v>28</v>
      </c>
      <c r="B29" s="1">
        <v>1</v>
      </c>
      <c r="C29" s="1">
        <v>2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2</v>
      </c>
      <c r="J29" s="1">
        <v>1</v>
      </c>
      <c r="K29" s="1">
        <v>2</v>
      </c>
      <c r="L29" s="1">
        <f t="shared" si="0"/>
        <v>10</v>
      </c>
      <c r="M29">
        <f t="shared" si="1"/>
        <v>5</v>
      </c>
      <c r="N29">
        <f t="shared" si="2"/>
        <v>5</v>
      </c>
      <c r="O29">
        <f t="shared" si="3"/>
        <v>0</v>
      </c>
      <c r="P29">
        <f t="shared" si="4"/>
        <v>10</v>
      </c>
      <c r="Q29">
        <f t="shared" si="5"/>
        <v>5</v>
      </c>
      <c r="R29">
        <f t="shared" si="6"/>
        <v>5</v>
      </c>
      <c r="T29" t="s">
        <v>280</v>
      </c>
      <c r="U29" s="44">
        <f>_xlfn.STDEV.P(L2:L139)</f>
        <v>1.7930227426208389</v>
      </c>
      <c r="Y29">
        <v>8</v>
      </c>
      <c r="Z29" s="1">
        <f t="shared" si="7"/>
        <v>2</v>
      </c>
      <c r="AA29" s="1">
        <f t="shared" si="8"/>
        <v>4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32">
        <v>29</v>
      </c>
      <c r="B30" s="1">
        <v>1</v>
      </c>
      <c r="C30" s="1">
        <v>2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2</v>
      </c>
      <c r="J30" s="1">
        <v>1</v>
      </c>
      <c r="K30" s="1">
        <v>2</v>
      </c>
      <c r="L30" s="1">
        <f t="shared" si="0"/>
        <v>10</v>
      </c>
      <c r="M30">
        <f t="shared" si="1"/>
        <v>5</v>
      </c>
      <c r="N30">
        <f t="shared" si="2"/>
        <v>5</v>
      </c>
      <c r="O30">
        <f t="shared" si="3"/>
        <v>0</v>
      </c>
      <c r="P30">
        <f t="shared" si="4"/>
        <v>10</v>
      </c>
      <c r="Q30">
        <f t="shared" si="5"/>
        <v>5</v>
      </c>
      <c r="R30">
        <f t="shared" si="6"/>
        <v>5</v>
      </c>
      <c r="T30" t="s">
        <v>279</v>
      </c>
      <c r="U30" s="44">
        <f>_xlfn.VAR.P(L2:L139)</f>
        <v>3.2149305555555556</v>
      </c>
      <c r="Y30">
        <v>8</v>
      </c>
      <c r="Z30" s="1">
        <f t="shared" si="7"/>
        <v>2</v>
      </c>
      <c r="AA30" s="1">
        <f t="shared" si="8"/>
        <v>4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32">
        <v>30</v>
      </c>
      <c r="B31" s="1">
        <v>1</v>
      </c>
      <c r="C31" s="1">
        <v>2</v>
      </c>
      <c r="D31" s="1">
        <v>2</v>
      </c>
      <c r="E31" s="1">
        <v>2</v>
      </c>
      <c r="F31" s="1">
        <v>2</v>
      </c>
      <c r="G31" s="1">
        <v>1</v>
      </c>
      <c r="H31" s="1">
        <v>2</v>
      </c>
      <c r="I31" s="1">
        <v>2</v>
      </c>
      <c r="J31" s="1">
        <v>1</v>
      </c>
      <c r="K31" s="1">
        <v>2</v>
      </c>
      <c r="L31" s="1">
        <f t="shared" si="0"/>
        <v>8</v>
      </c>
      <c r="M31">
        <f t="shared" si="1"/>
        <v>3</v>
      </c>
      <c r="N31">
        <f t="shared" si="2"/>
        <v>7</v>
      </c>
      <c r="O31">
        <f t="shared" si="3"/>
        <v>0</v>
      </c>
      <c r="P31">
        <f t="shared" si="4"/>
        <v>10</v>
      </c>
      <c r="Q31">
        <f t="shared" si="5"/>
        <v>3</v>
      </c>
      <c r="R31">
        <f t="shared" si="6"/>
        <v>7</v>
      </c>
      <c r="Y31">
        <v>8</v>
      </c>
      <c r="Z31" s="1">
        <f t="shared" si="7"/>
        <v>0</v>
      </c>
      <c r="AA31" s="1">
        <f t="shared" si="8"/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32">
        <v>31</v>
      </c>
      <c r="B32" s="1">
        <v>1</v>
      </c>
      <c r="C32" s="1">
        <v>1</v>
      </c>
      <c r="D32" s="1">
        <v>2</v>
      </c>
      <c r="E32" s="1">
        <v>2</v>
      </c>
      <c r="F32" s="1">
        <v>2</v>
      </c>
      <c r="G32" s="1">
        <v>1</v>
      </c>
      <c r="H32" s="1">
        <v>1</v>
      </c>
      <c r="I32" s="1">
        <v>2</v>
      </c>
      <c r="J32" s="1">
        <v>1</v>
      </c>
      <c r="K32" s="1">
        <v>2</v>
      </c>
      <c r="L32" s="1">
        <f t="shared" si="0"/>
        <v>6</v>
      </c>
      <c r="M32">
        <f t="shared" si="1"/>
        <v>5</v>
      </c>
      <c r="N32">
        <f t="shared" si="2"/>
        <v>5</v>
      </c>
      <c r="O32">
        <f t="shared" si="3"/>
        <v>0</v>
      </c>
      <c r="P32">
        <f t="shared" si="4"/>
        <v>10</v>
      </c>
      <c r="Q32">
        <f t="shared" si="5"/>
        <v>5</v>
      </c>
      <c r="R32">
        <f t="shared" si="6"/>
        <v>5</v>
      </c>
      <c r="Y32">
        <v>8</v>
      </c>
      <c r="Z32" s="1">
        <f t="shared" si="7"/>
        <v>-2</v>
      </c>
      <c r="AA32" s="1">
        <f t="shared" si="8"/>
        <v>4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s="32">
        <v>32</v>
      </c>
      <c r="B33" s="1">
        <v>1</v>
      </c>
      <c r="C33" s="1">
        <v>2</v>
      </c>
      <c r="D33" s="1">
        <v>1</v>
      </c>
      <c r="E33" s="1">
        <v>1</v>
      </c>
      <c r="F33" s="1">
        <v>2</v>
      </c>
      <c r="G33" s="1">
        <v>1</v>
      </c>
      <c r="H33" s="1">
        <v>2</v>
      </c>
      <c r="I33" s="1">
        <v>2</v>
      </c>
      <c r="J33" s="1">
        <v>1</v>
      </c>
      <c r="K33" s="1">
        <v>2</v>
      </c>
      <c r="L33" s="1">
        <f t="shared" si="0"/>
        <v>10</v>
      </c>
      <c r="M33">
        <f t="shared" si="1"/>
        <v>5</v>
      </c>
      <c r="N33">
        <f t="shared" si="2"/>
        <v>5</v>
      </c>
      <c r="O33">
        <f t="shared" si="3"/>
        <v>0</v>
      </c>
      <c r="P33">
        <f t="shared" si="4"/>
        <v>10</v>
      </c>
      <c r="Q33">
        <f t="shared" si="5"/>
        <v>5</v>
      </c>
      <c r="R33">
        <f t="shared" si="6"/>
        <v>5</v>
      </c>
      <c r="Y33">
        <v>8</v>
      </c>
      <c r="Z33" s="1">
        <f t="shared" si="7"/>
        <v>2</v>
      </c>
      <c r="AA33" s="1">
        <f t="shared" si="8"/>
        <v>4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s="32">
        <v>33</v>
      </c>
      <c r="B34" s="1">
        <v>2</v>
      </c>
      <c r="C34" s="1">
        <v>2</v>
      </c>
      <c r="D34" s="1">
        <v>1</v>
      </c>
      <c r="E34" s="1">
        <v>1</v>
      </c>
      <c r="F34" s="1">
        <v>2</v>
      </c>
      <c r="G34" s="1">
        <v>1</v>
      </c>
      <c r="H34" s="1">
        <v>2</v>
      </c>
      <c r="I34" s="1">
        <v>2</v>
      </c>
      <c r="J34" s="1">
        <v>1</v>
      </c>
      <c r="K34" s="1">
        <v>2</v>
      </c>
      <c r="L34" s="1">
        <f t="shared" si="0"/>
        <v>9</v>
      </c>
      <c r="M34">
        <f t="shared" si="1"/>
        <v>4</v>
      </c>
      <c r="N34">
        <f t="shared" si="2"/>
        <v>6</v>
      </c>
      <c r="O34">
        <f t="shared" si="3"/>
        <v>0</v>
      </c>
      <c r="P34">
        <f t="shared" si="4"/>
        <v>10</v>
      </c>
      <c r="Q34">
        <f t="shared" si="5"/>
        <v>4</v>
      </c>
      <c r="R34">
        <f t="shared" si="6"/>
        <v>6</v>
      </c>
      <c r="Y34">
        <v>8</v>
      </c>
      <c r="Z34" s="1">
        <f t="shared" si="7"/>
        <v>1</v>
      </c>
      <c r="AA34" s="1">
        <f t="shared" si="8"/>
        <v>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s="35" customFormat="1" x14ac:dyDescent="0.2">
      <c r="A35" s="35">
        <v>34</v>
      </c>
      <c r="B35" s="35">
        <v>1</v>
      </c>
      <c r="C35" s="35">
        <v>-77</v>
      </c>
      <c r="D35" s="35">
        <v>-77</v>
      </c>
      <c r="E35" s="35">
        <v>-77</v>
      </c>
      <c r="F35" s="35">
        <v>-77</v>
      </c>
      <c r="G35" s="35">
        <v>-77</v>
      </c>
      <c r="H35" s="35">
        <v>-77</v>
      </c>
      <c r="I35" s="35">
        <v>-77</v>
      </c>
      <c r="J35" s="35">
        <v>-77</v>
      </c>
      <c r="K35" s="35">
        <v>-77</v>
      </c>
      <c r="M35" s="35">
        <f t="shared" si="1"/>
        <v>1</v>
      </c>
      <c r="N35" s="35">
        <f t="shared" si="2"/>
        <v>0</v>
      </c>
      <c r="O35" s="35">
        <f t="shared" si="3"/>
        <v>9</v>
      </c>
      <c r="P35" s="35">
        <f t="shared" si="4"/>
        <v>1</v>
      </c>
      <c r="Q35" s="35">
        <v>0</v>
      </c>
      <c r="R35" s="35">
        <f t="shared" si="6"/>
        <v>0</v>
      </c>
      <c r="Y35" s="36"/>
      <c r="AA35" s="1">
        <f t="shared" si="8"/>
        <v>0</v>
      </c>
    </row>
    <row r="36" spans="1:37" x14ac:dyDescent="0.2">
      <c r="A36" s="32">
        <v>35</v>
      </c>
      <c r="B36" s="1">
        <v>1</v>
      </c>
      <c r="C36" s="1">
        <v>2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1</v>
      </c>
      <c r="K36" s="1">
        <v>2</v>
      </c>
      <c r="L36" s="1">
        <f t="shared" si="0"/>
        <v>8</v>
      </c>
      <c r="M36">
        <f t="shared" si="1"/>
        <v>5</v>
      </c>
      <c r="N36">
        <f t="shared" si="2"/>
        <v>5</v>
      </c>
      <c r="O36">
        <f t="shared" si="3"/>
        <v>0</v>
      </c>
      <c r="P36">
        <f t="shared" si="4"/>
        <v>10</v>
      </c>
      <c r="Q36">
        <f t="shared" si="5"/>
        <v>5</v>
      </c>
      <c r="R36">
        <f t="shared" si="6"/>
        <v>5</v>
      </c>
      <c r="Y36">
        <v>8</v>
      </c>
      <c r="Z36" s="1">
        <f t="shared" si="7"/>
        <v>0</v>
      </c>
      <c r="AA36" s="1">
        <f t="shared" si="8"/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32">
        <v>36</v>
      </c>
      <c r="B37" s="1">
        <v>1</v>
      </c>
      <c r="C37" s="1">
        <v>2</v>
      </c>
      <c r="D37" s="1">
        <v>1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1</v>
      </c>
      <c r="K37" s="1">
        <v>2</v>
      </c>
      <c r="L37" s="1">
        <f t="shared" si="0"/>
        <v>9</v>
      </c>
      <c r="M37">
        <f t="shared" si="1"/>
        <v>4</v>
      </c>
      <c r="N37">
        <f t="shared" si="2"/>
        <v>6</v>
      </c>
      <c r="O37">
        <f t="shared" si="3"/>
        <v>0</v>
      </c>
      <c r="P37">
        <f t="shared" si="4"/>
        <v>10</v>
      </c>
      <c r="Q37">
        <f t="shared" si="5"/>
        <v>4</v>
      </c>
      <c r="R37">
        <f t="shared" si="6"/>
        <v>6</v>
      </c>
      <c r="Y37">
        <v>8</v>
      </c>
      <c r="Z37" s="1">
        <f t="shared" si="7"/>
        <v>1</v>
      </c>
      <c r="AA37" s="1">
        <f t="shared" si="8"/>
        <v>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32">
        <v>37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2</v>
      </c>
      <c r="J38" s="1">
        <v>1</v>
      </c>
      <c r="K38" s="1">
        <v>2</v>
      </c>
      <c r="L38" s="1">
        <f t="shared" si="0"/>
        <v>9</v>
      </c>
      <c r="M38">
        <f t="shared" si="1"/>
        <v>4</v>
      </c>
      <c r="N38">
        <f t="shared" si="2"/>
        <v>6</v>
      </c>
      <c r="O38">
        <f t="shared" si="3"/>
        <v>0</v>
      </c>
      <c r="P38">
        <f t="shared" si="4"/>
        <v>10</v>
      </c>
      <c r="Q38">
        <f t="shared" si="5"/>
        <v>4</v>
      </c>
      <c r="R38">
        <f t="shared" si="6"/>
        <v>6</v>
      </c>
      <c r="Y38">
        <v>8</v>
      </c>
      <c r="Z38" s="1">
        <f t="shared" si="7"/>
        <v>1</v>
      </c>
      <c r="AA38" s="1">
        <f t="shared" si="8"/>
        <v>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32">
        <v>38</v>
      </c>
      <c r="B39" s="1">
        <v>1</v>
      </c>
      <c r="C39" s="1">
        <v>2</v>
      </c>
      <c r="D39" s="1">
        <v>1</v>
      </c>
      <c r="E39" s="1">
        <v>1</v>
      </c>
      <c r="F39" s="1">
        <v>2</v>
      </c>
      <c r="G39" s="1">
        <v>1</v>
      </c>
      <c r="H39" s="1">
        <v>2</v>
      </c>
      <c r="I39" s="1">
        <v>2</v>
      </c>
      <c r="J39" s="1">
        <v>1</v>
      </c>
      <c r="K39" s="1">
        <v>2</v>
      </c>
      <c r="L39" s="1">
        <f t="shared" si="0"/>
        <v>10</v>
      </c>
      <c r="M39">
        <f t="shared" si="1"/>
        <v>5</v>
      </c>
      <c r="N39">
        <f t="shared" si="2"/>
        <v>5</v>
      </c>
      <c r="O39">
        <f t="shared" si="3"/>
        <v>0</v>
      </c>
      <c r="P39">
        <f t="shared" si="4"/>
        <v>10</v>
      </c>
      <c r="Q39">
        <f t="shared" si="5"/>
        <v>5</v>
      </c>
      <c r="R39">
        <f t="shared" si="6"/>
        <v>5</v>
      </c>
      <c r="Y39">
        <v>8</v>
      </c>
      <c r="Z39" s="1">
        <f t="shared" si="7"/>
        <v>2</v>
      </c>
      <c r="AA39" s="1">
        <f t="shared" si="8"/>
        <v>4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s="35" customFormat="1" x14ac:dyDescent="0.2">
      <c r="A40" s="35">
        <v>39</v>
      </c>
      <c r="B40" s="35">
        <v>-77</v>
      </c>
      <c r="C40" s="35">
        <v>-77</v>
      </c>
      <c r="D40" s="35">
        <v>-77</v>
      </c>
      <c r="E40" s="35">
        <v>-77</v>
      </c>
      <c r="F40" s="35">
        <v>-77</v>
      </c>
      <c r="G40" s="35">
        <v>-77</v>
      </c>
      <c r="H40" s="35">
        <v>-77</v>
      </c>
      <c r="I40" s="35">
        <v>-77</v>
      </c>
      <c r="J40" s="35">
        <v>-77</v>
      </c>
      <c r="K40" s="35">
        <v>-77</v>
      </c>
      <c r="M40" s="35">
        <f t="shared" si="1"/>
        <v>0</v>
      </c>
      <c r="N40" s="35">
        <f t="shared" si="2"/>
        <v>0</v>
      </c>
      <c r="O40" s="35">
        <f t="shared" si="3"/>
        <v>10</v>
      </c>
      <c r="P40" s="35">
        <f t="shared" si="4"/>
        <v>0</v>
      </c>
      <c r="Q40" s="35">
        <f t="shared" si="5"/>
        <v>0</v>
      </c>
      <c r="R40" s="35">
        <f t="shared" si="6"/>
        <v>0</v>
      </c>
      <c r="Y40" s="36"/>
      <c r="AA40" s="1">
        <f t="shared" si="8"/>
        <v>0</v>
      </c>
    </row>
    <row r="41" spans="1:37" s="35" customFormat="1" x14ac:dyDescent="0.2">
      <c r="A41" s="35">
        <v>40</v>
      </c>
      <c r="B41" s="35">
        <v>-77</v>
      </c>
      <c r="C41" s="35">
        <v>-77</v>
      </c>
      <c r="D41" s="35">
        <v>-77</v>
      </c>
      <c r="E41" s="35">
        <v>-77</v>
      </c>
      <c r="F41" s="35">
        <v>-77</v>
      </c>
      <c r="G41" s="35">
        <v>-77</v>
      </c>
      <c r="H41" s="35">
        <v>-77</v>
      </c>
      <c r="I41" s="35">
        <v>-77</v>
      </c>
      <c r="J41" s="35">
        <v>-77</v>
      </c>
      <c r="K41" s="35">
        <v>-77</v>
      </c>
      <c r="M41" s="35">
        <f t="shared" si="1"/>
        <v>0</v>
      </c>
      <c r="N41" s="35">
        <f t="shared" si="2"/>
        <v>0</v>
      </c>
      <c r="O41" s="35">
        <f t="shared" si="3"/>
        <v>10</v>
      </c>
      <c r="P41" s="35">
        <f t="shared" si="4"/>
        <v>0</v>
      </c>
      <c r="Q41" s="35">
        <f t="shared" si="5"/>
        <v>0</v>
      </c>
      <c r="R41" s="35">
        <f t="shared" si="6"/>
        <v>0</v>
      </c>
      <c r="Y41" s="36"/>
      <c r="AA41" s="1">
        <f t="shared" si="8"/>
        <v>0</v>
      </c>
    </row>
    <row r="42" spans="1:37" s="35" customFormat="1" x14ac:dyDescent="0.2">
      <c r="A42" s="35">
        <v>41</v>
      </c>
      <c r="B42" s="35">
        <v>1</v>
      </c>
      <c r="C42" s="35">
        <v>1</v>
      </c>
      <c r="D42" s="35">
        <v>1</v>
      </c>
      <c r="E42" s="35">
        <v>-77</v>
      </c>
      <c r="F42" s="35">
        <v>-77</v>
      </c>
      <c r="G42" s="35">
        <v>-77</v>
      </c>
      <c r="H42" s="35">
        <v>-77</v>
      </c>
      <c r="I42" s="35">
        <v>-77</v>
      </c>
      <c r="J42" s="35">
        <v>-77</v>
      </c>
      <c r="K42" s="35">
        <v>-77</v>
      </c>
      <c r="M42" s="35">
        <f t="shared" si="1"/>
        <v>3</v>
      </c>
      <c r="N42" s="35">
        <f t="shared" si="2"/>
        <v>0</v>
      </c>
      <c r="O42" s="35">
        <f t="shared" si="3"/>
        <v>7</v>
      </c>
      <c r="P42" s="35">
        <f t="shared" si="4"/>
        <v>3</v>
      </c>
      <c r="Q42" s="35">
        <v>0</v>
      </c>
      <c r="R42" s="35">
        <f t="shared" si="6"/>
        <v>0</v>
      </c>
      <c r="Y42" s="36"/>
      <c r="AA42" s="1">
        <f t="shared" si="8"/>
        <v>0</v>
      </c>
    </row>
    <row r="43" spans="1:37" x14ac:dyDescent="0.2">
      <c r="A43" s="32">
        <v>42</v>
      </c>
      <c r="B43" s="1">
        <v>1</v>
      </c>
      <c r="C43" s="1">
        <v>2</v>
      </c>
      <c r="D43" s="1">
        <v>1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1</v>
      </c>
      <c r="K43" s="1">
        <v>2</v>
      </c>
      <c r="L43" s="1">
        <f t="shared" si="0"/>
        <v>9</v>
      </c>
      <c r="M43">
        <f t="shared" si="1"/>
        <v>4</v>
      </c>
      <c r="N43">
        <f t="shared" si="2"/>
        <v>6</v>
      </c>
      <c r="O43">
        <f t="shared" si="3"/>
        <v>0</v>
      </c>
      <c r="P43">
        <f t="shared" si="4"/>
        <v>10</v>
      </c>
      <c r="Q43">
        <f t="shared" si="5"/>
        <v>4</v>
      </c>
      <c r="R43">
        <f t="shared" si="6"/>
        <v>6</v>
      </c>
      <c r="Y43">
        <v>8</v>
      </c>
      <c r="Z43" s="1">
        <f t="shared" si="7"/>
        <v>1</v>
      </c>
      <c r="AA43" s="1">
        <f t="shared" si="8"/>
        <v>1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32">
        <v>43</v>
      </c>
      <c r="B44" s="1">
        <v>1</v>
      </c>
      <c r="C44" s="1">
        <v>2</v>
      </c>
      <c r="D44" s="1">
        <v>1</v>
      </c>
      <c r="E44" s="1">
        <v>2</v>
      </c>
      <c r="F44" s="1">
        <v>1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f t="shared" si="0"/>
        <v>6</v>
      </c>
      <c r="M44">
        <f t="shared" si="1"/>
        <v>3</v>
      </c>
      <c r="N44">
        <f t="shared" si="2"/>
        <v>7</v>
      </c>
      <c r="O44">
        <f t="shared" si="3"/>
        <v>0</v>
      </c>
      <c r="P44">
        <f t="shared" si="4"/>
        <v>10</v>
      </c>
      <c r="Q44">
        <f t="shared" si="5"/>
        <v>3</v>
      </c>
      <c r="R44">
        <f t="shared" si="6"/>
        <v>7</v>
      </c>
      <c r="Y44">
        <v>8</v>
      </c>
      <c r="Z44" s="1">
        <f t="shared" si="7"/>
        <v>-2</v>
      </c>
      <c r="AA44" s="1">
        <f t="shared" si="8"/>
        <v>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s="32">
        <v>44</v>
      </c>
      <c r="B45" s="1">
        <v>1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f t="shared" si="0"/>
        <v>5</v>
      </c>
      <c r="M45">
        <f t="shared" si="1"/>
        <v>2</v>
      </c>
      <c r="N45">
        <f t="shared" si="2"/>
        <v>8</v>
      </c>
      <c r="O45">
        <f t="shared" si="3"/>
        <v>0</v>
      </c>
      <c r="P45">
        <f t="shared" si="4"/>
        <v>10</v>
      </c>
      <c r="Q45">
        <f t="shared" si="5"/>
        <v>2</v>
      </c>
      <c r="R45">
        <f t="shared" si="6"/>
        <v>8</v>
      </c>
      <c r="Y45">
        <v>8</v>
      </c>
      <c r="Z45" s="1">
        <f t="shared" si="7"/>
        <v>-3</v>
      </c>
      <c r="AA45" s="1">
        <f t="shared" si="8"/>
        <v>9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s="32">
        <v>45</v>
      </c>
      <c r="B46" s="1">
        <v>1</v>
      </c>
      <c r="C46" s="1">
        <v>2</v>
      </c>
      <c r="D46" s="1">
        <v>1</v>
      </c>
      <c r="E46" s="1">
        <v>1</v>
      </c>
      <c r="F46" s="1">
        <v>2</v>
      </c>
      <c r="G46" s="1">
        <v>1</v>
      </c>
      <c r="H46" s="1">
        <v>2</v>
      </c>
      <c r="I46" s="1">
        <v>2</v>
      </c>
      <c r="J46" s="1">
        <v>1</v>
      </c>
      <c r="K46" s="1">
        <v>2</v>
      </c>
      <c r="L46" s="1">
        <f t="shared" si="0"/>
        <v>10</v>
      </c>
      <c r="M46">
        <f t="shared" si="1"/>
        <v>5</v>
      </c>
      <c r="N46">
        <f t="shared" si="2"/>
        <v>5</v>
      </c>
      <c r="O46">
        <f t="shared" si="3"/>
        <v>0</v>
      </c>
      <c r="P46">
        <f t="shared" si="4"/>
        <v>10</v>
      </c>
      <c r="Q46">
        <f t="shared" si="5"/>
        <v>5</v>
      </c>
      <c r="R46">
        <f t="shared" si="6"/>
        <v>5</v>
      </c>
      <c r="Y46">
        <v>8</v>
      </c>
      <c r="Z46" s="1">
        <f t="shared" si="7"/>
        <v>2</v>
      </c>
      <c r="AA46" s="1">
        <f t="shared" si="8"/>
        <v>4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s="35" customFormat="1" x14ac:dyDescent="0.2">
      <c r="A47" s="35">
        <v>46</v>
      </c>
      <c r="B47" s="35">
        <v>-77</v>
      </c>
      <c r="C47" s="35">
        <v>-77</v>
      </c>
      <c r="D47" s="35">
        <v>-77</v>
      </c>
      <c r="E47" s="35">
        <v>-77</v>
      </c>
      <c r="F47" s="35">
        <v>-77</v>
      </c>
      <c r="G47" s="35">
        <v>-77</v>
      </c>
      <c r="H47" s="35">
        <v>-77</v>
      </c>
      <c r="I47" s="35">
        <v>-77</v>
      </c>
      <c r="J47" s="35">
        <v>-77</v>
      </c>
      <c r="K47" s="35">
        <v>-77</v>
      </c>
      <c r="M47" s="35">
        <f t="shared" si="1"/>
        <v>0</v>
      </c>
      <c r="N47" s="35">
        <f t="shared" si="2"/>
        <v>0</v>
      </c>
      <c r="O47" s="35">
        <f t="shared" si="3"/>
        <v>10</v>
      </c>
      <c r="P47" s="35">
        <f t="shared" si="4"/>
        <v>0</v>
      </c>
      <c r="Q47" s="35">
        <f t="shared" si="5"/>
        <v>0</v>
      </c>
      <c r="R47" s="35">
        <f t="shared" si="6"/>
        <v>0</v>
      </c>
      <c r="Y47" s="36"/>
      <c r="AA47" s="1">
        <f t="shared" si="8"/>
        <v>0</v>
      </c>
    </row>
    <row r="48" spans="1:37" x14ac:dyDescent="0.2">
      <c r="A48" s="32">
        <v>47</v>
      </c>
      <c r="B48" s="1">
        <v>1</v>
      </c>
      <c r="C48" s="1">
        <v>2</v>
      </c>
      <c r="D48" s="1">
        <v>1</v>
      </c>
      <c r="E48" s="1">
        <v>2</v>
      </c>
      <c r="F48" s="1">
        <v>2</v>
      </c>
      <c r="G48" s="1">
        <v>1</v>
      </c>
      <c r="H48" s="1">
        <v>2</v>
      </c>
      <c r="I48" s="1">
        <v>1</v>
      </c>
      <c r="J48" s="1">
        <v>1</v>
      </c>
      <c r="K48" s="1">
        <v>2</v>
      </c>
      <c r="L48" s="1">
        <f t="shared" si="0"/>
        <v>8</v>
      </c>
      <c r="M48">
        <f t="shared" si="1"/>
        <v>5</v>
      </c>
      <c r="N48">
        <f t="shared" si="2"/>
        <v>5</v>
      </c>
      <c r="O48">
        <f t="shared" si="3"/>
        <v>0</v>
      </c>
      <c r="P48">
        <f t="shared" si="4"/>
        <v>10</v>
      </c>
      <c r="Q48">
        <f t="shared" si="5"/>
        <v>5</v>
      </c>
      <c r="R48">
        <f t="shared" si="6"/>
        <v>5</v>
      </c>
      <c r="Y48">
        <v>8</v>
      </c>
      <c r="Z48" s="1">
        <f t="shared" si="7"/>
        <v>0</v>
      </c>
      <c r="AA48" s="1">
        <f t="shared" si="8"/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s="32">
        <v>48</v>
      </c>
      <c r="B49" s="1">
        <v>1</v>
      </c>
      <c r="C49" s="1">
        <v>2</v>
      </c>
      <c r="D49" s="1">
        <v>1</v>
      </c>
      <c r="E49" s="1">
        <v>2</v>
      </c>
      <c r="F49" s="1">
        <v>2</v>
      </c>
      <c r="G49" s="1">
        <v>1</v>
      </c>
      <c r="H49" s="1">
        <v>2</v>
      </c>
      <c r="I49" s="1">
        <v>2</v>
      </c>
      <c r="J49" s="1">
        <v>1</v>
      </c>
      <c r="K49" s="1">
        <v>1</v>
      </c>
      <c r="L49" s="1">
        <f t="shared" si="0"/>
        <v>8</v>
      </c>
      <c r="M49">
        <f t="shared" si="1"/>
        <v>5</v>
      </c>
      <c r="N49">
        <f t="shared" si="2"/>
        <v>5</v>
      </c>
      <c r="O49">
        <f t="shared" si="3"/>
        <v>0</v>
      </c>
      <c r="P49">
        <f t="shared" si="4"/>
        <v>10</v>
      </c>
      <c r="Q49">
        <f t="shared" si="5"/>
        <v>5</v>
      </c>
      <c r="R49">
        <f t="shared" si="6"/>
        <v>5</v>
      </c>
      <c r="Y49">
        <v>8</v>
      </c>
      <c r="Z49" s="1">
        <f t="shared" si="7"/>
        <v>0</v>
      </c>
      <c r="AA49" s="1">
        <f t="shared" si="8"/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s="35" customFormat="1" x14ac:dyDescent="0.2">
      <c r="A50" s="35">
        <v>49</v>
      </c>
      <c r="B50" s="35">
        <v>-77</v>
      </c>
      <c r="C50" s="35">
        <v>-77</v>
      </c>
      <c r="D50" s="35">
        <v>-77</v>
      </c>
      <c r="E50" s="35">
        <v>-77</v>
      </c>
      <c r="F50" s="35">
        <v>-77</v>
      </c>
      <c r="G50" s="35">
        <v>-77</v>
      </c>
      <c r="H50" s="35">
        <v>-77</v>
      </c>
      <c r="I50" s="35">
        <v>-77</v>
      </c>
      <c r="J50" s="35">
        <v>-77</v>
      </c>
      <c r="K50" s="35">
        <v>-77</v>
      </c>
      <c r="M50" s="35">
        <f t="shared" si="1"/>
        <v>0</v>
      </c>
      <c r="N50" s="35">
        <f t="shared" si="2"/>
        <v>0</v>
      </c>
      <c r="O50" s="35">
        <f t="shared" si="3"/>
        <v>10</v>
      </c>
      <c r="P50" s="35">
        <f t="shared" si="4"/>
        <v>0</v>
      </c>
      <c r="Q50" s="35">
        <f t="shared" si="5"/>
        <v>0</v>
      </c>
      <c r="R50" s="35">
        <f t="shared" si="6"/>
        <v>0</v>
      </c>
      <c r="Y50" s="36"/>
      <c r="AA50" s="1">
        <f t="shared" si="8"/>
        <v>0</v>
      </c>
    </row>
    <row r="51" spans="1:37" x14ac:dyDescent="0.2">
      <c r="A51" s="32">
        <v>50</v>
      </c>
      <c r="B51" s="1">
        <v>1</v>
      </c>
      <c r="C51" s="1">
        <v>2</v>
      </c>
      <c r="D51" s="1">
        <v>1</v>
      </c>
      <c r="E51" s="1">
        <v>1</v>
      </c>
      <c r="F51" s="1">
        <v>2</v>
      </c>
      <c r="G51" s="1">
        <v>1</v>
      </c>
      <c r="H51" s="1">
        <v>2</v>
      </c>
      <c r="I51" s="1">
        <v>2</v>
      </c>
      <c r="J51" s="1">
        <v>1</v>
      </c>
      <c r="K51" s="1">
        <v>2</v>
      </c>
      <c r="L51" s="1">
        <f t="shared" si="0"/>
        <v>10</v>
      </c>
      <c r="M51">
        <f t="shared" si="1"/>
        <v>5</v>
      </c>
      <c r="N51">
        <f t="shared" si="2"/>
        <v>5</v>
      </c>
      <c r="O51">
        <f t="shared" si="3"/>
        <v>0</v>
      </c>
      <c r="P51">
        <f t="shared" si="4"/>
        <v>10</v>
      </c>
      <c r="Q51">
        <f t="shared" si="5"/>
        <v>5</v>
      </c>
      <c r="R51">
        <f t="shared" si="6"/>
        <v>5</v>
      </c>
      <c r="Y51">
        <v>8</v>
      </c>
      <c r="Z51" s="1">
        <f t="shared" si="7"/>
        <v>2</v>
      </c>
      <c r="AA51" s="1">
        <f t="shared" si="8"/>
        <v>4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s="32">
        <v>51</v>
      </c>
      <c r="B52" s="1">
        <v>1</v>
      </c>
      <c r="C52" s="1">
        <v>2</v>
      </c>
      <c r="D52" s="1">
        <v>1</v>
      </c>
      <c r="E52" s="1">
        <v>2</v>
      </c>
      <c r="F52" s="1">
        <v>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f t="shared" si="0"/>
        <v>9</v>
      </c>
      <c r="M52">
        <f t="shared" si="1"/>
        <v>4</v>
      </c>
      <c r="N52">
        <f t="shared" si="2"/>
        <v>6</v>
      </c>
      <c r="O52">
        <f t="shared" si="3"/>
        <v>0</v>
      </c>
      <c r="P52">
        <f t="shared" si="4"/>
        <v>10</v>
      </c>
      <c r="Q52">
        <f t="shared" si="5"/>
        <v>4</v>
      </c>
      <c r="R52">
        <f t="shared" si="6"/>
        <v>6</v>
      </c>
      <c r="Y52">
        <v>8</v>
      </c>
      <c r="Z52" s="1">
        <f t="shared" si="7"/>
        <v>1</v>
      </c>
      <c r="AA52" s="1">
        <f t="shared" si="8"/>
        <v>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s="32">
        <v>52</v>
      </c>
      <c r="B53" s="1">
        <v>1</v>
      </c>
      <c r="C53" s="1">
        <v>2</v>
      </c>
      <c r="D53" s="1">
        <v>1</v>
      </c>
      <c r="E53" s="1">
        <v>2</v>
      </c>
      <c r="F53" s="1">
        <v>2</v>
      </c>
      <c r="G53" s="1">
        <v>1</v>
      </c>
      <c r="H53" s="1">
        <v>2</v>
      </c>
      <c r="I53" s="1">
        <v>1</v>
      </c>
      <c r="J53" s="1">
        <v>1</v>
      </c>
      <c r="K53" s="1">
        <v>2</v>
      </c>
      <c r="L53" s="1">
        <f t="shared" si="0"/>
        <v>8</v>
      </c>
      <c r="M53">
        <f t="shared" si="1"/>
        <v>5</v>
      </c>
      <c r="N53">
        <f t="shared" si="2"/>
        <v>5</v>
      </c>
      <c r="O53">
        <f t="shared" si="3"/>
        <v>0</v>
      </c>
      <c r="P53">
        <f t="shared" si="4"/>
        <v>10</v>
      </c>
      <c r="Q53">
        <f t="shared" si="5"/>
        <v>5</v>
      </c>
      <c r="R53">
        <f t="shared" si="6"/>
        <v>5</v>
      </c>
      <c r="Y53">
        <v>8</v>
      </c>
      <c r="Z53" s="1">
        <f t="shared" si="7"/>
        <v>0</v>
      </c>
      <c r="AA53" s="1">
        <f t="shared" si="8"/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s="32">
        <v>53</v>
      </c>
      <c r="B54" s="1">
        <v>1</v>
      </c>
      <c r="C54" s="1">
        <v>1</v>
      </c>
      <c r="D54" s="1">
        <v>1</v>
      </c>
      <c r="E54" s="1">
        <v>2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2</v>
      </c>
      <c r="L54" s="1">
        <f t="shared" si="0"/>
        <v>6</v>
      </c>
      <c r="M54">
        <f t="shared" si="1"/>
        <v>7</v>
      </c>
      <c r="N54">
        <f t="shared" si="2"/>
        <v>3</v>
      </c>
      <c r="O54">
        <f t="shared" si="3"/>
        <v>0</v>
      </c>
      <c r="P54">
        <f t="shared" si="4"/>
        <v>10</v>
      </c>
      <c r="Q54">
        <f t="shared" si="5"/>
        <v>7</v>
      </c>
      <c r="R54">
        <f t="shared" si="6"/>
        <v>3</v>
      </c>
      <c r="Y54">
        <v>8</v>
      </c>
      <c r="Z54" s="1">
        <f t="shared" si="7"/>
        <v>-2</v>
      </c>
      <c r="AA54" s="1">
        <f t="shared" si="8"/>
        <v>4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s="32">
        <v>54</v>
      </c>
      <c r="B55" s="1">
        <v>1</v>
      </c>
      <c r="C55" s="1">
        <v>1</v>
      </c>
      <c r="D55" s="1">
        <v>1</v>
      </c>
      <c r="E55" s="1">
        <v>2</v>
      </c>
      <c r="F55" s="1">
        <v>2</v>
      </c>
      <c r="G55" s="1">
        <v>2</v>
      </c>
      <c r="H55" s="1">
        <v>2</v>
      </c>
      <c r="I55" s="1">
        <v>1</v>
      </c>
      <c r="J55" s="1">
        <v>1</v>
      </c>
      <c r="K55" s="1">
        <v>1</v>
      </c>
      <c r="L55" s="1">
        <f t="shared" si="0"/>
        <v>5</v>
      </c>
      <c r="M55">
        <f t="shared" si="1"/>
        <v>6</v>
      </c>
      <c r="N55">
        <f t="shared" si="2"/>
        <v>4</v>
      </c>
      <c r="O55">
        <f t="shared" si="3"/>
        <v>0</v>
      </c>
      <c r="P55">
        <f t="shared" si="4"/>
        <v>10</v>
      </c>
      <c r="Q55">
        <f t="shared" si="5"/>
        <v>6</v>
      </c>
      <c r="R55">
        <f t="shared" si="6"/>
        <v>4</v>
      </c>
      <c r="Y55">
        <v>8</v>
      </c>
      <c r="Z55" s="1">
        <f t="shared" si="7"/>
        <v>-3</v>
      </c>
      <c r="AA55" s="1">
        <f t="shared" si="8"/>
        <v>9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s="32">
        <v>55</v>
      </c>
      <c r="B56" s="1">
        <v>1</v>
      </c>
      <c r="C56" s="1">
        <v>2</v>
      </c>
      <c r="D56" s="1">
        <v>1</v>
      </c>
      <c r="E56" s="1">
        <v>1</v>
      </c>
      <c r="F56" s="1">
        <v>2</v>
      </c>
      <c r="G56" s="1">
        <v>1</v>
      </c>
      <c r="H56" s="1">
        <v>2</v>
      </c>
      <c r="I56" s="1">
        <v>2</v>
      </c>
      <c r="J56" s="1">
        <v>1</v>
      </c>
      <c r="K56" s="1">
        <v>2</v>
      </c>
      <c r="L56" s="1">
        <f t="shared" si="0"/>
        <v>10</v>
      </c>
      <c r="M56">
        <f t="shared" si="1"/>
        <v>5</v>
      </c>
      <c r="N56">
        <f t="shared" si="2"/>
        <v>5</v>
      </c>
      <c r="O56">
        <f t="shared" si="3"/>
        <v>0</v>
      </c>
      <c r="P56">
        <f t="shared" si="4"/>
        <v>10</v>
      </c>
      <c r="Q56">
        <f t="shared" si="5"/>
        <v>5</v>
      </c>
      <c r="R56">
        <f t="shared" si="6"/>
        <v>5</v>
      </c>
      <c r="Y56">
        <v>8</v>
      </c>
      <c r="Z56" s="1">
        <f t="shared" si="7"/>
        <v>2</v>
      </c>
      <c r="AA56" s="1">
        <f t="shared" si="8"/>
        <v>4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s="35" customFormat="1" x14ac:dyDescent="0.2">
      <c r="A57" s="35">
        <v>56</v>
      </c>
      <c r="B57" s="35">
        <v>-77</v>
      </c>
      <c r="C57" s="35">
        <v>-77</v>
      </c>
      <c r="D57" s="35">
        <v>-77</v>
      </c>
      <c r="E57" s="35">
        <v>-77</v>
      </c>
      <c r="F57" s="35">
        <v>-77</v>
      </c>
      <c r="G57" s="35">
        <v>-77</v>
      </c>
      <c r="H57" s="35">
        <v>-77</v>
      </c>
      <c r="I57" s="35">
        <v>-77</v>
      </c>
      <c r="J57" s="35">
        <v>-77</v>
      </c>
      <c r="K57" s="35">
        <v>-77</v>
      </c>
      <c r="M57" s="35">
        <f t="shared" si="1"/>
        <v>0</v>
      </c>
      <c r="N57" s="35">
        <f t="shared" si="2"/>
        <v>0</v>
      </c>
      <c r="O57" s="35">
        <f t="shared" si="3"/>
        <v>10</v>
      </c>
      <c r="P57" s="35">
        <f t="shared" si="4"/>
        <v>0</v>
      </c>
      <c r="Q57" s="35">
        <f t="shared" si="5"/>
        <v>0</v>
      </c>
      <c r="R57" s="35">
        <f t="shared" si="6"/>
        <v>0</v>
      </c>
      <c r="Y57" s="36"/>
      <c r="AA57" s="1">
        <f t="shared" si="8"/>
        <v>0</v>
      </c>
    </row>
    <row r="58" spans="1:37" s="35" customFormat="1" x14ac:dyDescent="0.2">
      <c r="A58" s="35">
        <v>57</v>
      </c>
      <c r="B58" s="35">
        <v>-77</v>
      </c>
      <c r="C58" s="35">
        <v>-77</v>
      </c>
      <c r="D58" s="35">
        <v>-77</v>
      </c>
      <c r="E58" s="35">
        <v>-77</v>
      </c>
      <c r="F58" s="35">
        <v>-77</v>
      </c>
      <c r="G58" s="35">
        <v>-77</v>
      </c>
      <c r="H58" s="35">
        <v>-77</v>
      </c>
      <c r="I58" s="35">
        <v>-77</v>
      </c>
      <c r="J58" s="35">
        <v>-77</v>
      </c>
      <c r="K58" s="35">
        <v>-77</v>
      </c>
      <c r="M58" s="35">
        <f t="shared" si="1"/>
        <v>0</v>
      </c>
      <c r="N58" s="35">
        <f t="shared" si="2"/>
        <v>0</v>
      </c>
      <c r="O58" s="35">
        <f t="shared" si="3"/>
        <v>10</v>
      </c>
      <c r="P58" s="35">
        <f t="shared" si="4"/>
        <v>0</v>
      </c>
      <c r="Q58" s="35">
        <f t="shared" si="5"/>
        <v>0</v>
      </c>
      <c r="R58" s="35">
        <f t="shared" si="6"/>
        <v>0</v>
      </c>
      <c r="Y58" s="36"/>
      <c r="AA58" s="1">
        <f t="shared" si="8"/>
        <v>0</v>
      </c>
    </row>
    <row r="59" spans="1:37" s="35" customFormat="1" x14ac:dyDescent="0.2">
      <c r="A59" s="35">
        <v>58</v>
      </c>
      <c r="B59" s="35">
        <v>-77</v>
      </c>
      <c r="C59" s="35">
        <v>-77</v>
      </c>
      <c r="D59" s="35">
        <v>-77</v>
      </c>
      <c r="E59" s="35">
        <v>-77</v>
      </c>
      <c r="F59" s="35">
        <v>-77</v>
      </c>
      <c r="G59" s="35">
        <v>-77</v>
      </c>
      <c r="H59" s="35">
        <v>-77</v>
      </c>
      <c r="I59" s="35">
        <v>-77</v>
      </c>
      <c r="J59" s="35">
        <v>-77</v>
      </c>
      <c r="K59" s="35">
        <v>-77</v>
      </c>
      <c r="M59" s="35">
        <f t="shared" si="1"/>
        <v>0</v>
      </c>
      <c r="N59" s="35">
        <f t="shared" si="2"/>
        <v>0</v>
      </c>
      <c r="O59" s="35">
        <f t="shared" si="3"/>
        <v>10</v>
      </c>
      <c r="P59" s="35">
        <f t="shared" si="4"/>
        <v>0</v>
      </c>
      <c r="Q59" s="35">
        <f t="shared" si="5"/>
        <v>0</v>
      </c>
      <c r="R59" s="35">
        <f t="shared" si="6"/>
        <v>0</v>
      </c>
      <c r="Y59" s="36"/>
      <c r="AA59" s="1">
        <f t="shared" si="8"/>
        <v>0</v>
      </c>
    </row>
    <row r="60" spans="1:37" s="35" customFormat="1" x14ac:dyDescent="0.2">
      <c r="A60" s="35">
        <v>59</v>
      </c>
      <c r="B60" s="35">
        <v>-77</v>
      </c>
      <c r="C60" s="35">
        <v>-77</v>
      </c>
      <c r="D60" s="35">
        <v>-77</v>
      </c>
      <c r="E60" s="35">
        <v>-77</v>
      </c>
      <c r="F60" s="35">
        <v>-77</v>
      </c>
      <c r="G60" s="35">
        <v>-77</v>
      </c>
      <c r="H60" s="35">
        <v>-77</v>
      </c>
      <c r="I60" s="35">
        <v>-77</v>
      </c>
      <c r="J60" s="35">
        <v>-77</v>
      </c>
      <c r="K60" s="35">
        <v>-77</v>
      </c>
      <c r="M60" s="35">
        <f t="shared" si="1"/>
        <v>0</v>
      </c>
      <c r="N60" s="35">
        <f t="shared" si="2"/>
        <v>0</v>
      </c>
      <c r="O60" s="35">
        <f t="shared" si="3"/>
        <v>10</v>
      </c>
      <c r="P60" s="35">
        <f t="shared" si="4"/>
        <v>0</v>
      </c>
      <c r="Q60" s="35">
        <f t="shared" si="5"/>
        <v>0</v>
      </c>
      <c r="R60" s="35">
        <f t="shared" si="6"/>
        <v>0</v>
      </c>
      <c r="Y60" s="36"/>
      <c r="AA60" s="1">
        <f t="shared" si="8"/>
        <v>0</v>
      </c>
    </row>
    <row r="61" spans="1:37" s="35" customFormat="1" x14ac:dyDescent="0.2">
      <c r="A61" s="35">
        <v>60</v>
      </c>
      <c r="B61" s="35">
        <v>-77</v>
      </c>
      <c r="C61" s="35">
        <v>-77</v>
      </c>
      <c r="D61" s="35">
        <v>-77</v>
      </c>
      <c r="E61" s="35">
        <v>-77</v>
      </c>
      <c r="F61" s="35">
        <v>-77</v>
      </c>
      <c r="G61" s="35">
        <v>-77</v>
      </c>
      <c r="H61" s="35">
        <v>-77</v>
      </c>
      <c r="I61" s="35">
        <v>-77</v>
      </c>
      <c r="J61" s="35">
        <v>-77</v>
      </c>
      <c r="K61" s="35">
        <v>-77</v>
      </c>
      <c r="M61" s="35">
        <f t="shared" si="1"/>
        <v>0</v>
      </c>
      <c r="N61" s="35">
        <f t="shared" si="2"/>
        <v>0</v>
      </c>
      <c r="O61" s="35">
        <f t="shared" si="3"/>
        <v>10</v>
      </c>
      <c r="P61" s="35">
        <f t="shared" si="4"/>
        <v>0</v>
      </c>
      <c r="Q61" s="35">
        <f t="shared" si="5"/>
        <v>0</v>
      </c>
      <c r="R61" s="35">
        <f t="shared" si="6"/>
        <v>0</v>
      </c>
      <c r="Y61" s="36"/>
      <c r="AA61" s="1">
        <f t="shared" si="8"/>
        <v>0</v>
      </c>
    </row>
    <row r="62" spans="1:37" x14ac:dyDescent="0.2">
      <c r="A62" s="32">
        <v>61</v>
      </c>
      <c r="B62" s="1">
        <v>1</v>
      </c>
      <c r="C62" s="1">
        <v>2</v>
      </c>
      <c r="D62" s="1">
        <v>1</v>
      </c>
      <c r="E62" s="1">
        <v>2</v>
      </c>
      <c r="F62" s="1">
        <v>1</v>
      </c>
      <c r="G62" s="1">
        <v>2</v>
      </c>
      <c r="H62" s="1">
        <v>2</v>
      </c>
      <c r="I62" s="1">
        <v>2</v>
      </c>
      <c r="J62" s="1">
        <v>1</v>
      </c>
      <c r="K62" s="1">
        <v>1</v>
      </c>
      <c r="L62" s="1">
        <f t="shared" si="0"/>
        <v>6</v>
      </c>
      <c r="M62">
        <f t="shared" si="1"/>
        <v>5</v>
      </c>
      <c r="N62">
        <f t="shared" si="2"/>
        <v>5</v>
      </c>
      <c r="O62">
        <f t="shared" si="3"/>
        <v>0</v>
      </c>
      <c r="P62">
        <f t="shared" si="4"/>
        <v>10</v>
      </c>
      <c r="Q62">
        <f t="shared" si="5"/>
        <v>5</v>
      </c>
      <c r="R62">
        <f t="shared" si="6"/>
        <v>5</v>
      </c>
      <c r="Y62">
        <v>8</v>
      </c>
      <c r="Z62" s="1">
        <f t="shared" si="7"/>
        <v>-2</v>
      </c>
      <c r="AA62" s="1">
        <f t="shared" si="8"/>
        <v>4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s="35" customFormat="1" x14ac:dyDescent="0.2">
      <c r="A63" s="35">
        <v>62</v>
      </c>
      <c r="B63" s="35">
        <v>-77</v>
      </c>
      <c r="C63" s="35">
        <v>-77</v>
      </c>
      <c r="D63" s="35">
        <v>-77</v>
      </c>
      <c r="E63" s="35">
        <v>-77</v>
      </c>
      <c r="F63" s="35">
        <v>-77</v>
      </c>
      <c r="G63" s="35">
        <v>-77</v>
      </c>
      <c r="H63" s="35">
        <v>-77</v>
      </c>
      <c r="I63" s="35">
        <v>-77</v>
      </c>
      <c r="J63" s="35">
        <v>-77</v>
      </c>
      <c r="K63" s="35">
        <v>-77</v>
      </c>
      <c r="M63" s="35">
        <f t="shared" si="1"/>
        <v>0</v>
      </c>
      <c r="N63" s="35">
        <f t="shared" si="2"/>
        <v>0</v>
      </c>
      <c r="O63" s="35">
        <f t="shared" si="3"/>
        <v>10</v>
      </c>
      <c r="P63" s="35">
        <f t="shared" si="4"/>
        <v>0</v>
      </c>
      <c r="Q63" s="35">
        <f t="shared" si="5"/>
        <v>0</v>
      </c>
      <c r="R63" s="35">
        <f t="shared" si="6"/>
        <v>0</v>
      </c>
      <c r="Y63" s="36"/>
      <c r="AA63" s="1">
        <f t="shared" si="8"/>
        <v>0</v>
      </c>
    </row>
    <row r="64" spans="1:37" x14ac:dyDescent="0.2">
      <c r="A64" s="32">
        <v>63</v>
      </c>
      <c r="B64" s="1">
        <v>1</v>
      </c>
      <c r="C64" s="1">
        <v>2</v>
      </c>
      <c r="D64" s="1">
        <v>1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1</v>
      </c>
      <c r="K64" s="1">
        <v>2</v>
      </c>
      <c r="L64" s="1">
        <f t="shared" si="0"/>
        <v>8</v>
      </c>
      <c r="M64">
        <f t="shared" si="1"/>
        <v>3</v>
      </c>
      <c r="N64">
        <f t="shared" si="2"/>
        <v>7</v>
      </c>
      <c r="O64">
        <f t="shared" si="3"/>
        <v>0</v>
      </c>
      <c r="P64">
        <f t="shared" si="4"/>
        <v>10</v>
      </c>
      <c r="Q64">
        <f t="shared" si="5"/>
        <v>3</v>
      </c>
      <c r="R64">
        <f t="shared" si="6"/>
        <v>7</v>
      </c>
      <c r="Y64">
        <v>8</v>
      </c>
      <c r="Z64" s="1">
        <f t="shared" si="7"/>
        <v>0</v>
      </c>
      <c r="AA64" s="1">
        <f t="shared" si="8"/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">
      <c r="A65" s="32">
        <v>64</v>
      </c>
      <c r="B65" s="1">
        <v>1</v>
      </c>
      <c r="C65" s="1">
        <v>2</v>
      </c>
      <c r="D65" s="1">
        <v>1</v>
      </c>
      <c r="E65" s="1">
        <v>2</v>
      </c>
      <c r="F65" s="1">
        <v>2</v>
      </c>
      <c r="G65" s="1">
        <v>1</v>
      </c>
      <c r="H65" s="1">
        <v>2</v>
      </c>
      <c r="I65" s="1">
        <v>2</v>
      </c>
      <c r="J65" s="1">
        <v>1</v>
      </c>
      <c r="K65" s="1">
        <v>2</v>
      </c>
      <c r="L65" s="1">
        <f t="shared" si="0"/>
        <v>9</v>
      </c>
      <c r="M65">
        <f t="shared" si="1"/>
        <v>4</v>
      </c>
      <c r="N65">
        <f t="shared" si="2"/>
        <v>6</v>
      </c>
      <c r="O65">
        <f t="shared" si="3"/>
        <v>0</v>
      </c>
      <c r="P65">
        <f t="shared" si="4"/>
        <v>10</v>
      </c>
      <c r="Q65">
        <f t="shared" si="5"/>
        <v>4</v>
      </c>
      <c r="R65">
        <f t="shared" si="6"/>
        <v>6</v>
      </c>
      <c r="Y65">
        <v>8</v>
      </c>
      <c r="Z65" s="1">
        <f t="shared" si="7"/>
        <v>1</v>
      </c>
      <c r="AA65" s="1">
        <f t="shared" si="8"/>
        <v>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s="35" customFormat="1" x14ac:dyDescent="0.2">
      <c r="A66" s="35">
        <v>65</v>
      </c>
      <c r="B66" s="35">
        <v>2</v>
      </c>
      <c r="C66" s="35">
        <v>2</v>
      </c>
      <c r="D66" s="35">
        <v>2</v>
      </c>
      <c r="E66" s="35">
        <v>-77</v>
      </c>
      <c r="F66" s="35">
        <v>-77</v>
      </c>
      <c r="G66" s="35">
        <v>-77</v>
      </c>
      <c r="H66" s="35">
        <v>-77</v>
      </c>
      <c r="I66" s="35">
        <v>-77</v>
      </c>
      <c r="J66" s="35">
        <v>-77</v>
      </c>
      <c r="K66" s="35">
        <v>-77</v>
      </c>
      <c r="M66" s="35">
        <f t="shared" si="1"/>
        <v>0</v>
      </c>
      <c r="N66" s="35">
        <f t="shared" si="2"/>
        <v>3</v>
      </c>
      <c r="O66" s="35">
        <f t="shared" si="3"/>
        <v>7</v>
      </c>
      <c r="P66" s="35">
        <f t="shared" si="4"/>
        <v>3</v>
      </c>
      <c r="Q66" s="35">
        <f t="shared" si="5"/>
        <v>0</v>
      </c>
      <c r="R66" s="35">
        <v>0</v>
      </c>
      <c r="Y66" s="36"/>
      <c r="AA66" s="1">
        <f t="shared" si="8"/>
        <v>0</v>
      </c>
    </row>
    <row r="67" spans="1:37" s="35" customFormat="1" x14ac:dyDescent="0.2">
      <c r="A67" s="35">
        <v>66</v>
      </c>
      <c r="B67" s="35">
        <v>1</v>
      </c>
      <c r="C67" s="35">
        <v>2</v>
      </c>
      <c r="D67" s="35">
        <v>2</v>
      </c>
      <c r="E67" s="35">
        <v>-77</v>
      </c>
      <c r="F67" s="35">
        <v>-77</v>
      </c>
      <c r="G67" s="35">
        <v>-77</v>
      </c>
      <c r="H67" s="35">
        <v>-77</v>
      </c>
      <c r="I67" s="35">
        <v>-77</v>
      </c>
      <c r="J67" s="35">
        <v>-77</v>
      </c>
      <c r="K67" s="35">
        <v>-77</v>
      </c>
      <c r="M67" s="35">
        <f t="shared" ref="M67:M130" si="9">COUNTIF(B67:K67,"1")</f>
        <v>1</v>
      </c>
      <c r="N67" s="35">
        <f t="shared" ref="N67:N130" si="10">COUNTIF(B67:K67,"2")</f>
        <v>2</v>
      </c>
      <c r="O67" s="35">
        <f t="shared" ref="O67:O130" si="11">COUNTIF(B67:K67,"-77")</f>
        <v>7</v>
      </c>
      <c r="P67" s="35">
        <f t="shared" ref="P67:P130" si="12">M67+N67</f>
        <v>3</v>
      </c>
      <c r="Q67" s="35">
        <v>0</v>
      </c>
      <c r="R67" s="35">
        <v>0</v>
      </c>
      <c r="Y67" s="36"/>
      <c r="AA67" s="1">
        <f t="shared" ref="AA67:AA130" si="13">POWER(Z67,2)</f>
        <v>0</v>
      </c>
    </row>
    <row r="68" spans="1:37" x14ac:dyDescent="0.2">
      <c r="A68" s="32">
        <v>67</v>
      </c>
      <c r="B68" s="1">
        <v>1</v>
      </c>
      <c r="C68" s="1">
        <v>2</v>
      </c>
      <c r="D68" s="1">
        <v>1</v>
      </c>
      <c r="E68" s="1">
        <v>2</v>
      </c>
      <c r="F68" s="1">
        <v>2</v>
      </c>
      <c r="G68" s="1">
        <v>1</v>
      </c>
      <c r="H68" s="1">
        <v>2</v>
      </c>
      <c r="I68" s="1">
        <v>2</v>
      </c>
      <c r="J68" s="1">
        <v>1</v>
      </c>
      <c r="K68" s="1">
        <v>2</v>
      </c>
      <c r="L68" s="1">
        <f t="shared" ref="L68:L130" si="14" xml:space="preserve"> COUNTIF(B68,"1")+COUNTIF(C68,"2")+COUNTIF(D68,"1")+COUNTIF(E68,"1")+COUNTIF(F68,"2")+COUNTIF(G68,"1")+COUNTIF(H68,"2")+COUNTIF(I68,"2")+COUNTIF(J68,"1")+COUNTIF(K68,"2")</f>
        <v>9</v>
      </c>
      <c r="M68">
        <f t="shared" si="9"/>
        <v>4</v>
      </c>
      <c r="N68">
        <f t="shared" si="10"/>
        <v>6</v>
      </c>
      <c r="O68">
        <f t="shared" si="11"/>
        <v>0</v>
      </c>
      <c r="P68">
        <f t="shared" si="12"/>
        <v>10</v>
      </c>
      <c r="Q68">
        <f t="shared" ref="Q68:Q130" si="15">COUNTIF(B68:K68,"1")</f>
        <v>4</v>
      </c>
      <c r="R68">
        <f t="shared" ref="R68:R130" si="16">COUNTIF(B68:K68,"2")</f>
        <v>6</v>
      </c>
      <c r="Y68">
        <v>8</v>
      </c>
      <c r="Z68" s="1">
        <f t="shared" ref="Z68:Z130" si="17">L68-Y68</f>
        <v>1</v>
      </c>
      <c r="AA68" s="1">
        <f t="shared" si="13"/>
        <v>1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">
      <c r="A69" s="32">
        <v>68</v>
      </c>
      <c r="B69" s="1">
        <v>2</v>
      </c>
      <c r="C69" s="1">
        <v>2</v>
      </c>
      <c r="D69" s="1">
        <v>1</v>
      </c>
      <c r="E69" s="1">
        <v>1</v>
      </c>
      <c r="F69" s="1">
        <v>2</v>
      </c>
      <c r="G69" s="1">
        <v>1</v>
      </c>
      <c r="H69" s="1">
        <v>2</v>
      </c>
      <c r="I69" s="1">
        <v>2</v>
      </c>
      <c r="J69" s="1">
        <v>1</v>
      </c>
      <c r="K69" s="1">
        <v>1</v>
      </c>
      <c r="L69" s="1">
        <f t="shared" si="14"/>
        <v>8</v>
      </c>
      <c r="M69">
        <f t="shared" si="9"/>
        <v>5</v>
      </c>
      <c r="N69">
        <f t="shared" si="10"/>
        <v>5</v>
      </c>
      <c r="O69">
        <f t="shared" si="11"/>
        <v>0</v>
      </c>
      <c r="P69">
        <f t="shared" si="12"/>
        <v>10</v>
      </c>
      <c r="Q69">
        <f t="shared" si="15"/>
        <v>5</v>
      </c>
      <c r="R69">
        <f t="shared" si="16"/>
        <v>5</v>
      </c>
      <c r="Y69">
        <v>8</v>
      </c>
      <c r="Z69" s="1">
        <f t="shared" si="17"/>
        <v>0</v>
      </c>
      <c r="AA69" s="1">
        <f t="shared" si="13"/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s="35" customFormat="1" x14ac:dyDescent="0.2">
      <c r="A70" s="35">
        <v>69</v>
      </c>
      <c r="B70" s="35">
        <v>1</v>
      </c>
      <c r="C70" s="35">
        <v>-77</v>
      </c>
      <c r="D70" s="35">
        <v>-77</v>
      </c>
      <c r="E70" s="35">
        <v>-77</v>
      </c>
      <c r="F70" s="35">
        <v>-77</v>
      </c>
      <c r="G70" s="35">
        <v>-77</v>
      </c>
      <c r="H70" s="35">
        <v>-77</v>
      </c>
      <c r="I70" s="35">
        <v>-77</v>
      </c>
      <c r="J70" s="35">
        <v>-77</v>
      </c>
      <c r="K70" s="35">
        <v>-77</v>
      </c>
      <c r="M70" s="35">
        <f t="shared" si="9"/>
        <v>1</v>
      </c>
      <c r="N70" s="35">
        <f t="shared" si="10"/>
        <v>0</v>
      </c>
      <c r="O70" s="35">
        <f t="shared" si="11"/>
        <v>9</v>
      </c>
      <c r="P70" s="35">
        <f t="shared" si="12"/>
        <v>1</v>
      </c>
      <c r="Q70" s="35">
        <v>0</v>
      </c>
      <c r="R70" s="35">
        <f t="shared" si="16"/>
        <v>0</v>
      </c>
      <c r="Y70" s="36"/>
      <c r="AA70" s="1">
        <f t="shared" si="13"/>
        <v>0</v>
      </c>
    </row>
    <row r="71" spans="1:37" s="35" customFormat="1" x14ac:dyDescent="0.2">
      <c r="A71" s="35">
        <v>70</v>
      </c>
      <c r="B71" s="35">
        <v>-77</v>
      </c>
      <c r="C71" s="35">
        <v>-77</v>
      </c>
      <c r="D71" s="35">
        <v>-77</v>
      </c>
      <c r="E71" s="35">
        <v>-77</v>
      </c>
      <c r="F71" s="35">
        <v>-77</v>
      </c>
      <c r="G71" s="35">
        <v>-77</v>
      </c>
      <c r="H71" s="35">
        <v>-77</v>
      </c>
      <c r="I71" s="35">
        <v>-77</v>
      </c>
      <c r="J71" s="35">
        <v>-77</v>
      </c>
      <c r="K71" s="35">
        <v>-77</v>
      </c>
      <c r="M71" s="35">
        <f t="shared" si="9"/>
        <v>0</v>
      </c>
      <c r="N71" s="35">
        <f t="shared" si="10"/>
        <v>0</v>
      </c>
      <c r="O71" s="35">
        <f t="shared" si="11"/>
        <v>10</v>
      </c>
      <c r="P71" s="35">
        <f t="shared" si="12"/>
        <v>0</v>
      </c>
      <c r="Q71" s="35">
        <f t="shared" si="15"/>
        <v>0</v>
      </c>
      <c r="R71" s="35">
        <f t="shared" si="16"/>
        <v>0</v>
      </c>
      <c r="Y71" s="36"/>
      <c r="AA71" s="1">
        <f t="shared" si="13"/>
        <v>0</v>
      </c>
    </row>
    <row r="72" spans="1:37" x14ac:dyDescent="0.2">
      <c r="A72" s="32">
        <v>71</v>
      </c>
      <c r="B72" s="1">
        <v>1</v>
      </c>
      <c r="C72" s="1">
        <v>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2</v>
      </c>
      <c r="J72" s="1">
        <v>1</v>
      </c>
      <c r="K72" s="1">
        <v>2</v>
      </c>
      <c r="L72" s="1">
        <f t="shared" si="14"/>
        <v>9</v>
      </c>
      <c r="M72">
        <f t="shared" si="9"/>
        <v>4</v>
      </c>
      <c r="N72">
        <f t="shared" si="10"/>
        <v>6</v>
      </c>
      <c r="O72">
        <f t="shared" si="11"/>
        <v>0</v>
      </c>
      <c r="P72">
        <f t="shared" si="12"/>
        <v>10</v>
      </c>
      <c r="Q72">
        <f t="shared" si="15"/>
        <v>4</v>
      </c>
      <c r="R72">
        <f t="shared" si="16"/>
        <v>6</v>
      </c>
      <c r="Y72">
        <v>8</v>
      </c>
      <c r="Z72" s="1">
        <f t="shared" si="17"/>
        <v>1</v>
      </c>
      <c r="AA72" s="1">
        <f t="shared" si="13"/>
        <v>1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">
      <c r="A73" s="32">
        <v>72</v>
      </c>
      <c r="B73" s="1">
        <v>2</v>
      </c>
      <c r="C73" s="1">
        <v>2</v>
      </c>
      <c r="D73" s="1">
        <v>1</v>
      </c>
      <c r="E73" s="1">
        <v>2</v>
      </c>
      <c r="F73" s="1">
        <v>2</v>
      </c>
      <c r="G73" s="1">
        <v>1</v>
      </c>
      <c r="H73" s="1">
        <v>2</v>
      </c>
      <c r="I73" s="1">
        <v>2</v>
      </c>
      <c r="J73" s="1">
        <v>1</v>
      </c>
      <c r="K73" s="1">
        <v>2</v>
      </c>
      <c r="L73" s="1">
        <f t="shared" si="14"/>
        <v>8</v>
      </c>
      <c r="M73">
        <f t="shared" si="9"/>
        <v>3</v>
      </c>
      <c r="N73">
        <f t="shared" si="10"/>
        <v>7</v>
      </c>
      <c r="O73">
        <f t="shared" si="11"/>
        <v>0</v>
      </c>
      <c r="P73">
        <f t="shared" si="12"/>
        <v>10</v>
      </c>
      <c r="Q73">
        <f t="shared" si="15"/>
        <v>3</v>
      </c>
      <c r="R73">
        <f t="shared" si="16"/>
        <v>7</v>
      </c>
      <c r="Y73">
        <v>8</v>
      </c>
      <c r="Z73" s="1">
        <f t="shared" si="17"/>
        <v>0</v>
      </c>
      <c r="AA73" s="1">
        <f t="shared" si="13"/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">
      <c r="A74" s="32">
        <v>73</v>
      </c>
      <c r="B74" s="1">
        <v>2</v>
      </c>
      <c r="C74" s="1">
        <v>2</v>
      </c>
      <c r="D74" s="1">
        <v>1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1</v>
      </c>
      <c r="K74" s="1">
        <v>1</v>
      </c>
      <c r="L74" s="1">
        <f t="shared" si="14"/>
        <v>6</v>
      </c>
      <c r="M74">
        <f t="shared" si="9"/>
        <v>3</v>
      </c>
      <c r="N74">
        <f t="shared" si="10"/>
        <v>7</v>
      </c>
      <c r="O74">
        <f t="shared" si="11"/>
        <v>0</v>
      </c>
      <c r="P74">
        <f t="shared" si="12"/>
        <v>10</v>
      </c>
      <c r="Q74">
        <f t="shared" si="15"/>
        <v>3</v>
      </c>
      <c r="R74">
        <f t="shared" si="16"/>
        <v>7</v>
      </c>
      <c r="Y74">
        <v>8</v>
      </c>
      <c r="Z74" s="1">
        <f t="shared" si="17"/>
        <v>-2</v>
      </c>
      <c r="AA74" s="1">
        <f t="shared" si="13"/>
        <v>4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">
      <c r="A75" s="32">
        <v>74</v>
      </c>
      <c r="B75" s="1">
        <v>1</v>
      </c>
      <c r="C75" s="1">
        <v>2</v>
      </c>
      <c r="D75" s="1">
        <v>1</v>
      </c>
      <c r="E75" s="1">
        <v>1</v>
      </c>
      <c r="F75" s="1">
        <v>2</v>
      </c>
      <c r="G75" s="1">
        <v>1</v>
      </c>
      <c r="H75" s="1">
        <v>2</v>
      </c>
      <c r="I75" s="1">
        <v>2</v>
      </c>
      <c r="J75" s="1">
        <v>1</v>
      </c>
      <c r="K75" s="1">
        <v>2</v>
      </c>
      <c r="L75" s="1">
        <f t="shared" si="14"/>
        <v>10</v>
      </c>
      <c r="M75">
        <f t="shared" si="9"/>
        <v>5</v>
      </c>
      <c r="N75">
        <f t="shared" si="10"/>
        <v>5</v>
      </c>
      <c r="O75">
        <f t="shared" si="11"/>
        <v>0</v>
      </c>
      <c r="P75">
        <f t="shared" si="12"/>
        <v>10</v>
      </c>
      <c r="Q75">
        <f t="shared" si="15"/>
        <v>5</v>
      </c>
      <c r="R75">
        <f t="shared" si="16"/>
        <v>5</v>
      </c>
      <c r="Y75">
        <v>8</v>
      </c>
      <c r="Z75" s="1">
        <f t="shared" si="17"/>
        <v>2</v>
      </c>
      <c r="AA75" s="1">
        <f t="shared" si="13"/>
        <v>4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">
      <c r="A76" s="32">
        <v>75</v>
      </c>
      <c r="B76" s="1">
        <v>1</v>
      </c>
      <c r="C76" s="1">
        <v>2</v>
      </c>
      <c r="D76" s="1">
        <v>1</v>
      </c>
      <c r="E76" s="1">
        <v>2</v>
      </c>
      <c r="F76" s="1">
        <v>2</v>
      </c>
      <c r="G76" s="1">
        <v>1</v>
      </c>
      <c r="H76" s="1">
        <v>2</v>
      </c>
      <c r="I76" s="1">
        <v>2</v>
      </c>
      <c r="J76" s="1">
        <v>1</v>
      </c>
      <c r="K76" s="1">
        <v>2</v>
      </c>
      <c r="L76" s="1">
        <f t="shared" si="14"/>
        <v>9</v>
      </c>
      <c r="M76">
        <f t="shared" si="9"/>
        <v>4</v>
      </c>
      <c r="N76">
        <f t="shared" si="10"/>
        <v>6</v>
      </c>
      <c r="O76">
        <f t="shared" si="11"/>
        <v>0</v>
      </c>
      <c r="P76">
        <f t="shared" si="12"/>
        <v>10</v>
      </c>
      <c r="Q76">
        <f t="shared" si="15"/>
        <v>4</v>
      </c>
      <c r="R76">
        <f t="shared" si="16"/>
        <v>6</v>
      </c>
      <c r="Y76">
        <v>8</v>
      </c>
      <c r="Z76" s="1">
        <f t="shared" si="17"/>
        <v>1</v>
      </c>
      <c r="AA76" s="1">
        <f t="shared" si="13"/>
        <v>1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">
      <c r="A77" s="32">
        <v>76</v>
      </c>
      <c r="B77" s="1">
        <v>1</v>
      </c>
      <c r="C77" s="1">
        <v>2</v>
      </c>
      <c r="D77" s="1">
        <v>1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1</v>
      </c>
      <c r="K77" s="1">
        <v>2</v>
      </c>
      <c r="L77" s="1">
        <f t="shared" si="14"/>
        <v>8</v>
      </c>
      <c r="M77">
        <f t="shared" si="9"/>
        <v>3</v>
      </c>
      <c r="N77">
        <f t="shared" si="10"/>
        <v>7</v>
      </c>
      <c r="O77">
        <f t="shared" si="11"/>
        <v>0</v>
      </c>
      <c r="P77">
        <f t="shared" si="12"/>
        <v>10</v>
      </c>
      <c r="Q77">
        <f t="shared" si="15"/>
        <v>3</v>
      </c>
      <c r="R77">
        <f t="shared" si="16"/>
        <v>7</v>
      </c>
      <c r="Y77">
        <v>8</v>
      </c>
      <c r="Z77" s="1">
        <f t="shared" si="17"/>
        <v>0</v>
      </c>
      <c r="AA77" s="1">
        <f t="shared" si="13"/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">
      <c r="A78" s="32">
        <v>77</v>
      </c>
      <c r="B78" s="1">
        <v>2</v>
      </c>
      <c r="C78" s="1">
        <v>2</v>
      </c>
      <c r="D78" s="1">
        <v>1</v>
      </c>
      <c r="E78" s="1">
        <v>2</v>
      </c>
      <c r="F78" s="1">
        <v>2</v>
      </c>
      <c r="G78" s="1">
        <v>1</v>
      </c>
      <c r="H78" s="1">
        <v>2</v>
      </c>
      <c r="I78" s="1">
        <v>2</v>
      </c>
      <c r="J78" s="1">
        <v>2</v>
      </c>
      <c r="K78" s="1">
        <v>2</v>
      </c>
      <c r="L78" s="1">
        <f t="shared" si="14"/>
        <v>7</v>
      </c>
      <c r="M78">
        <f t="shared" si="9"/>
        <v>2</v>
      </c>
      <c r="N78">
        <f t="shared" si="10"/>
        <v>8</v>
      </c>
      <c r="O78">
        <f t="shared" si="11"/>
        <v>0</v>
      </c>
      <c r="P78">
        <f t="shared" si="12"/>
        <v>10</v>
      </c>
      <c r="Q78">
        <f t="shared" si="15"/>
        <v>2</v>
      </c>
      <c r="R78">
        <f t="shared" si="16"/>
        <v>8</v>
      </c>
      <c r="Y78">
        <v>8</v>
      </c>
      <c r="Z78" s="1">
        <f t="shared" si="17"/>
        <v>-1</v>
      </c>
      <c r="AA78" s="1">
        <f t="shared" si="13"/>
        <v>1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">
      <c r="A79" s="32">
        <v>78</v>
      </c>
      <c r="B79" s="1">
        <v>1</v>
      </c>
      <c r="C79" s="1">
        <v>2</v>
      </c>
      <c r="D79" s="1">
        <v>1</v>
      </c>
      <c r="E79" s="1">
        <v>1</v>
      </c>
      <c r="F79" s="1">
        <v>2</v>
      </c>
      <c r="G79" s="1">
        <v>1</v>
      </c>
      <c r="H79" s="1">
        <v>2</v>
      </c>
      <c r="I79" s="1">
        <v>2</v>
      </c>
      <c r="J79" s="1">
        <v>1</v>
      </c>
      <c r="K79" s="1">
        <v>2</v>
      </c>
      <c r="L79" s="1">
        <f t="shared" si="14"/>
        <v>10</v>
      </c>
      <c r="M79">
        <f t="shared" si="9"/>
        <v>5</v>
      </c>
      <c r="N79">
        <f t="shared" si="10"/>
        <v>5</v>
      </c>
      <c r="O79">
        <f t="shared" si="11"/>
        <v>0</v>
      </c>
      <c r="P79">
        <f t="shared" si="12"/>
        <v>10</v>
      </c>
      <c r="Q79">
        <f t="shared" si="15"/>
        <v>5</v>
      </c>
      <c r="R79">
        <f t="shared" si="16"/>
        <v>5</v>
      </c>
      <c r="Y79">
        <v>8</v>
      </c>
      <c r="Z79" s="1">
        <f t="shared" si="17"/>
        <v>2</v>
      </c>
      <c r="AA79" s="1">
        <f t="shared" si="13"/>
        <v>4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">
      <c r="A80" s="32">
        <v>79</v>
      </c>
      <c r="B80" s="1">
        <v>1</v>
      </c>
      <c r="C80" s="1">
        <v>2</v>
      </c>
      <c r="D80" s="1">
        <v>1</v>
      </c>
      <c r="E80" s="1">
        <v>1</v>
      </c>
      <c r="F80" s="1">
        <v>2</v>
      </c>
      <c r="G80" s="1">
        <v>1</v>
      </c>
      <c r="H80" s="1">
        <v>2</v>
      </c>
      <c r="I80" s="1">
        <v>2</v>
      </c>
      <c r="J80" s="1">
        <v>1</v>
      </c>
      <c r="K80" s="1">
        <v>2</v>
      </c>
      <c r="L80" s="1">
        <f t="shared" si="14"/>
        <v>10</v>
      </c>
      <c r="M80">
        <f t="shared" si="9"/>
        <v>5</v>
      </c>
      <c r="N80">
        <f t="shared" si="10"/>
        <v>5</v>
      </c>
      <c r="O80">
        <f t="shared" si="11"/>
        <v>0</v>
      </c>
      <c r="P80">
        <f t="shared" si="12"/>
        <v>10</v>
      </c>
      <c r="Q80">
        <f t="shared" si="15"/>
        <v>5</v>
      </c>
      <c r="R80">
        <f t="shared" si="16"/>
        <v>5</v>
      </c>
      <c r="Y80">
        <v>8</v>
      </c>
      <c r="Z80" s="1">
        <f t="shared" si="17"/>
        <v>2</v>
      </c>
      <c r="AA80" s="1">
        <f t="shared" si="13"/>
        <v>4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">
      <c r="A81" s="32">
        <v>80</v>
      </c>
      <c r="B81" s="1">
        <v>1</v>
      </c>
      <c r="C81" s="1">
        <v>2</v>
      </c>
      <c r="D81" s="1">
        <v>1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1</v>
      </c>
      <c r="K81" s="1">
        <v>2</v>
      </c>
      <c r="L81" s="1">
        <f t="shared" si="14"/>
        <v>8</v>
      </c>
      <c r="M81">
        <f t="shared" si="9"/>
        <v>3</v>
      </c>
      <c r="N81">
        <f t="shared" si="10"/>
        <v>7</v>
      </c>
      <c r="O81">
        <f t="shared" si="11"/>
        <v>0</v>
      </c>
      <c r="P81">
        <f t="shared" si="12"/>
        <v>10</v>
      </c>
      <c r="Q81">
        <f t="shared" si="15"/>
        <v>3</v>
      </c>
      <c r="R81">
        <f t="shared" si="16"/>
        <v>7</v>
      </c>
      <c r="Y81">
        <v>8</v>
      </c>
      <c r="Z81" s="1">
        <f t="shared" si="17"/>
        <v>0</v>
      </c>
      <c r="AA81" s="1">
        <f t="shared" si="13"/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">
      <c r="A82" s="32">
        <v>81</v>
      </c>
      <c r="B82" s="1">
        <v>1</v>
      </c>
      <c r="C82" s="1">
        <v>2</v>
      </c>
      <c r="D82" s="1">
        <v>1</v>
      </c>
      <c r="E82" s="1">
        <v>1</v>
      </c>
      <c r="F82" s="1">
        <v>2</v>
      </c>
      <c r="G82" s="1">
        <v>1</v>
      </c>
      <c r="H82" s="1">
        <v>2</v>
      </c>
      <c r="I82" s="1">
        <v>2</v>
      </c>
      <c r="J82" s="1">
        <v>1</v>
      </c>
      <c r="K82" s="1">
        <v>1</v>
      </c>
      <c r="L82" s="1">
        <f t="shared" si="14"/>
        <v>9</v>
      </c>
      <c r="M82">
        <f t="shared" si="9"/>
        <v>6</v>
      </c>
      <c r="N82">
        <f t="shared" si="10"/>
        <v>4</v>
      </c>
      <c r="O82">
        <f t="shared" si="11"/>
        <v>0</v>
      </c>
      <c r="P82">
        <f t="shared" si="12"/>
        <v>10</v>
      </c>
      <c r="Q82">
        <f t="shared" si="15"/>
        <v>6</v>
      </c>
      <c r="R82">
        <f t="shared" si="16"/>
        <v>4</v>
      </c>
      <c r="Y82">
        <v>8</v>
      </c>
      <c r="Z82" s="1">
        <f t="shared" si="17"/>
        <v>1</v>
      </c>
      <c r="AA82" s="1">
        <f t="shared" si="13"/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">
      <c r="A83" s="32">
        <v>82</v>
      </c>
      <c r="B83" s="1">
        <v>2</v>
      </c>
      <c r="C83" s="1">
        <v>2</v>
      </c>
      <c r="D83" s="1">
        <v>1</v>
      </c>
      <c r="E83" s="1">
        <v>2</v>
      </c>
      <c r="F83" s="1">
        <v>2</v>
      </c>
      <c r="G83" s="1">
        <v>1</v>
      </c>
      <c r="H83" s="1">
        <v>2</v>
      </c>
      <c r="I83" s="1">
        <v>2</v>
      </c>
      <c r="J83" s="1">
        <v>1</v>
      </c>
      <c r="K83" s="1">
        <v>2</v>
      </c>
      <c r="L83" s="1">
        <f t="shared" si="14"/>
        <v>8</v>
      </c>
      <c r="M83">
        <f t="shared" si="9"/>
        <v>3</v>
      </c>
      <c r="N83">
        <f t="shared" si="10"/>
        <v>7</v>
      </c>
      <c r="O83">
        <f t="shared" si="11"/>
        <v>0</v>
      </c>
      <c r="P83">
        <f t="shared" si="12"/>
        <v>10</v>
      </c>
      <c r="Q83">
        <f t="shared" si="15"/>
        <v>3</v>
      </c>
      <c r="R83">
        <f t="shared" si="16"/>
        <v>7</v>
      </c>
      <c r="Y83">
        <v>8</v>
      </c>
      <c r="Z83" s="1">
        <f t="shared" si="17"/>
        <v>0</v>
      </c>
      <c r="AA83" s="1">
        <f t="shared" si="13"/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">
      <c r="A84" s="32">
        <v>83</v>
      </c>
      <c r="B84" s="1">
        <v>1</v>
      </c>
      <c r="C84" s="1">
        <v>2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1</v>
      </c>
      <c r="K84" s="1">
        <v>2</v>
      </c>
      <c r="L84" s="1">
        <f t="shared" si="14"/>
        <v>8</v>
      </c>
      <c r="M84">
        <f t="shared" si="9"/>
        <v>3</v>
      </c>
      <c r="N84">
        <f t="shared" si="10"/>
        <v>7</v>
      </c>
      <c r="O84">
        <f t="shared" si="11"/>
        <v>0</v>
      </c>
      <c r="P84">
        <f t="shared" si="12"/>
        <v>10</v>
      </c>
      <c r="Q84">
        <f t="shared" si="15"/>
        <v>3</v>
      </c>
      <c r="R84">
        <f t="shared" si="16"/>
        <v>7</v>
      </c>
      <c r="Y84">
        <v>8</v>
      </c>
      <c r="Z84" s="1">
        <f t="shared" si="17"/>
        <v>0</v>
      </c>
      <c r="AA84" s="1">
        <f t="shared" si="13"/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">
      <c r="A85" s="32">
        <v>84</v>
      </c>
      <c r="B85" s="1">
        <v>1</v>
      </c>
      <c r="C85" s="1">
        <v>2</v>
      </c>
      <c r="D85" s="1">
        <v>1</v>
      </c>
      <c r="E85" s="1">
        <v>1</v>
      </c>
      <c r="F85" s="1">
        <v>2</v>
      </c>
      <c r="G85" s="1">
        <v>1</v>
      </c>
      <c r="H85" s="1">
        <v>1</v>
      </c>
      <c r="I85" s="1">
        <v>2</v>
      </c>
      <c r="J85" s="1">
        <v>1</v>
      </c>
      <c r="K85" s="1">
        <v>1</v>
      </c>
      <c r="L85" s="1">
        <f t="shared" si="14"/>
        <v>8</v>
      </c>
      <c r="M85">
        <f t="shared" si="9"/>
        <v>7</v>
      </c>
      <c r="N85">
        <f t="shared" si="10"/>
        <v>3</v>
      </c>
      <c r="O85">
        <f t="shared" si="11"/>
        <v>0</v>
      </c>
      <c r="P85">
        <f t="shared" si="12"/>
        <v>10</v>
      </c>
      <c r="Q85">
        <f t="shared" si="15"/>
        <v>7</v>
      </c>
      <c r="R85">
        <f t="shared" si="16"/>
        <v>3</v>
      </c>
      <c r="Y85">
        <v>8</v>
      </c>
      <c r="Z85" s="1">
        <f t="shared" si="17"/>
        <v>0</v>
      </c>
      <c r="AA85" s="1">
        <f t="shared" si="13"/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">
      <c r="A86" s="32">
        <v>85</v>
      </c>
      <c r="B86" s="1">
        <v>1</v>
      </c>
      <c r="C86" s="1">
        <v>1</v>
      </c>
      <c r="D86" s="1">
        <v>1</v>
      </c>
      <c r="E86" s="1">
        <v>2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2</v>
      </c>
      <c r="L86" s="1">
        <f t="shared" si="14"/>
        <v>6</v>
      </c>
      <c r="M86">
        <f t="shared" si="9"/>
        <v>7</v>
      </c>
      <c r="N86">
        <f t="shared" si="10"/>
        <v>3</v>
      </c>
      <c r="O86">
        <f t="shared" si="11"/>
        <v>0</v>
      </c>
      <c r="P86">
        <f t="shared" si="12"/>
        <v>10</v>
      </c>
      <c r="Q86">
        <f t="shared" si="15"/>
        <v>7</v>
      </c>
      <c r="R86">
        <f t="shared" si="16"/>
        <v>3</v>
      </c>
      <c r="Y86">
        <v>8</v>
      </c>
      <c r="Z86" s="1">
        <f t="shared" si="17"/>
        <v>-2</v>
      </c>
      <c r="AA86" s="1">
        <f t="shared" si="13"/>
        <v>4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">
      <c r="A87" s="32">
        <v>86</v>
      </c>
      <c r="B87" s="1">
        <v>1</v>
      </c>
      <c r="C87" s="1">
        <v>2</v>
      </c>
      <c r="D87" s="1">
        <v>1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1</v>
      </c>
      <c r="K87" s="1">
        <v>2</v>
      </c>
      <c r="L87" s="1">
        <f t="shared" si="14"/>
        <v>8</v>
      </c>
      <c r="M87">
        <f t="shared" si="9"/>
        <v>3</v>
      </c>
      <c r="N87">
        <f t="shared" si="10"/>
        <v>7</v>
      </c>
      <c r="O87">
        <f t="shared" si="11"/>
        <v>0</v>
      </c>
      <c r="P87">
        <f t="shared" si="12"/>
        <v>10</v>
      </c>
      <c r="Q87">
        <f t="shared" si="15"/>
        <v>3</v>
      </c>
      <c r="R87">
        <f t="shared" si="16"/>
        <v>7</v>
      </c>
      <c r="Y87">
        <v>8</v>
      </c>
      <c r="Z87" s="1">
        <f t="shared" si="17"/>
        <v>0</v>
      </c>
      <c r="AA87" s="1">
        <f t="shared" si="13"/>
        <v>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">
      <c r="A88" s="32">
        <v>87</v>
      </c>
      <c r="B88" s="1">
        <v>1</v>
      </c>
      <c r="C88" s="1">
        <v>2</v>
      </c>
      <c r="D88" s="1">
        <v>1</v>
      </c>
      <c r="E88" s="1">
        <v>2</v>
      </c>
      <c r="F88" s="1">
        <v>2</v>
      </c>
      <c r="G88" s="1">
        <v>1</v>
      </c>
      <c r="H88" s="1">
        <v>2</v>
      </c>
      <c r="I88" s="1">
        <v>2</v>
      </c>
      <c r="J88" s="1">
        <v>1</v>
      </c>
      <c r="K88" s="1">
        <v>2</v>
      </c>
      <c r="L88" s="1">
        <f t="shared" si="14"/>
        <v>9</v>
      </c>
      <c r="M88">
        <f t="shared" si="9"/>
        <v>4</v>
      </c>
      <c r="N88">
        <f t="shared" si="10"/>
        <v>6</v>
      </c>
      <c r="O88">
        <f t="shared" si="11"/>
        <v>0</v>
      </c>
      <c r="P88">
        <f t="shared" si="12"/>
        <v>10</v>
      </c>
      <c r="Q88">
        <f t="shared" si="15"/>
        <v>4</v>
      </c>
      <c r="R88">
        <f t="shared" si="16"/>
        <v>6</v>
      </c>
      <c r="Y88">
        <v>8</v>
      </c>
      <c r="Z88" s="1">
        <f t="shared" si="17"/>
        <v>1</v>
      </c>
      <c r="AA88" s="1">
        <f t="shared" si="13"/>
        <v>1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">
      <c r="A89" s="32">
        <v>88</v>
      </c>
      <c r="B89" s="1">
        <v>1</v>
      </c>
      <c r="C89" s="1">
        <v>1</v>
      </c>
      <c r="D89" s="1">
        <v>1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f t="shared" si="14"/>
        <v>6</v>
      </c>
      <c r="M89">
        <f t="shared" si="9"/>
        <v>3</v>
      </c>
      <c r="N89">
        <f t="shared" si="10"/>
        <v>7</v>
      </c>
      <c r="O89">
        <f t="shared" si="11"/>
        <v>0</v>
      </c>
      <c r="P89">
        <f t="shared" si="12"/>
        <v>10</v>
      </c>
      <c r="Q89">
        <f t="shared" si="15"/>
        <v>3</v>
      </c>
      <c r="R89">
        <f t="shared" si="16"/>
        <v>7</v>
      </c>
      <c r="Y89">
        <v>8</v>
      </c>
      <c r="Z89" s="1">
        <f t="shared" si="17"/>
        <v>-2</v>
      </c>
      <c r="AA89" s="1">
        <f t="shared" si="13"/>
        <v>4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">
      <c r="A90" s="32">
        <v>89</v>
      </c>
      <c r="B90" s="1">
        <v>1</v>
      </c>
      <c r="C90" s="1">
        <v>2</v>
      </c>
      <c r="D90" s="1">
        <v>2</v>
      </c>
      <c r="E90" s="1">
        <v>2</v>
      </c>
      <c r="F90" s="1">
        <v>2</v>
      </c>
      <c r="G90" s="1">
        <v>1</v>
      </c>
      <c r="H90" s="1">
        <v>2</v>
      </c>
      <c r="I90" s="1">
        <v>1</v>
      </c>
      <c r="J90" s="1">
        <v>1</v>
      </c>
      <c r="K90" s="1">
        <v>1</v>
      </c>
      <c r="L90" s="1">
        <f t="shared" si="14"/>
        <v>6</v>
      </c>
      <c r="M90">
        <f t="shared" si="9"/>
        <v>5</v>
      </c>
      <c r="N90">
        <f t="shared" si="10"/>
        <v>5</v>
      </c>
      <c r="O90">
        <f t="shared" si="11"/>
        <v>0</v>
      </c>
      <c r="P90">
        <f t="shared" si="12"/>
        <v>10</v>
      </c>
      <c r="Q90">
        <f t="shared" si="15"/>
        <v>5</v>
      </c>
      <c r="R90">
        <f t="shared" si="16"/>
        <v>5</v>
      </c>
      <c r="Y90">
        <v>8</v>
      </c>
      <c r="Z90" s="1">
        <f t="shared" si="17"/>
        <v>-2</v>
      </c>
      <c r="AA90" s="1">
        <f t="shared" si="13"/>
        <v>4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">
      <c r="A91" s="32">
        <v>90</v>
      </c>
      <c r="B91" s="1">
        <v>1</v>
      </c>
      <c r="C91" s="1">
        <v>2</v>
      </c>
      <c r="D91" s="1">
        <v>1</v>
      </c>
      <c r="E91" s="1">
        <v>1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1</v>
      </c>
      <c r="L91" s="1">
        <f t="shared" si="14"/>
        <v>7</v>
      </c>
      <c r="M91">
        <f t="shared" si="9"/>
        <v>4</v>
      </c>
      <c r="N91">
        <f t="shared" si="10"/>
        <v>6</v>
      </c>
      <c r="O91">
        <f t="shared" si="11"/>
        <v>0</v>
      </c>
      <c r="P91">
        <f t="shared" si="12"/>
        <v>10</v>
      </c>
      <c r="Q91">
        <f t="shared" si="15"/>
        <v>4</v>
      </c>
      <c r="R91">
        <f t="shared" si="16"/>
        <v>6</v>
      </c>
      <c r="Y91">
        <v>8</v>
      </c>
      <c r="Z91" s="1">
        <f t="shared" si="17"/>
        <v>-1</v>
      </c>
      <c r="AA91" s="1">
        <f t="shared" si="13"/>
        <v>1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">
      <c r="A92" s="32">
        <v>91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1</v>
      </c>
      <c r="J92" s="1">
        <v>1</v>
      </c>
      <c r="K92" s="1">
        <v>2</v>
      </c>
      <c r="L92" s="1">
        <f t="shared" si="14"/>
        <v>5</v>
      </c>
      <c r="M92">
        <f t="shared" si="9"/>
        <v>2</v>
      </c>
      <c r="N92">
        <f t="shared" si="10"/>
        <v>8</v>
      </c>
      <c r="O92">
        <f t="shared" si="11"/>
        <v>0</v>
      </c>
      <c r="P92">
        <f t="shared" si="12"/>
        <v>10</v>
      </c>
      <c r="Q92">
        <f t="shared" si="15"/>
        <v>2</v>
      </c>
      <c r="R92">
        <f t="shared" si="16"/>
        <v>8</v>
      </c>
      <c r="Y92">
        <v>8</v>
      </c>
      <c r="Z92" s="1">
        <f t="shared" si="17"/>
        <v>-3</v>
      </c>
      <c r="AA92" s="1">
        <f t="shared" si="13"/>
        <v>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">
      <c r="A93" s="32">
        <v>92</v>
      </c>
      <c r="B93" s="1">
        <v>1</v>
      </c>
      <c r="C93" s="1">
        <v>2</v>
      </c>
      <c r="D93" s="1">
        <v>1</v>
      </c>
      <c r="E93" s="1">
        <v>1</v>
      </c>
      <c r="F93" s="1">
        <v>2</v>
      </c>
      <c r="G93" s="1">
        <v>2</v>
      </c>
      <c r="H93" s="1">
        <v>2</v>
      </c>
      <c r="I93" s="1">
        <v>2</v>
      </c>
      <c r="J93" s="1">
        <v>1</v>
      </c>
      <c r="K93" s="1">
        <v>2</v>
      </c>
      <c r="L93" s="1">
        <f t="shared" si="14"/>
        <v>9</v>
      </c>
      <c r="M93">
        <f t="shared" si="9"/>
        <v>4</v>
      </c>
      <c r="N93">
        <f t="shared" si="10"/>
        <v>6</v>
      </c>
      <c r="O93">
        <f t="shared" si="11"/>
        <v>0</v>
      </c>
      <c r="P93">
        <f t="shared" si="12"/>
        <v>10</v>
      </c>
      <c r="Q93">
        <f t="shared" si="15"/>
        <v>4</v>
      </c>
      <c r="R93">
        <f t="shared" si="16"/>
        <v>6</v>
      </c>
      <c r="Y93">
        <v>8</v>
      </c>
      <c r="Z93" s="1">
        <f t="shared" si="17"/>
        <v>1</v>
      </c>
      <c r="AA93" s="1">
        <f t="shared" si="13"/>
        <v>1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">
      <c r="A94" s="32">
        <v>93</v>
      </c>
      <c r="B94" s="1">
        <v>2</v>
      </c>
      <c r="C94" s="1">
        <v>2</v>
      </c>
      <c r="D94" s="1">
        <v>1</v>
      </c>
      <c r="E94" s="1">
        <v>2</v>
      </c>
      <c r="F94" s="1">
        <v>2</v>
      </c>
      <c r="G94" s="1">
        <v>1</v>
      </c>
      <c r="H94" s="1">
        <v>2</v>
      </c>
      <c r="I94" s="1">
        <v>1</v>
      </c>
      <c r="J94" s="1">
        <v>1</v>
      </c>
      <c r="K94" s="1">
        <v>2</v>
      </c>
      <c r="L94" s="1">
        <f t="shared" si="14"/>
        <v>7</v>
      </c>
      <c r="M94">
        <f t="shared" si="9"/>
        <v>4</v>
      </c>
      <c r="N94">
        <f t="shared" si="10"/>
        <v>6</v>
      </c>
      <c r="O94">
        <f t="shared" si="11"/>
        <v>0</v>
      </c>
      <c r="P94">
        <f t="shared" si="12"/>
        <v>10</v>
      </c>
      <c r="Q94">
        <f t="shared" si="15"/>
        <v>4</v>
      </c>
      <c r="R94">
        <f t="shared" si="16"/>
        <v>6</v>
      </c>
      <c r="Y94">
        <v>8</v>
      </c>
      <c r="Z94" s="1">
        <f t="shared" si="17"/>
        <v>-1</v>
      </c>
      <c r="AA94" s="1">
        <f t="shared" si="13"/>
        <v>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">
      <c r="A95" s="32">
        <v>94</v>
      </c>
      <c r="B95" s="1">
        <v>2</v>
      </c>
      <c r="C95" s="1">
        <v>2</v>
      </c>
      <c r="D95" s="1">
        <v>1</v>
      </c>
      <c r="E95" s="1">
        <v>1</v>
      </c>
      <c r="F95" s="1">
        <v>2</v>
      </c>
      <c r="G95" s="1">
        <v>2</v>
      </c>
      <c r="H95" s="1">
        <v>1</v>
      </c>
      <c r="I95" s="1">
        <v>2</v>
      </c>
      <c r="J95" s="1">
        <v>1</v>
      </c>
      <c r="K95" s="1">
        <v>2</v>
      </c>
      <c r="L95" s="1">
        <f t="shared" si="14"/>
        <v>7</v>
      </c>
      <c r="M95">
        <f t="shared" si="9"/>
        <v>4</v>
      </c>
      <c r="N95">
        <f t="shared" si="10"/>
        <v>6</v>
      </c>
      <c r="O95">
        <f t="shared" si="11"/>
        <v>0</v>
      </c>
      <c r="P95">
        <f t="shared" si="12"/>
        <v>10</v>
      </c>
      <c r="Q95">
        <f t="shared" si="15"/>
        <v>4</v>
      </c>
      <c r="R95">
        <f t="shared" si="16"/>
        <v>6</v>
      </c>
      <c r="Y95">
        <v>8</v>
      </c>
      <c r="Z95" s="1">
        <f t="shared" si="17"/>
        <v>-1</v>
      </c>
      <c r="AA95" s="1">
        <f t="shared" si="13"/>
        <v>1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">
      <c r="A96" s="32">
        <v>95</v>
      </c>
      <c r="B96" s="1">
        <v>1</v>
      </c>
      <c r="C96" s="1">
        <v>2</v>
      </c>
      <c r="D96" s="1">
        <v>1</v>
      </c>
      <c r="E96" s="1">
        <v>1</v>
      </c>
      <c r="F96" s="1">
        <v>2</v>
      </c>
      <c r="G96" s="1">
        <v>1</v>
      </c>
      <c r="H96" s="1">
        <v>2</v>
      </c>
      <c r="I96" s="1">
        <v>2</v>
      </c>
      <c r="J96" s="1">
        <v>2</v>
      </c>
      <c r="K96" s="1">
        <v>1</v>
      </c>
      <c r="L96" s="1">
        <f t="shared" si="14"/>
        <v>8</v>
      </c>
      <c r="M96">
        <f t="shared" si="9"/>
        <v>5</v>
      </c>
      <c r="N96">
        <f t="shared" si="10"/>
        <v>5</v>
      </c>
      <c r="O96">
        <f t="shared" si="11"/>
        <v>0</v>
      </c>
      <c r="P96">
        <f t="shared" si="12"/>
        <v>10</v>
      </c>
      <c r="Q96">
        <f t="shared" si="15"/>
        <v>5</v>
      </c>
      <c r="R96">
        <f t="shared" si="16"/>
        <v>5</v>
      </c>
      <c r="Y96">
        <v>8</v>
      </c>
      <c r="Z96" s="1">
        <f t="shared" si="17"/>
        <v>0</v>
      </c>
      <c r="AA96" s="1">
        <f t="shared" si="13"/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">
      <c r="A97" s="32">
        <v>96</v>
      </c>
      <c r="B97" s="1">
        <v>1</v>
      </c>
      <c r="C97" s="1">
        <v>1</v>
      </c>
      <c r="D97" s="1">
        <v>2</v>
      </c>
      <c r="E97" s="1">
        <v>1</v>
      </c>
      <c r="F97" s="1">
        <v>1</v>
      </c>
      <c r="G97" s="1">
        <v>2</v>
      </c>
      <c r="H97" s="1">
        <v>1</v>
      </c>
      <c r="I97" s="1">
        <v>1</v>
      </c>
      <c r="J97" s="1">
        <v>2</v>
      </c>
      <c r="K97" s="1">
        <v>1</v>
      </c>
      <c r="L97" s="1">
        <f t="shared" si="14"/>
        <v>2</v>
      </c>
      <c r="M97">
        <f t="shared" si="9"/>
        <v>7</v>
      </c>
      <c r="N97">
        <f t="shared" si="10"/>
        <v>3</v>
      </c>
      <c r="O97">
        <f t="shared" si="11"/>
        <v>0</v>
      </c>
      <c r="P97">
        <f t="shared" si="12"/>
        <v>10</v>
      </c>
      <c r="Q97">
        <f t="shared" si="15"/>
        <v>7</v>
      </c>
      <c r="R97">
        <f t="shared" si="16"/>
        <v>3</v>
      </c>
      <c r="Y97">
        <v>8</v>
      </c>
      <c r="Z97" s="1">
        <f t="shared" si="17"/>
        <v>-6</v>
      </c>
      <c r="AA97" s="1">
        <f t="shared" si="13"/>
        <v>36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">
      <c r="A98" s="32">
        <v>97</v>
      </c>
      <c r="B98" s="1">
        <v>2</v>
      </c>
      <c r="C98" s="1">
        <v>1</v>
      </c>
      <c r="D98" s="1">
        <v>1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1</v>
      </c>
      <c r="K98" s="1">
        <v>2</v>
      </c>
      <c r="L98" s="1">
        <f t="shared" si="14"/>
        <v>6</v>
      </c>
      <c r="M98">
        <f t="shared" si="9"/>
        <v>3</v>
      </c>
      <c r="N98">
        <f t="shared" si="10"/>
        <v>7</v>
      </c>
      <c r="O98">
        <f t="shared" si="11"/>
        <v>0</v>
      </c>
      <c r="P98">
        <f t="shared" si="12"/>
        <v>10</v>
      </c>
      <c r="Q98">
        <f t="shared" si="15"/>
        <v>3</v>
      </c>
      <c r="R98">
        <f t="shared" si="16"/>
        <v>7</v>
      </c>
      <c r="Y98">
        <v>8</v>
      </c>
      <c r="Z98" s="1">
        <f t="shared" si="17"/>
        <v>-2</v>
      </c>
      <c r="AA98" s="1">
        <f t="shared" si="13"/>
        <v>4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">
      <c r="A99" s="32">
        <v>98</v>
      </c>
      <c r="B99" s="1">
        <v>2</v>
      </c>
      <c r="C99" s="1">
        <v>2</v>
      </c>
      <c r="D99" s="1">
        <v>1</v>
      </c>
      <c r="E99" s="1">
        <v>1</v>
      </c>
      <c r="F99" s="1">
        <v>2</v>
      </c>
      <c r="G99" s="1">
        <v>2</v>
      </c>
      <c r="H99" s="1">
        <v>1</v>
      </c>
      <c r="I99" s="1">
        <v>1</v>
      </c>
      <c r="J99" s="1">
        <v>1</v>
      </c>
      <c r="K99" s="1">
        <v>2</v>
      </c>
      <c r="L99" s="1">
        <f t="shared" si="14"/>
        <v>6</v>
      </c>
      <c r="M99">
        <f t="shared" si="9"/>
        <v>5</v>
      </c>
      <c r="N99">
        <f t="shared" si="10"/>
        <v>5</v>
      </c>
      <c r="O99">
        <f t="shared" si="11"/>
        <v>0</v>
      </c>
      <c r="P99">
        <f t="shared" si="12"/>
        <v>10</v>
      </c>
      <c r="Q99">
        <f t="shared" si="15"/>
        <v>5</v>
      </c>
      <c r="R99">
        <f t="shared" si="16"/>
        <v>5</v>
      </c>
      <c r="Y99">
        <v>8</v>
      </c>
      <c r="Z99" s="1">
        <f t="shared" si="17"/>
        <v>-2</v>
      </c>
      <c r="AA99" s="1">
        <f t="shared" si="13"/>
        <v>4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">
      <c r="A100" s="32">
        <v>99</v>
      </c>
      <c r="B100" s="1">
        <v>1</v>
      </c>
      <c r="C100" s="1">
        <v>2</v>
      </c>
      <c r="D100" s="1">
        <v>1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1</v>
      </c>
      <c r="K100" s="1">
        <v>2</v>
      </c>
      <c r="L100" s="1">
        <f t="shared" si="14"/>
        <v>8</v>
      </c>
      <c r="M100">
        <f t="shared" si="9"/>
        <v>3</v>
      </c>
      <c r="N100">
        <f t="shared" si="10"/>
        <v>7</v>
      </c>
      <c r="O100">
        <f t="shared" si="11"/>
        <v>0</v>
      </c>
      <c r="P100">
        <f t="shared" si="12"/>
        <v>10</v>
      </c>
      <c r="Q100">
        <f t="shared" si="15"/>
        <v>3</v>
      </c>
      <c r="R100">
        <f t="shared" si="16"/>
        <v>7</v>
      </c>
      <c r="Y100">
        <v>8</v>
      </c>
      <c r="Z100" s="1">
        <f t="shared" si="17"/>
        <v>0</v>
      </c>
      <c r="AA100" s="1">
        <f t="shared" si="13"/>
        <v>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">
      <c r="A101" s="32">
        <v>100</v>
      </c>
      <c r="B101" s="1">
        <v>1</v>
      </c>
      <c r="C101" s="1">
        <v>2</v>
      </c>
      <c r="D101" s="1">
        <v>1</v>
      </c>
      <c r="E101" s="1">
        <v>1</v>
      </c>
      <c r="F101" s="1">
        <v>2</v>
      </c>
      <c r="G101" s="1">
        <v>1</v>
      </c>
      <c r="H101" s="1">
        <v>2</v>
      </c>
      <c r="I101" s="1">
        <v>2</v>
      </c>
      <c r="J101" s="1">
        <v>1</v>
      </c>
      <c r="K101" s="1">
        <v>2</v>
      </c>
      <c r="L101" s="1">
        <f t="shared" si="14"/>
        <v>10</v>
      </c>
      <c r="M101">
        <f t="shared" si="9"/>
        <v>5</v>
      </c>
      <c r="N101">
        <f t="shared" si="10"/>
        <v>5</v>
      </c>
      <c r="O101">
        <f t="shared" si="11"/>
        <v>0</v>
      </c>
      <c r="P101">
        <f t="shared" si="12"/>
        <v>10</v>
      </c>
      <c r="Q101">
        <f t="shared" si="15"/>
        <v>5</v>
      </c>
      <c r="R101">
        <f t="shared" si="16"/>
        <v>5</v>
      </c>
      <c r="Y101">
        <v>8</v>
      </c>
      <c r="Z101" s="1">
        <f t="shared" si="17"/>
        <v>2</v>
      </c>
      <c r="AA101" s="1">
        <f t="shared" si="13"/>
        <v>4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">
      <c r="A102" s="32">
        <v>101</v>
      </c>
      <c r="B102" s="1">
        <v>1</v>
      </c>
      <c r="C102" s="1">
        <v>2</v>
      </c>
      <c r="D102" s="1">
        <v>1</v>
      </c>
      <c r="E102" s="1">
        <v>2</v>
      </c>
      <c r="F102" s="1">
        <v>2</v>
      </c>
      <c r="G102" s="1">
        <v>1</v>
      </c>
      <c r="H102" s="1">
        <v>2</v>
      </c>
      <c r="I102" s="1">
        <v>2</v>
      </c>
      <c r="J102" s="1">
        <v>1</v>
      </c>
      <c r="K102" s="1">
        <v>2</v>
      </c>
      <c r="L102" s="1">
        <f t="shared" si="14"/>
        <v>9</v>
      </c>
      <c r="M102">
        <f t="shared" si="9"/>
        <v>4</v>
      </c>
      <c r="N102">
        <f t="shared" si="10"/>
        <v>6</v>
      </c>
      <c r="O102">
        <f t="shared" si="11"/>
        <v>0</v>
      </c>
      <c r="P102">
        <f t="shared" si="12"/>
        <v>10</v>
      </c>
      <c r="Q102">
        <f t="shared" si="15"/>
        <v>4</v>
      </c>
      <c r="R102">
        <f t="shared" si="16"/>
        <v>6</v>
      </c>
      <c r="Y102">
        <v>8</v>
      </c>
      <c r="Z102" s="1">
        <f t="shared" si="17"/>
        <v>1</v>
      </c>
      <c r="AA102" s="1">
        <f t="shared" si="13"/>
        <v>1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">
      <c r="A103" s="32">
        <v>102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2</v>
      </c>
      <c r="H103" s="1">
        <v>2</v>
      </c>
      <c r="I103" s="1">
        <v>2</v>
      </c>
      <c r="J103" s="1">
        <v>1</v>
      </c>
      <c r="K103" s="1">
        <v>2</v>
      </c>
      <c r="L103" s="1">
        <f t="shared" si="14"/>
        <v>7</v>
      </c>
      <c r="M103">
        <f t="shared" si="9"/>
        <v>6</v>
      </c>
      <c r="N103">
        <f t="shared" si="10"/>
        <v>4</v>
      </c>
      <c r="O103">
        <f t="shared" si="11"/>
        <v>0</v>
      </c>
      <c r="P103">
        <f t="shared" si="12"/>
        <v>10</v>
      </c>
      <c r="Q103">
        <f t="shared" si="15"/>
        <v>6</v>
      </c>
      <c r="R103">
        <f t="shared" si="16"/>
        <v>4</v>
      </c>
      <c r="Y103">
        <v>8</v>
      </c>
      <c r="Z103" s="1">
        <f t="shared" si="17"/>
        <v>-1</v>
      </c>
      <c r="AA103" s="1">
        <f t="shared" si="13"/>
        <v>1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">
      <c r="A104" s="32">
        <v>103</v>
      </c>
      <c r="B104" s="1">
        <v>1</v>
      </c>
      <c r="C104" s="1">
        <v>2</v>
      </c>
      <c r="D104" s="1">
        <v>1</v>
      </c>
      <c r="E104" s="1">
        <v>2</v>
      </c>
      <c r="F104" s="1">
        <v>2</v>
      </c>
      <c r="G104" s="1">
        <v>1</v>
      </c>
      <c r="H104" s="1">
        <v>2</v>
      </c>
      <c r="I104" s="1">
        <v>2</v>
      </c>
      <c r="J104" s="1">
        <v>1</v>
      </c>
      <c r="K104" s="1">
        <v>2</v>
      </c>
      <c r="L104" s="1">
        <f t="shared" si="14"/>
        <v>9</v>
      </c>
      <c r="M104">
        <f t="shared" si="9"/>
        <v>4</v>
      </c>
      <c r="N104">
        <f t="shared" si="10"/>
        <v>6</v>
      </c>
      <c r="O104">
        <f t="shared" si="11"/>
        <v>0</v>
      </c>
      <c r="P104">
        <f t="shared" si="12"/>
        <v>10</v>
      </c>
      <c r="Q104">
        <f t="shared" si="15"/>
        <v>4</v>
      </c>
      <c r="R104">
        <f t="shared" si="16"/>
        <v>6</v>
      </c>
      <c r="Y104">
        <v>8</v>
      </c>
      <c r="Z104" s="1">
        <f t="shared" si="17"/>
        <v>1</v>
      </c>
      <c r="AA104" s="1">
        <f t="shared" si="13"/>
        <v>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">
      <c r="A105" s="32">
        <v>104</v>
      </c>
      <c r="B105" s="1">
        <v>1</v>
      </c>
      <c r="C105" s="1">
        <v>2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2</v>
      </c>
      <c r="J105" s="1">
        <v>1</v>
      </c>
      <c r="K105" s="1">
        <v>2</v>
      </c>
      <c r="L105" s="1">
        <f t="shared" si="14"/>
        <v>7</v>
      </c>
      <c r="M105">
        <f t="shared" si="9"/>
        <v>6</v>
      </c>
      <c r="N105">
        <f t="shared" si="10"/>
        <v>4</v>
      </c>
      <c r="O105">
        <f t="shared" si="11"/>
        <v>0</v>
      </c>
      <c r="P105">
        <f t="shared" si="12"/>
        <v>10</v>
      </c>
      <c r="Q105">
        <f t="shared" si="15"/>
        <v>6</v>
      </c>
      <c r="R105">
        <f t="shared" si="16"/>
        <v>4</v>
      </c>
      <c r="Y105">
        <v>8</v>
      </c>
      <c r="Z105" s="1">
        <f t="shared" si="17"/>
        <v>-1</v>
      </c>
      <c r="AA105" s="1">
        <f t="shared" si="13"/>
        <v>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">
      <c r="A106" s="32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2</v>
      </c>
      <c r="G106" s="1">
        <v>1</v>
      </c>
      <c r="H106" s="1">
        <v>1</v>
      </c>
      <c r="I106" s="1">
        <v>2</v>
      </c>
      <c r="J106" s="1">
        <v>1</v>
      </c>
      <c r="K106" s="1">
        <v>2</v>
      </c>
      <c r="L106" s="1">
        <f t="shared" si="14"/>
        <v>8</v>
      </c>
      <c r="M106">
        <f t="shared" si="9"/>
        <v>7</v>
      </c>
      <c r="N106">
        <f t="shared" si="10"/>
        <v>3</v>
      </c>
      <c r="O106">
        <f t="shared" si="11"/>
        <v>0</v>
      </c>
      <c r="P106">
        <f t="shared" si="12"/>
        <v>10</v>
      </c>
      <c r="Q106">
        <f t="shared" si="15"/>
        <v>7</v>
      </c>
      <c r="R106">
        <f t="shared" si="16"/>
        <v>3</v>
      </c>
      <c r="Y106">
        <v>8</v>
      </c>
      <c r="Z106" s="1">
        <f t="shared" si="17"/>
        <v>0</v>
      </c>
      <c r="AA106" s="1">
        <f t="shared" si="13"/>
        <v>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">
      <c r="A107" s="32">
        <v>106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f t="shared" si="14"/>
        <v>5</v>
      </c>
      <c r="M107">
        <f t="shared" si="9"/>
        <v>10</v>
      </c>
      <c r="N107">
        <f t="shared" si="10"/>
        <v>0</v>
      </c>
      <c r="O107">
        <f t="shared" si="11"/>
        <v>0</v>
      </c>
      <c r="P107">
        <f t="shared" si="12"/>
        <v>10</v>
      </c>
      <c r="Q107" s="7">
        <f t="shared" si="15"/>
        <v>10</v>
      </c>
      <c r="R107" s="7">
        <f t="shared" si="16"/>
        <v>0</v>
      </c>
      <c r="Y107">
        <v>8</v>
      </c>
      <c r="Z107" s="1">
        <f t="shared" si="17"/>
        <v>-3</v>
      </c>
      <c r="AA107" s="1">
        <f t="shared" si="13"/>
        <v>9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32">
        <v>107</v>
      </c>
      <c r="B108" s="1">
        <v>2</v>
      </c>
      <c r="C108" s="1">
        <v>2</v>
      </c>
      <c r="D108" s="1">
        <v>1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1</v>
      </c>
      <c r="K108" s="1">
        <v>1</v>
      </c>
      <c r="L108" s="1">
        <f t="shared" si="14"/>
        <v>6</v>
      </c>
      <c r="M108">
        <f t="shared" si="9"/>
        <v>3</v>
      </c>
      <c r="N108">
        <f t="shared" si="10"/>
        <v>7</v>
      </c>
      <c r="O108">
        <f t="shared" si="11"/>
        <v>0</v>
      </c>
      <c r="P108">
        <f t="shared" si="12"/>
        <v>10</v>
      </c>
      <c r="Q108">
        <f t="shared" si="15"/>
        <v>3</v>
      </c>
      <c r="R108">
        <f t="shared" si="16"/>
        <v>7</v>
      </c>
      <c r="Y108">
        <v>8</v>
      </c>
      <c r="Z108" s="1">
        <f t="shared" si="17"/>
        <v>-2</v>
      </c>
      <c r="AA108" s="1">
        <f t="shared" si="13"/>
        <v>4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">
      <c r="A109" s="32">
        <v>108</v>
      </c>
      <c r="B109" s="1">
        <v>1</v>
      </c>
      <c r="C109" s="1">
        <v>1</v>
      </c>
      <c r="D109" s="1">
        <v>2</v>
      </c>
      <c r="E109" s="1">
        <v>1</v>
      </c>
      <c r="F109" s="1">
        <v>1</v>
      </c>
      <c r="G109" s="1">
        <v>2</v>
      </c>
      <c r="H109" s="1">
        <v>1</v>
      </c>
      <c r="I109" s="1">
        <v>2</v>
      </c>
      <c r="J109" s="1">
        <v>1</v>
      </c>
      <c r="K109" s="1">
        <v>2</v>
      </c>
      <c r="L109" s="1">
        <f t="shared" si="14"/>
        <v>5</v>
      </c>
      <c r="M109">
        <f t="shared" si="9"/>
        <v>6</v>
      </c>
      <c r="N109">
        <f t="shared" si="10"/>
        <v>4</v>
      </c>
      <c r="O109">
        <f t="shared" si="11"/>
        <v>0</v>
      </c>
      <c r="P109">
        <f t="shared" si="12"/>
        <v>10</v>
      </c>
      <c r="Q109">
        <f t="shared" si="15"/>
        <v>6</v>
      </c>
      <c r="R109">
        <f t="shared" si="16"/>
        <v>4</v>
      </c>
      <c r="Y109">
        <v>8</v>
      </c>
      <c r="Z109" s="1">
        <f t="shared" si="17"/>
        <v>-3</v>
      </c>
      <c r="AA109" s="1">
        <f t="shared" si="13"/>
        <v>9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">
      <c r="A110" s="32">
        <v>109</v>
      </c>
      <c r="B110" s="1">
        <v>1</v>
      </c>
      <c r="C110" s="1">
        <v>2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2</v>
      </c>
      <c r="J110" s="1">
        <v>1</v>
      </c>
      <c r="K110" s="1">
        <v>2</v>
      </c>
      <c r="L110" s="1">
        <f t="shared" si="14"/>
        <v>10</v>
      </c>
      <c r="M110">
        <f t="shared" si="9"/>
        <v>5</v>
      </c>
      <c r="N110">
        <f t="shared" si="10"/>
        <v>5</v>
      </c>
      <c r="O110">
        <f t="shared" si="11"/>
        <v>0</v>
      </c>
      <c r="P110">
        <f t="shared" si="12"/>
        <v>10</v>
      </c>
      <c r="Q110">
        <f t="shared" si="15"/>
        <v>5</v>
      </c>
      <c r="R110">
        <f t="shared" si="16"/>
        <v>5</v>
      </c>
      <c r="Y110">
        <v>8</v>
      </c>
      <c r="Z110" s="1">
        <f t="shared" si="17"/>
        <v>2</v>
      </c>
      <c r="AA110" s="1">
        <f t="shared" si="13"/>
        <v>4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">
      <c r="A111" s="32">
        <v>110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f t="shared" si="14"/>
        <v>5</v>
      </c>
      <c r="M111">
        <f t="shared" si="9"/>
        <v>10</v>
      </c>
      <c r="N111">
        <f t="shared" si="10"/>
        <v>0</v>
      </c>
      <c r="O111">
        <f t="shared" si="11"/>
        <v>0</v>
      </c>
      <c r="P111">
        <f t="shared" si="12"/>
        <v>10</v>
      </c>
      <c r="Q111" s="7">
        <f t="shared" si="15"/>
        <v>10</v>
      </c>
      <c r="R111" s="7">
        <f t="shared" si="16"/>
        <v>0</v>
      </c>
      <c r="Y111">
        <v>8</v>
      </c>
      <c r="Z111" s="1">
        <f t="shared" si="17"/>
        <v>-3</v>
      </c>
      <c r="AA111" s="1">
        <f t="shared" si="13"/>
        <v>9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">
      <c r="A112" s="32">
        <v>111</v>
      </c>
      <c r="B112" s="1">
        <v>1</v>
      </c>
      <c r="C112" s="1">
        <v>2</v>
      </c>
      <c r="D112" s="1">
        <v>1</v>
      </c>
      <c r="E112" s="1">
        <v>2</v>
      </c>
      <c r="F112" s="1">
        <v>1</v>
      </c>
      <c r="G112" s="1">
        <v>2</v>
      </c>
      <c r="H112" s="1">
        <v>2</v>
      </c>
      <c r="I112" s="1">
        <v>2</v>
      </c>
      <c r="J112" s="1">
        <v>1</v>
      </c>
      <c r="K112" s="1">
        <v>1</v>
      </c>
      <c r="L112" s="1">
        <f t="shared" si="14"/>
        <v>6</v>
      </c>
      <c r="M112">
        <f t="shared" si="9"/>
        <v>5</v>
      </c>
      <c r="N112">
        <f t="shared" si="10"/>
        <v>5</v>
      </c>
      <c r="O112">
        <f t="shared" si="11"/>
        <v>0</v>
      </c>
      <c r="P112">
        <f t="shared" si="12"/>
        <v>10</v>
      </c>
      <c r="Q112">
        <f t="shared" si="15"/>
        <v>5</v>
      </c>
      <c r="R112">
        <f t="shared" si="16"/>
        <v>5</v>
      </c>
      <c r="Y112">
        <v>8</v>
      </c>
      <c r="Z112" s="1">
        <f t="shared" si="17"/>
        <v>-2</v>
      </c>
      <c r="AA112" s="1">
        <f t="shared" si="13"/>
        <v>4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s="35" customFormat="1" x14ac:dyDescent="0.2">
      <c r="A113" s="35">
        <v>112</v>
      </c>
      <c r="B113" s="35">
        <v>1</v>
      </c>
      <c r="C113" s="35">
        <v>-77</v>
      </c>
      <c r="D113" s="35">
        <v>-77</v>
      </c>
      <c r="E113" s="35">
        <v>-77</v>
      </c>
      <c r="F113" s="35">
        <v>-77</v>
      </c>
      <c r="G113" s="35">
        <v>-77</v>
      </c>
      <c r="H113" s="35">
        <v>-77</v>
      </c>
      <c r="I113" s="35">
        <v>-77</v>
      </c>
      <c r="J113" s="35">
        <v>-77</v>
      </c>
      <c r="K113" s="35">
        <v>-77</v>
      </c>
      <c r="M113" s="35">
        <f t="shared" si="9"/>
        <v>1</v>
      </c>
      <c r="N113" s="35">
        <f t="shared" si="10"/>
        <v>0</v>
      </c>
      <c r="O113" s="35">
        <f t="shared" si="11"/>
        <v>9</v>
      </c>
      <c r="P113" s="35">
        <f t="shared" si="12"/>
        <v>1</v>
      </c>
      <c r="Q113" s="35">
        <v>0</v>
      </c>
      <c r="R113" s="35">
        <f t="shared" si="16"/>
        <v>0</v>
      </c>
      <c r="Y113" s="36"/>
      <c r="AA113" s="1">
        <f t="shared" si="13"/>
        <v>0</v>
      </c>
    </row>
    <row r="114" spans="1:37" x14ac:dyDescent="0.2">
      <c r="A114" s="32">
        <v>113</v>
      </c>
      <c r="B114" s="1">
        <v>2</v>
      </c>
      <c r="C114" s="1">
        <v>2</v>
      </c>
      <c r="D114" s="1">
        <v>1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1</v>
      </c>
      <c r="K114" s="1">
        <v>1</v>
      </c>
      <c r="L114" s="1">
        <f t="shared" si="14"/>
        <v>6</v>
      </c>
      <c r="M114">
        <f t="shared" si="9"/>
        <v>3</v>
      </c>
      <c r="N114">
        <f t="shared" si="10"/>
        <v>7</v>
      </c>
      <c r="O114">
        <f t="shared" si="11"/>
        <v>0</v>
      </c>
      <c r="P114">
        <f t="shared" si="12"/>
        <v>10</v>
      </c>
      <c r="Q114">
        <f t="shared" si="15"/>
        <v>3</v>
      </c>
      <c r="R114">
        <f t="shared" si="16"/>
        <v>7</v>
      </c>
      <c r="Y114">
        <v>8</v>
      </c>
      <c r="Z114" s="1">
        <f t="shared" si="17"/>
        <v>-2</v>
      </c>
      <c r="AA114" s="1">
        <f t="shared" si="13"/>
        <v>4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">
      <c r="A115" s="32">
        <v>114</v>
      </c>
      <c r="B115" s="1">
        <v>2</v>
      </c>
      <c r="C115" s="1">
        <v>2</v>
      </c>
      <c r="D115" s="1">
        <v>1</v>
      </c>
      <c r="E115" s="1">
        <v>2</v>
      </c>
      <c r="F115" s="1">
        <v>2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f t="shared" si="14"/>
        <v>8</v>
      </c>
      <c r="M115">
        <f t="shared" si="9"/>
        <v>3</v>
      </c>
      <c r="N115">
        <f t="shared" si="10"/>
        <v>7</v>
      </c>
      <c r="O115">
        <f t="shared" si="11"/>
        <v>0</v>
      </c>
      <c r="P115">
        <f t="shared" si="12"/>
        <v>10</v>
      </c>
      <c r="Q115">
        <f t="shared" si="15"/>
        <v>3</v>
      </c>
      <c r="R115">
        <f t="shared" si="16"/>
        <v>7</v>
      </c>
      <c r="Y115">
        <v>8</v>
      </c>
      <c r="Z115" s="1">
        <f t="shared" si="17"/>
        <v>0</v>
      </c>
      <c r="AA115" s="1">
        <f t="shared" si="13"/>
        <v>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32">
        <v>115</v>
      </c>
      <c r="B116" s="1">
        <v>1</v>
      </c>
      <c r="C116" s="1">
        <v>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1</v>
      </c>
      <c r="J116" s="1">
        <v>1</v>
      </c>
      <c r="K116" s="1">
        <v>2</v>
      </c>
      <c r="L116" s="1">
        <f t="shared" si="14"/>
        <v>7</v>
      </c>
      <c r="M116">
        <f t="shared" si="9"/>
        <v>6</v>
      </c>
      <c r="N116">
        <f t="shared" si="10"/>
        <v>4</v>
      </c>
      <c r="O116">
        <f t="shared" si="11"/>
        <v>0</v>
      </c>
      <c r="P116">
        <f t="shared" si="12"/>
        <v>10</v>
      </c>
      <c r="Q116">
        <f t="shared" si="15"/>
        <v>6</v>
      </c>
      <c r="R116">
        <f t="shared" si="16"/>
        <v>4</v>
      </c>
      <c r="Y116">
        <v>8</v>
      </c>
      <c r="Z116" s="1">
        <f t="shared" si="17"/>
        <v>-1</v>
      </c>
      <c r="AA116" s="1">
        <f t="shared" si="13"/>
        <v>1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32">
        <v>116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1</v>
      </c>
      <c r="H117" s="1">
        <v>2</v>
      </c>
      <c r="I117" s="1">
        <v>1</v>
      </c>
      <c r="J117" s="1">
        <v>1</v>
      </c>
      <c r="K117" s="1">
        <v>1</v>
      </c>
      <c r="L117" s="1">
        <f t="shared" si="14"/>
        <v>6</v>
      </c>
      <c r="M117">
        <f t="shared" si="9"/>
        <v>7</v>
      </c>
      <c r="N117">
        <f t="shared" si="10"/>
        <v>3</v>
      </c>
      <c r="O117">
        <f t="shared" si="11"/>
        <v>0</v>
      </c>
      <c r="P117">
        <f t="shared" si="12"/>
        <v>10</v>
      </c>
      <c r="Q117">
        <f t="shared" si="15"/>
        <v>7</v>
      </c>
      <c r="R117">
        <f t="shared" si="16"/>
        <v>3</v>
      </c>
      <c r="Y117">
        <v>8</v>
      </c>
      <c r="Z117" s="1">
        <f t="shared" si="17"/>
        <v>-2</v>
      </c>
      <c r="AA117" s="1">
        <f t="shared" si="13"/>
        <v>4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32">
        <v>117</v>
      </c>
      <c r="B118" s="1">
        <v>1</v>
      </c>
      <c r="C118" s="1">
        <v>1</v>
      </c>
      <c r="D118" s="1">
        <v>1</v>
      </c>
      <c r="E118" s="1">
        <v>2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2</v>
      </c>
      <c r="L118" s="1">
        <f t="shared" si="14"/>
        <v>6</v>
      </c>
      <c r="M118">
        <f t="shared" si="9"/>
        <v>7</v>
      </c>
      <c r="N118">
        <f t="shared" si="10"/>
        <v>3</v>
      </c>
      <c r="O118">
        <f t="shared" si="11"/>
        <v>0</v>
      </c>
      <c r="P118">
        <f t="shared" si="12"/>
        <v>10</v>
      </c>
      <c r="Q118">
        <f t="shared" si="15"/>
        <v>7</v>
      </c>
      <c r="R118">
        <f t="shared" si="16"/>
        <v>3</v>
      </c>
      <c r="Y118">
        <v>8</v>
      </c>
      <c r="Z118" s="1">
        <f t="shared" si="17"/>
        <v>-2</v>
      </c>
      <c r="AA118" s="1">
        <f t="shared" si="13"/>
        <v>4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">
      <c r="A119" s="32">
        <v>118</v>
      </c>
      <c r="B119" s="1">
        <v>2</v>
      </c>
      <c r="C119" s="1">
        <v>2</v>
      </c>
      <c r="D119" s="1">
        <v>1</v>
      </c>
      <c r="E119" s="1">
        <v>1</v>
      </c>
      <c r="F119" s="1">
        <v>2</v>
      </c>
      <c r="G119" s="1">
        <v>2</v>
      </c>
      <c r="H119" s="1">
        <v>2</v>
      </c>
      <c r="I119" s="1">
        <v>2</v>
      </c>
      <c r="J119" s="1">
        <v>1</v>
      </c>
      <c r="K119" s="1">
        <v>2</v>
      </c>
      <c r="L119" s="1">
        <f t="shared" si="14"/>
        <v>8</v>
      </c>
      <c r="M119">
        <f t="shared" si="9"/>
        <v>3</v>
      </c>
      <c r="N119">
        <f t="shared" si="10"/>
        <v>7</v>
      </c>
      <c r="O119">
        <f t="shared" si="11"/>
        <v>0</v>
      </c>
      <c r="P119">
        <f t="shared" si="12"/>
        <v>10</v>
      </c>
      <c r="Q119">
        <f t="shared" si="15"/>
        <v>3</v>
      </c>
      <c r="R119">
        <f t="shared" si="16"/>
        <v>7</v>
      </c>
      <c r="Y119">
        <v>8</v>
      </c>
      <c r="Z119" s="1">
        <f t="shared" si="17"/>
        <v>0</v>
      </c>
      <c r="AA119" s="1">
        <f t="shared" si="13"/>
        <v>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">
      <c r="A120" s="32">
        <v>119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1">
        <v>1</v>
      </c>
      <c r="H120" s="1">
        <v>2</v>
      </c>
      <c r="I120" s="1">
        <v>2</v>
      </c>
      <c r="J120" s="1">
        <v>1</v>
      </c>
      <c r="K120" s="1">
        <v>2</v>
      </c>
      <c r="L120" s="1">
        <f t="shared" si="14"/>
        <v>9</v>
      </c>
      <c r="M120">
        <f t="shared" si="9"/>
        <v>6</v>
      </c>
      <c r="N120">
        <f t="shared" si="10"/>
        <v>4</v>
      </c>
      <c r="O120">
        <f t="shared" si="11"/>
        <v>0</v>
      </c>
      <c r="P120">
        <f t="shared" si="12"/>
        <v>10</v>
      </c>
      <c r="Q120">
        <f t="shared" si="15"/>
        <v>6</v>
      </c>
      <c r="R120">
        <f t="shared" si="16"/>
        <v>4</v>
      </c>
      <c r="Y120">
        <v>8</v>
      </c>
      <c r="Z120" s="1">
        <f t="shared" si="17"/>
        <v>1</v>
      </c>
      <c r="AA120" s="1">
        <f t="shared" si="13"/>
        <v>1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">
      <c r="A121" s="32">
        <v>120</v>
      </c>
      <c r="B121" s="1">
        <v>2</v>
      </c>
      <c r="C121" s="1">
        <v>2</v>
      </c>
      <c r="D121" s="1">
        <v>1</v>
      </c>
      <c r="E121" s="1">
        <v>1</v>
      </c>
      <c r="F121" s="1">
        <v>2</v>
      </c>
      <c r="G121" s="1">
        <v>1</v>
      </c>
      <c r="H121" s="1">
        <v>2</v>
      </c>
      <c r="I121" s="1">
        <v>1</v>
      </c>
      <c r="J121" s="1">
        <v>1</v>
      </c>
      <c r="K121" s="1">
        <v>1</v>
      </c>
      <c r="L121" s="1">
        <f t="shared" si="14"/>
        <v>7</v>
      </c>
      <c r="M121">
        <f t="shared" si="9"/>
        <v>6</v>
      </c>
      <c r="N121">
        <f t="shared" si="10"/>
        <v>4</v>
      </c>
      <c r="O121">
        <f t="shared" si="11"/>
        <v>0</v>
      </c>
      <c r="P121">
        <f t="shared" si="12"/>
        <v>10</v>
      </c>
      <c r="Q121">
        <f t="shared" si="15"/>
        <v>6</v>
      </c>
      <c r="R121">
        <f t="shared" si="16"/>
        <v>4</v>
      </c>
      <c r="Y121">
        <v>8</v>
      </c>
      <c r="Z121" s="1">
        <f t="shared" si="17"/>
        <v>-1</v>
      </c>
      <c r="AA121" s="1">
        <f t="shared" si="13"/>
        <v>1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">
      <c r="A122" s="32">
        <v>121</v>
      </c>
      <c r="B122" s="1">
        <v>1</v>
      </c>
      <c r="C122" s="1">
        <v>2</v>
      </c>
      <c r="D122" s="1">
        <v>2</v>
      </c>
      <c r="E122" s="1">
        <v>1</v>
      </c>
      <c r="F122" s="1">
        <v>2</v>
      </c>
      <c r="G122" s="1">
        <v>1</v>
      </c>
      <c r="H122" s="1">
        <v>2</v>
      </c>
      <c r="I122" s="1">
        <v>2</v>
      </c>
      <c r="J122" s="1">
        <v>1</v>
      </c>
      <c r="K122" s="1">
        <v>2</v>
      </c>
      <c r="L122" s="1">
        <f t="shared" si="14"/>
        <v>9</v>
      </c>
      <c r="M122">
        <f t="shared" si="9"/>
        <v>4</v>
      </c>
      <c r="N122">
        <f t="shared" si="10"/>
        <v>6</v>
      </c>
      <c r="O122">
        <f t="shared" si="11"/>
        <v>0</v>
      </c>
      <c r="P122">
        <f t="shared" si="12"/>
        <v>10</v>
      </c>
      <c r="Q122">
        <f t="shared" si="15"/>
        <v>4</v>
      </c>
      <c r="R122">
        <f t="shared" si="16"/>
        <v>6</v>
      </c>
      <c r="Y122">
        <v>8</v>
      </c>
      <c r="Z122" s="1">
        <f t="shared" si="17"/>
        <v>1</v>
      </c>
      <c r="AA122" s="1">
        <f t="shared" si="13"/>
        <v>1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">
      <c r="A123" s="32">
        <v>122</v>
      </c>
      <c r="B123" s="1">
        <v>1</v>
      </c>
      <c r="C123" s="1">
        <v>2</v>
      </c>
      <c r="D123" s="1">
        <v>1</v>
      </c>
      <c r="E123" s="1">
        <v>2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2</v>
      </c>
      <c r="L123" s="1">
        <f t="shared" si="14"/>
        <v>6</v>
      </c>
      <c r="M123">
        <f t="shared" si="9"/>
        <v>7</v>
      </c>
      <c r="N123">
        <f t="shared" si="10"/>
        <v>3</v>
      </c>
      <c r="O123">
        <f t="shared" si="11"/>
        <v>0</v>
      </c>
      <c r="P123">
        <f t="shared" si="12"/>
        <v>10</v>
      </c>
      <c r="Q123">
        <f t="shared" si="15"/>
        <v>7</v>
      </c>
      <c r="R123">
        <f t="shared" si="16"/>
        <v>3</v>
      </c>
      <c r="Y123">
        <v>8</v>
      </c>
      <c r="Z123" s="1">
        <f t="shared" si="17"/>
        <v>-2</v>
      </c>
      <c r="AA123" s="1">
        <f t="shared" si="13"/>
        <v>4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">
      <c r="A124" s="32">
        <v>123</v>
      </c>
      <c r="B124" s="1">
        <v>1</v>
      </c>
      <c r="C124" s="1">
        <v>2</v>
      </c>
      <c r="D124" s="1">
        <v>1</v>
      </c>
      <c r="E124" s="1">
        <v>1</v>
      </c>
      <c r="F124" s="1">
        <v>2</v>
      </c>
      <c r="G124" s="1">
        <v>2</v>
      </c>
      <c r="H124" s="1">
        <v>1</v>
      </c>
      <c r="I124" s="1">
        <v>2</v>
      </c>
      <c r="J124" s="1">
        <v>1</v>
      </c>
      <c r="K124" s="1">
        <v>1</v>
      </c>
      <c r="L124" s="1">
        <f t="shared" si="14"/>
        <v>7</v>
      </c>
      <c r="M124">
        <f t="shared" si="9"/>
        <v>6</v>
      </c>
      <c r="N124">
        <f t="shared" si="10"/>
        <v>4</v>
      </c>
      <c r="O124">
        <f t="shared" si="11"/>
        <v>0</v>
      </c>
      <c r="P124">
        <f t="shared" si="12"/>
        <v>10</v>
      </c>
      <c r="Q124">
        <f t="shared" si="15"/>
        <v>6</v>
      </c>
      <c r="R124">
        <f t="shared" si="16"/>
        <v>4</v>
      </c>
      <c r="Y124">
        <v>8</v>
      </c>
      <c r="Z124" s="1">
        <f t="shared" si="17"/>
        <v>-1</v>
      </c>
      <c r="AA124" s="1">
        <f t="shared" si="13"/>
        <v>1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">
      <c r="A125" s="32">
        <v>124</v>
      </c>
      <c r="B125" s="1">
        <v>2</v>
      </c>
      <c r="C125" s="1">
        <v>1</v>
      </c>
      <c r="D125" s="1">
        <v>1</v>
      </c>
      <c r="E125" s="1">
        <v>1</v>
      </c>
      <c r="F125" s="1">
        <v>1</v>
      </c>
      <c r="G125" s="1">
        <v>2</v>
      </c>
      <c r="H125" s="1">
        <v>2</v>
      </c>
      <c r="I125" s="1">
        <v>2</v>
      </c>
      <c r="J125" s="1">
        <v>2</v>
      </c>
      <c r="K125" s="1">
        <v>1</v>
      </c>
      <c r="L125" s="1">
        <f t="shared" si="14"/>
        <v>4</v>
      </c>
      <c r="M125">
        <f t="shared" si="9"/>
        <v>5</v>
      </c>
      <c r="N125">
        <f t="shared" si="10"/>
        <v>5</v>
      </c>
      <c r="O125">
        <f t="shared" si="11"/>
        <v>0</v>
      </c>
      <c r="P125">
        <f t="shared" si="12"/>
        <v>10</v>
      </c>
      <c r="Q125">
        <f t="shared" si="15"/>
        <v>5</v>
      </c>
      <c r="R125">
        <f t="shared" si="16"/>
        <v>5</v>
      </c>
      <c r="Y125">
        <v>8</v>
      </c>
      <c r="Z125" s="1">
        <f t="shared" si="17"/>
        <v>-4</v>
      </c>
      <c r="AA125" s="1">
        <f t="shared" si="13"/>
        <v>16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">
      <c r="A126" s="32">
        <v>125</v>
      </c>
      <c r="B126" s="1">
        <v>2</v>
      </c>
      <c r="C126" s="1">
        <v>2</v>
      </c>
      <c r="D126" s="1">
        <v>1</v>
      </c>
      <c r="E126" s="1">
        <v>2</v>
      </c>
      <c r="F126" s="1">
        <v>2</v>
      </c>
      <c r="G126" s="1">
        <v>2</v>
      </c>
      <c r="H126" s="1">
        <v>1</v>
      </c>
      <c r="I126" s="1">
        <v>1</v>
      </c>
      <c r="J126" s="1">
        <v>1</v>
      </c>
      <c r="K126" s="1">
        <v>1</v>
      </c>
      <c r="L126" s="1">
        <f t="shared" si="14"/>
        <v>4</v>
      </c>
      <c r="M126">
        <f t="shared" si="9"/>
        <v>5</v>
      </c>
      <c r="N126">
        <f t="shared" si="10"/>
        <v>5</v>
      </c>
      <c r="O126">
        <f t="shared" si="11"/>
        <v>0</v>
      </c>
      <c r="P126">
        <f t="shared" si="12"/>
        <v>10</v>
      </c>
      <c r="Q126">
        <f t="shared" si="15"/>
        <v>5</v>
      </c>
      <c r="R126">
        <f t="shared" si="16"/>
        <v>5</v>
      </c>
      <c r="Y126">
        <v>8</v>
      </c>
      <c r="Z126" s="1">
        <f t="shared" si="17"/>
        <v>-4</v>
      </c>
      <c r="AA126" s="1">
        <f t="shared" si="13"/>
        <v>16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">
      <c r="A127" s="32">
        <v>126</v>
      </c>
      <c r="B127" s="1">
        <v>1</v>
      </c>
      <c r="C127" s="1">
        <v>2</v>
      </c>
      <c r="D127" s="1">
        <v>1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1</v>
      </c>
      <c r="K127" s="1">
        <v>1</v>
      </c>
      <c r="L127" s="1">
        <f t="shared" si="14"/>
        <v>7</v>
      </c>
      <c r="M127">
        <f t="shared" si="9"/>
        <v>4</v>
      </c>
      <c r="N127">
        <f t="shared" si="10"/>
        <v>6</v>
      </c>
      <c r="O127">
        <f t="shared" si="11"/>
        <v>0</v>
      </c>
      <c r="P127">
        <f t="shared" si="12"/>
        <v>10</v>
      </c>
      <c r="Q127">
        <f t="shared" si="15"/>
        <v>4</v>
      </c>
      <c r="R127">
        <f t="shared" si="16"/>
        <v>6</v>
      </c>
      <c r="Y127">
        <v>8</v>
      </c>
      <c r="Z127" s="1">
        <f t="shared" si="17"/>
        <v>-1</v>
      </c>
      <c r="AA127" s="1">
        <f t="shared" si="13"/>
        <v>1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">
      <c r="A128" s="32">
        <v>127</v>
      </c>
      <c r="B128" s="1">
        <v>1</v>
      </c>
      <c r="C128" s="1">
        <v>1</v>
      </c>
      <c r="D128" s="1">
        <v>2</v>
      </c>
      <c r="E128" s="1">
        <v>2</v>
      </c>
      <c r="F128" s="1">
        <v>1</v>
      </c>
      <c r="G128" s="1">
        <v>1</v>
      </c>
      <c r="H128" s="1">
        <v>2</v>
      </c>
      <c r="I128" s="1">
        <v>2</v>
      </c>
      <c r="J128" s="1">
        <v>1</v>
      </c>
      <c r="K128" s="1">
        <v>2</v>
      </c>
      <c r="L128" s="1">
        <f t="shared" si="14"/>
        <v>6</v>
      </c>
      <c r="M128">
        <f t="shared" si="9"/>
        <v>5</v>
      </c>
      <c r="N128">
        <f t="shared" si="10"/>
        <v>5</v>
      </c>
      <c r="O128">
        <f t="shared" si="11"/>
        <v>0</v>
      </c>
      <c r="P128">
        <f t="shared" si="12"/>
        <v>10</v>
      </c>
      <c r="Q128">
        <f t="shared" si="15"/>
        <v>5</v>
      </c>
      <c r="R128">
        <f t="shared" si="16"/>
        <v>5</v>
      </c>
      <c r="Y128">
        <v>8</v>
      </c>
      <c r="Z128" s="1">
        <f t="shared" si="17"/>
        <v>-2</v>
      </c>
      <c r="AA128" s="1">
        <f t="shared" si="13"/>
        <v>4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">
      <c r="A129" s="32">
        <v>128</v>
      </c>
      <c r="B129" s="1">
        <v>2</v>
      </c>
      <c r="C129" s="1">
        <v>2</v>
      </c>
      <c r="D129" s="1">
        <v>1</v>
      </c>
      <c r="E129" s="1">
        <v>2</v>
      </c>
      <c r="F129" s="1">
        <v>1</v>
      </c>
      <c r="G129" s="1">
        <v>2</v>
      </c>
      <c r="H129" s="1">
        <v>2</v>
      </c>
      <c r="I129" s="1">
        <v>2</v>
      </c>
      <c r="J129" s="1">
        <v>1</v>
      </c>
      <c r="K129" s="1">
        <v>1</v>
      </c>
      <c r="L129" s="1">
        <f t="shared" si="14"/>
        <v>5</v>
      </c>
      <c r="M129">
        <f t="shared" si="9"/>
        <v>4</v>
      </c>
      <c r="N129">
        <f t="shared" si="10"/>
        <v>6</v>
      </c>
      <c r="O129">
        <f t="shared" si="11"/>
        <v>0</v>
      </c>
      <c r="P129">
        <f t="shared" si="12"/>
        <v>10</v>
      </c>
      <c r="Q129">
        <f t="shared" si="15"/>
        <v>4</v>
      </c>
      <c r="R129">
        <f t="shared" si="16"/>
        <v>6</v>
      </c>
      <c r="Y129">
        <v>8</v>
      </c>
      <c r="Z129" s="1">
        <f t="shared" si="17"/>
        <v>-3</v>
      </c>
      <c r="AA129" s="1">
        <f t="shared" si="13"/>
        <v>9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">
      <c r="A130" s="32">
        <v>129</v>
      </c>
      <c r="B130" s="1">
        <v>1</v>
      </c>
      <c r="C130" s="1">
        <v>1</v>
      </c>
      <c r="D130" s="1">
        <v>2</v>
      </c>
      <c r="E130" s="1">
        <v>1</v>
      </c>
      <c r="F130" s="1">
        <v>2</v>
      </c>
      <c r="G130" s="1">
        <v>1</v>
      </c>
      <c r="H130" s="1">
        <v>1</v>
      </c>
      <c r="I130" s="1">
        <v>1</v>
      </c>
      <c r="J130" s="1">
        <v>1</v>
      </c>
      <c r="K130" s="1">
        <v>2</v>
      </c>
      <c r="L130" s="1">
        <f t="shared" si="14"/>
        <v>6</v>
      </c>
      <c r="M130">
        <f t="shared" si="9"/>
        <v>7</v>
      </c>
      <c r="N130">
        <f t="shared" si="10"/>
        <v>3</v>
      </c>
      <c r="O130">
        <f t="shared" si="11"/>
        <v>0</v>
      </c>
      <c r="P130">
        <f t="shared" si="12"/>
        <v>10</v>
      </c>
      <c r="Q130">
        <f t="shared" si="15"/>
        <v>7</v>
      </c>
      <c r="R130">
        <f t="shared" si="16"/>
        <v>3</v>
      </c>
      <c r="Y130">
        <v>8</v>
      </c>
      <c r="Z130" s="1">
        <f t="shared" si="17"/>
        <v>-2</v>
      </c>
      <c r="AA130" s="1">
        <f t="shared" si="13"/>
        <v>4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">
      <c r="A131" s="32">
        <v>130</v>
      </c>
      <c r="B131" s="1">
        <v>1</v>
      </c>
      <c r="C131" s="1">
        <v>1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1</v>
      </c>
      <c r="K131" s="1">
        <v>2</v>
      </c>
      <c r="L131" s="1">
        <f t="shared" ref="L131:L139" si="18" xml:space="preserve"> COUNTIF(B131,"1")+COUNTIF(C131,"2")+COUNTIF(D131,"1")+COUNTIF(E131,"1")+COUNTIF(F131,"2")+COUNTIF(G131,"1")+COUNTIF(H131,"2")+COUNTIF(I131,"2")+COUNTIF(J131,"1")+COUNTIF(K131,"2")</f>
        <v>6</v>
      </c>
      <c r="M131">
        <f t="shared" ref="M131:M139" si="19">COUNTIF(B131:K131,"1")</f>
        <v>3</v>
      </c>
      <c r="N131">
        <f t="shared" ref="N131:N139" si="20">COUNTIF(B131:K131,"2")</f>
        <v>7</v>
      </c>
      <c r="O131">
        <f t="shared" ref="O131:O139" si="21">COUNTIF(B131:K131,"-77")</f>
        <v>0</v>
      </c>
      <c r="P131">
        <f t="shared" ref="P131:P139" si="22">M131+N131</f>
        <v>10</v>
      </c>
      <c r="Q131">
        <f t="shared" ref="Q131:Q139" si="23">COUNTIF(B131:K131,"1")</f>
        <v>3</v>
      </c>
      <c r="R131">
        <f t="shared" ref="R131:R139" si="24">COUNTIF(B131:K131,"2")</f>
        <v>7</v>
      </c>
      <c r="Y131">
        <v>8</v>
      </c>
      <c r="Z131" s="1">
        <f t="shared" ref="Z131:Z139" si="25">L131-Y131</f>
        <v>-2</v>
      </c>
      <c r="AA131" s="1">
        <f t="shared" ref="AA131:AA139" si="26">POWER(Z131,2)</f>
        <v>4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">
      <c r="A132" s="32">
        <v>131</v>
      </c>
      <c r="B132" s="1">
        <v>1</v>
      </c>
      <c r="C132" s="1">
        <v>2</v>
      </c>
      <c r="D132" s="1">
        <v>1</v>
      </c>
      <c r="E132" s="1">
        <v>2</v>
      </c>
      <c r="F132" s="1">
        <v>2</v>
      </c>
      <c r="G132" s="1">
        <v>1</v>
      </c>
      <c r="H132" s="1">
        <v>2</v>
      </c>
      <c r="I132" s="1">
        <v>2</v>
      </c>
      <c r="J132" s="1">
        <v>1</v>
      </c>
      <c r="K132" s="1">
        <v>2</v>
      </c>
      <c r="L132" s="1">
        <f t="shared" si="18"/>
        <v>9</v>
      </c>
      <c r="M132">
        <f t="shared" si="19"/>
        <v>4</v>
      </c>
      <c r="N132">
        <f t="shared" si="20"/>
        <v>6</v>
      </c>
      <c r="O132">
        <f t="shared" si="21"/>
        <v>0</v>
      </c>
      <c r="P132">
        <f t="shared" si="22"/>
        <v>10</v>
      </c>
      <c r="Q132">
        <f t="shared" si="23"/>
        <v>4</v>
      </c>
      <c r="R132">
        <f t="shared" si="24"/>
        <v>6</v>
      </c>
      <c r="Y132">
        <v>8</v>
      </c>
      <c r="Z132" s="1">
        <f t="shared" si="25"/>
        <v>1</v>
      </c>
      <c r="AA132" s="1">
        <f t="shared" si="26"/>
        <v>1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">
      <c r="A133" s="32">
        <v>132</v>
      </c>
      <c r="B133" s="1">
        <v>1</v>
      </c>
      <c r="C133" s="1">
        <v>2</v>
      </c>
      <c r="D133" s="1">
        <v>1</v>
      </c>
      <c r="E133" s="1">
        <v>1</v>
      </c>
      <c r="F133" s="1">
        <v>2</v>
      </c>
      <c r="G133" s="1">
        <v>1</v>
      </c>
      <c r="H133" s="1">
        <v>2</v>
      </c>
      <c r="I133" s="1">
        <v>2</v>
      </c>
      <c r="J133" s="1">
        <v>1</v>
      </c>
      <c r="K133" s="1">
        <v>2</v>
      </c>
      <c r="L133" s="1">
        <f t="shared" si="18"/>
        <v>10</v>
      </c>
      <c r="M133">
        <f t="shared" si="19"/>
        <v>5</v>
      </c>
      <c r="N133">
        <f t="shared" si="20"/>
        <v>5</v>
      </c>
      <c r="O133">
        <f t="shared" si="21"/>
        <v>0</v>
      </c>
      <c r="P133">
        <f t="shared" si="22"/>
        <v>10</v>
      </c>
      <c r="Q133">
        <f t="shared" si="23"/>
        <v>5</v>
      </c>
      <c r="R133">
        <f t="shared" si="24"/>
        <v>5</v>
      </c>
      <c r="Y133">
        <v>8</v>
      </c>
      <c r="Z133" s="1">
        <f t="shared" si="25"/>
        <v>2</v>
      </c>
      <c r="AA133" s="1">
        <f t="shared" si="26"/>
        <v>4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">
      <c r="A134" s="32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2</v>
      </c>
      <c r="G134" s="1">
        <v>1</v>
      </c>
      <c r="H134" s="1">
        <v>2</v>
      </c>
      <c r="I134" s="1">
        <v>2</v>
      </c>
      <c r="J134" s="1">
        <v>1</v>
      </c>
      <c r="K134" s="1">
        <v>2</v>
      </c>
      <c r="L134" s="1">
        <f t="shared" si="18"/>
        <v>8</v>
      </c>
      <c r="M134">
        <f t="shared" si="19"/>
        <v>5</v>
      </c>
      <c r="N134">
        <f t="shared" si="20"/>
        <v>5</v>
      </c>
      <c r="O134">
        <f t="shared" si="21"/>
        <v>0</v>
      </c>
      <c r="P134">
        <f t="shared" si="22"/>
        <v>10</v>
      </c>
      <c r="Q134">
        <f t="shared" si="23"/>
        <v>5</v>
      </c>
      <c r="R134">
        <f t="shared" si="24"/>
        <v>5</v>
      </c>
      <c r="Y134">
        <v>8</v>
      </c>
      <c r="Z134" s="1">
        <f t="shared" si="25"/>
        <v>0</v>
      </c>
      <c r="AA134" s="1">
        <f t="shared" si="26"/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">
      <c r="A135" s="32">
        <v>134</v>
      </c>
      <c r="B135" s="1">
        <v>1</v>
      </c>
      <c r="C135" s="1">
        <v>2</v>
      </c>
      <c r="D135" s="1">
        <v>2</v>
      </c>
      <c r="E135" s="1">
        <v>1</v>
      </c>
      <c r="F135" s="1">
        <v>2</v>
      </c>
      <c r="G135" s="1">
        <v>2</v>
      </c>
      <c r="H135" s="1">
        <v>2</v>
      </c>
      <c r="I135" s="1">
        <v>1</v>
      </c>
      <c r="J135" s="1">
        <v>1</v>
      </c>
      <c r="K135" s="1">
        <v>1</v>
      </c>
      <c r="L135" s="1">
        <f t="shared" si="18"/>
        <v>6</v>
      </c>
      <c r="M135">
        <f t="shared" si="19"/>
        <v>5</v>
      </c>
      <c r="N135">
        <f t="shared" si="20"/>
        <v>5</v>
      </c>
      <c r="O135">
        <f t="shared" si="21"/>
        <v>0</v>
      </c>
      <c r="P135">
        <f t="shared" si="22"/>
        <v>10</v>
      </c>
      <c r="Q135">
        <f t="shared" si="23"/>
        <v>5</v>
      </c>
      <c r="R135">
        <f t="shared" si="24"/>
        <v>5</v>
      </c>
      <c r="Y135">
        <v>8</v>
      </c>
      <c r="Z135" s="1">
        <f t="shared" si="25"/>
        <v>-2</v>
      </c>
      <c r="AA135" s="1">
        <f t="shared" si="26"/>
        <v>4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">
      <c r="A136" s="32">
        <v>135</v>
      </c>
      <c r="B136" s="1">
        <v>2</v>
      </c>
      <c r="C136" s="1">
        <v>2</v>
      </c>
      <c r="D136" s="1">
        <v>1</v>
      </c>
      <c r="E136" s="1">
        <v>1</v>
      </c>
      <c r="F136" s="1">
        <v>2</v>
      </c>
      <c r="G136" s="1">
        <v>1</v>
      </c>
      <c r="H136" s="1">
        <v>2</v>
      </c>
      <c r="I136" s="1">
        <v>2</v>
      </c>
      <c r="J136" s="1">
        <v>1</v>
      </c>
      <c r="K136" s="1">
        <v>2</v>
      </c>
      <c r="L136" s="1">
        <f t="shared" si="18"/>
        <v>9</v>
      </c>
      <c r="M136">
        <f t="shared" si="19"/>
        <v>4</v>
      </c>
      <c r="N136">
        <f t="shared" si="20"/>
        <v>6</v>
      </c>
      <c r="O136">
        <f t="shared" si="21"/>
        <v>0</v>
      </c>
      <c r="P136">
        <f t="shared" si="22"/>
        <v>10</v>
      </c>
      <c r="Q136">
        <f t="shared" si="23"/>
        <v>4</v>
      </c>
      <c r="R136">
        <f t="shared" si="24"/>
        <v>6</v>
      </c>
      <c r="Y136">
        <v>8</v>
      </c>
      <c r="Z136" s="1">
        <f t="shared" si="25"/>
        <v>1</v>
      </c>
      <c r="AA136" s="1">
        <f t="shared" si="26"/>
        <v>1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">
      <c r="A137" s="32">
        <v>136</v>
      </c>
      <c r="B137" s="1">
        <v>1</v>
      </c>
      <c r="C137" s="1">
        <v>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2</v>
      </c>
      <c r="J137" s="1">
        <v>2</v>
      </c>
      <c r="K137" s="1">
        <v>1</v>
      </c>
      <c r="L137" s="1">
        <f t="shared" si="18"/>
        <v>6</v>
      </c>
      <c r="M137">
        <f t="shared" si="19"/>
        <v>7</v>
      </c>
      <c r="N137">
        <f t="shared" si="20"/>
        <v>3</v>
      </c>
      <c r="O137">
        <f t="shared" si="21"/>
        <v>0</v>
      </c>
      <c r="P137">
        <f t="shared" si="22"/>
        <v>10</v>
      </c>
      <c r="Q137">
        <f t="shared" si="23"/>
        <v>7</v>
      </c>
      <c r="R137">
        <f t="shared" si="24"/>
        <v>3</v>
      </c>
      <c r="Y137">
        <v>8</v>
      </c>
      <c r="Z137" s="1">
        <f t="shared" si="25"/>
        <v>-2</v>
      </c>
      <c r="AA137" s="1">
        <f t="shared" si="26"/>
        <v>4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">
      <c r="A138" s="32">
        <v>137</v>
      </c>
      <c r="B138" s="1">
        <v>1</v>
      </c>
      <c r="C138" s="1">
        <v>1</v>
      </c>
      <c r="D138" s="1">
        <v>1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1</v>
      </c>
      <c r="K138" s="1">
        <v>2</v>
      </c>
      <c r="L138" s="1">
        <f t="shared" si="18"/>
        <v>7</v>
      </c>
      <c r="M138">
        <f t="shared" si="19"/>
        <v>4</v>
      </c>
      <c r="N138">
        <f t="shared" si="20"/>
        <v>6</v>
      </c>
      <c r="O138">
        <f t="shared" si="21"/>
        <v>0</v>
      </c>
      <c r="P138">
        <f t="shared" si="22"/>
        <v>10</v>
      </c>
      <c r="Q138">
        <f t="shared" si="23"/>
        <v>4</v>
      </c>
      <c r="R138">
        <f t="shared" si="24"/>
        <v>6</v>
      </c>
      <c r="Y138">
        <v>8</v>
      </c>
      <c r="Z138" s="1">
        <f t="shared" si="25"/>
        <v>-1</v>
      </c>
      <c r="AA138" s="1">
        <f t="shared" si="26"/>
        <v>1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3.5" thickBot="1" x14ac:dyDescent="0.25">
      <c r="A139" s="32">
        <v>138</v>
      </c>
      <c r="B139" s="30">
        <v>1</v>
      </c>
      <c r="C139" s="30">
        <v>2</v>
      </c>
      <c r="D139" s="30">
        <v>1</v>
      </c>
      <c r="E139" s="30">
        <v>1</v>
      </c>
      <c r="F139" s="30">
        <v>2</v>
      </c>
      <c r="G139" s="30">
        <v>2</v>
      </c>
      <c r="H139" s="30">
        <v>1</v>
      </c>
      <c r="I139" s="30">
        <v>2</v>
      </c>
      <c r="J139" s="30">
        <v>2</v>
      </c>
      <c r="K139" s="30">
        <v>2</v>
      </c>
      <c r="L139" s="1">
        <f t="shared" si="18"/>
        <v>7</v>
      </c>
      <c r="M139">
        <f t="shared" si="19"/>
        <v>4</v>
      </c>
      <c r="N139">
        <f t="shared" si="20"/>
        <v>6</v>
      </c>
      <c r="O139">
        <f t="shared" si="21"/>
        <v>0</v>
      </c>
      <c r="P139">
        <f t="shared" si="22"/>
        <v>10</v>
      </c>
      <c r="Q139">
        <f t="shared" si="23"/>
        <v>4</v>
      </c>
      <c r="R139">
        <f t="shared" si="24"/>
        <v>6</v>
      </c>
      <c r="Y139">
        <v>8</v>
      </c>
      <c r="Z139" s="1">
        <f t="shared" si="25"/>
        <v>-1</v>
      </c>
      <c r="AA139" s="1">
        <f t="shared" si="26"/>
        <v>1</v>
      </c>
      <c r="AB139" s="1"/>
      <c r="AC139" s="30"/>
      <c r="AD139" s="30"/>
      <c r="AE139" s="30"/>
      <c r="AF139" s="30"/>
      <c r="AG139" s="30"/>
      <c r="AH139" s="30"/>
      <c r="AI139" s="30"/>
      <c r="AJ139" s="30"/>
      <c r="AK139" s="30"/>
    </row>
    <row r="140" spans="1:37" x14ac:dyDescent="0.2">
      <c r="Z140" s="1"/>
    </row>
    <row r="141" spans="1:37" x14ac:dyDescent="0.2">
      <c r="Z141" s="1"/>
    </row>
    <row r="142" spans="1:37" x14ac:dyDescent="0.2">
      <c r="Z142" s="1"/>
    </row>
    <row r="143" spans="1:37" x14ac:dyDescent="0.2">
      <c r="Z143" s="1"/>
    </row>
    <row r="144" spans="1:37" x14ac:dyDescent="0.2">
      <c r="Z144" s="1"/>
    </row>
    <row r="145" spans="26:26" x14ac:dyDescent="0.2">
      <c r="Z145" s="1"/>
    </row>
    <row r="146" spans="26:26" x14ac:dyDescent="0.2">
      <c r="Z146" s="1"/>
    </row>
    <row r="147" spans="26:26" x14ac:dyDescent="0.2">
      <c r="Z147" s="1"/>
    </row>
    <row r="148" spans="26:26" x14ac:dyDescent="0.2">
      <c r="Z148" s="1"/>
    </row>
  </sheetData>
  <conditionalFormatting sqref="B1:B34 B36:B39 B43:B46 B48:B49 B51:B56 B62 B64:B65 B68:B69 B72:B112 B114:B1048576">
    <cfRule type="cellIs" dxfId="74" priority="48" operator="equal">
      <formula>1</formula>
    </cfRule>
    <cfRule type="cellIs" dxfId="73" priority="47" operator="equal">
      <formula>2</formula>
    </cfRule>
  </conditionalFormatting>
  <conditionalFormatting sqref="C1:C1048576">
    <cfRule type="cellIs" dxfId="72" priority="46" operator="equal">
      <formula>2</formula>
    </cfRule>
    <cfRule type="cellIs" dxfId="71" priority="45" operator="equal">
      <formula>1</formula>
    </cfRule>
  </conditionalFormatting>
  <conditionalFormatting sqref="D1:E1048576">
    <cfRule type="cellIs" dxfId="70" priority="42" operator="equal">
      <formula>1</formula>
    </cfRule>
    <cfRule type="cellIs" dxfId="69" priority="41" operator="equal">
      <formula>2</formula>
    </cfRule>
  </conditionalFormatting>
  <conditionalFormatting sqref="F1:F1048576">
    <cfRule type="cellIs" dxfId="68" priority="40" operator="equal">
      <formula>1</formula>
    </cfRule>
    <cfRule type="cellIs" dxfId="67" priority="39" operator="equal">
      <formula>2</formula>
    </cfRule>
  </conditionalFormatting>
  <conditionalFormatting sqref="G1:G1048576">
    <cfRule type="cellIs" dxfId="66" priority="38" operator="equal">
      <formula>1</formula>
    </cfRule>
    <cfRule type="cellIs" dxfId="65" priority="37" operator="equal">
      <formula>2</formula>
    </cfRule>
  </conditionalFormatting>
  <conditionalFormatting sqref="H1:I1048576">
    <cfRule type="cellIs" dxfId="64" priority="34" operator="equal">
      <formula>1</formula>
    </cfRule>
    <cfRule type="cellIs" dxfId="63" priority="33" operator="equal">
      <formula>2</formula>
    </cfRule>
  </conditionalFormatting>
  <conditionalFormatting sqref="J1:J1048576">
    <cfRule type="cellIs" dxfId="62" priority="32" operator="equal">
      <formula>1</formula>
    </cfRule>
    <cfRule type="cellIs" dxfId="61" priority="31" operator="equal">
      <formula>2</formula>
    </cfRule>
  </conditionalFormatting>
  <conditionalFormatting sqref="K1:K1048576">
    <cfRule type="cellIs" dxfId="60" priority="30" operator="equal">
      <formula>1</formula>
    </cfRule>
    <cfRule type="cellIs" dxfId="59" priority="29" operator="equal">
      <formula>2</formula>
    </cfRule>
  </conditionalFormatting>
  <conditionalFormatting sqref="L1:L1048576">
    <cfRule type="cellIs" dxfId="58" priority="2" operator="equal">
      <formula>10</formula>
    </cfRule>
  </conditionalFormatting>
  <conditionalFormatting sqref="P1:P34 P36:P39 P43:P46 P48:P49 P51:P56 P62 P64:P65 P68:P69 P72:P112 P114:P139 P140:R1048576">
    <cfRule type="containsText" dxfId="57" priority="52" operator="containsText" text="10">
      <formula>NOT(ISERROR(SEARCH("10",P1)))</formula>
    </cfRule>
  </conditionalFormatting>
  <conditionalFormatting sqref="Q1:Q34 Q36:Q39 Q43:Q46 Q48:Q49 Q51:Q56 Q62 Q64:Q65 Q68:Q69 Q72:Q112 Q114:Q1048576">
    <cfRule type="cellIs" dxfId="56" priority="49" operator="equal">
      <formula>10</formula>
    </cfRule>
  </conditionalFormatting>
  <conditionalFormatting sqref="Q1:R34 Q36:R39 Q43:R46 Q48:R49 Q51:R56 Q62:R62 Q64:R65 Q68:R69 Q72:R112 Q114:R1048576">
    <cfRule type="containsText" dxfId="55" priority="50" operator="containsText" text="5">
      <formula>NOT(ISERROR(SEARCH("5",Q1)))</formula>
    </cfRule>
  </conditionalFormatting>
  <conditionalFormatting sqref="Z1:Z1048576">
    <cfRule type="cellIs" dxfId="54" priority="1" operator="equal">
      <formula>10</formula>
    </cfRule>
  </conditionalFormatting>
  <conditionalFormatting sqref="AC1:AC1048576">
    <cfRule type="cellIs" dxfId="53" priority="26" operator="equal">
      <formula>2</formula>
    </cfRule>
    <cfRule type="cellIs" dxfId="52" priority="25" operator="equal">
      <formula>1</formula>
    </cfRule>
  </conditionalFormatting>
  <conditionalFormatting sqref="AD1:AE1048576">
    <cfRule type="cellIs" dxfId="51" priority="24" operator="equal">
      <formula>1</formula>
    </cfRule>
    <cfRule type="cellIs" dxfId="50" priority="23" operator="equal">
      <formula>2</formula>
    </cfRule>
  </conditionalFormatting>
  <conditionalFormatting sqref="AF1:AF1048576">
    <cfRule type="cellIs" dxfId="49" priority="22" operator="equal">
      <formula>1</formula>
    </cfRule>
    <cfRule type="cellIs" dxfId="48" priority="21" operator="equal">
      <formula>2</formula>
    </cfRule>
  </conditionalFormatting>
  <conditionalFormatting sqref="AG1:AG1048576">
    <cfRule type="cellIs" dxfId="47" priority="20" operator="equal">
      <formula>1</formula>
    </cfRule>
    <cfRule type="cellIs" dxfId="46" priority="19" operator="equal">
      <formula>2</formula>
    </cfRule>
  </conditionalFormatting>
  <conditionalFormatting sqref="AH1:AI1048576">
    <cfRule type="cellIs" dxfId="45" priority="18" operator="equal">
      <formula>1</formula>
    </cfRule>
    <cfRule type="cellIs" dxfId="44" priority="17" operator="equal">
      <formula>2</formula>
    </cfRule>
  </conditionalFormatting>
  <conditionalFormatting sqref="AJ1:AJ1048576">
    <cfRule type="cellIs" dxfId="43" priority="16" operator="equal">
      <formula>1</formula>
    </cfRule>
    <cfRule type="cellIs" dxfId="42" priority="15" operator="equal">
      <formula>2</formula>
    </cfRule>
  </conditionalFormatting>
  <conditionalFormatting sqref="AK1:AK1048576">
    <cfRule type="cellIs" dxfId="41" priority="14" operator="equal">
      <formula>1</formula>
    </cfRule>
    <cfRule type="cellIs" dxfId="40" priority="13" operator="equal">
      <formula>2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E0E2-9B87-4319-BDE9-0BCA2EBE910B}">
  <dimension ref="A1:AK148"/>
  <sheetViews>
    <sheetView workbookViewId="0">
      <selection activeCell="A2" sqref="A2"/>
    </sheetView>
  </sheetViews>
  <sheetFormatPr baseColWidth="10" defaultRowHeight="12.75" x14ac:dyDescent="0.2"/>
  <cols>
    <col min="1" max="1" width="11.42578125" style="32"/>
    <col min="12" max="12" width="25.42578125" bestFit="1" customWidth="1"/>
    <col min="14" max="14" width="13" bestFit="1" customWidth="1"/>
    <col min="17" max="17" width="28.5703125" bestFit="1" customWidth="1"/>
    <col min="18" max="18" width="22" bestFit="1" customWidth="1"/>
    <col min="19" max="19" width="18.42578125" bestFit="1" customWidth="1"/>
    <col min="20" max="20" width="64.42578125" bestFit="1" customWidth="1"/>
    <col min="21" max="21" width="7.5703125" bestFit="1" customWidth="1"/>
    <col min="22" max="22" width="42.42578125" bestFit="1" customWidth="1"/>
    <col min="26" max="26" width="25.42578125" bestFit="1" customWidth="1"/>
    <col min="28" max="28" width="15.28515625" bestFit="1" customWidth="1"/>
    <col min="37" max="37" width="17.5703125" bestFit="1" customWidth="1"/>
  </cols>
  <sheetData>
    <row r="1" spans="1:37" s="33" customFormat="1" x14ac:dyDescent="0.2">
      <c r="A1" s="32" t="s">
        <v>177</v>
      </c>
      <c r="B1" s="32" t="s">
        <v>17</v>
      </c>
      <c r="C1" s="32" t="s">
        <v>21</v>
      </c>
      <c r="D1" s="32" t="s">
        <v>25</v>
      </c>
      <c r="E1" s="32" t="s">
        <v>29</v>
      </c>
      <c r="F1" s="32" t="s">
        <v>33</v>
      </c>
      <c r="G1" s="32" t="s">
        <v>37</v>
      </c>
      <c r="H1" s="32" t="s">
        <v>41</v>
      </c>
      <c r="I1" s="32" t="s">
        <v>45</v>
      </c>
      <c r="J1" s="32" t="s">
        <v>49</v>
      </c>
      <c r="K1" s="32" t="s">
        <v>53</v>
      </c>
      <c r="L1" s="33" t="s">
        <v>275</v>
      </c>
      <c r="M1" s="32" t="s">
        <v>241</v>
      </c>
      <c r="N1" s="32" t="s">
        <v>242</v>
      </c>
      <c r="O1" s="32" t="s">
        <v>243</v>
      </c>
      <c r="P1" s="32" t="s">
        <v>246</v>
      </c>
      <c r="Q1" s="32" t="s">
        <v>435</v>
      </c>
      <c r="R1" s="32"/>
      <c r="S1" s="32" t="s">
        <v>244</v>
      </c>
      <c r="T1" s="32" t="s">
        <v>245</v>
      </c>
      <c r="U1" s="33" t="s">
        <v>249</v>
      </c>
      <c r="Y1" s="33" t="s">
        <v>286</v>
      </c>
      <c r="Z1" s="33" t="s">
        <v>281</v>
      </c>
      <c r="AA1" s="25" t="s">
        <v>282</v>
      </c>
      <c r="AB1" s="25" t="s">
        <v>283</v>
      </c>
      <c r="AC1" s="25" t="s">
        <v>284</v>
      </c>
      <c r="AD1" s="25" t="s">
        <v>285</v>
      </c>
      <c r="AE1" s="25"/>
      <c r="AF1" s="25"/>
      <c r="AG1" s="25"/>
      <c r="AH1" s="25"/>
      <c r="AI1" s="25"/>
      <c r="AJ1" s="25"/>
      <c r="AK1" s="25"/>
    </row>
    <row r="2" spans="1:37" x14ac:dyDescent="0.2">
      <c r="A2" s="32">
        <v>1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1</v>
      </c>
      <c r="K2" s="1">
        <v>2</v>
      </c>
      <c r="L2" s="1">
        <f xml:space="preserve"> COUNTIF(B2,"1")+COUNTIF(C2,"2")+COUNTIF(D2,"1")+COUNTIF(E2,"1")+COUNTIF(F2,"2")+COUNTIF(G2,"1")+COUNTIF(H2,"2")+COUNTIF(I2,"2")+COUNTIF(J2,"1")+COUNTIF(K2,"2")</f>
        <v>7</v>
      </c>
      <c r="M2">
        <f>COUNTIF(B2:K2,"1")</f>
        <v>2</v>
      </c>
      <c r="N2">
        <f>COUNTIF(B2:K2,"2")</f>
        <v>8</v>
      </c>
      <c r="O2">
        <f>COUNTIF(B2:K2,"-77")</f>
        <v>0</v>
      </c>
      <c r="P2">
        <f>M2+N2</f>
        <v>10</v>
      </c>
      <c r="Q2" s="1">
        <f>COUNTIF(B2,"1")+COUNTIF(D2,"1")+COUNTIF(E2,"1")+COUNTIF(G2,"1")+COUNTIF(J2,"1")</f>
        <v>2</v>
      </c>
      <c r="S2">
        <f>SUM(M2:M121)</f>
        <v>571</v>
      </c>
      <c r="T2">
        <f>SUM(N2:N121)</f>
        <v>629</v>
      </c>
      <c r="U2">
        <f>S2+T2</f>
        <v>1200</v>
      </c>
      <c r="V2" t="s">
        <v>251</v>
      </c>
      <c r="Y2">
        <v>8</v>
      </c>
      <c r="Z2" s="1">
        <f>L2-Y2</f>
        <v>-1</v>
      </c>
      <c r="AA2" s="1">
        <f>POWER(Z2,2)</f>
        <v>1</v>
      </c>
      <c r="AB2" s="1">
        <f>SUM(AA2:AA139)</f>
        <v>411</v>
      </c>
      <c r="AC2" s="44">
        <f>AB2/U3</f>
        <v>3.4249999999999998</v>
      </c>
      <c r="AD2" s="44">
        <f>SQRT(AC2)</f>
        <v>1.8506755523321747</v>
      </c>
      <c r="AE2" s="1"/>
      <c r="AF2" s="1"/>
      <c r="AG2" s="1"/>
      <c r="AH2" s="1"/>
      <c r="AI2" s="1"/>
      <c r="AJ2" s="1"/>
      <c r="AK2" s="1"/>
    </row>
    <row r="3" spans="1:37" x14ac:dyDescent="0.2">
      <c r="A3" s="32">
        <v>2</v>
      </c>
      <c r="B3" s="1">
        <v>1</v>
      </c>
      <c r="C3" s="1">
        <v>2</v>
      </c>
      <c r="D3" s="1">
        <v>1</v>
      </c>
      <c r="E3" s="1">
        <v>2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f t="shared" ref="L3:L66" si="0" xml:space="preserve"> COUNTIF(B3,"1")+COUNTIF(C3,"2")+COUNTIF(D3,"1")+COUNTIF(E3,"1")+COUNTIF(F3,"2")+COUNTIF(G3,"1")+COUNTIF(H3,"2")+COUNTIF(I3,"2")+COUNTIF(J3,"1")+COUNTIF(K3,"2")</f>
        <v>9</v>
      </c>
      <c r="M3">
        <f t="shared" ref="M3:M66" si="1">COUNTIF(B3:K3,"1")</f>
        <v>4</v>
      </c>
      <c r="N3">
        <f t="shared" ref="N3:N66" si="2">COUNTIF(B3:K3,"2")</f>
        <v>6</v>
      </c>
      <c r="O3">
        <f t="shared" ref="O3:O66" si="3">COUNTIF(B3:K3,"-77")</f>
        <v>0</v>
      </c>
      <c r="P3">
        <f t="shared" ref="P3:P66" si="4">M3+N3</f>
        <v>10</v>
      </c>
      <c r="Q3" s="1">
        <f t="shared" ref="Q3:Q66" si="5">COUNTIF(B3,"1")+COUNTIF(D3,"1")+COUNTIF(E3,"1")+COUNTIF(G3,"1")+COUNTIF(J3,"1")</f>
        <v>4</v>
      </c>
      <c r="S3" s="4">
        <f>S2/U2</f>
        <v>0.47583333333333333</v>
      </c>
      <c r="T3" s="4">
        <f>T2/U2</f>
        <v>0.52416666666666667</v>
      </c>
      <c r="U3">
        <f>COUNTIF(P2:P139,"10")</f>
        <v>120</v>
      </c>
      <c r="V3" t="s">
        <v>250</v>
      </c>
      <c r="Y3">
        <v>8</v>
      </c>
      <c r="Z3" s="1">
        <f t="shared" ref="Z3:Z66" si="6">L3-Y3</f>
        <v>1</v>
      </c>
      <c r="AA3" s="1">
        <f t="shared" ref="AA3:AA66" si="7">POWER(Z3,2)</f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32">
        <v>3</v>
      </c>
      <c r="B4" s="1">
        <v>1</v>
      </c>
      <c r="C4" s="1">
        <v>2</v>
      </c>
      <c r="D4" s="1">
        <v>1</v>
      </c>
      <c r="E4" s="1">
        <v>2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f t="shared" si="0"/>
        <v>7</v>
      </c>
      <c r="M4">
        <f t="shared" si="1"/>
        <v>6</v>
      </c>
      <c r="N4">
        <f t="shared" si="2"/>
        <v>4</v>
      </c>
      <c r="O4">
        <f t="shared" si="3"/>
        <v>0</v>
      </c>
      <c r="P4">
        <f t="shared" si="4"/>
        <v>10</v>
      </c>
      <c r="Q4" s="1">
        <f t="shared" si="5"/>
        <v>4</v>
      </c>
      <c r="U4">
        <v>18</v>
      </c>
      <c r="V4" t="s">
        <v>187</v>
      </c>
      <c r="Y4">
        <v>8</v>
      </c>
      <c r="Z4" s="1">
        <f t="shared" si="6"/>
        <v>-1</v>
      </c>
      <c r="AA4" s="1">
        <f t="shared" si="7"/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32">
        <v>4</v>
      </c>
      <c r="B5" s="1">
        <v>1</v>
      </c>
      <c r="C5" s="1">
        <v>2</v>
      </c>
      <c r="D5" s="1">
        <v>1</v>
      </c>
      <c r="E5" s="1">
        <v>2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f t="shared" si="0"/>
        <v>5</v>
      </c>
      <c r="M5">
        <f t="shared" si="1"/>
        <v>6</v>
      </c>
      <c r="N5">
        <f t="shared" si="2"/>
        <v>4</v>
      </c>
      <c r="O5">
        <f t="shared" si="3"/>
        <v>0</v>
      </c>
      <c r="P5">
        <f t="shared" si="4"/>
        <v>10</v>
      </c>
      <c r="Q5" s="1">
        <f t="shared" si="5"/>
        <v>3</v>
      </c>
      <c r="U5">
        <f>COUNTIF(M:M,"5")</f>
        <v>37</v>
      </c>
      <c r="V5" t="s">
        <v>252</v>
      </c>
      <c r="Y5">
        <v>8</v>
      </c>
      <c r="Z5" s="1">
        <f t="shared" si="6"/>
        <v>-3</v>
      </c>
      <c r="AA5" s="1">
        <f t="shared" si="7"/>
        <v>9</v>
      </c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32">
        <v>5</v>
      </c>
      <c r="B6" s="1">
        <v>2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f t="shared" si="0"/>
        <v>8</v>
      </c>
      <c r="M6">
        <f t="shared" si="1"/>
        <v>5</v>
      </c>
      <c r="N6">
        <f t="shared" si="2"/>
        <v>5</v>
      </c>
      <c r="O6">
        <f t="shared" si="3"/>
        <v>0</v>
      </c>
      <c r="P6">
        <f t="shared" si="4"/>
        <v>10</v>
      </c>
      <c r="Q6" s="1">
        <f t="shared" si="5"/>
        <v>4</v>
      </c>
      <c r="U6" s="4">
        <f>U5/U3</f>
        <v>0.30833333333333335</v>
      </c>
      <c r="V6" t="s">
        <v>253</v>
      </c>
      <c r="Y6">
        <v>8</v>
      </c>
      <c r="Z6" s="1">
        <f t="shared" si="6"/>
        <v>0</v>
      </c>
      <c r="AA6" s="1">
        <f t="shared" si="7"/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32">
        <v>6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f t="shared" si="0"/>
        <v>6</v>
      </c>
      <c r="M7">
        <f t="shared" si="1"/>
        <v>9</v>
      </c>
      <c r="N7">
        <f t="shared" si="2"/>
        <v>1</v>
      </c>
      <c r="O7">
        <f t="shared" si="3"/>
        <v>0</v>
      </c>
      <c r="P7">
        <f t="shared" si="4"/>
        <v>10</v>
      </c>
      <c r="Q7" s="1">
        <f t="shared" si="5"/>
        <v>5</v>
      </c>
      <c r="U7">
        <f>COUNTIF(L:L,"10")</f>
        <v>20</v>
      </c>
      <c r="V7" t="s">
        <v>254</v>
      </c>
      <c r="Y7">
        <v>8</v>
      </c>
      <c r="Z7" s="1">
        <f t="shared" si="6"/>
        <v>-2</v>
      </c>
      <c r="AA7" s="1">
        <f t="shared" si="7"/>
        <v>4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s="36" customFormat="1" x14ac:dyDescent="0.2">
      <c r="A8" s="32">
        <v>7</v>
      </c>
      <c r="B8" s="1">
        <v>1</v>
      </c>
      <c r="C8" s="1">
        <v>2</v>
      </c>
      <c r="D8" s="1">
        <v>1</v>
      </c>
      <c r="E8" s="1">
        <v>1</v>
      </c>
      <c r="F8" s="1">
        <v>2</v>
      </c>
      <c r="G8" s="1">
        <v>1</v>
      </c>
      <c r="H8" s="1">
        <v>2</v>
      </c>
      <c r="I8" s="1">
        <v>2</v>
      </c>
      <c r="J8" s="1">
        <v>1</v>
      </c>
      <c r="K8" s="1">
        <v>2</v>
      </c>
      <c r="L8" s="1">
        <f t="shared" si="0"/>
        <v>10</v>
      </c>
      <c r="M8">
        <f t="shared" si="1"/>
        <v>5</v>
      </c>
      <c r="N8">
        <f t="shared" si="2"/>
        <v>5</v>
      </c>
      <c r="O8">
        <f t="shared" si="3"/>
        <v>0</v>
      </c>
      <c r="P8" s="36">
        <f t="shared" si="4"/>
        <v>10</v>
      </c>
      <c r="Q8" s="1">
        <f t="shared" si="5"/>
        <v>5</v>
      </c>
      <c r="S8"/>
      <c r="T8"/>
      <c r="U8" s="46">
        <f>U7/U3</f>
        <v>0.16666666666666666</v>
      </c>
      <c r="V8" s="36" t="s">
        <v>255</v>
      </c>
      <c r="Y8">
        <v>8</v>
      </c>
      <c r="Z8" s="1">
        <f t="shared" si="6"/>
        <v>2</v>
      </c>
      <c r="AA8" s="1">
        <f t="shared" si="7"/>
        <v>4</v>
      </c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7" x14ac:dyDescent="0.2">
      <c r="A9" s="32">
        <v>8</v>
      </c>
      <c r="B9" s="1">
        <v>2</v>
      </c>
      <c r="C9" s="1">
        <v>2</v>
      </c>
      <c r="D9" s="1">
        <v>1</v>
      </c>
      <c r="E9" s="1">
        <v>2</v>
      </c>
      <c r="F9" s="1">
        <v>1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f t="shared" si="0"/>
        <v>3</v>
      </c>
      <c r="M9">
        <f t="shared" si="1"/>
        <v>6</v>
      </c>
      <c r="N9">
        <f t="shared" si="2"/>
        <v>4</v>
      </c>
      <c r="O9">
        <f t="shared" si="3"/>
        <v>0</v>
      </c>
      <c r="P9">
        <f>M9+N9</f>
        <v>10</v>
      </c>
      <c r="Q9" s="1">
        <f t="shared" si="5"/>
        <v>2</v>
      </c>
      <c r="Y9">
        <v>8</v>
      </c>
      <c r="Z9" s="1">
        <f t="shared" si="6"/>
        <v>-5</v>
      </c>
      <c r="AA9" s="1">
        <f t="shared" si="7"/>
        <v>25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3.5" thickBot="1" x14ac:dyDescent="0.25">
      <c r="A10" s="32">
        <v>9</v>
      </c>
      <c r="B10" s="1">
        <v>1</v>
      </c>
      <c r="C10" s="1">
        <v>2</v>
      </c>
      <c r="D10" s="1">
        <v>1</v>
      </c>
      <c r="E10" s="1">
        <v>1</v>
      </c>
      <c r="F10" s="1">
        <v>2</v>
      </c>
      <c r="G10" s="1">
        <v>1</v>
      </c>
      <c r="H10" s="1">
        <v>2</v>
      </c>
      <c r="I10" s="1">
        <v>2</v>
      </c>
      <c r="J10" s="1">
        <v>1</v>
      </c>
      <c r="K10" s="1">
        <v>2</v>
      </c>
      <c r="L10" s="1">
        <f t="shared" si="0"/>
        <v>10</v>
      </c>
      <c r="M10">
        <f t="shared" si="1"/>
        <v>5</v>
      </c>
      <c r="N10">
        <f t="shared" si="2"/>
        <v>5</v>
      </c>
      <c r="O10">
        <f t="shared" si="3"/>
        <v>0</v>
      </c>
      <c r="P10">
        <f t="shared" si="4"/>
        <v>10</v>
      </c>
      <c r="Q10" s="1">
        <f t="shared" si="5"/>
        <v>5</v>
      </c>
      <c r="Y10">
        <v>8</v>
      </c>
      <c r="Z10" s="1">
        <f t="shared" si="6"/>
        <v>2</v>
      </c>
      <c r="AA10" s="1">
        <f t="shared" si="7"/>
        <v>4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3.5" thickBot="1" x14ac:dyDescent="0.25">
      <c r="A11" s="32">
        <v>10</v>
      </c>
      <c r="B11" s="1">
        <v>1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1</v>
      </c>
      <c r="K11" s="1">
        <v>2</v>
      </c>
      <c r="L11" s="1">
        <f t="shared" si="0"/>
        <v>10</v>
      </c>
      <c r="M11">
        <f t="shared" si="1"/>
        <v>5</v>
      </c>
      <c r="N11">
        <f t="shared" si="2"/>
        <v>5</v>
      </c>
      <c r="O11">
        <f t="shared" si="3"/>
        <v>0</v>
      </c>
      <c r="P11">
        <f t="shared" si="4"/>
        <v>10</v>
      </c>
      <c r="Q11" s="1">
        <f t="shared" si="5"/>
        <v>5</v>
      </c>
      <c r="T11" s="38" t="s">
        <v>257</v>
      </c>
      <c r="U11" s="39" t="s">
        <v>260</v>
      </c>
      <c r="V11" s="40" t="s">
        <v>181</v>
      </c>
      <c r="Y11">
        <v>8</v>
      </c>
      <c r="Z11" s="1">
        <f t="shared" si="6"/>
        <v>2</v>
      </c>
      <c r="AA11" s="1">
        <f t="shared" si="7"/>
        <v>4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32">
        <v>11</v>
      </c>
      <c r="B12" s="1">
        <v>2</v>
      </c>
      <c r="C12" s="1">
        <v>2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f t="shared" si="0"/>
        <v>4</v>
      </c>
      <c r="M12">
        <f t="shared" si="1"/>
        <v>7</v>
      </c>
      <c r="N12">
        <f t="shared" si="2"/>
        <v>3</v>
      </c>
      <c r="O12">
        <f t="shared" si="3"/>
        <v>0</v>
      </c>
      <c r="P12">
        <f t="shared" si="4"/>
        <v>10</v>
      </c>
      <c r="Q12" s="1">
        <f t="shared" si="5"/>
        <v>3</v>
      </c>
      <c r="T12" t="s">
        <v>258</v>
      </c>
      <c r="U12">
        <f>S2</f>
        <v>571</v>
      </c>
      <c r="V12" s="37">
        <f>S3</f>
        <v>0.47583333333333333</v>
      </c>
      <c r="Y12">
        <v>8</v>
      </c>
      <c r="Z12" s="1">
        <f t="shared" si="6"/>
        <v>-4</v>
      </c>
      <c r="AA12" s="1">
        <f t="shared" si="7"/>
        <v>16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32">
        <v>12</v>
      </c>
      <c r="B13" s="1">
        <v>1</v>
      </c>
      <c r="C13" s="1">
        <v>2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2</v>
      </c>
      <c r="J13" s="1">
        <v>1</v>
      </c>
      <c r="K13" s="1">
        <v>2</v>
      </c>
      <c r="L13" s="1">
        <f t="shared" si="0"/>
        <v>10</v>
      </c>
      <c r="M13">
        <f t="shared" si="1"/>
        <v>5</v>
      </c>
      <c r="N13">
        <f t="shared" si="2"/>
        <v>5</v>
      </c>
      <c r="O13">
        <f t="shared" si="3"/>
        <v>0</v>
      </c>
      <c r="P13">
        <f t="shared" si="4"/>
        <v>10</v>
      </c>
      <c r="Q13" s="1">
        <f t="shared" si="5"/>
        <v>5</v>
      </c>
      <c r="T13" t="s">
        <v>259</v>
      </c>
      <c r="U13">
        <f>T2</f>
        <v>629</v>
      </c>
      <c r="V13" s="37">
        <f>T3</f>
        <v>0.52416666666666667</v>
      </c>
      <c r="Y13">
        <v>8</v>
      </c>
      <c r="Z13" s="1">
        <f t="shared" si="6"/>
        <v>2</v>
      </c>
      <c r="AA13" s="1">
        <f t="shared" si="7"/>
        <v>4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32">
        <v>13</v>
      </c>
      <c r="B14" s="1">
        <v>2</v>
      </c>
      <c r="C14" s="1">
        <v>2</v>
      </c>
      <c r="D14" s="1">
        <v>1</v>
      </c>
      <c r="E14" s="1">
        <v>2</v>
      </c>
      <c r="F14" s="1">
        <v>2</v>
      </c>
      <c r="G14" s="1">
        <v>1</v>
      </c>
      <c r="H14" s="1">
        <v>2</v>
      </c>
      <c r="I14" s="1">
        <v>2</v>
      </c>
      <c r="J14" s="1">
        <v>1</v>
      </c>
      <c r="K14" s="1">
        <v>2</v>
      </c>
      <c r="L14" s="1">
        <f t="shared" si="0"/>
        <v>8</v>
      </c>
      <c r="M14">
        <f t="shared" si="1"/>
        <v>3</v>
      </c>
      <c r="N14">
        <f t="shared" si="2"/>
        <v>7</v>
      </c>
      <c r="O14">
        <f t="shared" si="3"/>
        <v>0</v>
      </c>
      <c r="P14">
        <f t="shared" si="4"/>
        <v>10</v>
      </c>
      <c r="Q14" s="1">
        <f t="shared" si="5"/>
        <v>3</v>
      </c>
      <c r="Y14">
        <v>8</v>
      </c>
      <c r="Z14" s="1">
        <f t="shared" si="6"/>
        <v>0</v>
      </c>
      <c r="AA14" s="1">
        <f t="shared" si="7"/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32">
        <v>14</v>
      </c>
      <c r="B15" s="1">
        <v>1</v>
      </c>
      <c r="C15" s="1">
        <v>2</v>
      </c>
      <c r="D15" s="1">
        <v>1</v>
      </c>
      <c r="E15" s="1">
        <v>1</v>
      </c>
      <c r="F15" s="1">
        <v>2</v>
      </c>
      <c r="G15" s="1">
        <v>1</v>
      </c>
      <c r="H15" s="1">
        <v>2</v>
      </c>
      <c r="I15" s="1">
        <v>2</v>
      </c>
      <c r="J15" s="1">
        <v>1</v>
      </c>
      <c r="K15" s="1">
        <v>2</v>
      </c>
      <c r="L15" s="1">
        <f t="shared" si="0"/>
        <v>10</v>
      </c>
      <c r="M15">
        <f t="shared" si="1"/>
        <v>5</v>
      </c>
      <c r="N15">
        <f t="shared" si="2"/>
        <v>5</v>
      </c>
      <c r="O15">
        <f t="shared" si="3"/>
        <v>0</v>
      </c>
      <c r="P15">
        <f t="shared" si="4"/>
        <v>10</v>
      </c>
      <c r="Q15" s="1">
        <f t="shared" si="5"/>
        <v>5</v>
      </c>
      <c r="Y15">
        <v>8</v>
      </c>
      <c r="Z15" s="1">
        <f t="shared" si="6"/>
        <v>2</v>
      </c>
      <c r="AA15" s="1">
        <f t="shared" si="7"/>
        <v>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32">
        <v>15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2</v>
      </c>
      <c r="J16" s="1">
        <v>1</v>
      </c>
      <c r="K16" s="1">
        <v>2</v>
      </c>
      <c r="L16" s="1">
        <f t="shared" si="0"/>
        <v>7</v>
      </c>
      <c r="M16">
        <f t="shared" si="1"/>
        <v>6</v>
      </c>
      <c r="N16">
        <f t="shared" si="2"/>
        <v>4</v>
      </c>
      <c r="O16">
        <f t="shared" si="3"/>
        <v>0</v>
      </c>
      <c r="P16">
        <f t="shared" si="4"/>
        <v>10</v>
      </c>
      <c r="Q16" s="1">
        <f t="shared" si="5"/>
        <v>4</v>
      </c>
      <c r="Y16">
        <v>8</v>
      </c>
      <c r="Z16" s="1">
        <f t="shared" si="6"/>
        <v>-1</v>
      </c>
      <c r="AA16" s="1">
        <f t="shared" si="7"/>
        <v>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32">
        <v>16</v>
      </c>
      <c r="B17" s="1">
        <v>2</v>
      </c>
      <c r="C17" s="1">
        <v>2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1</v>
      </c>
      <c r="K17" s="1">
        <v>2</v>
      </c>
      <c r="L17" s="1">
        <f t="shared" si="0"/>
        <v>7</v>
      </c>
      <c r="M17">
        <f t="shared" si="1"/>
        <v>4</v>
      </c>
      <c r="N17">
        <f t="shared" si="2"/>
        <v>6</v>
      </c>
      <c r="O17">
        <f t="shared" si="3"/>
        <v>0</v>
      </c>
      <c r="P17">
        <f t="shared" si="4"/>
        <v>10</v>
      </c>
      <c r="Q17" s="1">
        <f t="shared" si="5"/>
        <v>3</v>
      </c>
      <c r="T17" t="s">
        <v>262</v>
      </c>
      <c r="U17">
        <f>U2</f>
        <v>1200</v>
      </c>
      <c r="Y17">
        <v>8</v>
      </c>
      <c r="Z17" s="1">
        <f t="shared" si="6"/>
        <v>-1</v>
      </c>
      <c r="AA17" s="1">
        <f t="shared" si="7"/>
        <v>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32">
        <v>17</v>
      </c>
      <c r="B18" s="1">
        <v>1</v>
      </c>
      <c r="C18" s="1">
        <v>2</v>
      </c>
      <c r="D18" s="1">
        <v>1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L18" s="1">
        <f t="shared" si="0"/>
        <v>7</v>
      </c>
      <c r="M18">
        <f t="shared" si="1"/>
        <v>6</v>
      </c>
      <c r="N18">
        <f t="shared" si="2"/>
        <v>4</v>
      </c>
      <c r="O18">
        <f t="shared" si="3"/>
        <v>0</v>
      </c>
      <c r="P18">
        <f t="shared" si="4"/>
        <v>10</v>
      </c>
      <c r="Q18" s="1">
        <f t="shared" si="5"/>
        <v>4</v>
      </c>
      <c r="Y18">
        <v>8</v>
      </c>
      <c r="Z18" s="1">
        <f t="shared" si="6"/>
        <v>-1</v>
      </c>
      <c r="AA18" s="1">
        <f t="shared" si="7"/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32">
        <v>18</v>
      </c>
      <c r="B19" s="1">
        <v>1</v>
      </c>
      <c r="C19" s="1">
        <v>2</v>
      </c>
      <c r="D19" s="1">
        <v>1</v>
      </c>
      <c r="E19" s="1">
        <v>2</v>
      </c>
      <c r="F19" s="1">
        <v>2</v>
      </c>
      <c r="G19" s="1">
        <v>1</v>
      </c>
      <c r="H19" s="1">
        <v>2</v>
      </c>
      <c r="I19" s="1">
        <v>2</v>
      </c>
      <c r="J19" s="1">
        <v>2</v>
      </c>
      <c r="K19" s="1">
        <v>2</v>
      </c>
      <c r="L19" s="1">
        <f t="shared" si="0"/>
        <v>8</v>
      </c>
      <c r="M19">
        <f t="shared" si="1"/>
        <v>3</v>
      </c>
      <c r="N19">
        <f t="shared" si="2"/>
        <v>7</v>
      </c>
      <c r="O19">
        <f t="shared" si="3"/>
        <v>0</v>
      </c>
      <c r="P19">
        <f t="shared" si="4"/>
        <v>10</v>
      </c>
      <c r="Q19" s="1">
        <f t="shared" si="5"/>
        <v>3</v>
      </c>
      <c r="T19" t="s">
        <v>263</v>
      </c>
      <c r="U19">
        <f>U5</f>
        <v>37</v>
      </c>
      <c r="V19" s="37">
        <f>U6</f>
        <v>0.30833333333333335</v>
      </c>
      <c r="Y19">
        <v>8</v>
      </c>
      <c r="Z19" s="1">
        <f t="shared" si="6"/>
        <v>0</v>
      </c>
      <c r="AA19" s="1">
        <f t="shared" si="7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32">
        <v>19</v>
      </c>
      <c r="B20" s="1">
        <v>2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f t="shared" si="0"/>
        <v>4</v>
      </c>
      <c r="M20">
        <f t="shared" si="1"/>
        <v>7</v>
      </c>
      <c r="N20">
        <f t="shared" si="2"/>
        <v>3</v>
      </c>
      <c r="O20">
        <f t="shared" si="3"/>
        <v>0</v>
      </c>
      <c r="P20">
        <f t="shared" si="4"/>
        <v>10</v>
      </c>
      <c r="Q20" s="1">
        <f t="shared" si="5"/>
        <v>3</v>
      </c>
      <c r="T20" t="s">
        <v>264</v>
      </c>
      <c r="U20">
        <f>U7</f>
        <v>20</v>
      </c>
      <c r="V20" s="37">
        <f>U8</f>
        <v>0.16666666666666666</v>
      </c>
      <c r="Y20">
        <v>8</v>
      </c>
      <c r="Z20" s="1">
        <f t="shared" si="6"/>
        <v>-4</v>
      </c>
      <c r="AA20" s="1">
        <f t="shared" si="7"/>
        <v>16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32">
        <v>20</v>
      </c>
      <c r="B21" s="1">
        <v>2</v>
      </c>
      <c r="C21" s="1">
        <v>2</v>
      </c>
      <c r="D21" s="1">
        <v>1</v>
      </c>
      <c r="E21" s="1">
        <v>2</v>
      </c>
      <c r="F21" s="1">
        <v>2</v>
      </c>
      <c r="G21" s="1">
        <v>1</v>
      </c>
      <c r="H21" s="1">
        <v>2</v>
      </c>
      <c r="I21" s="1">
        <v>2</v>
      </c>
      <c r="J21" s="1">
        <v>1</v>
      </c>
      <c r="K21" s="1">
        <v>2</v>
      </c>
      <c r="L21" s="1">
        <f t="shared" si="0"/>
        <v>8</v>
      </c>
      <c r="M21">
        <f t="shared" si="1"/>
        <v>3</v>
      </c>
      <c r="N21">
        <f t="shared" si="2"/>
        <v>7</v>
      </c>
      <c r="O21">
        <f t="shared" si="3"/>
        <v>0</v>
      </c>
      <c r="P21">
        <f t="shared" si="4"/>
        <v>10</v>
      </c>
      <c r="Q21" s="1">
        <f t="shared" si="5"/>
        <v>3</v>
      </c>
      <c r="Y21">
        <v>8</v>
      </c>
      <c r="Z21" s="1">
        <f t="shared" si="6"/>
        <v>0</v>
      </c>
      <c r="AA21" s="1">
        <f t="shared" si="7"/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32">
        <v>21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2</v>
      </c>
      <c r="H22" s="1">
        <v>1</v>
      </c>
      <c r="I22" s="1">
        <v>1</v>
      </c>
      <c r="J22" s="1">
        <v>1</v>
      </c>
      <c r="K22" s="1">
        <v>1</v>
      </c>
      <c r="L22" s="1">
        <f t="shared" si="0"/>
        <v>5</v>
      </c>
      <c r="M22">
        <f t="shared" si="1"/>
        <v>8</v>
      </c>
      <c r="N22">
        <f t="shared" si="2"/>
        <v>2</v>
      </c>
      <c r="O22">
        <f t="shared" si="3"/>
        <v>0</v>
      </c>
      <c r="P22">
        <f t="shared" si="4"/>
        <v>10</v>
      </c>
      <c r="Q22" s="1">
        <f t="shared" si="5"/>
        <v>4</v>
      </c>
      <c r="T22" t="s">
        <v>261</v>
      </c>
      <c r="U22">
        <f>U3</f>
        <v>120</v>
      </c>
      <c r="Y22">
        <v>8</v>
      </c>
      <c r="Z22" s="1">
        <f t="shared" si="6"/>
        <v>-3</v>
      </c>
      <c r="AA22" s="1">
        <f t="shared" si="7"/>
        <v>9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32">
        <v>22</v>
      </c>
      <c r="B23" s="1">
        <v>1</v>
      </c>
      <c r="C23" s="1">
        <v>2</v>
      </c>
      <c r="D23" s="1">
        <v>1</v>
      </c>
      <c r="E23" s="1">
        <v>1</v>
      </c>
      <c r="F23" s="1">
        <v>2</v>
      </c>
      <c r="G23" s="1">
        <v>1</v>
      </c>
      <c r="H23" s="1">
        <v>2</v>
      </c>
      <c r="I23" s="1">
        <v>2</v>
      </c>
      <c r="J23" s="1">
        <v>1</v>
      </c>
      <c r="K23" s="1">
        <v>2</v>
      </c>
      <c r="L23" s="1">
        <f t="shared" si="0"/>
        <v>10</v>
      </c>
      <c r="M23">
        <f t="shared" si="1"/>
        <v>5</v>
      </c>
      <c r="N23">
        <f t="shared" si="2"/>
        <v>5</v>
      </c>
      <c r="O23">
        <f t="shared" si="3"/>
        <v>0</v>
      </c>
      <c r="P23">
        <f t="shared" si="4"/>
        <v>10</v>
      </c>
      <c r="Q23" s="1">
        <f t="shared" si="5"/>
        <v>5</v>
      </c>
      <c r="T23" t="s">
        <v>187</v>
      </c>
      <c r="U23">
        <f>U4</f>
        <v>18</v>
      </c>
      <c r="Y23">
        <v>8</v>
      </c>
      <c r="Z23" s="1">
        <f t="shared" si="6"/>
        <v>2</v>
      </c>
      <c r="AA23" s="1">
        <f t="shared" si="7"/>
        <v>4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32">
        <v>23</v>
      </c>
      <c r="B24" s="1">
        <v>1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1</v>
      </c>
      <c r="K24" s="1">
        <v>2</v>
      </c>
      <c r="L24" s="1">
        <f t="shared" si="0"/>
        <v>8</v>
      </c>
      <c r="M24">
        <f t="shared" si="1"/>
        <v>3</v>
      </c>
      <c r="N24">
        <f t="shared" si="2"/>
        <v>7</v>
      </c>
      <c r="O24">
        <f t="shared" si="3"/>
        <v>0</v>
      </c>
      <c r="P24">
        <f t="shared" si="4"/>
        <v>10</v>
      </c>
      <c r="Q24" s="1">
        <f t="shared" si="5"/>
        <v>3</v>
      </c>
      <c r="Y24">
        <v>8</v>
      </c>
      <c r="Z24" s="1">
        <f t="shared" si="6"/>
        <v>0</v>
      </c>
      <c r="AA24" s="1">
        <f t="shared" si="7"/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32">
        <v>24</v>
      </c>
      <c r="B25" s="1">
        <v>1</v>
      </c>
      <c r="C25" s="1">
        <v>2</v>
      </c>
      <c r="D25" s="1">
        <v>1</v>
      </c>
      <c r="E25" s="1">
        <v>1</v>
      </c>
      <c r="F25" s="1">
        <v>2</v>
      </c>
      <c r="G25" s="1">
        <v>1</v>
      </c>
      <c r="H25" s="1">
        <v>2</v>
      </c>
      <c r="I25" s="1">
        <v>2</v>
      </c>
      <c r="J25" s="1">
        <v>1</v>
      </c>
      <c r="K25" s="1">
        <v>2</v>
      </c>
      <c r="L25" s="1">
        <f t="shared" si="0"/>
        <v>10</v>
      </c>
      <c r="M25">
        <f t="shared" si="1"/>
        <v>5</v>
      </c>
      <c r="N25">
        <f t="shared" si="2"/>
        <v>5</v>
      </c>
      <c r="O25">
        <f t="shared" si="3"/>
        <v>0</v>
      </c>
      <c r="P25">
        <f t="shared" si="4"/>
        <v>10</v>
      </c>
      <c r="Q25" s="1">
        <f t="shared" si="5"/>
        <v>5</v>
      </c>
      <c r="T25" t="s">
        <v>276</v>
      </c>
      <c r="U25" s="44">
        <f>AVERAGE(L2:L139,120)</f>
        <v>8.4710743801652892</v>
      </c>
      <c r="Y25">
        <v>8</v>
      </c>
      <c r="Z25" s="1">
        <f t="shared" si="6"/>
        <v>2</v>
      </c>
      <c r="AA25" s="1">
        <f t="shared" si="7"/>
        <v>4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32">
        <v>25</v>
      </c>
      <c r="B26" s="1">
        <v>2</v>
      </c>
      <c r="C26" s="1">
        <v>2</v>
      </c>
      <c r="D26" s="1">
        <v>2</v>
      </c>
      <c r="E26" s="1">
        <v>1</v>
      </c>
      <c r="F26" s="1">
        <v>2</v>
      </c>
      <c r="G26" s="1">
        <v>1</v>
      </c>
      <c r="H26" s="1">
        <v>2</v>
      </c>
      <c r="I26" s="1">
        <v>2</v>
      </c>
      <c r="J26" s="1">
        <v>1</v>
      </c>
      <c r="K26" s="1">
        <v>2</v>
      </c>
      <c r="L26" s="1">
        <f t="shared" si="0"/>
        <v>8</v>
      </c>
      <c r="M26">
        <f t="shared" si="1"/>
        <v>3</v>
      </c>
      <c r="N26">
        <f t="shared" si="2"/>
        <v>7</v>
      </c>
      <c r="O26">
        <f t="shared" si="3"/>
        <v>0</v>
      </c>
      <c r="P26">
        <f t="shared" si="4"/>
        <v>10</v>
      </c>
      <c r="Q26" s="1">
        <f t="shared" si="5"/>
        <v>3</v>
      </c>
      <c r="T26" t="s">
        <v>278</v>
      </c>
      <c r="U26" s="1">
        <f>MAX(L2:L139)</f>
        <v>10</v>
      </c>
      <c r="Y26">
        <v>8</v>
      </c>
      <c r="Z26" s="1">
        <f t="shared" si="6"/>
        <v>0</v>
      </c>
      <c r="AA26" s="1">
        <f t="shared" si="7"/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32">
        <v>26</v>
      </c>
      <c r="B27" s="1">
        <v>1</v>
      </c>
      <c r="C27" s="1">
        <v>2</v>
      </c>
      <c r="D27" s="1">
        <v>1</v>
      </c>
      <c r="E27" s="1">
        <v>1</v>
      </c>
      <c r="F27" s="1">
        <v>2</v>
      </c>
      <c r="G27" s="1">
        <v>2</v>
      </c>
      <c r="H27" s="1">
        <v>2</v>
      </c>
      <c r="I27" s="1">
        <v>2</v>
      </c>
      <c r="J27" s="1">
        <v>1</v>
      </c>
      <c r="K27" s="1">
        <v>2</v>
      </c>
      <c r="L27" s="1">
        <f t="shared" si="0"/>
        <v>9</v>
      </c>
      <c r="M27">
        <f t="shared" si="1"/>
        <v>4</v>
      </c>
      <c r="N27">
        <f t="shared" si="2"/>
        <v>6</v>
      </c>
      <c r="O27">
        <f t="shared" si="3"/>
        <v>0</v>
      </c>
      <c r="P27">
        <f t="shared" si="4"/>
        <v>10</v>
      </c>
      <c r="Q27" s="1">
        <f t="shared" si="5"/>
        <v>4</v>
      </c>
      <c r="T27" t="s">
        <v>277</v>
      </c>
      <c r="U27" s="1">
        <f>MIN(L2:L139)</f>
        <v>2</v>
      </c>
      <c r="Y27">
        <v>8</v>
      </c>
      <c r="Z27" s="1">
        <f t="shared" si="6"/>
        <v>1</v>
      </c>
      <c r="AA27" s="1">
        <f t="shared" si="7"/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32">
        <v>27</v>
      </c>
      <c r="B28" s="1">
        <v>1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1">
        <v>2</v>
      </c>
      <c r="I28" s="1">
        <v>2</v>
      </c>
      <c r="J28" s="1">
        <v>1</v>
      </c>
      <c r="K28" s="1">
        <v>2</v>
      </c>
      <c r="L28" s="1">
        <f t="shared" si="0"/>
        <v>10</v>
      </c>
      <c r="M28">
        <f t="shared" si="1"/>
        <v>5</v>
      </c>
      <c r="N28">
        <f t="shared" si="2"/>
        <v>5</v>
      </c>
      <c r="O28">
        <f t="shared" si="3"/>
        <v>0</v>
      </c>
      <c r="P28">
        <f t="shared" si="4"/>
        <v>10</v>
      </c>
      <c r="Q28" s="1">
        <f t="shared" si="5"/>
        <v>5</v>
      </c>
      <c r="Y28">
        <v>8</v>
      </c>
      <c r="Z28" s="1">
        <f t="shared" si="6"/>
        <v>2</v>
      </c>
      <c r="AA28" s="1">
        <f t="shared" si="7"/>
        <v>4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32">
        <v>28</v>
      </c>
      <c r="B29" s="1">
        <v>1</v>
      </c>
      <c r="C29" s="1">
        <v>2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2</v>
      </c>
      <c r="J29" s="1">
        <v>1</v>
      </c>
      <c r="K29" s="1">
        <v>2</v>
      </c>
      <c r="L29" s="1">
        <f t="shared" si="0"/>
        <v>10</v>
      </c>
      <c r="M29">
        <f t="shared" si="1"/>
        <v>5</v>
      </c>
      <c r="N29">
        <f t="shared" si="2"/>
        <v>5</v>
      </c>
      <c r="O29">
        <f t="shared" si="3"/>
        <v>0</v>
      </c>
      <c r="P29">
        <f t="shared" si="4"/>
        <v>10</v>
      </c>
      <c r="Q29" s="1">
        <f t="shared" si="5"/>
        <v>5</v>
      </c>
      <c r="T29" t="s">
        <v>280</v>
      </c>
      <c r="U29" s="44">
        <f>_xlfn.STDEV.P(L2:L139)</f>
        <v>1.7930227426208389</v>
      </c>
      <c r="Y29">
        <v>8</v>
      </c>
      <c r="Z29" s="1">
        <f t="shared" si="6"/>
        <v>2</v>
      </c>
      <c r="AA29" s="1">
        <f t="shared" si="7"/>
        <v>4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32">
        <v>29</v>
      </c>
      <c r="B30" s="1">
        <v>1</v>
      </c>
      <c r="C30" s="1">
        <v>2</v>
      </c>
      <c r="D30" s="1">
        <v>2</v>
      </c>
      <c r="E30" s="1">
        <v>2</v>
      </c>
      <c r="F30" s="1">
        <v>2</v>
      </c>
      <c r="G30" s="1">
        <v>1</v>
      </c>
      <c r="H30" s="1">
        <v>2</v>
      </c>
      <c r="I30" s="1">
        <v>2</v>
      </c>
      <c r="J30" s="1">
        <v>1</v>
      </c>
      <c r="K30" s="1">
        <v>2</v>
      </c>
      <c r="L30" s="1">
        <f t="shared" si="0"/>
        <v>8</v>
      </c>
      <c r="M30">
        <f t="shared" si="1"/>
        <v>3</v>
      </c>
      <c r="N30">
        <f t="shared" si="2"/>
        <v>7</v>
      </c>
      <c r="O30">
        <f t="shared" si="3"/>
        <v>0</v>
      </c>
      <c r="P30">
        <f t="shared" si="4"/>
        <v>10</v>
      </c>
      <c r="Q30" s="1">
        <f t="shared" si="5"/>
        <v>3</v>
      </c>
      <c r="T30" t="s">
        <v>279</v>
      </c>
      <c r="U30" s="44">
        <f>_xlfn.VAR.P(L2:L139)</f>
        <v>3.2149305555555556</v>
      </c>
      <c r="Y30">
        <v>8</v>
      </c>
      <c r="Z30" s="1">
        <f t="shared" si="6"/>
        <v>0</v>
      </c>
      <c r="AA30" s="1">
        <f t="shared" si="7"/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32">
        <v>30</v>
      </c>
      <c r="B31" s="1">
        <v>1</v>
      </c>
      <c r="C31" s="1">
        <v>1</v>
      </c>
      <c r="D31" s="1">
        <v>2</v>
      </c>
      <c r="E31" s="1">
        <v>2</v>
      </c>
      <c r="F31" s="1">
        <v>2</v>
      </c>
      <c r="G31" s="1">
        <v>1</v>
      </c>
      <c r="H31" s="1">
        <v>1</v>
      </c>
      <c r="I31" s="1">
        <v>2</v>
      </c>
      <c r="J31" s="1">
        <v>1</v>
      </c>
      <c r="K31" s="1">
        <v>2</v>
      </c>
      <c r="L31" s="1">
        <f t="shared" si="0"/>
        <v>6</v>
      </c>
      <c r="M31">
        <f t="shared" si="1"/>
        <v>5</v>
      </c>
      <c r="N31">
        <f t="shared" si="2"/>
        <v>5</v>
      </c>
      <c r="O31">
        <f t="shared" si="3"/>
        <v>0</v>
      </c>
      <c r="P31">
        <f t="shared" si="4"/>
        <v>10</v>
      </c>
      <c r="Q31" s="1">
        <f t="shared" si="5"/>
        <v>3</v>
      </c>
      <c r="Y31">
        <v>8</v>
      </c>
      <c r="Z31" s="1">
        <f t="shared" si="6"/>
        <v>-2</v>
      </c>
      <c r="AA31" s="1">
        <f t="shared" si="7"/>
        <v>4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32">
        <v>31</v>
      </c>
      <c r="B32" s="1">
        <v>1</v>
      </c>
      <c r="C32" s="1">
        <v>2</v>
      </c>
      <c r="D32" s="1">
        <v>1</v>
      </c>
      <c r="E32" s="1">
        <v>1</v>
      </c>
      <c r="F32" s="1">
        <v>2</v>
      </c>
      <c r="G32" s="1">
        <v>1</v>
      </c>
      <c r="H32" s="1">
        <v>2</v>
      </c>
      <c r="I32" s="1">
        <v>2</v>
      </c>
      <c r="J32" s="1">
        <v>1</v>
      </c>
      <c r="K32" s="1">
        <v>2</v>
      </c>
      <c r="L32" s="1">
        <f t="shared" si="0"/>
        <v>10</v>
      </c>
      <c r="M32">
        <f t="shared" si="1"/>
        <v>5</v>
      </c>
      <c r="N32">
        <f t="shared" si="2"/>
        <v>5</v>
      </c>
      <c r="O32">
        <f t="shared" si="3"/>
        <v>0</v>
      </c>
      <c r="P32">
        <f t="shared" si="4"/>
        <v>10</v>
      </c>
      <c r="Q32" s="1">
        <f t="shared" si="5"/>
        <v>5</v>
      </c>
      <c r="Y32">
        <v>8</v>
      </c>
      <c r="Z32" s="1">
        <f t="shared" si="6"/>
        <v>2</v>
      </c>
      <c r="AA32" s="1">
        <f t="shared" si="7"/>
        <v>4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s="32">
        <v>32</v>
      </c>
      <c r="B33" s="1">
        <v>2</v>
      </c>
      <c r="C33" s="1">
        <v>2</v>
      </c>
      <c r="D33" s="1">
        <v>1</v>
      </c>
      <c r="E33" s="1">
        <v>1</v>
      </c>
      <c r="F33" s="1">
        <v>2</v>
      </c>
      <c r="G33" s="1">
        <v>1</v>
      </c>
      <c r="H33" s="1">
        <v>2</v>
      </c>
      <c r="I33" s="1">
        <v>2</v>
      </c>
      <c r="J33" s="1">
        <v>1</v>
      </c>
      <c r="K33" s="1">
        <v>2</v>
      </c>
      <c r="L33" s="1">
        <f t="shared" si="0"/>
        <v>9</v>
      </c>
      <c r="M33">
        <f t="shared" si="1"/>
        <v>4</v>
      </c>
      <c r="N33">
        <f t="shared" si="2"/>
        <v>6</v>
      </c>
      <c r="O33">
        <f t="shared" si="3"/>
        <v>0</v>
      </c>
      <c r="P33">
        <f t="shared" si="4"/>
        <v>10</v>
      </c>
      <c r="Q33" s="1">
        <f t="shared" si="5"/>
        <v>4</v>
      </c>
      <c r="Y33">
        <v>8</v>
      </c>
      <c r="Z33" s="1">
        <f t="shared" si="6"/>
        <v>1</v>
      </c>
      <c r="AA33" s="1">
        <f t="shared" si="7"/>
        <v>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s="32">
        <v>33</v>
      </c>
      <c r="B34" s="1">
        <v>1</v>
      </c>
      <c r="C34" s="1">
        <v>2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2</v>
      </c>
      <c r="J34" s="1">
        <v>1</v>
      </c>
      <c r="K34" s="1">
        <v>2</v>
      </c>
      <c r="L34" s="1">
        <f t="shared" si="0"/>
        <v>8</v>
      </c>
      <c r="M34">
        <f t="shared" si="1"/>
        <v>5</v>
      </c>
      <c r="N34">
        <f t="shared" si="2"/>
        <v>5</v>
      </c>
      <c r="O34">
        <f t="shared" si="3"/>
        <v>0</v>
      </c>
      <c r="P34">
        <f t="shared" si="4"/>
        <v>10</v>
      </c>
      <c r="Q34" s="1">
        <f t="shared" si="5"/>
        <v>4</v>
      </c>
      <c r="Y34">
        <v>8</v>
      </c>
      <c r="Z34" s="1">
        <f t="shared" si="6"/>
        <v>0</v>
      </c>
      <c r="AA34" s="1">
        <f t="shared" si="7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s="35" customFormat="1" x14ac:dyDescent="0.2">
      <c r="A35" s="32">
        <v>34</v>
      </c>
      <c r="B35" s="1">
        <v>1</v>
      </c>
      <c r="C35" s="1">
        <v>2</v>
      </c>
      <c r="D35" s="1">
        <v>1</v>
      </c>
      <c r="E35" s="1">
        <v>2</v>
      </c>
      <c r="F35" s="1">
        <v>2</v>
      </c>
      <c r="G35" s="1">
        <v>1</v>
      </c>
      <c r="H35" s="1">
        <v>2</v>
      </c>
      <c r="I35" s="1">
        <v>2</v>
      </c>
      <c r="J35" s="1">
        <v>1</v>
      </c>
      <c r="K35" s="1">
        <v>2</v>
      </c>
      <c r="L35" s="1">
        <f t="shared" si="0"/>
        <v>9</v>
      </c>
      <c r="M35">
        <f t="shared" si="1"/>
        <v>4</v>
      </c>
      <c r="N35">
        <f t="shared" si="2"/>
        <v>6</v>
      </c>
      <c r="O35">
        <f t="shared" si="3"/>
        <v>0</v>
      </c>
      <c r="P35" s="35">
        <f t="shared" si="4"/>
        <v>10</v>
      </c>
      <c r="Q35" s="1">
        <f t="shared" si="5"/>
        <v>4</v>
      </c>
      <c r="Y35">
        <v>8</v>
      </c>
      <c r="Z35" s="1">
        <f t="shared" si="6"/>
        <v>1</v>
      </c>
      <c r="AA35" s="1">
        <f t="shared" si="7"/>
        <v>1</v>
      </c>
    </row>
    <row r="36" spans="1:37" x14ac:dyDescent="0.2">
      <c r="A36" s="32">
        <v>35</v>
      </c>
      <c r="B36" s="1">
        <v>1</v>
      </c>
      <c r="C36" s="1">
        <v>2</v>
      </c>
      <c r="D36" s="1">
        <v>1</v>
      </c>
      <c r="E36" s="1">
        <v>2</v>
      </c>
      <c r="F36" s="1">
        <v>2</v>
      </c>
      <c r="G36" s="1">
        <v>1</v>
      </c>
      <c r="H36" s="1">
        <v>2</v>
      </c>
      <c r="I36" s="1">
        <v>2</v>
      </c>
      <c r="J36" s="1">
        <v>1</v>
      </c>
      <c r="K36" s="1">
        <v>2</v>
      </c>
      <c r="L36" s="1">
        <f t="shared" si="0"/>
        <v>9</v>
      </c>
      <c r="M36">
        <f t="shared" si="1"/>
        <v>4</v>
      </c>
      <c r="N36">
        <f t="shared" si="2"/>
        <v>6</v>
      </c>
      <c r="O36">
        <f t="shared" si="3"/>
        <v>0</v>
      </c>
      <c r="P36">
        <f t="shared" si="4"/>
        <v>10</v>
      </c>
      <c r="Q36" s="1">
        <f t="shared" si="5"/>
        <v>4</v>
      </c>
      <c r="Y36">
        <v>8</v>
      </c>
      <c r="Z36" s="1">
        <f t="shared" si="6"/>
        <v>1</v>
      </c>
      <c r="AA36" s="1">
        <f t="shared" si="7"/>
        <v>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32">
        <v>36</v>
      </c>
      <c r="B37" s="1">
        <v>1</v>
      </c>
      <c r="C37" s="1">
        <v>2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2</v>
      </c>
      <c r="J37" s="1">
        <v>1</v>
      </c>
      <c r="K37" s="1">
        <v>2</v>
      </c>
      <c r="L37" s="1">
        <f t="shared" si="0"/>
        <v>10</v>
      </c>
      <c r="M37">
        <f t="shared" si="1"/>
        <v>5</v>
      </c>
      <c r="N37">
        <f t="shared" si="2"/>
        <v>5</v>
      </c>
      <c r="O37">
        <f t="shared" si="3"/>
        <v>0</v>
      </c>
      <c r="P37">
        <f t="shared" si="4"/>
        <v>10</v>
      </c>
      <c r="Q37" s="1">
        <f t="shared" si="5"/>
        <v>5</v>
      </c>
      <c r="Y37">
        <v>8</v>
      </c>
      <c r="Z37" s="1">
        <f t="shared" si="6"/>
        <v>2</v>
      </c>
      <c r="AA37" s="1">
        <f t="shared" si="7"/>
        <v>4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32">
        <v>37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2</v>
      </c>
      <c r="J38" s="1">
        <v>1</v>
      </c>
      <c r="K38" s="1">
        <v>2</v>
      </c>
      <c r="L38" s="1">
        <f t="shared" si="0"/>
        <v>9</v>
      </c>
      <c r="M38">
        <f t="shared" si="1"/>
        <v>4</v>
      </c>
      <c r="N38">
        <f t="shared" si="2"/>
        <v>6</v>
      </c>
      <c r="O38">
        <f t="shared" si="3"/>
        <v>0</v>
      </c>
      <c r="P38">
        <f t="shared" si="4"/>
        <v>10</v>
      </c>
      <c r="Q38" s="1">
        <f t="shared" si="5"/>
        <v>4</v>
      </c>
      <c r="Y38">
        <v>8</v>
      </c>
      <c r="Z38" s="1">
        <f t="shared" si="6"/>
        <v>1</v>
      </c>
      <c r="AA38" s="1">
        <f t="shared" si="7"/>
        <v>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32">
        <v>38</v>
      </c>
      <c r="B39" s="1">
        <v>1</v>
      </c>
      <c r="C39" s="1">
        <v>2</v>
      </c>
      <c r="D39" s="1">
        <v>1</v>
      </c>
      <c r="E39" s="1">
        <v>2</v>
      </c>
      <c r="F39" s="1">
        <v>1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f t="shared" si="0"/>
        <v>6</v>
      </c>
      <c r="M39">
        <f t="shared" si="1"/>
        <v>3</v>
      </c>
      <c r="N39">
        <f t="shared" si="2"/>
        <v>7</v>
      </c>
      <c r="O39">
        <f t="shared" si="3"/>
        <v>0</v>
      </c>
      <c r="P39">
        <f t="shared" si="4"/>
        <v>10</v>
      </c>
      <c r="Q39" s="1">
        <f t="shared" si="5"/>
        <v>2</v>
      </c>
      <c r="Y39">
        <v>8</v>
      </c>
      <c r="Z39" s="1">
        <f t="shared" si="6"/>
        <v>-2</v>
      </c>
      <c r="AA39" s="1">
        <f t="shared" si="7"/>
        <v>4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s="35" customFormat="1" x14ac:dyDescent="0.2">
      <c r="A40" s="32">
        <v>39</v>
      </c>
      <c r="B40" s="1">
        <v>1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1</v>
      </c>
      <c r="I40" s="1">
        <v>2</v>
      </c>
      <c r="J40" s="1">
        <v>2</v>
      </c>
      <c r="K40" s="1">
        <v>2</v>
      </c>
      <c r="L40" s="1">
        <f t="shared" si="0"/>
        <v>5</v>
      </c>
      <c r="M40">
        <f t="shared" si="1"/>
        <v>2</v>
      </c>
      <c r="N40">
        <f t="shared" si="2"/>
        <v>8</v>
      </c>
      <c r="O40">
        <f t="shared" si="3"/>
        <v>0</v>
      </c>
      <c r="P40" s="35">
        <f t="shared" si="4"/>
        <v>10</v>
      </c>
      <c r="Q40" s="1">
        <f t="shared" si="5"/>
        <v>1</v>
      </c>
      <c r="Y40">
        <v>8</v>
      </c>
      <c r="Z40" s="1">
        <f t="shared" si="6"/>
        <v>-3</v>
      </c>
      <c r="AA40" s="1">
        <f t="shared" si="7"/>
        <v>9</v>
      </c>
    </row>
    <row r="41" spans="1:37" s="35" customFormat="1" x14ac:dyDescent="0.2">
      <c r="A41" s="32">
        <v>40</v>
      </c>
      <c r="B41" s="1">
        <v>1</v>
      </c>
      <c r="C41" s="1">
        <v>2</v>
      </c>
      <c r="D41" s="1">
        <v>1</v>
      </c>
      <c r="E41" s="1">
        <v>1</v>
      </c>
      <c r="F41" s="1">
        <v>2</v>
      </c>
      <c r="G41" s="1">
        <v>1</v>
      </c>
      <c r="H41" s="1">
        <v>2</v>
      </c>
      <c r="I41" s="1">
        <v>2</v>
      </c>
      <c r="J41" s="1">
        <v>1</v>
      </c>
      <c r="K41" s="1">
        <v>2</v>
      </c>
      <c r="L41" s="1">
        <f t="shared" si="0"/>
        <v>10</v>
      </c>
      <c r="M41">
        <f t="shared" si="1"/>
        <v>5</v>
      </c>
      <c r="N41">
        <f t="shared" si="2"/>
        <v>5</v>
      </c>
      <c r="O41">
        <f t="shared" si="3"/>
        <v>0</v>
      </c>
      <c r="P41" s="35">
        <f t="shared" si="4"/>
        <v>10</v>
      </c>
      <c r="Q41" s="1">
        <f t="shared" si="5"/>
        <v>5</v>
      </c>
      <c r="Y41">
        <v>8</v>
      </c>
      <c r="Z41" s="1">
        <f t="shared" si="6"/>
        <v>2</v>
      </c>
      <c r="AA41" s="1">
        <f t="shared" si="7"/>
        <v>4</v>
      </c>
    </row>
    <row r="42" spans="1:37" s="35" customFormat="1" x14ac:dyDescent="0.2">
      <c r="A42" s="32">
        <v>41</v>
      </c>
      <c r="B42" s="1">
        <v>1</v>
      </c>
      <c r="C42" s="1">
        <v>2</v>
      </c>
      <c r="D42" s="1">
        <v>1</v>
      </c>
      <c r="E42" s="1">
        <v>2</v>
      </c>
      <c r="F42" s="1">
        <v>2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f t="shared" si="0"/>
        <v>8</v>
      </c>
      <c r="M42">
        <f t="shared" si="1"/>
        <v>5</v>
      </c>
      <c r="N42">
        <f t="shared" si="2"/>
        <v>5</v>
      </c>
      <c r="O42">
        <f t="shared" si="3"/>
        <v>0</v>
      </c>
      <c r="P42" s="35">
        <f t="shared" si="4"/>
        <v>10</v>
      </c>
      <c r="Q42" s="1">
        <f t="shared" si="5"/>
        <v>4</v>
      </c>
      <c r="Y42">
        <v>8</v>
      </c>
      <c r="Z42" s="1">
        <f t="shared" si="6"/>
        <v>0</v>
      </c>
      <c r="AA42" s="1">
        <f t="shared" si="7"/>
        <v>0</v>
      </c>
    </row>
    <row r="43" spans="1:37" x14ac:dyDescent="0.2">
      <c r="A43" s="32">
        <v>42</v>
      </c>
      <c r="B43" s="1">
        <v>1</v>
      </c>
      <c r="C43" s="1">
        <v>2</v>
      </c>
      <c r="D43" s="1">
        <v>1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1</v>
      </c>
      <c r="K43" s="1">
        <v>1</v>
      </c>
      <c r="L43" s="1">
        <f t="shared" si="0"/>
        <v>8</v>
      </c>
      <c r="M43">
        <f t="shared" si="1"/>
        <v>5</v>
      </c>
      <c r="N43">
        <f t="shared" si="2"/>
        <v>5</v>
      </c>
      <c r="O43">
        <f t="shared" si="3"/>
        <v>0</v>
      </c>
      <c r="P43">
        <f t="shared" si="4"/>
        <v>10</v>
      </c>
      <c r="Q43" s="1">
        <f t="shared" si="5"/>
        <v>4</v>
      </c>
      <c r="Y43">
        <v>8</v>
      </c>
      <c r="Z43" s="1">
        <f t="shared" si="6"/>
        <v>0</v>
      </c>
      <c r="AA43" s="1">
        <f t="shared" si="7"/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32">
        <v>43</v>
      </c>
      <c r="B44" s="1">
        <v>1</v>
      </c>
      <c r="C44" s="1">
        <v>2</v>
      </c>
      <c r="D44" s="1">
        <v>1</v>
      </c>
      <c r="E44" s="1">
        <v>1</v>
      </c>
      <c r="F44" s="1">
        <v>2</v>
      </c>
      <c r="G44" s="1">
        <v>1</v>
      </c>
      <c r="H44" s="1">
        <v>2</v>
      </c>
      <c r="I44" s="1">
        <v>2</v>
      </c>
      <c r="J44" s="1">
        <v>1</v>
      </c>
      <c r="K44" s="1">
        <v>2</v>
      </c>
      <c r="L44" s="1">
        <f t="shared" si="0"/>
        <v>10</v>
      </c>
      <c r="M44">
        <f t="shared" si="1"/>
        <v>5</v>
      </c>
      <c r="N44">
        <f t="shared" si="2"/>
        <v>5</v>
      </c>
      <c r="O44">
        <f t="shared" si="3"/>
        <v>0</v>
      </c>
      <c r="P44">
        <f t="shared" si="4"/>
        <v>10</v>
      </c>
      <c r="Q44" s="1">
        <f t="shared" si="5"/>
        <v>5</v>
      </c>
      <c r="Y44">
        <v>8</v>
      </c>
      <c r="Z44" s="1">
        <f t="shared" si="6"/>
        <v>2</v>
      </c>
      <c r="AA44" s="1">
        <f t="shared" si="7"/>
        <v>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s="32">
        <v>44</v>
      </c>
      <c r="B45" s="1">
        <v>1</v>
      </c>
      <c r="C45" s="1">
        <v>2</v>
      </c>
      <c r="D45" s="1">
        <v>1</v>
      </c>
      <c r="E45" s="1">
        <v>2</v>
      </c>
      <c r="F45" s="1">
        <v>2</v>
      </c>
      <c r="G45" s="1">
        <v>1</v>
      </c>
      <c r="H45" s="1">
        <v>2</v>
      </c>
      <c r="I45" s="1">
        <v>2</v>
      </c>
      <c r="J45" s="1">
        <v>1</v>
      </c>
      <c r="K45" s="1">
        <v>2</v>
      </c>
      <c r="L45" s="1">
        <f t="shared" si="0"/>
        <v>9</v>
      </c>
      <c r="M45">
        <f t="shared" si="1"/>
        <v>4</v>
      </c>
      <c r="N45">
        <f t="shared" si="2"/>
        <v>6</v>
      </c>
      <c r="O45">
        <f t="shared" si="3"/>
        <v>0</v>
      </c>
      <c r="P45">
        <f t="shared" si="4"/>
        <v>10</v>
      </c>
      <c r="Q45" s="1">
        <f t="shared" si="5"/>
        <v>4</v>
      </c>
      <c r="Y45">
        <v>8</v>
      </c>
      <c r="Z45" s="1">
        <f t="shared" si="6"/>
        <v>1</v>
      </c>
      <c r="AA45" s="1">
        <f t="shared" si="7"/>
        <v>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s="32">
        <v>45</v>
      </c>
      <c r="B46" s="1">
        <v>1</v>
      </c>
      <c r="C46" s="1">
        <v>2</v>
      </c>
      <c r="D46" s="1">
        <v>1</v>
      </c>
      <c r="E46" s="1">
        <v>2</v>
      </c>
      <c r="F46" s="1">
        <v>2</v>
      </c>
      <c r="G46" s="1">
        <v>1</v>
      </c>
      <c r="H46" s="1">
        <v>2</v>
      </c>
      <c r="I46" s="1">
        <v>1</v>
      </c>
      <c r="J46" s="1">
        <v>1</v>
      </c>
      <c r="K46" s="1">
        <v>2</v>
      </c>
      <c r="L46" s="1">
        <f t="shared" si="0"/>
        <v>8</v>
      </c>
      <c r="M46">
        <f t="shared" si="1"/>
        <v>5</v>
      </c>
      <c r="N46">
        <f t="shared" si="2"/>
        <v>5</v>
      </c>
      <c r="O46">
        <f t="shared" si="3"/>
        <v>0</v>
      </c>
      <c r="P46">
        <f t="shared" si="4"/>
        <v>10</v>
      </c>
      <c r="Q46" s="1">
        <f t="shared" si="5"/>
        <v>4</v>
      </c>
      <c r="Y46">
        <v>8</v>
      </c>
      <c r="Z46" s="1">
        <f t="shared" si="6"/>
        <v>0</v>
      </c>
      <c r="AA46" s="1">
        <f t="shared" si="7"/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s="35" customFormat="1" x14ac:dyDescent="0.2">
      <c r="A47" s="32">
        <v>46</v>
      </c>
      <c r="B47" s="1">
        <v>1</v>
      </c>
      <c r="C47" s="1">
        <v>1</v>
      </c>
      <c r="D47" s="1">
        <v>1</v>
      </c>
      <c r="E47" s="1">
        <v>2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  <c r="L47" s="1">
        <f t="shared" si="0"/>
        <v>6</v>
      </c>
      <c r="M47">
        <f t="shared" si="1"/>
        <v>7</v>
      </c>
      <c r="N47">
        <f t="shared" si="2"/>
        <v>3</v>
      </c>
      <c r="O47">
        <f t="shared" si="3"/>
        <v>0</v>
      </c>
      <c r="P47" s="35">
        <f t="shared" si="4"/>
        <v>10</v>
      </c>
      <c r="Q47" s="1">
        <f t="shared" si="5"/>
        <v>4</v>
      </c>
      <c r="Y47">
        <v>8</v>
      </c>
      <c r="Z47" s="1">
        <f t="shared" si="6"/>
        <v>-2</v>
      </c>
      <c r="AA47" s="1">
        <f t="shared" si="7"/>
        <v>4</v>
      </c>
    </row>
    <row r="48" spans="1:37" x14ac:dyDescent="0.2">
      <c r="A48" s="32">
        <v>47</v>
      </c>
      <c r="B48" s="1">
        <v>1</v>
      </c>
      <c r="C48" s="1">
        <v>1</v>
      </c>
      <c r="D48" s="1">
        <v>1</v>
      </c>
      <c r="E48" s="1">
        <v>2</v>
      </c>
      <c r="F48" s="1">
        <v>2</v>
      </c>
      <c r="G48" s="1">
        <v>2</v>
      </c>
      <c r="H48" s="1">
        <v>2</v>
      </c>
      <c r="I48" s="1">
        <v>1</v>
      </c>
      <c r="J48" s="1">
        <v>1</v>
      </c>
      <c r="K48" s="1">
        <v>1</v>
      </c>
      <c r="L48" s="1">
        <f t="shared" si="0"/>
        <v>5</v>
      </c>
      <c r="M48">
        <f t="shared" si="1"/>
        <v>6</v>
      </c>
      <c r="N48">
        <f t="shared" si="2"/>
        <v>4</v>
      </c>
      <c r="O48">
        <f t="shared" si="3"/>
        <v>0</v>
      </c>
      <c r="P48">
        <f t="shared" si="4"/>
        <v>10</v>
      </c>
      <c r="Q48" s="1">
        <f t="shared" si="5"/>
        <v>3</v>
      </c>
      <c r="Y48">
        <v>8</v>
      </c>
      <c r="Z48" s="1">
        <f t="shared" si="6"/>
        <v>-3</v>
      </c>
      <c r="AA48" s="1">
        <f t="shared" si="7"/>
        <v>9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s="32">
        <v>48</v>
      </c>
      <c r="B49" s="1">
        <v>1</v>
      </c>
      <c r="C49" s="1">
        <v>2</v>
      </c>
      <c r="D49" s="1">
        <v>1</v>
      </c>
      <c r="E49" s="1">
        <v>1</v>
      </c>
      <c r="F49" s="1">
        <v>2</v>
      </c>
      <c r="G49" s="1">
        <v>1</v>
      </c>
      <c r="H49" s="1">
        <v>2</v>
      </c>
      <c r="I49" s="1">
        <v>2</v>
      </c>
      <c r="J49" s="1">
        <v>1</v>
      </c>
      <c r="K49" s="1">
        <v>2</v>
      </c>
      <c r="L49" s="1">
        <f t="shared" si="0"/>
        <v>10</v>
      </c>
      <c r="M49">
        <f t="shared" si="1"/>
        <v>5</v>
      </c>
      <c r="N49">
        <f t="shared" si="2"/>
        <v>5</v>
      </c>
      <c r="O49">
        <f t="shared" si="3"/>
        <v>0</v>
      </c>
      <c r="P49">
        <f t="shared" si="4"/>
        <v>10</v>
      </c>
      <c r="Q49" s="1">
        <f t="shared" si="5"/>
        <v>5</v>
      </c>
      <c r="Y49">
        <v>8</v>
      </c>
      <c r="Z49" s="1">
        <f t="shared" si="6"/>
        <v>2</v>
      </c>
      <c r="AA49" s="1">
        <f t="shared" si="7"/>
        <v>4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s="35" customFormat="1" x14ac:dyDescent="0.2">
      <c r="A50" s="32">
        <v>49</v>
      </c>
      <c r="B50" s="1">
        <v>1</v>
      </c>
      <c r="C50" s="1">
        <v>2</v>
      </c>
      <c r="D50" s="1">
        <v>1</v>
      </c>
      <c r="E50" s="1">
        <v>2</v>
      </c>
      <c r="F50" s="1">
        <v>1</v>
      </c>
      <c r="G50" s="1">
        <v>2</v>
      </c>
      <c r="H50" s="1">
        <v>2</v>
      </c>
      <c r="I50" s="1">
        <v>2</v>
      </c>
      <c r="J50" s="1">
        <v>1</v>
      </c>
      <c r="K50" s="1">
        <v>1</v>
      </c>
      <c r="L50" s="1">
        <f t="shared" si="0"/>
        <v>6</v>
      </c>
      <c r="M50">
        <f t="shared" si="1"/>
        <v>5</v>
      </c>
      <c r="N50">
        <f t="shared" si="2"/>
        <v>5</v>
      </c>
      <c r="O50">
        <f t="shared" si="3"/>
        <v>0</v>
      </c>
      <c r="P50" s="35">
        <f t="shared" si="4"/>
        <v>10</v>
      </c>
      <c r="Q50" s="1">
        <f t="shared" si="5"/>
        <v>3</v>
      </c>
      <c r="Y50">
        <v>8</v>
      </c>
      <c r="Z50" s="1">
        <f t="shared" si="6"/>
        <v>-2</v>
      </c>
      <c r="AA50" s="1">
        <f t="shared" si="7"/>
        <v>4</v>
      </c>
    </row>
    <row r="51" spans="1:37" x14ac:dyDescent="0.2">
      <c r="A51" s="32">
        <v>50</v>
      </c>
      <c r="B51" s="1">
        <v>1</v>
      </c>
      <c r="C51" s="1">
        <v>2</v>
      </c>
      <c r="D51" s="1">
        <v>1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1</v>
      </c>
      <c r="K51" s="1">
        <v>2</v>
      </c>
      <c r="L51" s="1">
        <f t="shared" si="0"/>
        <v>8</v>
      </c>
      <c r="M51">
        <f t="shared" si="1"/>
        <v>3</v>
      </c>
      <c r="N51">
        <f t="shared" si="2"/>
        <v>7</v>
      </c>
      <c r="O51">
        <f t="shared" si="3"/>
        <v>0</v>
      </c>
      <c r="P51">
        <f t="shared" si="4"/>
        <v>10</v>
      </c>
      <c r="Q51" s="1">
        <f t="shared" si="5"/>
        <v>3</v>
      </c>
      <c r="Y51">
        <v>8</v>
      </c>
      <c r="Z51" s="1">
        <f t="shared" si="6"/>
        <v>0</v>
      </c>
      <c r="AA51" s="1">
        <f t="shared" si="7"/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s="32">
        <v>51</v>
      </c>
      <c r="B52" s="1">
        <v>1</v>
      </c>
      <c r="C52" s="1">
        <v>2</v>
      </c>
      <c r="D52" s="1">
        <v>1</v>
      </c>
      <c r="E52" s="1">
        <v>2</v>
      </c>
      <c r="F52" s="1">
        <v>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f t="shared" si="0"/>
        <v>9</v>
      </c>
      <c r="M52">
        <f t="shared" si="1"/>
        <v>4</v>
      </c>
      <c r="N52">
        <f t="shared" si="2"/>
        <v>6</v>
      </c>
      <c r="O52">
        <f t="shared" si="3"/>
        <v>0</v>
      </c>
      <c r="P52">
        <f t="shared" si="4"/>
        <v>10</v>
      </c>
      <c r="Q52" s="1">
        <f t="shared" si="5"/>
        <v>4</v>
      </c>
      <c r="Y52">
        <v>8</v>
      </c>
      <c r="Z52" s="1">
        <f t="shared" si="6"/>
        <v>1</v>
      </c>
      <c r="AA52" s="1">
        <f t="shared" si="7"/>
        <v>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s="32">
        <v>52</v>
      </c>
      <c r="B53" s="1">
        <v>1</v>
      </c>
      <c r="C53" s="1">
        <v>2</v>
      </c>
      <c r="D53" s="1">
        <v>1</v>
      </c>
      <c r="E53" s="1">
        <v>2</v>
      </c>
      <c r="F53" s="1">
        <v>2</v>
      </c>
      <c r="G53" s="1">
        <v>1</v>
      </c>
      <c r="H53" s="1">
        <v>2</v>
      </c>
      <c r="I53" s="1">
        <v>2</v>
      </c>
      <c r="J53" s="1">
        <v>1</v>
      </c>
      <c r="K53" s="1">
        <v>2</v>
      </c>
      <c r="L53" s="1">
        <f t="shared" si="0"/>
        <v>9</v>
      </c>
      <c r="M53">
        <f t="shared" si="1"/>
        <v>4</v>
      </c>
      <c r="N53">
        <f t="shared" si="2"/>
        <v>6</v>
      </c>
      <c r="O53">
        <f t="shared" si="3"/>
        <v>0</v>
      </c>
      <c r="P53">
        <f t="shared" si="4"/>
        <v>10</v>
      </c>
      <c r="Q53" s="1">
        <f t="shared" si="5"/>
        <v>4</v>
      </c>
      <c r="Y53">
        <v>8</v>
      </c>
      <c r="Z53" s="1">
        <f t="shared" si="6"/>
        <v>1</v>
      </c>
      <c r="AA53" s="1">
        <f t="shared" si="7"/>
        <v>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s="32">
        <v>53</v>
      </c>
      <c r="B54" s="1">
        <v>2</v>
      </c>
      <c r="C54" s="1">
        <v>2</v>
      </c>
      <c r="D54" s="1">
        <v>1</v>
      </c>
      <c r="E54" s="1">
        <v>1</v>
      </c>
      <c r="F54" s="1">
        <v>2</v>
      </c>
      <c r="G54" s="1">
        <v>1</v>
      </c>
      <c r="H54" s="1">
        <v>2</v>
      </c>
      <c r="I54" s="1">
        <v>2</v>
      </c>
      <c r="J54" s="1">
        <v>1</v>
      </c>
      <c r="K54" s="1">
        <v>1</v>
      </c>
      <c r="L54" s="1">
        <f t="shared" si="0"/>
        <v>8</v>
      </c>
      <c r="M54">
        <f t="shared" si="1"/>
        <v>5</v>
      </c>
      <c r="N54">
        <f t="shared" si="2"/>
        <v>5</v>
      </c>
      <c r="O54">
        <f t="shared" si="3"/>
        <v>0</v>
      </c>
      <c r="P54">
        <f t="shared" si="4"/>
        <v>10</v>
      </c>
      <c r="Q54" s="1">
        <f t="shared" si="5"/>
        <v>4</v>
      </c>
      <c r="Y54">
        <v>8</v>
      </c>
      <c r="Z54" s="1">
        <f t="shared" si="6"/>
        <v>0</v>
      </c>
      <c r="AA54" s="1">
        <f t="shared" si="7"/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s="32">
        <v>54</v>
      </c>
      <c r="B55" s="1">
        <v>1</v>
      </c>
      <c r="C55" s="1">
        <v>2</v>
      </c>
      <c r="D55" s="1">
        <v>1</v>
      </c>
      <c r="E55" s="1">
        <v>2</v>
      </c>
      <c r="F55" s="1">
        <v>2</v>
      </c>
      <c r="G55" s="1">
        <v>1</v>
      </c>
      <c r="H55" s="1">
        <v>2</v>
      </c>
      <c r="I55" s="1">
        <v>2</v>
      </c>
      <c r="J55" s="1">
        <v>1</v>
      </c>
      <c r="K55" s="1">
        <v>2</v>
      </c>
      <c r="L55" s="1">
        <f t="shared" si="0"/>
        <v>9</v>
      </c>
      <c r="M55">
        <f t="shared" si="1"/>
        <v>4</v>
      </c>
      <c r="N55">
        <f t="shared" si="2"/>
        <v>6</v>
      </c>
      <c r="O55">
        <f t="shared" si="3"/>
        <v>0</v>
      </c>
      <c r="P55">
        <f t="shared" si="4"/>
        <v>10</v>
      </c>
      <c r="Q55" s="1">
        <f t="shared" si="5"/>
        <v>4</v>
      </c>
      <c r="Y55">
        <v>8</v>
      </c>
      <c r="Z55" s="1">
        <f t="shared" si="6"/>
        <v>1</v>
      </c>
      <c r="AA55" s="1">
        <f t="shared" si="7"/>
        <v>1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s="32">
        <v>55</v>
      </c>
      <c r="B56" s="1">
        <v>2</v>
      </c>
      <c r="C56" s="1">
        <v>2</v>
      </c>
      <c r="D56" s="1">
        <v>1</v>
      </c>
      <c r="E56" s="1">
        <v>2</v>
      </c>
      <c r="F56" s="1">
        <v>2</v>
      </c>
      <c r="G56" s="1">
        <v>1</v>
      </c>
      <c r="H56" s="1">
        <v>2</v>
      </c>
      <c r="I56" s="1">
        <v>2</v>
      </c>
      <c r="J56" s="1">
        <v>1</v>
      </c>
      <c r="K56" s="1">
        <v>2</v>
      </c>
      <c r="L56" s="1">
        <f t="shared" si="0"/>
        <v>8</v>
      </c>
      <c r="M56">
        <f t="shared" si="1"/>
        <v>3</v>
      </c>
      <c r="N56">
        <f t="shared" si="2"/>
        <v>7</v>
      </c>
      <c r="O56">
        <f t="shared" si="3"/>
        <v>0</v>
      </c>
      <c r="P56">
        <f t="shared" si="4"/>
        <v>10</v>
      </c>
      <c r="Q56" s="1">
        <f t="shared" si="5"/>
        <v>3</v>
      </c>
      <c r="Y56">
        <v>8</v>
      </c>
      <c r="Z56" s="1">
        <f t="shared" si="6"/>
        <v>0</v>
      </c>
      <c r="AA56" s="1">
        <f t="shared" si="7"/>
        <v>0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s="35" customFormat="1" x14ac:dyDescent="0.2">
      <c r="A57" s="32">
        <v>56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1</v>
      </c>
      <c r="K57" s="1">
        <v>1</v>
      </c>
      <c r="L57" s="1">
        <f t="shared" si="0"/>
        <v>6</v>
      </c>
      <c r="M57">
        <f t="shared" si="1"/>
        <v>3</v>
      </c>
      <c r="N57">
        <f t="shared" si="2"/>
        <v>7</v>
      </c>
      <c r="O57">
        <f t="shared" si="3"/>
        <v>0</v>
      </c>
      <c r="P57" s="35">
        <f t="shared" si="4"/>
        <v>10</v>
      </c>
      <c r="Q57" s="1">
        <f t="shared" si="5"/>
        <v>2</v>
      </c>
      <c r="Y57">
        <v>8</v>
      </c>
      <c r="Z57" s="1">
        <f t="shared" si="6"/>
        <v>-2</v>
      </c>
      <c r="AA57" s="1">
        <f t="shared" si="7"/>
        <v>4</v>
      </c>
    </row>
    <row r="58" spans="1:37" s="35" customFormat="1" x14ac:dyDescent="0.2">
      <c r="A58" s="32">
        <v>57</v>
      </c>
      <c r="B58" s="1">
        <v>1</v>
      </c>
      <c r="C58" s="1">
        <v>2</v>
      </c>
      <c r="D58" s="1">
        <v>1</v>
      </c>
      <c r="E58" s="1">
        <v>1</v>
      </c>
      <c r="F58" s="1">
        <v>2</v>
      </c>
      <c r="G58" s="1">
        <v>1</v>
      </c>
      <c r="H58" s="1">
        <v>2</v>
      </c>
      <c r="I58" s="1">
        <v>2</v>
      </c>
      <c r="J58" s="1">
        <v>1</v>
      </c>
      <c r="K58" s="1">
        <v>2</v>
      </c>
      <c r="L58" s="1">
        <f t="shared" si="0"/>
        <v>10</v>
      </c>
      <c r="M58">
        <f t="shared" si="1"/>
        <v>5</v>
      </c>
      <c r="N58">
        <f t="shared" si="2"/>
        <v>5</v>
      </c>
      <c r="O58">
        <f t="shared" si="3"/>
        <v>0</v>
      </c>
      <c r="P58" s="35">
        <f t="shared" si="4"/>
        <v>10</v>
      </c>
      <c r="Q58" s="1">
        <f t="shared" si="5"/>
        <v>5</v>
      </c>
      <c r="Y58">
        <v>8</v>
      </c>
      <c r="Z58" s="1">
        <f t="shared" si="6"/>
        <v>2</v>
      </c>
      <c r="AA58" s="1">
        <f t="shared" si="7"/>
        <v>4</v>
      </c>
    </row>
    <row r="59" spans="1:37" s="35" customFormat="1" x14ac:dyDescent="0.2">
      <c r="A59" s="32">
        <v>58</v>
      </c>
      <c r="B59" s="1">
        <v>1</v>
      </c>
      <c r="C59" s="1">
        <v>2</v>
      </c>
      <c r="D59" s="1">
        <v>1</v>
      </c>
      <c r="E59" s="1">
        <v>2</v>
      </c>
      <c r="F59" s="1">
        <v>2</v>
      </c>
      <c r="G59" s="1">
        <v>1</v>
      </c>
      <c r="H59" s="1">
        <v>2</v>
      </c>
      <c r="I59" s="1">
        <v>2</v>
      </c>
      <c r="J59" s="1">
        <v>1</v>
      </c>
      <c r="K59" s="1">
        <v>2</v>
      </c>
      <c r="L59" s="1">
        <f t="shared" si="0"/>
        <v>9</v>
      </c>
      <c r="M59">
        <f t="shared" si="1"/>
        <v>4</v>
      </c>
      <c r="N59">
        <f t="shared" si="2"/>
        <v>6</v>
      </c>
      <c r="O59">
        <f t="shared" si="3"/>
        <v>0</v>
      </c>
      <c r="P59" s="35">
        <f t="shared" si="4"/>
        <v>10</v>
      </c>
      <c r="Q59" s="1">
        <f t="shared" si="5"/>
        <v>4</v>
      </c>
      <c r="Y59">
        <v>8</v>
      </c>
      <c r="Z59" s="1">
        <f t="shared" si="6"/>
        <v>1</v>
      </c>
      <c r="AA59" s="1">
        <f t="shared" si="7"/>
        <v>1</v>
      </c>
    </row>
    <row r="60" spans="1:37" s="35" customFormat="1" x14ac:dyDescent="0.2">
      <c r="A60" s="32">
        <v>59</v>
      </c>
      <c r="B60" s="1">
        <v>1</v>
      </c>
      <c r="C60" s="1">
        <v>2</v>
      </c>
      <c r="D60" s="1">
        <v>1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1</v>
      </c>
      <c r="K60" s="1">
        <v>2</v>
      </c>
      <c r="L60" s="1">
        <f t="shared" si="0"/>
        <v>8</v>
      </c>
      <c r="M60">
        <f t="shared" si="1"/>
        <v>3</v>
      </c>
      <c r="N60">
        <f t="shared" si="2"/>
        <v>7</v>
      </c>
      <c r="O60">
        <f t="shared" si="3"/>
        <v>0</v>
      </c>
      <c r="P60" s="35">
        <f t="shared" si="4"/>
        <v>10</v>
      </c>
      <c r="Q60" s="1">
        <f t="shared" si="5"/>
        <v>3</v>
      </c>
      <c r="Y60">
        <v>8</v>
      </c>
      <c r="Z60" s="1">
        <f t="shared" si="6"/>
        <v>0</v>
      </c>
      <c r="AA60" s="1">
        <f t="shared" si="7"/>
        <v>0</v>
      </c>
    </row>
    <row r="61" spans="1:37" s="35" customFormat="1" x14ac:dyDescent="0.2">
      <c r="A61" s="32">
        <v>60</v>
      </c>
      <c r="B61" s="1">
        <v>2</v>
      </c>
      <c r="C61" s="1">
        <v>2</v>
      </c>
      <c r="D61" s="1">
        <v>1</v>
      </c>
      <c r="E61" s="1">
        <v>2</v>
      </c>
      <c r="F61" s="1">
        <v>2</v>
      </c>
      <c r="G61" s="1">
        <v>1</v>
      </c>
      <c r="H61" s="1">
        <v>2</v>
      </c>
      <c r="I61" s="1">
        <v>2</v>
      </c>
      <c r="J61" s="1">
        <v>2</v>
      </c>
      <c r="K61" s="1">
        <v>2</v>
      </c>
      <c r="L61" s="1">
        <f t="shared" si="0"/>
        <v>7</v>
      </c>
      <c r="M61">
        <f t="shared" si="1"/>
        <v>2</v>
      </c>
      <c r="N61">
        <f t="shared" si="2"/>
        <v>8</v>
      </c>
      <c r="O61">
        <f t="shared" si="3"/>
        <v>0</v>
      </c>
      <c r="P61" s="35">
        <f t="shared" si="4"/>
        <v>10</v>
      </c>
      <c r="Q61" s="1">
        <f t="shared" si="5"/>
        <v>2</v>
      </c>
      <c r="Y61">
        <v>8</v>
      </c>
      <c r="Z61" s="1">
        <f t="shared" si="6"/>
        <v>-1</v>
      </c>
      <c r="AA61" s="1">
        <f t="shared" si="7"/>
        <v>1</v>
      </c>
    </row>
    <row r="62" spans="1:37" x14ac:dyDescent="0.2">
      <c r="A62" s="32">
        <v>61</v>
      </c>
      <c r="B62" s="1">
        <v>1</v>
      </c>
      <c r="C62" s="1">
        <v>2</v>
      </c>
      <c r="D62" s="1">
        <v>1</v>
      </c>
      <c r="E62" s="1">
        <v>1</v>
      </c>
      <c r="F62" s="1">
        <v>2</v>
      </c>
      <c r="G62" s="1">
        <v>1</v>
      </c>
      <c r="H62" s="1">
        <v>2</v>
      </c>
      <c r="I62" s="1">
        <v>2</v>
      </c>
      <c r="J62" s="1">
        <v>1</v>
      </c>
      <c r="K62" s="1">
        <v>2</v>
      </c>
      <c r="L62" s="1">
        <f t="shared" si="0"/>
        <v>10</v>
      </c>
      <c r="M62">
        <f t="shared" si="1"/>
        <v>5</v>
      </c>
      <c r="N62">
        <f t="shared" si="2"/>
        <v>5</v>
      </c>
      <c r="O62">
        <f t="shared" si="3"/>
        <v>0</v>
      </c>
      <c r="P62">
        <f t="shared" si="4"/>
        <v>10</v>
      </c>
      <c r="Q62" s="1">
        <f t="shared" si="5"/>
        <v>5</v>
      </c>
      <c r="Y62">
        <v>8</v>
      </c>
      <c r="Z62" s="1">
        <f t="shared" si="6"/>
        <v>2</v>
      </c>
      <c r="AA62" s="1">
        <f t="shared" si="7"/>
        <v>4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s="35" customFormat="1" x14ac:dyDescent="0.2">
      <c r="A63" s="32">
        <v>62</v>
      </c>
      <c r="B63" s="1">
        <v>1</v>
      </c>
      <c r="C63" s="1">
        <v>2</v>
      </c>
      <c r="D63" s="1">
        <v>1</v>
      </c>
      <c r="E63" s="1">
        <v>1</v>
      </c>
      <c r="F63" s="1">
        <v>2</v>
      </c>
      <c r="G63" s="1">
        <v>1</v>
      </c>
      <c r="H63" s="1">
        <v>2</v>
      </c>
      <c r="I63" s="1">
        <v>2</v>
      </c>
      <c r="J63" s="1">
        <v>1</v>
      </c>
      <c r="K63" s="1">
        <v>2</v>
      </c>
      <c r="L63" s="1">
        <f t="shared" si="0"/>
        <v>10</v>
      </c>
      <c r="M63">
        <f t="shared" si="1"/>
        <v>5</v>
      </c>
      <c r="N63">
        <f t="shared" si="2"/>
        <v>5</v>
      </c>
      <c r="O63">
        <f t="shared" si="3"/>
        <v>0</v>
      </c>
      <c r="P63" s="35">
        <f t="shared" si="4"/>
        <v>10</v>
      </c>
      <c r="Q63" s="1">
        <f t="shared" si="5"/>
        <v>5</v>
      </c>
      <c r="Y63">
        <v>8</v>
      </c>
      <c r="Z63" s="1">
        <f t="shared" si="6"/>
        <v>2</v>
      </c>
      <c r="AA63" s="1">
        <f t="shared" si="7"/>
        <v>4</v>
      </c>
    </row>
    <row r="64" spans="1:37" x14ac:dyDescent="0.2">
      <c r="A64" s="32">
        <v>63</v>
      </c>
      <c r="B64" s="1">
        <v>1</v>
      </c>
      <c r="C64" s="1">
        <v>2</v>
      </c>
      <c r="D64" s="1">
        <v>1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1</v>
      </c>
      <c r="K64" s="1">
        <v>2</v>
      </c>
      <c r="L64" s="1">
        <f t="shared" si="0"/>
        <v>8</v>
      </c>
      <c r="M64">
        <f t="shared" si="1"/>
        <v>3</v>
      </c>
      <c r="N64">
        <f t="shared" si="2"/>
        <v>7</v>
      </c>
      <c r="O64">
        <f t="shared" si="3"/>
        <v>0</v>
      </c>
      <c r="P64">
        <f t="shared" si="4"/>
        <v>10</v>
      </c>
      <c r="Q64" s="1">
        <f t="shared" si="5"/>
        <v>3</v>
      </c>
      <c r="Y64">
        <v>8</v>
      </c>
      <c r="Z64" s="1">
        <f t="shared" si="6"/>
        <v>0</v>
      </c>
      <c r="AA64" s="1">
        <f t="shared" si="7"/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">
      <c r="A65" s="32">
        <v>64</v>
      </c>
      <c r="B65" s="1">
        <v>1</v>
      </c>
      <c r="C65" s="1">
        <v>2</v>
      </c>
      <c r="D65" s="1">
        <v>1</v>
      </c>
      <c r="E65" s="1">
        <v>1</v>
      </c>
      <c r="F65" s="1">
        <v>2</v>
      </c>
      <c r="G65" s="1">
        <v>1</v>
      </c>
      <c r="H65" s="1">
        <v>2</v>
      </c>
      <c r="I65" s="1">
        <v>2</v>
      </c>
      <c r="J65" s="1">
        <v>1</v>
      </c>
      <c r="K65" s="1">
        <v>1</v>
      </c>
      <c r="L65" s="1">
        <f t="shared" si="0"/>
        <v>9</v>
      </c>
      <c r="M65">
        <f t="shared" si="1"/>
        <v>6</v>
      </c>
      <c r="N65">
        <f t="shared" si="2"/>
        <v>4</v>
      </c>
      <c r="O65">
        <f t="shared" si="3"/>
        <v>0</v>
      </c>
      <c r="P65">
        <f t="shared" si="4"/>
        <v>10</v>
      </c>
      <c r="Q65" s="1">
        <f t="shared" si="5"/>
        <v>5</v>
      </c>
      <c r="Y65">
        <v>8</v>
      </c>
      <c r="Z65" s="1">
        <f t="shared" si="6"/>
        <v>1</v>
      </c>
      <c r="AA65" s="1">
        <f t="shared" si="7"/>
        <v>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s="35" customFormat="1" x14ac:dyDescent="0.2">
      <c r="A66" s="32">
        <v>65</v>
      </c>
      <c r="B66" s="1">
        <v>2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2</v>
      </c>
      <c r="I66" s="1">
        <v>2</v>
      </c>
      <c r="J66" s="1">
        <v>1</v>
      </c>
      <c r="K66" s="1">
        <v>2</v>
      </c>
      <c r="L66" s="1">
        <f t="shared" si="0"/>
        <v>8</v>
      </c>
      <c r="M66">
        <f t="shared" si="1"/>
        <v>3</v>
      </c>
      <c r="N66">
        <f t="shared" si="2"/>
        <v>7</v>
      </c>
      <c r="O66">
        <f t="shared" si="3"/>
        <v>0</v>
      </c>
      <c r="P66" s="35">
        <f t="shared" si="4"/>
        <v>10</v>
      </c>
      <c r="Q66" s="1">
        <f t="shared" si="5"/>
        <v>3</v>
      </c>
      <c r="Y66">
        <v>8</v>
      </c>
      <c r="Z66" s="1">
        <f t="shared" si="6"/>
        <v>0</v>
      </c>
      <c r="AA66" s="1">
        <f t="shared" si="7"/>
        <v>0</v>
      </c>
    </row>
    <row r="67" spans="1:37" s="35" customFormat="1" x14ac:dyDescent="0.2">
      <c r="A67" s="32">
        <v>66</v>
      </c>
      <c r="B67" s="1">
        <v>1</v>
      </c>
      <c r="C67" s="1">
        <v>2</v>
      </c>
      <c r="D67" s="1">
        <v>1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1</v>
      </c>
      <c r="K67" s="1">
        <v>2</v>
      </c>
      <c r="L67" s="1">
        <f t="shared" ref="L67:L121" si="8" xml:space="preserve"> COUNTIF(B67,"1")+COUNTIF(C67,"2")+COUNTIF(D67,"1")+COUNTIF(E67,"1")+COUNTIF(F67,"2")+COUNTIF(G67,"1")+COUNTIF(H67,"2")+COUNTIF(I67,"2")+COUNTIF(J67,"1")+COUNTIF(K67,"2")</f>
        <v>8</v>
      </c>
      <c r="M67">
        <f t="shared" ref="M67:M121" si="9">COUNTIF(B67:K67,"1")</f>
        <v>3</v>
      </c>
      <c r="N67">
        <f t="shared" ref="N67:N121" si="10">COUNTIF(B67:K67,"2")</f>
        <v>7</v>
      </c>
      <c r="O67">
        <f t="shared" ref="O67:O121" si="11">COUNTIF(B67:K67,"-77")</f>
        <v>0</v>
      </c>
      <c r="P67" s="35">
        <f t="shared" ref="P67:P121" si="12">M67+N67</f>
        <v>10</v>
      </c>
      <c r="Q67" s="1">
        <f t="shared" ref="Q67:Q121" si="13">COUNTIF(B67,"1")+COUNTIF(D67,"1")+COUNTIF(E67,"1")+COUNTIF(G67,"1")+COUNTIF(J67,"1")</f>
        <v>3</v>
      </c>
      <c r="Y67">
        <v>8</v>
      </c>
      <c r="Z67" s="1">
        <f t="shared" ref="Z67:Z121" si="14">L67-Y67</f>
        <v>0</v>
      </c>
      <c r="AA67" s="1">
        <f t="shared" ref="AA67:AA121" si="15">POWER(Z67,2)</f>
        <v>0</v>
      </c>
    </row>
    <row r="68" spans="1:37" x14ac:dyDescent="0.2">
      <c r="A68" s="32">
        <v>67</v>
      </c>
      <c r="B68" s="1">
        <v>1</v>
      </c>
      <c r="C68" s="1">
        <v>2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f t="shared" si="8"/>
        <v>8</v>
      </c>
      <c r="M68">
        <f t="shared" si="9"/>
        <v>7</v>
      </c>
      <c r="N68">
        <f t="shared" si="10"/>
        <v>3</v>
      </c>
      <c r="O68">
        <f t="shared" si="11"/>
        <v>0</v>
      </c>
      <c r="P68">
        <f t="shared" si="12"/>
        <v>10</v>
      </c>
      <c r="Q68" s="1">
        <f t="shared" si="13"/>
        <v>5</v>
      </c>
      <c r="Y68">
        <v>8</v>
      </c>
      <c r="Z68" s="1">
        <f t="shared" si="14"/>
        <v>0</v>
      </c>
      <c r="AA68" s="1">
        <f t="shared" si="15"/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">
      <c r="A69" s="32">
        <v>68</v>
      </c>
      <c r="B69" s="1">
        <v>1</v>
      </c>
      <c r="C69" s="1">
        <v>1</v>
      </c>
      <c r="D69" s="1">
        <v>1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1</v>
      </c>
      <c r="K69" s="1">
        <v>2</v>
      </c>
      <c r="L69" s="1">
        <f t="shared" si="8"/>
        <v>6</v>
      </c>
      <c r="M69">
        <f t="shared" si="9"/>
        <v>7</v>
      </c>
      <c r="N69">
        <f t="shared" si="10"/>
        <v>3</v>
      </c>
      <c r="O69">
        <f t="shared" si="11"/>
        <v>0</v>
      </c>
      <c r="P69">
        <f t="shared" si="12"/>
        <v>10</v>
      </c>
      <c r="Q69" s="1">
        <f t="shared" si="13"/>
        <v>4</v>
      </c>
      <c r="Y69">
        <v>8</v>
      </c>
      <c r="Z69" s="1">
        <f t="shared" si="14"/>
        <v>-2</v>
      </c>
      <c r="AA69" s="1">
        <f t="shared" si="15"/>
        <v>4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s="35" customFormat="1" x14ac:dyDescent="0.2">
      <c r="A70" s="32">
        <v>69</v>
      </c>
      <c r="B70" s="1">
        <v>1</v>
      </c>
      <c r="C70" s="1">
        <v>2</v>
      </c>
      <c r="D70" s="1">
        <v>1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1</v>
      </c>
      <c r="K70" s="1">
        <v>2</v>
      </c>
      <c r="L70" s="1">
        <f t="shared" si="8"/>
        <v>8</v>
      </c>
      <c r="M70">
        <f t="shared" si="9"/>
        <v>3</v>
      </c>
      <c r="N70">
        <f t="shared" si="10"/>
        <v>7</v>
      </c>
      <c r="O70">
        <f t="shared" si="11"/>
        <v>0</v>
      </c>
      <c r="P70" s="35">
        <f t="shared" si="12"/>
        <v>10</v>
      </c>
      <c r="Q70" s="1">
        <f t="shared" si="13"/>
        <v>3</v>
      </c>
      <c r="Y70">
        <v>8</v>
      </c>
      <c r="Z70" s="1">
        <f t="shared" si="14"/>
        <v>0</v>
      </c>
      <c r="AA70" s="1">
        <f t="shared" si="15"/>
        <v>0</v>
      </c>
    </row>
    <row r="71" spans="1:37" s="35" customFormat="1" x14ac:dyDescent="0.2">
      <c r="A71" s="32">
        <v>70</v>
      </c>
      <c r="B71" s="1">
        <v>1</v>
      </c>
      <c r="C71" s="1">
        <v>2</v>
      </c>
      <c r="D71" s="1">
        <v>1</v>
      </c>
      <c r="E71" s="1">
        <v>2</v>
      </c>
      <c r="F71" s="1">
        <v>2</v>
      </c>
      <c r="G71" s="1">
        <v>1</v>
      </c>
      <c r="H71" s="1">
        <v>2</v>
      </c>
      <c r="I71" s="1">
        <v>2</v>
      </c>
      <c r="J71" s="1">
        <v>1</v>
      </c>
      <c r="K71" s="1">
        <v>2</v>
      </c>
      <c r="L71" s="1">
        <f t="shared" si="8"/>
        <v>9</v>
      </c>
      <c r="M71">
        <f t="shared" si="9"/>
        <v>4</v>
      </c>
      <c r="N71">
        <f t="shared" si="10"/>
        <v>6</v>
      </c>
      <c r="O71">
        <f t="shared" si="11"/>
        <v>0</v>
      </c>
      <c r="P71" s="35">
        <f t="shared" si="12"/>
        <v>10</v>
      </c>
      <c r="Q71" s="1">
        <f t="shared" si="13"/>
        <v>4</v>
      </c>
      <c r="Y71">
        <v>8</v>
      </c>
      <c r="Z71" s="1">
        <f t="shared" si="14"/>
        <v>1</v>
      </c>
      <c r="AA71" s="1">
        <f t="shared" si="15"/>
        <v>1</v>
      </c>
    </row>
    <row r="72" spans="1:37" x14ac:dyDescent="0.2">
      <c r="A72" s="32">
        <v>71</v>
      </c>
      <c r="B72" s="1">
        <v>1</v>
      </c>
      <c r="C72" s="1">
        <v>1</v>
      </c>
      <c r="D72" s="1">
        <v>1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f t="shared" si="8"/>
        <v>6</v>
      </c>
      <c r="M72">
        <f t="shared" si="9"/>
        <v>3</v>
      </c>
      <c r="N72">
        <f t="shared" si="10"/>
        <v>7</v>
      </c>
      <c r="O72">
        <f t="shared" si="11"/>
        <v>0</v>
      </c>
      <c r="P72">
        <f t="shared" si="12"/>
        <v>10</v>
      </c>
      <c r="Q72" s="1">
        <f t="shared" si="13"/>
        <v>2</v>
      </c>
      <c r="Y72">
        <v>8</v>
      </c>
      <c r="Z72" s="1">
        <f t="shared" si="14"/>
        <v>-2</v>
      </c>
      <c r="AA72" s="1">
        <f t="shared" si="15"/>
        <v>4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">
      <c r="A73" s="32">
        <v>72</v>
      </c>
      <c r="B73" s="1">
        <v>1</v>
      </c>
      <c r="C73" s="1">
        <v>2</v>
      </c>
      <c r="D73" s="1">
        <v>2</v>
      </c>
      <c r="E73" s="1">
        <v>2</v>
      </c>
      <c r="F73" s="1">
        <v>2</v>
      </c>
      <c r="G73" s="1">
        <v>1</v>
      </c>
      <c r="H73" s="1">
        <v>2</v>
      </c>
      <c r="I73" s="1">
        <v>1</v>
      </c>
      <c r="J73" s="1">
        <v>1</v>
      </c>
      <c r="K73" s="1">
        <v>1</v>
      </c>
      <c r="L73" s="1">
        <f t="shared" si="8"/>
        <v>6</v>
      </c>
      <c r="M73">
        <f t="shared" si="9"/>
        <v>5</v>
      </c>
      <c r="N73">
        <f t="shared" si="10"/>
        <v>5</v>
      </c>
      <c r="O73">
        <f t="shared" si="11"/>
        <v>0</v>
      </c>
      <c r="P73">
        <f t="shared" si="12"/>
        <v>10</v>
      </c>
      <c r="Q73" s="1">
        <f t="shared" si="13"/>
        <v>3</v>
      </c>
      <c r="Y73">
        <v>8</v>
      </c>
      <c r="Z73" s="1">
        <f t="shared" si="14"/>
        <v>-2</v>
      </c>
      <c r="AA73" s="1">
        <f t="shared" si="15"/>
        <v>4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">
      <c r="A74" s="32">
        <v>73</v>
      </c>
      <c r="B74" s="1">
        <v>1</v>
      </c>
      <c r="C74" s="1">
        <v>2</v>
      </c>
      <c r="D74" s="1">
        <v>1</v>
      </c>
      <c r="E74" s="1">
        <v>1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1</v>
      </c>
      <c r="L74" s="1">
        <f t="shared" si="8"/>
        <v>7</v>
      </c>
      <c r="M74">
        <f t="shared" si="9"/>
        <v>4</v>
      </c>
      <c r="N74">
        <f t="shared" si="10"/>
        <v>6</v>
      </c>
      <c r="O74">
        <f t="shared" si="11"/>
        <v>0</v>
      </c>
      <c r="P74">
        <f t="shared" si="12"/>
        <v>10</v>
      </c>
      <c r="Q74" s="1">
        <f t="shared" si="13"/>
        <v>3</v>
      </c>
      <c r="Y74">
        <v>8</v>
      </c>
      <c r="Z74" s="1">
        <f t="shared" si="14"/>
        <v>-1</v>
      </c>
      <c r="AA74" s="1">
        <f t="shared" si="15"/>
        <v>1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">
      <c r="A75" s="32">
        <v>74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1</v>
      </c>
      <c r="J75" s="1">
        <v>1</v>
      </c>
      <c r="K75" s="1">
        <v>2</v>
      </c>
      <c r="L75" s="1">
        <f t="shared" si="8"/>
        <v>5</v>
      </c>
      <c r="M75">
        <f t="shared" si="9"/>
        <v>2</v>
      </c>
      <c r="N75">
        <f t="shared" si="10"/>
        <v>8</v>
      </c>
      <c r="O75">
        <f t="shared" si="11"/>
        <v>0</v>
      </c>
      <c r="P75">
        <f t="shared" si="12"/>
        <v>10</v>
      </c>
      <c r="Q75" s="1">
        <f t="shared" si="13"/>
        <v>1</v>
      </c>
      <c r="Y75">
        <v>8</v>
      </c>
      <c r="Z75" s="1">
        <f t="shared" si="14"/>
        <v>-3</v>
      </c>
      <c r="AA75" s="1">
        <f t="shared" si="15"/>
        <v>9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">
      <c r="A76" s="32">
        <v>75</v>
      </c>
      <c r="B76" s="1">
        <v>1</v>
      </c>
      <c r="C76" s="1">
        <v>2</v>
      </c>
      <c r="D76" s="1">
        <v>1</v>
      </c>
      <c r="E76" s="1">
        <v>1</v>
      </c>
      <c r="F76" s="1">
        <v>2</v>
      </c>
      <c r="G76" s="1">
        <v>2</v>
      </c>
      <c r="H76" s="1">
        <v>2</v>
      </c>
      <c r="I76" s="1">
        <v>2</v>
      </c>
      <c r="J76" s="1">
        <v>1</v>
      </c>
      <c r="K76" s="1">
        <v>2</v>
      </c>
      <c r="L76" s="1">
        <f t="shared" si="8"/>
        <v>9</v>
      </c>
      <c r="M76">
        <f t="shared" si="9"/>
        <v>4</v>
      </c>
      <c r="N76">
        <f t="shared" si="10"/>
        <v>6</v>
      </c>
      <c r="O76">
        <f t="shared" si="11"/>
        <v>0</v>
      </c>
      <c r="P76">
        <f t="shared" si="12"/>
        <v>10</v>
      </c>
      <c r="Q76" s="1">
        <f t="shared" si="13"/>
        <v>4</v>
      </c>
      <c r="Y76">
        <v>8</v>
      </c>
      <c r="Z76" s="1">
        <f t="shared" si="14"/>
        <v>1</v>
      </c>
      <c r="AA76" s="1">
        <f t="shared" si="15"/>
        <v>1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">
      <c r="A77" s="32">
        <v>76</v>
      </c>
      <c r="B77" s="1">
        <v>2</v>
      </c>
      <c r="C77" s="1">
        <v>2</v>
      </c>
      <c r="D77" s="1">
        <v>1</v>
      </c>
      <c r="E77" s="1">
        <v>2</v>
      </c>
      <c r="F77" s="1">
        <v>2</v>
      </c>
      <c r="G77" s="1">
        <v>1</v>
      </c>
      <c r="H77" s="1">
        <v>2</v>
      </c>
      <c r="I77" s="1">
        <v>1</v>
      </c>
      <c r="J77" s="1">
        <v>1</v>
      </c>
      <c r="K77" s="1">
        <v>2</v>
      </c>
      <c r="L77" s="1">
        <f t="shared" si="8"/>
        <v>7</v>
      </c>
      <c r="M77">
        <f t="shared" si="9"/>
        <v>4</v>
      </c>
      <c r="N77">
        <f t="shared" si="10"/>
        <v>6</v>
      </c>
      <c r="O77">
        <f t="shared" si="11"/>
        <v>0</v>
      </c>
      <c r="P77">
        <f t="shared" si="12"/>
        <v>10</v>
      </c>
      <c r="Q77" s="1">
        <f t="shared" si="13"/>
        <v>3</v>
      </c>
      <c r="Y77">
        <v>8</v>
      </c>
      <c r="Z77" s="1">
        <f t="shared" si="14"/>
        <v>-1</v>
      </c>
      <c r="AA77" s="1">
        <f t="shared" si="15"/>
        <v>1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">
      <c r="A78" s="32">
        <v>77</v>
      </c>
      <c r="B78" s="1">
        <v>2</v>
      </c>
      <c r="C78" s="1">
        <v>2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2</v>
      </c>
      <c r="J78" s="1">
        <v>1</v>
      </c>
      <c r="K78" s="1">
        <v>2</v>
      </c>
      <c r="L78" s="1">
        <f t="shared" si="8"/>
        <v>7</v>
      </c>
      <c r="M78">
        <f t="shared" si="9"/>
        <v>4</v>
      </c>
      <c r="N78">
        <f t="shared" si="10"/>
        <v>6</v>
      </c>
      <c r="O78">
        <f t="shared" si="11"/>
        <v>0</v>
      </c>
      <c r="P78">
        <f t="shared" si="12"/>
        <v>10</v>
      </c>
      <c r="Q78" s="1">
        <f t="shared" si="13"/>
        <v>3</v>
      </c>
      <c r="Y78">
        <v>8</v>
      </c>
      <c r="Z78" s="1">
        <f t="shared" si="14"/>
        <v>-1</v>
      </c>
      <c r="AA78" s="1">
        <f t="shared" si="15"/>
        <v>1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">
      <c r="A79" s="32">
        <v>78</v>
      </c>
      <c r="B79" s="1">
        <v>1</v>
      </c>
      <c r="C79" s="1">
        <v>2</v>
      </c>
      <c r="D79" s="1">
        <v>1</v>
      </c>
      <c r="E79" s="1">
        <v>1</v>
      </c>
      <c r="F79" s="1">
        <v>2</v>
      </c>
      <c r="G79" s="1">
        <v>1</v>
      </c>
      <c r="H79" s="1">
        <v>2</v>
      </c>
      <c r="I79" s="1">
        <v>2</v>
      </c>
      <c r="J79" s="1">
        <v>2</v>
      </c>
      <c r="K79" s="1">
        <v>1</v>
      </c>
      <c r="L79" s="1">
        <f t="shared" si="8"/>
        <v>8</v>
      </c>
      <c r="M79">
        <f t="shared" si="9"/>
        <v>5</v>
      </c>
      <c r="N79">
        <f t="shared" si="10"/>
        <v>5</v>
      </c>
      <c r="O79">
        <f t="shared" si="11"/>
        <v>0</v>
      </c>
      <c r="P79">
        <f t="shared" si="12"/>
        <v>10</v>
      </c>
      <c r="Q79" s="1">
        <f t="shared" si="13"/>
        <v>4</v>
      </c>
      <c r="Y79">
        <v>8</v>
      </c>
      <c r="Z79" s="1">
        <f t="shared" si="14"/>
        <v>0</v>
      </c>
      <c r="AA79" s="1">
        <f t="shared" si="15"/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">
      <c r="A80" s="32">
        <v>79</v>
      </c>
      <c r="B80" s="1">
        <v>1</v>
      </c>
      <c r="C80" s="1">
        <v>1</v>
      </c>
      <c r="D80" s="1">
        <v>2</v>
      </c>
      <c r="E80" s="1">
        <v>1</v>
      </c>
      <c r="F80" s="1">
        <v>1</v>
      </c>
      <c r="G80" s="1">
        <v>2</v>
      </c>
      <c r="H80" s="1">
        <v>1</v>
      </c>
      <c r="I80" s="1">
        <v>1</v>
      </c>
      <c r="J80" s="1">
        <v>2</v>
      </c>
      <c r="K80" s="1">
        <v>1</v>
      </c>
      <c r="L80" s="1">
        <f t="shared" si="8"/>
        <v>2</v>
      </c>
      <c r="M80">
        <f t="shared" si="9"/>
        <v>7</v>
      </c>
      <c r="N80">
        <f t="shared" si="10"/>
        <v>3</v>
      </c>
      <c r="O80">
        <f t="shared" si="11"/>
        <v>0</v>
      </c>
      <c r="P80">
        <f t="shared" si="12"/>
        <v>10</v>
      </c>
      <c r="Q80" s="1">
        <f t="shared" si="13"/>
        <v>2</v>
      </c>
      <c r="Y80">
        <v>8</v>
      </c>
      <c r="Z80" s="1">
        <f t="shared" si="14"/>
        <v>-6</v>
      </c>
      <c r="AA80" s="1">
        <f t="shared" si="15"/>
        <v>36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">
      <c r="A81" s="32">
        <v>80</v>
      </c>
      <c r="B81" s="1">
        <v>2</v>
      </c>
      <c r="C81" s="1">
        <v>1</v>
      </c>
      <c r="D81" s="1">
        <v>1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1</v>
      </c>
      <c r="K81" s="1">
        <v>2</v>
      </c>
      <c r="L81" s="1">
        <f t="shared" si="8"/>
        <v>6</v>
      </c>
      <c r="M81">
        <f t="shared" si="9"/>
        <v>3</v>
      </c>
      <c r="N81">
        <f t="shared" si="10"/>
        <v>7</v>
      </c>
      <c r="O81">
        <f t="shared" si="11"/>
        <v>0</v>
      </c>
      <c r="P81">
        <f t="shared" si="12"/>
        <v>10</v>
      </c>
      <c r="Q81" s="1">
        <f t="shared" si="13"/>
        <v>2</v>
      </c>
      <c r="Y81">
        <v>8</v>
      </c>
      <c r="Z81" s="1">
        <f t="shared" si="14"/>
        <v>-2</v>
      </c>
      <c r="AA81" s="1">
        <f t="shared" si="15"/>
        <v>4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">
      <c r="A82" s="32">
        <v>81</v>
      </c>
      <c r="B82" s="1">
        <v>2</v>
      </c>
      <c r="C82" s="1">
        <v>2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f t="shared" si="8"/>
        <v>6</v>
      </c>
      <c r="M82">
        <f t="shared" si="9"/>
        <v>5</v>
      </c>
      <c r="N82">
        <f t="shared" si="10"/>
        <v>5</v>
      </c>
      <c r="O82">
        <f t="shared" si="11"/>
        <v>0</v>
      </c>
      <c r="P82">
        <f t="shared" si="12"/>
        <v>10</v>
      </c>
      <c r="Q82" s="1">
        <f t="shared" si="13"/>
        <v>3</v>
      </c>
      <c r="Y82">
        <v>8</v>
      </c>
      <c r="Z82" s="1">
        <f t="shared" si="14"/>
        <v>-2</v>
      </c>
      <c r="AA82" s="1">
        <f t="shared" si="15"/>
        <v>4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">
      <c r="A83" s="32">
        <v>82</v>
      </c>
      <c r="B83" s="1">
        <v>1</v>
      </c>
      <c r="C83" s="1">
        <v>2</v>
      </c>
      <c r="D83" s="1">
        <v>1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1</v>
      </c>
      <c r="K83" s="1">
        <v>2</v>
      </c>
      <c r="L83" s="1">
        <f t="shared" si="8"/>
        <v>8</v>
      </c>
      <c r="M83">
        <f t="shared" si="9"/>
        <v>3</v>
      </c>
      <c r="N83">
        <f t="shared" si="10"/>
        <v>7</v>
      </c>
      <c r="O83">
        <f t="shared" si="11"/>
        <v>0</v>
      </c>
      <c r="P83">
        <f t="shared" si="12"/>
        <v>10</v>
      </c>
      <c r="Q83" s="1">
        <f t="shared" si="13"/>
        <v>3</v>
      </c>
      <c r="Y83">
        <v>8</v>
      </c>
      <c r="Z83" s="1">
        <f t="shared" si="14"/>
        <v>0</v>
      </c>
      <c r="AA83" s="1">
        <f t="shared" si="15"/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">
      <c r="A84" s="32">
        <v>83</v>
      </c>
      <c r="B84" s="1">
        <v>1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f t="shared" si="8"/>
        <v>10</v>
      </c>
      <c r="M84">
        <f t="shared" si="9"/>
        <v>5</v>
      </c>
      <c r="N84">
        <f t="shared" si="10"/>
        <v>5</v>
      </c>
      <c r="O84">
        <f t="shared" si="11"/>
        <v>0</v>
      </c>
      <c r="P84">
        <f t="shared" si="12"/>
        <v>10</v>
      </c>
      <c r="Q84" s="1">
        <f t="shared" si="13"/>
        <v>5</v>
      </c>
      <c r="Y84">
        <v>8</v>
      </c>
      <c r="Z84" s="1">
        <f t="shared" si="14"/>
        <v>2</v>
      </c>
      <c r="AA84" s="1">
        <f t="shared" si="15"/>
        <v>4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">
      <c r="A85" s="32">
        <v>84</v>
      </c>
      <c r="B85" s="1">
        <v>1</v>
      </c>
      <c r="C85" s="1">
        <v>2</v>
      </c>
      <c r="D85" s="1">
        <v>1</v>
      </c>
      <c r="E85" s="1">
        <v>2</v>
      </c>
      <c r="F85" s="1">
        <v>2</v>
      </c>
      <c r="G85" s="1">
        <v>1</v>
      </c>
      <c r="H85" s="1">
        <v>2</v>
      </c>
      <c r="I85" s="1">
        <v>2</v>
      </c>
      <c r="J85" s="1">
        <v>1</v>
      </c>
      <c r="K85" s="1">
        <v>2</v>
      </c>
      <c r="L85" s="1">
        <f t="shared" si="8"/>
        <v>9</v>
      </c>
      <c r="M85">
        <f t="shared" si="9"/>
        <v>4</v>
      </c>
      <c r="N85">
        <f t="shared" si="10"/>
        <v>6</v>
      </c>
      <c r="O85">
        <f t="shared" si="11"/>
        <v>0</v>
      </c>
      <c r="P85">
        <f t="shared" si="12"/>
        <v>10</v>
      </c>
      <c r="Q85" s="1">
        <f t="shared" si="13"/>
        <v>4</v>
      </c>
      <c r="Y85">
        <v>8</v>
      </c>
      <c r="Z85" s="1">
        <f t="shared" si="14"/>
        <v>1</v>
      </c>
      <c r="AA85" s="1">
        <f t="shared" si="15"/>
        <v>1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">
      <c r="A86" s="32">
        <v>85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>
        <v>2</v>
      </c>
      <c r="I86" s="1">
        <v>2</v>
      </c>
      <c r="J86" s="1">
        <v>1</v>
      </c>
      <c r="K86" s="1">
        <v>2</v>
      </c>
      <c r="L86" s="1">
        <f t="shared" si="8"/>
        <v>7</v>
      </c>
      <c r="M86">
        <f t="shared" si="9"/>
        <v>6</v>
      </c>
      <c r="N86">
        <f t="shared" si="10"/>
        <v>4</v>
      </c>
      <c r="O86">
        <f t="shared" si="11"/>
        <v>0</v>
      </c>
      <c r="P86">
        <f t="shared" si="12"/>
        <v>10</v>
      </c>
      <c r="Q86" s="1">
        <f t="shared" si="13"/>
        <v>4</v>
      </c>
      <c r="Y86">
        <v>8</v>
      </c>
      <c r="Z86" s="1">
        <f t="shared" si="14"/>
        <v>-1</v>
      </c>
      <c r="AA86" s="1">
        <f t="shared" si="15"/>
        <v>1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">
      <c r="A87" s="32">
        <v>86</v>
      </c>
      <c r="B87" s="1">
        <v>1</v>
      </c>
      <c r="C87" s="1">
        <v>2</v>
      </c>
      <c r="D87" s="1">
        <v>1</v>
      </c>
      <c r="E87" s="1">
        <v>2</v>
      </c>
      <c r="F87" s="1">
        <v>2</v>
      </c>
      <c r="G87" s="1">
        <v>1</v>
      </c>
      <c r="H87" s="1">
        <v>2</v>
      </c>
      <c r="I87" s="1">
        <v>2</v>
      </c>
      <c r="J87" s="1">
        <v>1</v>
      </c>
      <c r="K87" s="1">
        <v>2</v>
      </c>
      <c r="L87" s="1">
        <f t="shared" si="8"/>
        <v>9</v>
      </c>
      <c r="M87">
        <f t="shared" si="9"/>
        <v>4</v>
      </c>
      <c r="N87">
        <f t="shared" si="10"/>
        <v>6</v>
      </c>
      <c r="O87">
        <f t="shared" si="11"/>
        <v>0</v>
      </c>
      <c r="P87">
        <f t="shared" si="12"/>
        <v>10</v>
      </c>
      <c r="Q87" s="1">
        <f t="shared" si="13"/>
        <v>4</v>
      </c>
      <c r="Y87">
        <v>8</v>
      </c>
      <c r="Z87" s="1">
        <f t="shared" si="14"/>
        <v>1</v>
      </c>
      <c r="AA87" s="1">
        <f t="shared" si="15"/>
        <v>1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">
      <c r="A88" s="32">
        <v>87</v>
      </c>
      <c r="B88" s="1">
        <v>1</v>
      </c>
      <c r="C88" s="1">
        <v>2</v>
      </c>
      <c r="D88" s="1">
        <v>2</v>
      </c>
      <c r="E88" s="1">
        <v>1</v>
      </c>
      <c r="F88" s="1">
        <v>1</v>
      </c>
      <c r="G88" s="1">
        <v>1</v>
      </c>
      <c r="H88" s="1">
        <v>1</v>
      </c>
      <c r="I88" s="1">
        <v>2</v>
      </c>
      <c r="J88" s="1">
        <v>1</v>
      </c>
      <c r="K88" s="1">
        <v>2</v>
      </c>
      <c r="L88" s="1">
        <f t="shared" si="8"/>
        <v>7</v>
      </c>
      <c r="M88">
        <f t="shared" si="9"/>
        <v>6</v>
      </c>
      <c r="N88">
        <f t="shared" si="10"/>
        <v>4</v>
      </c>
      <c r="O88">
        <f t="shared" si="11"/>
        <v>0</v>
      </c>
      <c r="P88">
        <f t="shared" si="12"/>
        <v>10</v>
      </c>
      <c r="Q88" s="1">
        <f t="shared" si="13"/>
        <v>4</v>
      </c>
      <c r="Y88">
        <v>8</v>
      </c>
      <c r="Z88" s="1">
        <f t="shared" si="14"/>
        <v>-1</v>
      </c>
      <c r="AA88" s="1">
        <f t="shared" si="15"/>
        <v>1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">
      <c r="A89" s="32">
        <v>88</v>
      </c>
      <c r="B89" s="1">
        <v>1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f t="shared" si="8"/>
        <v>8</v>
      </c>
      <c r="M89">
        <f t="shared" si="9"/>
        <v>7</v>
      </c>
      <c r="N89">
        <f t="shared" si="10"/>
        <v>3</v>
      </c>
      <c r="O89">
        <f t="shared" si="11"/>
        <v>0</v>
      </c>
      <c r="P89">
        <f t="shared" si="12"/>
        <v>10</v>
      </c>
      <c r="Q89" s="1">
        <f t="shared" si="13"/>
        <v>5</v>
      </c>
      <c r="Y89">
        <v>8</v>
      </c>
      <c r="Z89" s="1">
        <f t="shared" si="14"/>
        <v>0</v>
      </c>
      <c r="AA89" s="1">
        <f t="shared" si="15"/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">
      <c r="A90" s="32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f t="shared" si="8"/>
        <v>5</v>
      </c>
      <c r="M90">
        <f t="shared" si="9"/>
        <v>10</v>
      </c>
      <c r="N90">
        <f t="shared" si="10"/>
        <v>0</v>
      </c>
      <c r="O90">
        <f t="shared" si="11"/>
        <v>0</v>
      </c>
      <c r="P90">
        <f t="shared" si="12"/>
        <v>10</v>
      </c>
      <c r="Q90" s="1">
        <f t="shared" si="13"/>
        <v>5</v>
      </c>
      <c r="Y90">
        <v>8</v>
      </c>
      <c r="Z90" s="1">
        <f t="shared" si="14"/>
        <v>-3</v>
      </c>
      <c r="AA90" s="1">
        <f t="shared" si="15"/>
        <v>9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">
      <c r="A91" s="32">
        <v>90</v>
      </c>
      <c r="B91" s="1">
        <v>2</v>
      </c>
      <c r="C91" s="1">
        <v>2</v>
      </c>
      <c r="D91" s="1">
        <v>1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1</v>
      </c>
      <c r="K91" s="1">
        <v>1</v>
      </c>
      <c r="L91" s="1">
        <f t="shared" si="8"/>
        <v>6</v>
      </c>
      <c r="M91">
        <f t="shared" si="9"/>
        <v>3</v>
      </c>
      <c r="N91">
        <f t="shared" si="10"/>
        <v>7</v>
      </c>
      <c r="O91">
        <f t="shared" si="11"/>
        <v>0</v>
      </c>
      <c r="P91">
        <f t="shared" si="12"/>
        <v>10</v>
      </c>
      <c r="Q91" s="1">
        <f t="shared" si="13"/>
        <v>2</v>
      </c>
      <c r="Y91">
        <v>8</v>
      </c>
      <c r="Z91" s="1">
        <f t="shared" si="14"/>
        <v>-2</v>
      </c>
      <c r="AA91" s="1">
        <f t="shared" si="15"/>
        <v>4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">
      <c r="A92" s="32">
        <v>91</v>
      </c>
      <c r="B92" s="1">
        <v>1</v>
      </c>
      <c r="C92" s="1">
        <v>1</v>
      </c>
      <c r="D92" s="1">
        <v>2</v>
      </c>
      <c r="E92" s="1">
        <v>1</v>
      </c>
      <c r="F92" s="1">
        <v>1</v>
      </c>
      <c r="G92" s="1">
        <v>2</v>
      </c>
      <c r="H92" s="1">
        <v>1</v>
      </c>
      <c r="I92" s="1">
        <v>2</v>
      </c>
      <c r="J92" s="1">
        <v>1</v>
      </c>
      <c r="K92" s="1">
        <v>2</v>
      </c>
      <c r="L92" s="1">
        <f t="shared" si="8"/>
        <v>5</v>
      </c>
      <c r="M92">
        <f t="shared" si="9"/>
        <v>6</v>
      </c>
      <c r="N92">
        <f t="shared" si="10"/>
        <v>4</v>
      </c>
      <c r="O92">
        <f t="shared" si="11"/>
        <v>0</v>
      </c>
      <c r="P92">
        <f t="shared" si="12"/>
        <v>10</v>
      </c>
      <c r="Q92" s="1">
        <f t="shared" si="13"/>
        <v>3</v>
      </c>
      <c r="Y92">
        <v>8</v>
      </c>
      <c r="Z92" s="1">
        <f t="shared" si="14"/>
        <v>-3</v>
      </c>
      <c r="AA92" s="1">
        <f t="shared" si="15"/>
        <v>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">
      <c r="A93" s="32">
        <v>92</v>
      </c>
      <c r="B93" s="1">
        <v>1</v>
      </c>
      <c r="C93" s="1">
        <v>2</v>
      </c>
      <c r="D93" s="1">
        <v>1</v>
      </c>
      <c r="E93" s="1">
        <v>1</v>
      </c>
      <c r="F93" s="1">
        <v>2</v>
      </c>
      <c r="G93" s="1">
        <v>1</v>
      </c>
      <c r="H93" s="1">
        <v>2</v>
      </c>
      <c r="I93" s="1">
        <v>2</v>
      </c>
      <c r="J93" s="1">
        <v>1</v>
      </c>
      <c r="K93" s="1">
        <v>2</v>
      </c>
      <c r="L93" s="1">
        <f t="shared" si="8"/>
        <v>10</v>
      </c>
      <c r="M93">
        <f t="shared" si="9"/>
        <v>5</v>
      </c>
      <c r="N93">
        <f t="shared" si="10"/>
        <v>5</v>
      </c>
      <c r="O93">
        <f t="shared" si="11"/>
        <v>0</v>
      </c>
      <c r="P93">
        <f t="shared" si="12"/>
        <v>10</v>
      </c>
      <c r="Q93" s="1">
        <f t="shared" si="13"/>
        <v>5</v>
      </c>
      <c r="Y93">
        <v>8</v>
      </c>
      <c r="Z93" s="1">
        <f t="shared" si="14"/>
        <v>2</v>
      </c>
      <c r="AA93" s="1">
        <f t="shared" si="15"/>
        <v>4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">
      <c r="A94" s="32">
        <v>93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f t="shared" si="8"/>
        <v>5</v>
      </c>
      <c r="M94">
        <f t="shared" si="9"/>
        <v>10</v>
      </c>
      <c r="N94">
        <f t="shared" si="10"/>
        <v>0</v>
      </c>
      <c r="O94">
        <f t="shared" si="11"/>
        <v>0</v>
      </c>
      <c r="P94">
        <f t="shared" si="12"/>
        <v>10</v>
      </c>
      <c r="Q94" s="1">
        <f t="shared" si="13"/>
        <v>5</v>
      </c>
      <c r="Y94">
        <v>8</v>
      </c>
      <c r="Z94" s="1">
        <f t="shared" si="14"/>
        <v>-3</v>
      </c>
      <c r="AA94" s="1">
        <f t="shared" si="15"/>
        <v>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">
      <c r="A95" s="32">
        <v>94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1</v>
      </c>
      <c r="K95" s="1">
        <v>1</v>
      </c>
      <c r="L95" s="1">
        <f t="shared" si="8"/>
        <v>6</v>
      </c>
      <c r="M95">
        <f t="shared" si="9"/>
        <v>5</v>
      </c>
      <c r="N95">
        <f t="shared" si="10"/>
        <v>5</v>
      </c>
      <c r="O95">
        <f t="shared" si="11"/>
        <v>0</v>
      </c>
      <c r="P95">
        <f t="shared" si="12"/>
        <v>10</v>
      </c>
      <c r="Q95" s="1">
        <f t="shared" si="13"/>
        <v>3</v>
      </c>
      <c r="Y95">
        <v>8</v>
      </c>
      <c r="Z95" s="1">
        <f t="shared" si="14"/>
        <v>-2</v>
      </c>
      <c r="AA95" s="1">
        <f t="shared" si="15"/>
        <v>4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">
      <c r="A96" s="32">
        <v>95</v>
      </c>
      <c r="B96" s="1">
        <v>2</v>
      </c>
      <c r="C96" s="1">
        <v>2</v>
      </c>
      <c r="D96" s="1">
        <v>1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1</v>
      </c>
      <c r="K96" s="1">
        <v>1</v>
      </c>
      <c r="L96" s="1">
        <f t="shared" si="8"/>
        <v>6</v>
      </c>
      <c r="M96">
        <f t="shared" si="9"/>
        <v>3</v>
      </c>
      <c r="N96">
        <f t="shared" si="10"/>
        <v>7</v>
      </c>
      <c r="O96">
        <f t="shared" si="11"/>
        <v>0</v>
      </c>
      <c r="P96">
        <f t="shared" si="12"/>
        <v>10</v>
      </c>
      <c r="Q96" s="1">
        <f t="shared" si="13"/>
        <v>2</v>
      </c>
      <c r="Y96">
        <v>8</v>
      </c>
      <c r="Z96" s="1">
        <f t="shared" si="14"/>
        <v>-2</v>
      </c>
      <c r="AA96" s="1">
        <f t="shared" si="15"/>
        <v>4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">
      <c r="A97" s="32">
        <v>96</v>
      </c>
      <c r="B97" s="1">
        <v>2</v>
      </c>
      <c r="C97" s="1">
        <v>2</v>
      </c>
      <c r="D97" s="1">
        <v>1</v>
      </c>
      <c r="E97" s="1">
        <v>2</v>
      </c>
      <c r="F97" s="1">
        <v>2</v>
      </c>
      <c r="G97" s="1">
        <v>1</v>
      </c>
      <c r="H97" s="1">
        <v>2</v>
      </c>
      <c r="I97" s="1">
        <v>2</v>
      </c>
      <c r="J97" s="1">
        <v>1</v>
      </c>
      <c r="K97" s="1">
        <v>2</v>
      </c>
      <c r="L97" s="1">
        <f t="shared" si="8"/>
        <v>8</v>
      </c>
      <c r="M97">
        <f t="shared" si="9"/>
        <v>3</v>
      </c>
      <c r="N97">
        <f t="shared" si="10"/>
        <v>7</v>
      </c>
      <c r="O97">
        <f t="shared" si="11"/>
        <v>0</v>
      </c>
      <c r="P97">
        <f t="shared" si="12"/>
        <v>10</v>
      </c>
      <c r="Q97" s="1">
        <f t="shared" si="13"/>
        <v>3</v>
      </c>
      <c r="Y97">
        <v>8</v>
      </c>
      <c r="Z97" s="1">
        <f t="shared" si="14"/>
        <v>0</v>
      </c>
      <c r="AA97" s="1">
        <f t="shared" si="15"/>
        <v>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">
      <c r="A98" s="32">
        <v>97</v>
      </c>
      <c r="B98" s="1">
        <v>1</v>
      </c>
      <c r="C98" s="1">
        <v>2</v>
      </c>
      <c r="D98" s="1">
        <v>1</v>
      </c>
      <c r="E98" s="1">
        <v>1</v>
      </c>
      <c r="F98" s="1">
        <v>2</v>
      </c>
      <c r="G98" s="1">
        <v>2</v>
      </c>
      <c r="H98" s="1">
        <v>1</v>
      </c>
      <c r="I98" s="1">
        <v>1</v>
      </c>
      <c r="J98" s="1">
        <v>1</v>
      </c>
      <c r="K98" s="1">
        <v>2</v>
      </c>
      <c r="L98" s="1">
        <f t="shared" si="8"/>
        <v>7</v>
      </c>
      <c r="M98">
        <f t="shared" si="9"/>
        <v>6</v>
      </c>
      <c r="N98">
        <f t="shared" si="10"/>
        <v>4</v>
      </c>
      <c r="O98">
        <f t="shared" si="11"/>
        <v>0</v>
      </c>
      <c r="P98">
        <f t="shared" si="12"/>
        <v>10</v>
      </c>
      <c r="Q98" s="1">
        <f t="shared" si="13"/>
        <v>4</v>
      </c>
      <c r="Y98">
        <v>8</v>
      </c>
      <c r="Z98" s="1">
        <f t="shared" si="14"/>
        <v>-1</v>
      </c>
      <c r="AA98" s="1">
        <f t="shared" si="15"/>
        <v>1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">
      <c r="A99" s="32">
        <v>98</v>
      </c>
      <c r="B99" s="1">
        <v>1</v>
      </c>
      <c r="C99" s="1">
        <v>2</v>
      </c>
      <c r="D99" s="1">
        <v>1</v>
      </c>
      <c r="E99" s="1">
        <v>2</v>
      </c>
      <c r="F99" s="1">
        <v>1</v>
      </c>
      <c r="G99" s="1">
        <v>1</v>
      </c>
      <c r="H99" s="1">
        <v>2</v>
      </c>
      <c r="I99" s="1">
        <v>1</v>
      </c>
      <c r="J99" s="1">
        <v>1</v>
      </c>
      <c r="K99" s="1">
        <v>1</v>
      </c>
      <c r="L99" s="1">
        <f t="shared" si="8"/>
        <v>6</v>
      </c>
      <c r="M99">
        <f t="shared" si="9"/>
        <v>7</v>
      </c>
      <c r="N99">
        <f t="shared" si="10"/>
        <v>3</v>
      </c>
      <c r="O99">
        <f t="shared" si="11"/>
        <v>0</v>
      </c>
      <c r="P99">
        <f t="shared" si="12"/>
        <v>10</v>
      </c>
      <c r="Q99" s="1">
        <f t="shared" si="13"/>
        <v>4</v>
      </c>
      <c r="Y99">
        <v>8</v>
      </c>
      <c r="Z99" s="1">
        <f t="shared" si="14"/>
        <v>-2</v>
      </c>
      <c r="AA99" s="1">
        <f t="shared" si="15"/>
        <v>4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">
      <c r="A100" s="32">
        <v>99</v>
      </c>
      <c r="B100" s="1">
        <v>1</v>
      </c>
      <c r="C100" s="1">
        <v>1</v>
      </c>
      <c r="D100" s="1">
        <v>1</v>
      </c>
      <c r="E100" s="1">
        <v>2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2</v>
      </c>
      <c r="L100" s="1">
        <f t="shared" si="8"/>
        <v>6</v>
      </c>
      <c r="M100">
        <f t="shared" si="9"/>
        <v>7</v>
      </c>
      <c r="N100">
        <f t="shared" si="10"/>
        <v>3</v>
      </c>
      <c r="O100">
        <f t="shared" si="11"/>
        <v>0</v>
      </c>
      <c r="P100">
        <f t="shared" si="12"/>
        <v>10</v>
      </c>
      <c r="Q100" s="1">
        <f t="shared" si="13"/>
        <v>4</v>
      </c>
      <c r="Y100">
        <v>8</v>
      </c>
      <c r="Z100" s="1">
        <f t="shared" si="14"/>
        <v>-2</v>
      </c>
      <c r="AA100" s="1">
        <f t="shared" si="15"/>
        <v>4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">
      <c r="A101" s="32">
        <v>100</v>
      </c>
      <c r="B101" s="1">
        <v>2</v>
      </c>
      <c r="C101" s="1">
        <v>2</v>
      </c>
      <c r="D101" s="1">
        <v>1</v>
      </c>
      <c r="E101" s="1">
        <v>1</v>
      </c>
      <c r="F101" s="1">
        <v>2</v>
      </c>
      <c r="G101" s="1">
        <v>2</v>
      </c>
      <c r="H101" s="1">
        <v>2</v>
      </c>
      <c r="I101" s="1">
        <v>2</v>
      </c>
      <c r="J101" s="1">
        <v>1</v>
      </c>
      <c r="K101" s="1">
        <v>2</v>
      </c>
      <c r="L101" s="1">
        <f t="shared" si="8"/>
        <v>8</v>
      </c>
      <c r="M101">
        <f t="shared" si="9"/>
        <v>3</v>
      </c>
      <c r="N101">
        <f t="shared" si="10"/>
        <v>7</v>
      </c>
      <c r="O101">
        <f t="shared" si="11"/>
        <v>0</v>
      </c>
      <c r="P101">
        <f t="shared" si="12"/>
        <v>10</v>
      </c>
      <c r="Q101" s="1">
        <f t="shared" si="13"/>
        <v>3</v>
      </c>
      <c r="Y101">
        <v>8</v>
      </c>
      <c r="Z101" s="1">
        <f t="shared" si="14"/>
        <v>0</v>
      </c>
      <c r="AA101" s="1">
        <f t="shared" si="15"/>
        <v>0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">
      <c r="A102" s="32">
        <v>101</v>
      </c>
      <c r="B102" s="1">
        <v>1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2</v>
      </c>
      <c r="I102" s="1">
        <v>2</v>
      </c>
      <c r="J102" s="1">
        <v>1</v>
      </c>
      <c r="K102" s="1">
        <v>2</v>
      </c>
      <c r="L102" s="1">
        <f t="shared" si="8"/>
        <v>9</v>
      </c>
      <c r="M102">
        <f t="shared" si="9"/>
        <v>6</v>
      </c>
      <c r="N102">
        <f t="shared" si="10"/>
        <v>4</v>
      </c>
      <c r="O102">
        <f t="shared" si="11"/>
        <v>0</v>
      </c>
      <c r="P102">
        <f t="shared" si="12"/>
        <v>10</v>
      </c>
      <c r="Q102" s="1">
        <f t="shared" si="13"/>
        <v>5</v>
      </c>
      <c r="Y102">
        <v>8</v>
      </c>
      <c r="Z102" s="1">
        <f t="shared" si="14"/>
        <v>1</v>
      </c>
      <c r="AA102" s="1">
        <f t="shared" si="15"/>
        <v>1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">
      <c r="A103" s="32">
        <v>102</v>
      </c>
      <c r="B103" s="1">
        <v>2</v>
      </c>
      <c r="C103" s="1">
        <v>2</v>
      </c>
      <c r="D103" s="1">
        <v>1</v>
      </c>
      <c r="E103" s="1">
        <v>1</v>
      </c>
      <c r="F103" s="1">
        <v>2</v>
      </c>
      <c r="G103" s="1">
        <v>1</v>
      </c>
      <c r="H103" s="1">
        <v>2</v>
      </c>
      <c r="I103" s="1">
        <v>1</v>
      </c>
      <c r="J103" s="1">
        <v>1</v>
      </c>
      <c r="K103" s="1">
        <v>1</v>
      </c>
      <c r="L103" s="1">
        <f t="shared" si="8"/>
        <v>7</v>
      </c>
      <c r="M103">
        <f t="shared" si="9"/>
        <v>6</v>
      </c>
      <c r="N103">
        <f t="shared" si="10"/>
        <v>4</v>
      </c>
      <c r="O103">
        <f t="shared" si="11"/>
        <v>0</v>
      </c>
      <c r="P103">
        <f t="shared" si="12"/>
        <v>10</v>
      </c>
      <c r="Q103" s="1">
        <f t="shared" si="13"/>
        <v>4</v>
      </c>
      <c r="Y103">
        <v>8</v>
      </c>
      <c r="Z103" s="1">
        <f t="shared" si="14"/>
        <v>-1</v>
      </c>
      <c r="AA103" s="1">
        <f t="shared" si="15"/>
        <v>1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">
      <c r="A104" s="32">
        <v>103</v>
      </c>
      <c r="B104" s="1">
        <v>1</v>
      </c>
      <c r="C104" s="1">
        <v>2</v>
      </c>
      <c r="D104" s="1">
        <v>2</v>
      </c>
      <c r="E104" s="1">
        <v>1</v>
      </c>
      <c r="F104" s="1">
        <v>2</v>
      </c>
      <c r="G104" s="1">
        <v>1</v>
      </c>
      <c r="H104" s="1">
        <v>2</v>
      </c>
      <c r="I104" s="1">
        <v>2</v>
      </c>
      <c r="J104" s="1">
        <v>1</v>
      </c>
      <c r="K104" s="1">
        <v>2</v>
      </c>
      <c r="L104" s="1">
        <f t="shared" si="8"/>
        <v>9</v>
      </c>
      <c r="M104">
        <f t="shared" si="9"/>
        <v>4</v>
      </c>
      <c r="N104">
        <f t="shared" si="10"/>
        <v>6</v>
      </c>
      <c r="O104">
        <f t="shared" si="11"/>
        <v>0</v>
      </c>
      <c r="P104">
        <f t="shared" si="12"/>
        <v>10</v>
      </c>
      <c r="Q104" s="1">
        <f t="shared" si="13"/>
        <v>4</v>
      </c>
      <c r="Y104">
        <v>8</v>
      </c>
      <c r="Z104" s="1">
        <f t="shared" si="14"/>
        <v>1</v>
      </c>
      <c r="AA104" s="1">
        <f t="shared" si="15"/>
        <v>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">
      <c r="A105" s="32">
        <v>104</v>
      </c>
      <c r="B105" s="1">
        <v>1</v>
      </c>
      <c r="C105" s="1">
        <v>2</v>
      </c>
      <c r="D105" s="1">
        <v>1</v>
      </c>
      <c r="E105" s="1">
        <v>2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L105" s="1">
        <f t="shared" si="8"/>
        <v>6</v>
      </c>
      <c r="M105">
        <f t="shared" si="9"/>
        <v>7</v>
      </c>
      <c r="N105">
        <f t="shared" si="10"/>
        <v>3</v>
      </c>
      <c r="O105">
        <f t="shared" si="11"/>
        <v>0</v>
      </c>
      <c r="P105">
        <f t="shared" si="12"/>
        <v>10</v>
      </c>
      <c r="Q105" s="1">
        <f t="shared" si="13"/>
        <v>4</v>
      </c>
      <c r="Y105">
        <v>8</v>
      </c>
      <c r="Z105" s="1">
        <f t="shared" si="14"/>
        <v>-2</v>
      </c>
      <c r="AA105" s="1">
        <f t="shared" si="15"/>
        <v>4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">
      <c r="A106" s="32">
        <v>105</v>
      </c>
      <c r="B106" s="1">
        <v>1</v>
      </c>
      <c r="C106" s="1">
        <v>2</v>
      </c>
      <c r="D106" s="1">
        <v>1</v>
      </c>
      <c r="E106" s="1">
        <v>1</v>
      </c>
      <c r="F106" s="1">
        <v>2</v>
      </c>
      <c r="G106" s="1">
        <v>2</v>
      </c>
      <c r="H106" s="1">
        <v>1</v>
      </c>
      <c r="I106" s="1">
        <v>2</v>
      </c>
      <c r="J106" s="1">
        <v>1</v>
      </c>
      <c r="K106" s="1">
        <v>1</v>
      </c>
      <c r="L106" s="1">
        <f t="shared" si="8"/>
        <v>7</v>
      </c>
      <c r="M106">
        <f t="shared" si="9"/>
        <v>6</v>
      </c>
      <c r="N106">
        <f t="shared" si="10"/>
        <v>4</v>
      </c>
      <c r="O106">
        <f t="shared" si="11"/>
        <v>0</v>
      </c>
      <c r="P106">
        <f t="shared" si="12"/>
        <v>10</v>
      </c>
      <c r="Q106" s="1">
        <f t="shared" si="13"/>
        <v>4</v>
      </c>
      <c r="Y106">
        <v>8</v>
      </c>
      <c r="Z106" s="1">
        <f t="shared" si="14"/>
        <v>-1</v>
      </c>
      <c r="AA106" s="1">
        <f t="shared" si="15"/>
        <v>1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">
      <c r="A107" s="32">
        <v>106</v>
      </c>
      <c r="B107" s="1">
        <v>2</v>
      </c>
      <c r="C107" s="1">
        <v>1</v>
      </c>
      <c r="D107" s="1">
        <v>1</v>
      </c>
      <c r="E107" s="1">
        <v>1</v>
      </c>
      <c r="F107" s="1">
        <v>1</v>
      </c>
      <c r="G107" s="1">
        <v>2</v>
      </c>
      <c r="H107" s="1">
        <v>2</v>
      </c>
      <c r="I107" s="1">
        <v>2</v>
      </c>
      <c r="J107" s="1">
        <v>2</v>
      </c>
      <c r="K107" s="1">
        <v>1</v>
      </c>
      <c r="L107" s="1">
        <f t="shared" si="8"/>
        <v>4</v>
      </c>
      <c r="M107">
        <f t="shared" si="9"/>
        <v>5</v>
      </c>
      <c r="N107">
        <f t="shared" si="10"/>
        <v>5</v>
      </c>
      <c r="O107">
        <f t="shared" si="11"/>
        <v>0</v>
      </c>
      <c r="P107">
        <f t="shared" si="12"/>
        <v>10</v>
      </c>
      <c r="Q107" s="1">
        <f t="shared" si="13"/>
        <v>2</v>
      </c>
      <c r="R107" s="7"/>
      <c r="Y107">
        <v>8</v>
      </c>
      <c r="Z107" s="1">
        <f t="shared" si="14"/>
        <v>-4</v>
      </c>
      <c r="AA107" s="1">
        <f t="shared" si="15"/>
        <v>16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32">
        <v>107</v>
      </c>
      <c r="B108" s="1">
        <v>2</v>
      </c>
      <c r="C108" s="1">
        <v>2</v>
      </c>
      <c r="D108" s="1">
        <v>1</v>
      </c>
      <c r="E108" s="1">
        <v>2</v>
      </c>
      <c r="F108" s="1">
        <v>2</v>
      </c>
      <c r="G108" s="1">
        <v>2</v>
      </c>
      <c r="H108" s="1">
        <v>1</v>
      </c>
      <c r="I108" s="1">
        <v>1</v>
      </c>
      <c r="J108" s="1">
        <v>1</v>
      </c>
      <c r="K108" s="1">
        <v>1</v>
      </c>
      <c r="L108" s="1">
        <f t="shared" si="8"/>
        <v>4</v>
      </c>
      <c r="M108">
        <f t="shared" si="9"/>
        <v>5</v>
      </c>
      <c r="N108">
        <f t="shared" si="10"/>
        <v>5</v>
      </c>
      <c r="O108">
        <f t="shared" si="11"/>
        <v>0</v>
      </c>
      <c r="P108">
        <f t="shared" si="12"/>
        <v>10</v>
      </c>
      <c r="Q108" s="1">
        <f t="shared" si="13"/>
        <v>2</v>
      </c>
      <c r="Y108">
        <v>8</v>
      </c>
      <c r="Z108" s="1">
        <f t="shared" si="14"/>
        <v>-4</v>
      </c>
      <c r="AA108" s="1">
        <f t="shared" si="15"/>
        <v>16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">
      <c r="A109" s="32">
        <v>108</v>
      </c>
      <c r="B109" s="1">
        <v>1</v>
      </c>
      <c r="C109" s="1">
        <v>2</v>
      </c>
      <c r="D109" s="1">
        <v>1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1</v>
      </c>
      <c r="K109" s="1">
        <v>1</v>
      </c>
      <c r="L109" s="1">
        <f t="shared" si="8"/>
        <v>7</v>
      </c>
      <c r="M109">
        <f t="shared" si="9"/>
        <v>4</v>
      </c>
      <c r="N109">
        <f t="shared" si="10"/>
        <v>6</v>
      </c>
      <c r="O109">
        <f t="shared" si="11"/>
        <v>0</v>
      </c>
      <c r="P109">
        <f t="shared" si="12"/>
        <v>10</v>
      </c>
      <c r="Q109" s="1">
        <f t="shared" si="13"/>
        <v>3</v>
      </c>
      <c r="Y109">
        <v>8</v>
      </c>
      <c r="Z109" s="1">
        <f t="shared" si="14"/>
        <v>-1</v>
      </c>
      <c r="AA109" s="1">
        <f t="shared" si="15"/>
        <v>1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">
      <c r="A110" s="32">
        <v>109</v>
      </c>
      <c r="B110" s="1">
        <v>1</v>
      </c>
      <c r="C110" s="1">
        <v>1</v>
      </c>
      <c r="D110" s="1">
        <v>2</v>
      </c>
      <c r="E110" s="1">
        <v>2</v>
      </c>
      <c r="F110" s="1">
        <v>1</v>
      </c>
      <c r="G110" s="1">
        <v>1</v>
      </c>
      <c r="H110" s="1">
        <v>2</v>
      </c>
      <c r="I110" s="1">
        <v>2</v>
      </c>
      <c r="J110" s="1">
        <v>1</v>
      </c>
      <c r="K110" s="1">
        <v>2</v>
      </c>
      <c r="L110" s="1">
        <f t="shared" si="8"/>
        <v>6</v>
      </c>
      <c r="M110">
        <f t="shared" si="9"/>
        <v>5</v>
      </c>
      <c r="N110">
        <f t="shared" si="10"/>
        <v>5</v>
      </c>
      <c r="O110">
        <f t="shared" si="11"/>
        <v>0</v>
      </c>
      <c r="P110">
        <f t="shared" si="12"/>
        <v>10</v>
      </c>
      <c r="Q110" s="1">
        <f t="shared" si="13"/>
        <v>3</v>
      </c>
      <c r="Y110">
        <v>8</v>
      </c>
      <c r="Z110" s="1">
        <f t="shared" si="14"/>
        <v>-2</v>
      </c>
      <c r="AA110" s="1">
        <f t="shared" si="15"/>
        <v>4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">
      <c r="A111" s="32">
        <v>110</v>
      </c>
      <c r="B111" s="1">
        <v>2</v>
      </c>
      <c r="C111" s="1">
        <v>2</v>
      </c>
      <c r="D111" s="1">
        <v>1</v>
      </c>
      <c r="E111" s="1">
        <v>2</v>
      </c>
      <c r="F111" s="1">
        <v>1</v>
      </c>
      <c r="G111" s="1">
        <v>2</v>
      </c>
      <c r="H111" s="1">
        <v>2</v>
      </c>
      <c r="I111" s="1">
        <v>2</v>
      </c>
      <c r="J111" s="1">
        <v>1</v>
      </c>
      <c r="K111" s="1">
        <v>1</v>
      </c>
      <c r="L111" s="1">
        <f t="shared" si="8"/>
        <v>5</v>
      </c>
      <c r="M111">
        <f t="shared" si="9"/>
        <v>4</v>
      </c>
      <c r="N111">
        <f t="shared" si="10"/>
        <v>6</v>
      </c>
      <c r="O111">
        <f t="shared" si="11"/>
        <v>0</v>
      </c>
      <c r="P111">
        <f t="shared" si="12"/>
        <v>10</v>
      </c>
      <c r="Q111" s="1">
        <f t="shared" si="13"/>
        <v>2</v>
      </c>
      <c r="R111" s="7"/>
      <c r="Y111">
        <v>8</v>
      </c>
      <c r="Z111" s="1">
        <f t="shared" si="14"/>
        <v>-3</v>
      </c>
      <c r="AA111" s="1">
        <f t="shared" si="15"/>
        <v>9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">
      <c r="A112" s="32">
        <v>111</v>
      </c>
      <c r="B112" s="1">
        <v>1</v>
      </c>
      <c r="C112" s="1">
        <v>1</v>
      </c>
      <c r="D112" s="1">
        <v>2</v>
      </c>
      <c r="E112" s="1">
        <v>1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f t="shared" si="8"/>
        <v>6</v>
      </c>
      <c r="M112">
        <f t="shared" si="9"/>
        <v>7</v>
      </c>
      <c r="N112">
        <f t="shared" si="10"/>
        <v>3</v>
      </c>
      <c r="O112">
        <f t="shared" si="11"/>
        <v>0</v>
      </c>
      <c r="P112">
        <f t="shared" si="12"/>
        <v>10</v>
      </c>
      <c r="Q112" s="1">
        <f t="shared" si="13"/>
        <v>4</v>
      </c>
      <c r="Y112">
        <v>8</v>
      </c>
      <c r="Z112" s="1">
        <f t="shared" si="14"/>
        <v>-2</v>
      </c>
      <c r="AA112" s="1">
        <f t="shared" si="15"/>
        <v>4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s="35" customFormat="1" x14ac:dyDescent="0.2">
      <c r="A113" s="32">
        <v>112</v>
      </c>
      <c r="B113" s="1">
        <v>1</v>
      </c>
      <c r="C113" s="1">
        <v>1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1</v>
      </c>
      <c r="K113" s="1">
        <v>2</v>
      </c>
      <c r="L113" s="1">
        <f t="shared" si="8"/>
        <v>6</v>
      </c>
      <c r="M113">
        <f t="shared" si="9"/>
        <v>3</v>
      </c>
      <c r="N113">
        <f t="shared" si="10"/>
        <v>7</v>
      </c>
      <c r="O113">
        <f t="shared" si="11"/>
        <v>0</v>
      </c>
      <c r="P113" s="35">
        <f t="shared" si="12"/>
        <v>10</v>
      </c>
      <c r="Q113" s="1">
        <f t="shared" si="13"/>
        <v>2</v>
      </c>
      <c r="Y113">
        <v>8</v>
      </c>
      <c r="Z113" s="1">
        <f t="shared" si="14"/>
        <v>-2</v>
      </c>
      <c r="AA113" s="1">
        <f t="shared" si="15"/>
        <v>4</v>
      </c>
    </row>
    <row r="114" spans="1:37" x14ac:dyDescent="0.2">
      <c r="A114" s="32">
        <v>113</v>
      </c>
      <c r="B114" s="1">
        <v>1</v>
      </c>
      <c r="C114" s="1">
        <v>2</v>
      </c>
      <c r="D114" s="1">
        <v>1</v>
      </c>
      <c r="E114" s="1">
        <v>2</v>
      </c>
      <c r="F114" s="1">
        <v>2</v>
      </c>
      <c r="G114" s="1">
        <v>1</v>
      </c>
      <c r="H114" s="1">
        <v>2</v>
      </c>
      <c r="I114" s="1">
        <v>2</v>
      </c>
      <c r="J114" s="1">
        <v>1</v>
      </c>
      <c r="K114" s="1">
        <v>2</v>
      </c>
      <c r="L114" s="1">
        <f t="shared" si="8"/>
        <v>9</v>
      </c>
      <c r="M114">
        <f t="shared" si="9"/>
        <v>4</v>
      </c>
      <c r="N114">
        <f t="shared" si="10"/>
        <v>6</v>
      </c>
      <c r="O114">
        <f t="shared" si="11"/>
        <v>0</v>
      </c>
      <c r="P114">
        <f t="shared" si="12"/>
        <v>10</v>
      </c>
      <c r="Q114" s="1">
        <f t="shared" si="13"/>
        <v>4</v>
      </c>
      <c r="Y114">
        <v>8</v>
      </c>
      <c r="Z114" s="1">
        <f t="shared" si="14"/>
        <v>1</v>
      </c>
      <c r="AA114" s="1">
        <f t="shared" si="15"/>
        <v>1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">
      <c r="A115" s="32">
        <v>114</v>
      </c>
      <c r="B115" s="1">
        <v>1</v>
      </c>
      <c r="C115" s="1">
        <v>2</v>
      </c>
      <c r="D115" s="1">
        <v>1</v>
      </c>
      <c r="E115" s="1">
        <v>1</v>
      </c>
      <c r="F115" s="1">
        <v>2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f t="shared" si="8"/>
        <v>10</v>
      </c>
      <c r="M115">
        <f t="shared" si="9"/>
        <v>5</v>
      </c>
      <c r="N115">
        <f t="shared" si="10"/>
        <v>5</v>
      </c>
      <c r="O115">
        <f t="shared" si="11"/>
        <v>0</v>
      </c>
      <c r="P115">
        <f t="shared" si="12"/>
        <v>10</v>
      </c>
      <c r="Q115" s="1">
        <f t="shared" si="13"/>
        <v>5</v>
      </c>
      <c r="Y115">
        <v>8</v>
      </c>
      <c r="Z115" s="1">
        <f t="shared" si="14"/>
        <v>2</v>
      </c>
      <c r="AA115" s="1">
        <f t="shared" si="15"/>
        <v>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32">
        <v>115</v>
      </c>
      <c r="B116" s="1">
        <v>2</v>
      </c>
      <c r="C116" s="1">
        <v>1</v>
      </c>
      <c r="D116" s="1">
        <v>1</v>
      </c>
      <c r="E116" s="1">
        <v>1</v>
      </c>
      <c r="F116" s="1">
        <v>2</v>
      </c>
      <c r="G116" s="1">
        <v>1</v>
      </c>
      <c r="H116" s="1">
        <v>2</v>
      </c>
      <c r="I116" s="1">
        <v>2</v>
      </c>
      <c r="J116" s="1">
        <v>1</v>
      </c>
      <c r="K116" s="1">
        <v>2</v>
      </c>
      <c r="L116" s="1">
        <f t="shared" si="8"/>
        <v>8</v>
      </c>
      <c r="M116">
        <f t="shared" si="9"/>
        <v>5</v>
      </c>
      <c r="N116">
        <f t="shared" si="10"/>
        <v>5</v>
      </c>
      <c r="O116">
        <f t="shared" si="11"/>
        <v>0</v>
      </c>
      <c r="P116">
        <f t="shared" si="12"/>
        <v>10</v>
      </c>
      <c r="Q116" s="1">
        <f t="shared" si="13"/>
        <v>4</v>
      </c>
      <c r="Y116">
        <v>8</v>
      </c>
      <c r="Z116" s="1">
        <f t="shared" si="14"/>
        <v>0</v>
      </c>
      <c r="AA116" s="1">
        <f t="shared" si="15"/>
        <v>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32">
        <v>116</v>
      </c>
      <c r="B117" s="1">
        <v>1</v>
      </c>
      <c r="C117" s="1">
        <v>2</v>
      </c>
      <c r="D117" s="1">
        <v>2</v>
      </c>
      <c r="E117" s="1">
        <v>1</v>
      </c>
      <c r="F117" s="1">
        <v>2</v>
      </c>
      <c r="G117" s="1">
        <v>2</v>
      </c>
      <c r="H117" s="1">
        <v>2</v>
      </c>
      <c r="I117" s="1">
        <v>1</v>
      </c>
      <c r="J117" s="1">
        <v>1</v>
      </c>
      <c r="K117" s="1">
        <v>1</v>
      </c>
      <c r="L117" s="1">
        <f t="shared" si="8"/>
        <v>6</v>
      </c>
      <c r="M117">
        <f t="shared" si="9"/>
        <v>5</v>
      </c>
      <c r="N117">
        <f t="shared" si="10"/>
        <v>5</v>
      </c>
      <c r="O117">
        <f t="shared" si="11"/>
        <v>0</v>
      </c>
      <c r="P117">
        <f t="shared" si="12"/>
        <v>10</v>
      </c>
      <c r="Q117" s="1">
        <f t="shared" si="13"/>
        <v>3</v>
      </c>
      <c r="Y117">
        <v>8</v>
      </c>
      <c r="Z117" s="1">
        <f t="shared" si="14"/>
        <v>-2</v>
      </c>
      <c r="AA117" s="1">
        <f t="shared" si="15"/>
        <v>4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32">
        <v>117</v>
      </c>
      <c r="B118" s="1">
        <v>2</v>
      </c>
      <c r="C118" s="1">
        <v>2</v>
      </c>
      <c r="D118" s="1">
        <v>1</v>
      </c>
      <c r="E118" s="1">
        <v>1</v>
      </c>
      <c r="F118" s="1">
        <v>2</v>
      </c>
      <c r="G118" s="1">
        <v>1</v>
      </c>
      <c r="H118" s="1">
        <v>2</v>
      </c>
      <c r="I118" s="1">
        <v>2</v>
      </c>
      <c r="J118" s="1">
        <v>1</v>
      </c>
      <c r="K118" s="1">
        <v>2</v>
      </c>
      <c r="L118" s="1">
        <f t="shared" si="8"/>
        <v>9</v>
      </c>
      <c r="M118">
        <f t="shared" si="9"/>
        <v>4</v>
      </c>
      <c r="N118">
        <f t="shared" si="10"/>
        <v>6</v>
      </c>
      <c r="O118">
        <f t="shared" si="11"/>
        <v>0</v>
      </c>
      <c r="P118">
        <f t="shared" si="12"/>
        <v>10</v>
      </c>
      <c r="Q118" s="1">
        <f t="shared" si="13"/>
        <v>4</v>
      </c>
      <c r="Y118">
        <v>8</v>
      </c>
      <c r="Z118" s="1">
        <f t="shared" si="14"/>
        <v>1</v>
      </c>
      <c r="AA118" s="1">
        <f t="shared" si="15"/>
        <v>1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">
      <c r="A119" s="32">
        <v>118</v>
      </c>
      <c r="B119" s="1">
        <v>1</v>
      </c>
      <c r="C119" s="1">
        <v>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  <c r="J119" s="1">
        <v>2</v>
      </c>
      <c r="K119" s="1">
        <v>1</v>
      </c>
      <c r="L119" s="1">
        <f t="shared" si="8"/>
        <v>6</v>
      </c>
      <c r="M119">
        <f t="shared" si="9"/>
        <v>7</v>
      </c>
      <c r="N119">
        <f t="shared" si="10"/>
        <v>3</v>
      </c>
      <c r="O119">
        <f t="shared" si="11"/>
        <v>0</v>
      </c>
      <c r="P119">
        <f t="shared" si="12"/>
        <v>10</v>
      </c>
      <c r="Q119" s="1">
        <f t="shared" si="13"/>
        <v>4</v>
      </c>
      <c r="Y119">
        <v>8</v>
      </c>
      <c r="Z119" s="1">
        <f t="shared" si="14"/>
        <v>-2</v>
      </c>
      <c r="AA119" s="1">
        <f t="shared" si="15"/>
        <v>4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">
      <c r="A120" s="32">
        <v>119</v>
      </c>
      <c r="B120" s="1">
        <v>1</v>
      </c>
      <c r="C120" s="1">
        <v>1</v>
      </c>
      <c r="D120" s="1">
        <v>1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1</v>
      </c>
      <c r="K120" s="1">
        <v>2</v>
      </c>
      <c r="L120" s="1">
        <f t="shared" si="8"/>
        <v>7</v>
      </c>
      <c r="M120">
        <f t="shared" si="9"/>
        <v>4</v>
      </c>
      <c r="N120">
        <f t="shared" si="10"/>
        <v>6</v>
      </c>
      <c r="O120">
        <f t="shared" si="11"/>
        <v>0</v>
      </c>
      <c r="P120">
        <f t="shared" si="12"/>
        <v>10</v>
      </c>
      <c r="Q120" s="1">
        <f t="shared" si="13"/>
        <v>3</v>
      </c>
      <c r="Y120">
        <v>8</v>
      </c>
      <c r="Z120" s="1">
        <f t="shared" si="14"/>
        <v>-1</v>
      </c>
      <c r="AA120" s="1">
        <f t="shared" si="15"/>
        <v>1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3.5" thickBot="1" x14ac:dyDescent="0.25">
      <c r="A121" s="32">
        <v>120</v>
      </c>
      <c r="B121" s="30">
        <v>1</v>
      </c>
      <c r="C121" s="30">
        <v>2</v>
      </c>
      <c r="D121" s="30">
        <v>1</v>
      </c>
      <c r="E121" s="30">
        <v>1</v>
      </c>
      <c r="F121" s="30">
        <v>2</v>
      </c>
      <c r="G121" s="30">
        <v>2</v>
      </c>
      <c r="H121" s="30">
        <v>1</v>
      </c>
      <c r="I121" s="30">
        <v>2</v>
      </c>
      <c r="J121" s="30">
        <v>2</v>
      </c>
      <c r="K121" s="30">
        <v>2</v>
      </c>
      <c r="L121" s="1">
        <f t="shared" si="8"/>
        <v>7</v>
      </c>
      <c r="M121">
        <f t="shared" si="9"/>
        <v>4</v>
      </c>
      <c r="N121">
        <f t="shared" si="10"/>
        <v>6</v>
      </c>
      <c r="O121">
        <f t="shared" si="11"/>
        <v>0</v>
      </c>
      <c r="P121">
        <f t="shared" si="12"/>
        <v>10</v>
      </c>
      <c r="Q121" s="1">
        <f t="shared" si="13"/>
        <v>3</v>
      </c>
      <c r="Y121">
        <v>8</v>
      </c>
      <c r="Z121" s="1">
        <f t="shared" si="14"/>
        <v>-1</v>
      </c>
      <c r="AA121" s="1">
        <f t="shared" si="15"/>
        <v>1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">
      <c r="L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">
      <c r="L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">
      <c r="L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">
      <c r="L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">
      <c r="L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">
      <c r="L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">
      <c r="L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2:37" x14ac:dyDescent="0.2">
      <c r="L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2:37" x14ac:dyDescent="0.2">
      <c r="L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2:37" x14ac:dyDescent="0.2">
      <c r="L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2:37" x14ac:dyDescent="0.2">
      <c r="L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2:37" x14ac:dyDescent="0.2">
      <c r="L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2:37" x14ac:dyDescent="0.2">
      <c r="L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2:37" x14ac:dyDescent="0.2">
      <c r="L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2:37" x14ac:dyDescent="0.2">
      <c r="L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2:37" x14ac:dyDescent="0.2">
      <c r="L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2:37" x14ac:dyDescent="0.2">
      <c r="L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2:37" ht="13.5" thickBot="1" x14ac:dyDescent="0.25">
      <c r="L139" s="1"/>
      <c r="Z139" s="1"/>
      <c r="AA139" s="1"/>
      <c r="AB139" s="1"/>
      <c r="AC139" s="30"/>
      <c r="AD139" s="30"/>
      <c r="AE139" s="30"/>
      <c r="AF139" s="30"/>
      <c r="AG139" s="30"/>
      <c r="AH139" s="30"/>
      <c r="AI139" s="30"/>
      <c r="AJ139" s="30"/>
      <c r="AK139" s="30"/>
    </row>
    <row r="140" spans="12:37" x14ac:dyDescent="0.2">
      <c r="Z140" s="1"/>
    </row>
    <row r="141" spans="12:37" x14ac:dyDescent="0.2">
      <c r="Z141" s="1"/>
    </row>
    <row r="142" spans="12:37" x14ac:dyDescent="0.2">
      <c r="Z142" s="1"/>
    </row>
    <row r="143" spans="12:37" x14ac:dyDescent="0.2">
      <c r="Z143" s="1"/>
    </row>
    <row r="144" spans="12:37" x14ac:dyDescent="0.2">
      <c r="Z144" s="1"/>
    </row>
    <row r="145" spans="26:26" x14ac:dyDescent="0.2">
      <c r="Z145" s="1"/>
    </row>
    <row r="146" spans="26:26" x14ac:dyDescent="0.2">
      <c r="Z146" s="1"/>
    </row>
    <row r="147" spans="26:26" x14ac:dyDescent="0.2">
      <c r="Z147" s="1"/>
    </row>
    <row r="148" spans="26:26" x14ac:dyDescent="0.2">
      <c r="Z148" s="1"/>
    </row>
  </sheetData>
  <conditionalFormatting sqref="B1:B1048576">
    <cfRule type="cellIs" dxfId="39" priority="1" operator="equal">
      <formula>1</formula>
    </cfRule>
    <cfRule type="cellIs" dxfId="38" priority="2" operator="equal">
      <formula>2</formula>
    </cfRule>
  </conditionalFormatting>
  <conditionalFormatting sqref="C2:C1048576">
    <cfRule type="cellIs" dxfId="37" priority="32" operator="equal">
      <formula>2</formula>
    </cfRule>
    <cfRule type="cellIs" dxfId="36" priority="31" operator="equal">
      <formula>1</formula>
    </cfRule>
  </conditionalFormatting>
  <conditionalFormatting sqref="D2:E1048576">
    <cfRule type="cellIs" dxfId="35" priority="30" operator="equal">
      <formula>1</formula>
    </cfRule>
    <cfRule type="cellIs" dxfId="34" priority="29" operator="equal">
      <formula>2</formula>
    </cfRule>
  </conditionalFormatting>
  <conditionalFormatting sqref="F2:F1048576">
    <cfRule type="cellIs" dxfId="33" priority="28" operator="equal">
      <formula>1</formula>
    </cfRule>
    <cfRule type="cellIs" dxfId="32" priority="27" operator="equal">
      <formula>2</formula>
    </cfRule>
  </conditionalFormatting>
  <conditionalFormatting sqref="G2:G1048576">
    <cfRule type="cellIs" dxfId="31" priority="26" operator="equal">
      <formula>1</formula>
    </cfRule>
    <cfRule type="cellIs" dxfId="30" priority="25" operator="equal">
      <formula>2</formula>
    </cfRule>
  </conditionalFormatting>
  <conditionalFormatting sqref="H2:I1048576">
    <cfRule type="cellIs" dxfId="29" priority="24" operator="equal">
      <formula>1</formula>
    </cfRule>
    <cfRule type="cellIs" dxfId="28" priority="23" operator="equal">
      <formula>2</formula>
    </cfRule>
  </conditionalFormatting>
  <conditionalFormatting sqref="J2:J1048576">
    <cfRule type="cellIs" dxfId="27" priority="22" operator="equal">
      <formula>1</formula>
    </cfRule>
    <cfRule type="cellIs" dxfId="26" priority="21" operator="equal">
      <formula>2</formula>
    </cfRule>
  </conditionalFormatting>
  <conditionalFormatting sqref="K2:K1048576">
    <cfRule type="cellIs" dxfId="25" priority="20" operator="equal">
      <formula>1</formula>
    </cfRule>
    <cfRule type="cellIs" dxfId="24" priority="19" operator="equal">
      <formula>2</formula>
    </cfRule>
  </conditionalFormatting>
  <conditionalFormatting sqref="L1:L1048576">
    <cfRule type="cellIs" dxfId="23" priority="4" operator="equal">
      <formula>10</formula>
    </cfRule>
  </conditionalFormatting>
  <conditionalFormatting sqref="P1:P34 P36:P39 P43:P46 P48:P49 P51:P56 P62 P64:P65 P68:P69 P72:P112 P114:P139 P140:R1048576">
    <cfRule type="containsText" dxfId="22" priority="37" operator="containsText" text="10">
      <formula>NOT(ISERROR(SEARCH("10",P1)))</formula>
    </cfRule>
  </conditionalFormatting>
  <conditionalFormatting sqref="Q1:Q1048576">
    <cfRule type="cellIs" dxfId="21" priority="35" operator="equal">
      <formula>10</formula>
    </cfRule>
  </conditionalFormatting>
  <conditionalFormatting sqref="Q1:R2 R3:R34 Q3:Q121 R36:R39 R43:R46 R48:R49 R51:R56 R62 R64:R65 R68:R69 R72:R112 R114:R121 Q122:R1048576">
    <cfRule type="containsText" dxfId="20" priority="36" operator="containsText" text="5">
      <formula>NOT(ISERROR(SEARCH("5",Q1)))</formula>
    </cfRule>
  </conditionalFormatting>
  <conditionalFormatting sqref="Z1:Z1048576">
    <cfRule type="cellIs" dxfId="19" priority="3" operator="equal">
      <formula>10</formula>
    </cfRule>
  </conditionalFormatting>
  <conditionalFormatting sqref="AC1:AC1048576">
    <cfRule type="cellIs" dxfId="18" priority="17" operator="equal">
      <formula>1</formula>
    </cfRule>
    <cfRule type="cellIs" dxfId="17" priority="18" operator="equal">
      <formula>2</formula>
    </cfRule>
  </conditionalFormatting>
  <conditionalFormatting sqref="AD1:AE1048576">
    <cfRule type="cellIs" dxfId="16" priority="16" operator="equal">
      <formula>1</formula>
    </cfRule>
    <cfRule type="cellIs" dxfId="15" priority="15" operator="equal">
      <formula>2</formula>
    </cfRule>
  </conditionalFormatting>
  <conditionalFormatting sqref="AF1:AF1048576">
    <cfRule type="cellIs" dxfId="14" priority="14" operator="equal">
      <formula>1</formula>
    </cfRule>
    <cfRule type="cellIs" dxfId="13" priority="13" operator="equal">
      <formula>2</formula>
    </cfRule>
  </conditionalFormatting>
  <conditionalFormatting sqref="AG1:AG1048576">
    <cfRule type="cellIs" dxfId="12" priority="12" operator="equal">
      <formula>1</formula>
    </cfRule>
    <cfRule type="cellIs" dxfId="11" priority="11" operator="equal">
      <formula>2</formula>
    </cfRule>
  </conditionalFormatting>
  <conditionalFormatting sqref="AH1:AI1048576">
    <cfRule type="cellIs" dxfId="10" priority="10" operator="equal">
      <formula>1</formula>
    </cfRule>
    <cfRule type="cellIs" dxfId="9" priority="9" operator="equal">
      <formula>2</formula>
    </cfRule>
  </conditionalFormatting>
  <conditionalFormatting sqref="AJ1:AJ1048576">
    <cfRule type="cellIs" dxfId="8" priority="8" operator="equal">
      <formula>1</formula>
    </cfRule>
    <cfRule type="cellIs" dxfId="7" priority="7" operator="equal">
      <formula>2</formula>
    </cfRule>
  </conditionalFormatting>
  <conditionalFormatting sqref="AK1:AK1048576">
    <cfRule type="cellIs" dxfId="6" priority="6" operator="equal">
      <formula>1</formula>
    </cfRule>
    <cfRule type="cellIs" dxfId="5" priority="5" operator="equal">
      <formula>2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A206-44EB-4279-84C9-294B533F5D96}">
  <dimension ref="A1:R14"/>
  <sheetViews>
    <sheetView workbookViewId="0">
      <selection activeCell="D22" sqref="D22"/>
    </sheetView>
  </sheetViews>
  <sheetFormatPr baseColWidth="10" defaultRowHeight="12.75" x14ac:dyDescent="0.2"/>
  <cols>
    <col min="3" max="3" width="13" bestFit="1" customWidth="1"/>
    <col min="15" max="15" width="35.28515625" bestFit="1" customWidth="1"/>
  </cols>
  <sheetData>
    <row r="1" spans="1:18" x14ac:dyDescent="0.2">
      <c r="A1" t="s">
        <v>287</v>
      </c>
      <c r="B1" t="s">
        <v>241</v>
      </c>
      <c r="C1" t="s">
        <v>242</v>
      </c>
      <c r="O1" t="s">
        <v>287</v>
      </c>
      <c r="P1" t="s">
        <v>241</v>
      </c>
      <c r="Q1" t="s">
        <v>242</v>
      </c>
    </row>
    <row r="2" spans="1:18" x14ac:dyDescent="0.2">
      <c r="A2">
        <v>1</v>
      </c>
      <c r="B2">
        <v>76</v>
      </c>
      <c r="C2">
        <v>24</v>
      </c>
      <c r="D2">
        <v>50</v>
      </c>
      <c r="O2">
        <v>1</v>
      </c>
      <c r="P2">
        <v>76</v>
      </c>
      <c r="Q2">
        <v>24</v>
      </c>
      <c r="R2">
        <v>50</v>
      </c>
    </row>
    <row r="3" spans="1:18" x14ac:dyDescent="0.2">
      <c r="A3">
        <v>2</v>
      </c>
      <c r="B3">
        <v>20</v>
      </c>
      <c r="C3">
        <v>80</v>
      </c>
      <c r="D3">
        <v>50</v>
      </c>
      <c r="O3">
        <v>2</v>
      </c>
      <c r="P3">
        <v>24</v>
      </c>
      <c r="Q3">
        <v>76</v>
      </c>
      <c r="R3">
        <v>50</v>
      </c>
    </row>
    <row r="4" spans="1:18" x14ac:dyDescent="0.2">
      <c r="A4">
        <v>3</v>
      </c>
      <c r="B4">
        <v>86</v>
      </c>
      <c r="C4">
        <v>14</v>
      </c>
      <c r="D4">
        <v>50</v>
      </c>
      <c r="O4">
        <v>3</v>
      </c>
      <c r="P4">
        <v>87</v>
      </c>
      <c r="Q4">
        <v>13</v>
      </c>
      <c r="R4">
        <v>50</v>
      </c>
    </row>
    <row r="5" spans="1:18" x14ac:dyDescent="0.2">
      <c r="A5">
        <v>4</v>
      </c>
      <c r="B5">
        <v>47.5</v>
      </c>
      <c r="C5">
        <v>52.5</v>
      </c>
      <c r="D5">
        <v>50</v>
      </c>
      <c r="O5">
        <v>4</v>
      </c>
      <c r="P5">
        <v>47</v>
      </c>
      <c r="Q5">
        <v>53</v>
      </c>
      <c r="R5">
        <v>50</v>
      </c>
    </row>
    <row r="6" spans="1:18" x14ac:dyDescent="0.2">
      <c r="A6">
        <v>5</v>
      </c>
      <c r="B6">
        <v>18</v>
      </c>
      <c r="C6">
        <v>82</v>
      </c>
      <c r="D6">
        <v>50</v>
      </c>
      <c r="O6">
        <v>5</v>
      </c>
      <c r="P6">
        <v>20</v>
      </c>
      <c r="Q6">
        <v>80</v>
      </c>
      <c r="R6">
        <v>50</v>
      </c>
    </row>
    <row r="7" spans="1:18" x14ac:dyDescent="0.2">
      <c r="A7">
        <v>6</v>
      </c>
      <c r="B7">
        <v>63</v>
      </c>
      <c r="C7">
        <v>37</v>
      </c>
      <c r="D7">
        <v>50</v>
      </c>
      <c r="O7">
        <v>6</v>
      </c>
      <c r="P7">
        <v>62</v>
      </c>
      <c r="Q7">
        <v>38</v>
      </c>
      <c r="R7">
        <v>50</v>
      </c>
    </row>
    <row r="8" spans="1:18" x14ac:dyDescent="0.2">
      <c r="A8">
        <v>7</v>
      </c>
      <c r="B8">
        <v>26</v>
      </c>
      <c r="C8">
        <v>74</v>
      </c>
      <c r="D8">
        <v>50</v>
      </c>
      <c r="O8">
        <v>7</v>
      </c>
      <c r="P8">
        <v>29</v>
      </c>
      <c r="Q8">
        <v>71</v>
      </c>
      <c r="R8">
        <v>50</v>
      </c>
    </row>
    <row r="9" spans="1:18" x14ac:dyDescent="0.2">
      <c r="A9">
        <v>8</v>
      </c>
      <c r="B9">
        <v>23</v>
      </c>
      <c r="C9">
        <v>77</v>
      </c>
      <c r="D9">
        <v>50</v>
      </c>
      <c r="O9">
        <v>8</v>
      </c>
      <c r="P9">
        <v>23</v>
      </c>
      <c r="Q9">
        <v>77</v>
      </c>
      <c r="R9">
        <v>50</v>
      </c>
    </row>
    <row r="10" spans="1:18" x14ac:dyDescent="0.2">
      <c r="A10">
        <v>9</v>
      </c>
      <c r="B10">
        <v>91</v>
      </c>
      <c r="C10">
        <v>9</v>
      </c>
      <c r="D10">
        <v>50</v>
      </c>
      <c r="O10">
        <v>9</v>
      </c>
      <c r="P10">
        <v>90</v>
      </c>
      <c r="Q10">
        <v>10</v>
      </c>
      <c r="R10">
        <v>50</v>
      </c>
    </row>
    <row r="11" spans="1:18" x14ac:dyDescent="0.2">
      <c r="A11">
        <v>10</v>
      </c>
      <c r="B11">
        <v>24</v>
      </c>
      <c r="C11">
        <v>76</v>
      </c>
      <c r="D11">
        <v>50</v>
      </c>
      <c r="O11">
        <v>10</v>
      </c>
      <c r="P11">
        <v>29</v>
      </c>
      <c r="Q11">
        <v>71</v>
      </c>
      <c r="R11">
        <v>50</v>
      </c>
    </row>
    <row r="14" spans="1:18" x14ac:dyDescent="0.2">
      <c r="O14" t="s">
        <v>206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BE5F-72E1-42D4-937C-2BCC25D2ACCA}">
  <dimension ref="A1:CR137"/>
  <sheetViews>
    <sheetView workbookViewId="0">
      <selection activeCell="F1" sqref="F1"/>
    </sheetView>
  </sheetViews>
  <sheetFormatPr baseColWidth="10" defaultRowHeight="12.75" x14ac:dyDescent="0.2"/>
  <cols>
    <col min="1" max="1" width="11.42578125" style="33"/>
    <col min="3" max="3" width="28.85546875" bestFit="1" customWidth="1"/>
    <col min="4" max="4" width="24.5703125" bestFit="1" customWidth="1"/>
    <col min="7" max="9" width="32.5703125" bestFit="1" customWidth="1"/>
    <col min="10" max="10" width="30.28515625" bestFit="1" customWidth="1"/>
    <col min="11" max="11" width="30.28515625" customWidth="1"/>
    <col min="12" max="12" width="14.140625" bestFit="1" customWidth="1"/>
    <col min="13" max="13" width="33.28515625" bestFit="1" customWidth="1"/>
    <col min="14" max="19" width="25.5703125" customWidth="1"/>
    <col min="20" max="20" width="46.28515625" bestFit="1" customWidth="1"/>
    <col min="26" max="26" width="96.7109375" bestFit="1" customWidth="1"/>
    <col min="27" max="28" width="16" customWidth="1"/>
    <col min="30" max="30" width="22.140625" bestFit="1" customWidth="1"/>
    <col min="31" max="31" width="14.140625" bestFit="1" customWidth="1"/>
    <col min="32" max="32" width="14.140625" customWidth="1"/>
    <col min="33" max="38" width="25.5703125" customWidth="1"/>
    <col min="39" max="39" width="46.28515625" bestFit="1" customWidth="1"/>
    <col min="45" max="45" width="96.7109375" bestFit="1" customWidth="1"/>
    <col min="47" max="47" width="14.140625" bestFit="1" customWidth="1"/>
    <col min="48" max="48" width="33.28515625" bestFit="1" customWidth="1"/>
    <col min="49" max="54" width="25.5703125" customWidth="1"/>
    <col min="55" max="55" width="46.28515625" bestFit="1" customWidth="1"/>
    <col min="61" max="61" width="96.7109375" bestFit="1" customWidth="1"/>
    <col min="65" max="65" width="19.28515625" bestFit="1" customWidth="1"/>
    <col min="66" max="66" width="33.28515625" bestFit="1" customWidth="1"/>
    <col min="67" max="72" width="25.5703125" customWidth="1"/>
    <col min="73" max="73" width="46.28515625" bestFit="1" customWidth="1"/>
    <col min="79" max="79" width="96.7109375" bestFit="1" customWidth="1"/>
    <col min="82" max="82" width="14.140625" bestFit="1" customWidth="1"/>
    <col min="83" max="83" width="33.28515625" bestFit="1" customWidth="1"/>
    <col min="84" max="89" width="25.5703125" customWidth="1"/>
    <col min="90" max="90" width="46.28515625" bestFit="1" customWidth="1"/>
    <col min="96" max="96" width="96.7109375" bestFit="1" customWidth="1"/>
  </cols>
  <sheetData>
    <row r="1" spans="1:96" x14ac:dyDescent="0.2">
      <c r="A1" s="32" t="s">
        <v>177</v>
      </c>
      <c r="B1" s="32" t="s">
        <v>288</v>
      </c>
      <c r="C1" s="33" t="s">
        <v>289</v>
      </c>
      <c r="D1" s="33" t="s">
        <v>293</v>
      </c>
      <c r="E1" s="33" t="s">
        <v>2</v>
      </c>
      <c r="L1" s="33" t="s">
        <v>362</v>
      </c>
      <c r="M1" s="33" t="s">
        <v>363</v>
      </c>
      <c r="N1" s="33" t="s">
        <v>333</v>
      </c>
      <c r="O1" s="33" t="s">
        <v>334</v>
      </c>
      <c r="P1" s="33" t="s">
        <v>283</v>
      </c>
      <c r="Q1" s="33" t="s">
        <v>335</v>
      </c>
      <c r="R1" s="33" t="s">
        <v>336</v>
      </c>
      <c r="S1" s="33" t="s">
        <v>337</v>
      </c>
      <c r="T1" s="33" t="s">
        <v>338</v>
      </c>
      <c r="U1" s="33" t="s">
        <v>339</v>
      </c>
      <c r="V1" s="33" t="s">
        <v>340</v>
      </c>
      <c r="W1" s="33" t="s">
        <v>341</v>
      </c>
      <c r="X1" s="33"/>
      <c r="Y1" s="33"/>
      <c r="Z1" s="33" t="s">
        <v>342</v>
      </c>
      <c r="AA1" s="33"/>
      <c r="AB1" s="33" t="s">
        <v>177</v>
      </c>
      <c r="AC1" s="33" t="s">
        <v>349</v>
      </c>
      <c r="AD1" s="33" t="s">
        <v>364</v>
      </c>
      <c r="AE1" s="33" t="s">
        <v>365</v>
      </c>
      <c r="AF1" s="33" t="s">
        <v>366</v>
      </c>
      <c r="AG1" s="33" t="s">
        <v>333</v>
      </c>
      <c r="AH1" s="33" t="s">
        <v>334</v>
      </c>
      <c r="AI1" s="33" t="s">
        <v>283</v>
      </c>
      <c r="AJ1" s="33" t="s">
        <v>335</v>
      </c>
      <c r="AK1" s="33" t="s">
        <v>336</v>
      </c>
      <c r="AL1" s="33" t="s">
        <v>337</v>
      </c>
      <c r="AM1" s="33" t="s">
        <v>338</v>
      </c>
      <c r="AN1" s="33" t="s">
        <v>339</v>
      </c>
      <c r="AO1" s="33" t="s">
        <v>340</v>
      </c>
      <c r="AP1" s="33" t="s">
        <v>341</v>
      </c>
      <c r="AQ1" s="33"/>
      <c r="AR1" s="33"/>
      <c r="AS1" s="33" t="s">
        <v>342</v>
      </c>
      <c r="AU1" s="33" t="s">
        <v>428</v>
      </c>
      <c r="AV1" s="33" t="s">
        <v>363</v>
      </c>
      <c r="AW1" s="33" t="s">
        <v>333</v>
      </c>
      <c r="AX1" s="33" t="s">
        <v>334</v>
      </c>
      <c r="AY1" s="33" t="s">
        <v>283</v>
      </c>
      <c r="AZ1" s="33" t="s">
        <v>335</v>
      </c>
      <c r="BA1" s="33" t="s">
        <v>336</v>
      </c>
      <c r="BB1" s="33" t="s">
        <v>337</v>
      </c>
      <c r="BC1" s="33" t="s">
        <v>338</v>
      </c>
      <c r="BD1" s="33" t="s">
        <v>339</v>
      </c>
      <c r="BE1" s="33" t="s">
        <v>340</v>
      </c>
      <c r="BF1" s="33" t="s">
        <v>341</v>
      </c>
      <c r="BG1" s="33"/>
      <c r="BH1" s="33"/>
      <c r="BI1" s="33" t="s">
        <v>342</v>
      </c>
      <c r="BK1" s="1" t="s">
        <v>3</v>
      </c>
      <c r="BL1" s="1"/>
      <c r="BM1" s="33" t="s">
        <v>429</v>
      </c>
      <c r="BN1" s="33" t="s">
        <v>363</v>
      </c>
      <c r="BO1" s="33" t="s">
        <v>333</v>
      </c>
      <c r="BP1" s="33" t="s">
        <v>334</v>
      </c>
      <c r="BQ1" s="33" t="s">
        <v>283</v>
      </c>
      <c r="BR1" s="33" t="s">
        <v>335</v>
      </c>
      <c r="BS1" s="33" t="s">
        <v>336</v>
      </c>
      <c r="BT1" s="33" t="s">
        <v>337</v>
      </c>
      <c r="BU1" s="33" t="s">
        <v>338</v>
      </c>
      <c r="BV1" s="33" t="s">
        <v>339</v>
      </c>
      <c r="BW1" s="33" t="s">
        <v>340</v>
      </c>
      <c r="BX1" s="33" t="s">
        <v>341</v>
      </c>
      <c r="BY1" s="33"/>
      <c r="BZ1" s="33"/>
      <c r="CA1" s="33" t="s">
        <v>342</v>
      </c>
      <c r="CC1" s="1" t="s">
        <v>4</v>
      </c>
      <c r="CD1" s="33" t="s">
        <v>433</v>
      </c>
      <c r="CE1" s="33" t="s">
        <v>363</v>
      </c>
      <c r="CF1" s="33" t="s">
        <v>333</v>
      </c>
      <c r="CG1" s="33" t="s">
        <v>334</v>
      </c>
      <c r="CH1" s="33" t="s">
        <v>283</v>
      </c>
      <c r="CI1" s="33" t="s">
        <v>335</v>
      </c>
      <c r="CJ1" s="33" t="s">
        <v>336</v>
      </c>
      <c r="CK1" s="33" t="s">
        <v>337</v>
      </c>
      <c r="CL1" s="33" t="s">
        <v>338</v>
      </c>
      <c r="CM1" s="33" t="s">
        <v>339</v>
      </c>
      <c r="CN1" s="33" t="s">
        <v>340</v>
      </c>
      <c r="CO1" s="33" t="s">
        <v>341</v>
      </c>
      <c r="CP1" s="33"/>
      <c r="CQ1" s="33"/>
      <c r="CR1" s="33" t="s">
        <v>342</v>
      </c>
    </row>
    <row r="2" spans="1:96" x14ac:dyDescent="0.2">
      <c r="A2" s="32">
        <v>1</v>
      </c>
      <c r="B2" s="1">
        <v>1</v>
      </c>
      <c r="C2" s="1">
        <f xml:space="preserve"> COUNTIF('Deepfake Einschätzung gesamt'!B2,"1")+COUNTIF('Deepfake Einschätzung gesamt'!C2,"2")+COUNTIF('Deepfake Einschätzung gesamt'!D2,"1")+COUNTIF('Deepfake Einschätzung gesamt'!E2,"1")+COUNTIF('Deepfake Einschätzung gesamt'!F2,"2")+COUNTIF('Deepfake Einschätzung gesamt'!G2,"1")+COUNTIF('Deepfake Einschätzung gesamt'!H2,"2")+COUNTIF('Deepfake Einschätzung gesamt'!I2,"2")+COUNTIF('Deepfake Einschätzung gesamt'!J2,"1")+COUNTIF('Deepfake Einschätzung gesamt'!K2,"2")</f>
        <v>7</v>
      </c>
      <c r="D2" s="1">
        <f>10-C2</f>
        <v>3</v>
      </c>
      <c r="E2" s="1">
        <v>2</v>
      </c>
      <c r="F2" s="45" t="s">
        <v>260</v>
      </c>
      <c r="G2" t="s">
        <v>256</v>
      </c>
      <c r="H2" t="s">
        <v>291</v>
      </c>
      <c r="I2" t="s">
        <v>292</v>
      </c>
      <c r="J2" s="45" t="s">
        <v>249</v>
      </c>
      <c r="K2" s="45"/>
      <c r="L2" s="45">
        <f>_xlfn.RANK.AVG(B2,$B$2:$B$121,1)</f>
        <v>14</v>
      </c>
      <c r="M2" s="45">
        <f>_xlfn.RANK.AVG(C2,$C$2:$C$121,1)</f>
        <v>46</v>
      </c>
      <c r="N2" s="44">
        <f>M2-L2</f>
        <v>32</v>
      </c>
      <c r="O2" s="44">
        <f>(N2)*(N2)</f>
        <v>1024</v>
      </c>
      <c r="P2" s="44">
        <f>SUM(O2:O121)</f>
        <v>350343</v>
      </c>
      <c r="Q2" s="44">
        <v>14</v>
      </c>
      <c r="R2" s="1">
        <f>COUNTIF(L:L,Q2)</f>
        <v>27</v>
      </c>
      <c r="S2" s="44">
        <v>1</v>
      </c>
      <c r="T2" s="1">
        <f>COUNTIF(M:M,S2)</f>
        <v>1</v>
      </c>
      <c r="U2" s="45">
        <f>((R2^3-R2)+(R3^3-R3)+(R4^3-R4))/12</f>
        <v>20951</v>
      </c>
      <c r="V2" s="45">
        <f>((T2^3-T2)+(T3^3-T3)+(T4^3-T4)+(T5^3-T5)+(T6^3-T6)+(T7^3-T7)+(T8^3-T8)++(T9^3-T9)++(T10^3-T10))/12</f>
        <v>4151</v>
      </c>
      <c r="W2">
        <f>((120^3)-120)/12</f>
        <v>143990</v>
      </c>
      <c r="X2">
        <f>(2*W2)-U2-V2-P2</f>
        <v>-87465</v>
      </c>
      <c r="Y2">
        <f>2*(SQRT((W2-U2)*(W2-V2)))</f>
        <v>262340.62377756136</v>
      </c>
      <c r="Z2" s="44">
        <f>(X2)/(Y2)</f>
        <v>-0.33340242445318563</v>
      </c>
      <c r="AA2" s="44"/>
      <c r="AB2" s="1">
        <v>1</v>
      </c>
      <c r="AC2" s="1">
        <v>1</v>
      </c>
      <c r="AD2" s="1">
        <v>3</v>
      </c>
      <c r="AE2" s="45">
        <f>_xlfn.RANK.AVG(AC2,$AC$2:$AC$121,1)</f>
        <v>17</v>
      </c>
      <c r="AF2" s="45">
        <f>_xlfn.RANK.AVG(AD2,$AD$2:$AD$121,1)</f>
        <v>78</v>
      </c>
      <c r="AG2" s="44">
        <f>AF2-AE2</f>
        <v>61</v>
      </c>
      <c r="AH2" s="44">
        <f>(AG2)*(AG2)</f>
        <v>3721</v>
      </c>
      <c r="AI2" s="44">
        <f>SUM(AH2:AH137)</f>
        <v>313574.5</v>
      </c>
      <c r="AJ2" s="45" cm="1">
        <f t="array" ref="AJ2:AJ4">_xlfn._xlws.SORT(_xlfn.UNIQUE(AE2:AE137))</f>
        <v>17</v>
      </c>
      <c r="AK2" s="1">
        <f>COUNTIF(AE:AE,AJ2)</f>
        <v>35</v>
      </c>
      <c r="AL2" s="45" cm="1">
        <f t="array" ref="AL2:AL5">_xlfn._xlws.SORT(_xlfn.UNIQUE(AF2:AF137))</f>
        <v>3</v>
      </c>
      <c r="AM2" s="1">
        <f>COUNTIF(AF:AF,AL2)</f>
        <v>5</v>
      </c>
      <c r="AN2" s="45">
        <f>((AK2^3-AK2)+(AK3^3-AK3)+(AK4^3-AK4))/12</f>
        <v>28971.5</v>
      </c>
      <c r="AO2" s="45">
        <f>((AM2^3-AM2)+(AM3^3-AM3)+(AM4^3-AM4)+(AM5^3-AM5))/12</f>
        <v>42282</v>
      </c>
      <c r="AP2">
        <f>((136^3)-136)/12</f>
        <v>209610</v>
      </c>
      <c r="AQ2">
        <f>(2*AP2)-AN2-AO2-AI2</f>
        <v>34392</v>
      </c>
      <c r="AR2">
        <f>2*(SQRT((AP2-AN2)*(AP2-AO2)))</f>
        <v>347711.82854772138</v>
      </c>
      <c r="AS2" s="44">
        <f>(AQ2)/(AR2)</f>
        <v>9.890949106806099E-2</v>
      </c>
      <c r="AU2" s="45">
        <f>_xlfn.RANK.AVG(E2,$E$2:$E$121,1)</f>
        <v>85.5</v>
      </c>
      <c r="AV2" s="45">
        <f>_xlfn.RANK.AVG(C2,$C$2:$C$121,1)</f>
        <v>46</v>
      </c>
      <c r="AW2" s="44">
        <f>AV2-AU2</f>
        <v>-39.5</v>
      </c>
      <c r="AX2" s="44">
        <f>(AW2)*(AW2)</f>
        <v>1560.25</v>
      </c>
      <c r="AY2" s="44">
        <f>SUM(AX2:AX121)</f>
        <v>295406.5</v>
      </c>
      <c r="AZ2" s="44" cm="1">
        <f t="array" ref="AZ2:AZ4">_xlfn._xlws.SORT(_xlfn.UNIQUE(AU2:AU121))</f>
        <v>28</v>
      </c>
      <c r="BA2" s="1">
        <f>COUNTIF(AU:AU,AZ2)</f>
        <v>55</v>
      </c>
      <c r="BB2" s="44" cm="1">
        <f t="array" ref="BB2:BB10">_xlfn._xlws.SORT(_xlfn.UNIQUE(AV2:AV121))</f>
        <v>1</v>
      </c>
      <c r="BC2" s="1">
        <f>COUNTIF(AV:AV,BB2)</f>
        <v>1</v>
      </c>
      <c r="BD2" s="45">
        <f>((BA2^3-BA2)+(BA3^3-BA3)+(BA4^3-BA4))/12</f>
        <v>31865</v>
      </c>
      <c r="BE2" s="45">
        <f>((BC2^3-BC2)+(BC3^3-BC3)+(BC4^3-BC4)+(BC5^3-BC5)+(BC6^3-BC6)+(BC7^3-BC7)+(BC8^3-BC8)++(BC9^3-BC9)++(BC10^3-BC10))/12</f>
        <v>4151</v>
      </c>
      <c r="BF2">
        <f>((120^3)-120)/12</f>
        <v>143990</v>
      </c>
      <c r="BG2">
        <f>(2*BF2)-BD2-BE2-AY2</f>
        <v>-43442.5</v>
      </c>
      <c r="BH2">
        <f>2*(SQRT((BF2-BD2)*(BF2-BE2)))</f>
        <v>250435.20419461798</v>
      </c>
      <c r="BI2" s="44">
        <f>(BG2)/(BH2)</f>
        <v>-0.1734680239533736</v>
      </c>
      <c r="BK2" s="1">
        <v>5</v>
      </c>
      <c r="BL2" s="1"/>
      <c r="BM2" s="45">
        <f>_xlfn.RANK.AVG(BK2,$BK$2:$BK$121,1)</f>
        <v>89</v>
      </c>
      <c r="BN2" s="45">
        <f>_xlfn.RANK.AVG(C2,$C$2:$C$121,1)</f>
        <v>46</v>
      </c>
      <c r="BO2" s="44">
        <f>BN2-BM2</f>
        <v>-43</v>
      </c>
      <c r="BP2" s="44">
        <f>(BO2)*(BO2)</f>
        <v>1849</v>
      </c>
      <c r="BQ2" s="44">
        <f>SUM(BP2:BP121)</f>
        <v>197866.5</v>
      </c>
      <c r="BR2" s="44" cm="1">
        <f t="array" ref="BR2:BR9">_xlfn._xlws.SORT(_xlfn.UNIQUE(BM2:BM121))</f>
        <v>1</v>
      </c>
      <c r="BS2" s="1">
        <f>COUNTIF(BM:BM,BR2)</f>
        <v>1</v>
      </c>
      <c r="BT2" s="44" cm="1">
        <f t="array" ref="BT2:BT10">_xlfn._xlws.SORT(_xlfn.UNIQUE(BN2:BN121))</f>
        <v>1</v>
      </c>
      <c r="BU2" s="1">
        <f>COUNTIF(BN:BN,BT2)</f>
        <v>1</v>
      </c>
      <c r="BV2" s="45">
        <f>((BS2^3-BS2)+(BS3^3-BS3)+(BS4^3-BS4)+(BS5^3-BS5)+(BS6^3-BS6)+(BS7^3-BS7)+(BS8^3-BS8)+(BS9^3-BS9))/12</f>
        <v>19579.5</v>
      </c>
      <c r="BW2" s="45">
        <f>((BU2^3-BU2)+(BU3^3-BU3)+(BU4^3-BU4)+(BU5^3-BU5)+(BU6^3-BU6)+(BU7^3-BU7)+(BU8^3-BU8)++(BU9^3-BU9)++(BU10^3-BU10))/12</f>
        <v>4151</v>
      </c>
      <c r="BX2">
        <f>((120^3)-120)/12</f>
        <v>143990</v>
      </c>
      <c r="BY2">
        <f>(2*BX2)-BV2-BW2-BQ2</f>
        <v>66383</v>
      </c>
      <c r="BZ2">
        <f>2*(SQRT((BX2-BV2)*(BX2-BW2)))</f>
        <v>263798.71045552893</v>
      </c>
      <c r="CA2" s="44">
        <f>(BY2)/(BZ2)</f>
        <v>0.25164262511128088</v>
      </c>
      <c r="CC2" s="1">
        <v>4</v>
      </c>
      <c r="CD2" s="45">
        <f>_xlfn.RANK.AVG(CC2,$CC$2:$CC$121,1)</f>
        <v>80</v>
      </c>
      <c r="CE2" s="45">
        <f>_xlfn.RANK.AVG(C2,$C$2:$C$121,1)</f>
        <v>46</v>
      </c>
      <c r="CF2" s="44">
        <f>CE2-CD2</f>
        <v>-34</v>
      </c>
      <c r="CG2" s="44">
        <f>(CF2)*(CF2)</f>
        <v>1156</v>
      </c>
      <c r="CH2" s="44">
        <f>SUM(CG2:CG121)</f>
        <v>247390.5</v>
      </c>
      <c r="CI2" s="44" cm="1">
        <f t="array" ref="CI2:CI7">_xlfn._xlws.SORT(_xlfn.UNIQUE(CD2:CD121))</f>
        <v>1</v>
      </c>
      <c r="CJ2" s="1">
        <f>COUNTIF(CD:CD,CI2)</f>
        <v>1</v>
      </c>
      <c r="CK2" s="44" cm="1">
        <f t="array" ref="CK2:CK10">_xlfn._xlws.SORT(_xlfn.UNIQUE(CE2:CE121))</f>
        <v>1</v>
      </c>
      <c r="CL2" s="1">
        <f>COUNTIF(CE:CE,CK2)</f>
        <v>1</v>
      </c>
      <c r="CM2" s="45">
        <f>((CJ2^3-CJ2)+(CJ3^3-CJ3)+(CJ4^3-CJ4)+(CJ5^3-CJ5)+(CJ6^3-CJ6)+(CJ7^3-CJ7)+(CJ8^3-CJ8)+(CJ9^3-CJ9))/12</f>
        <v>43342.5</v>
      </c>
      <c r="CN2" s="45">
        <f>((CL2^3-CL2)+(CL3^3-CL3)+(CL4^3-CL4)+(CL5^3-CL5)+(CL6^3-CL6)+(CL7^3-CL7)+(CL8^3-CL8)++(CL9^3-CL9)++(CL10^3-CL10))/12</f>
        <v>4151</v>
      </c>
      <c r="CO2">
        <f>((120^3)-120)/12</f>
        <v>143990</v>
      </c>
      <c r="CP2">
        <f>(2*CO2)-CM2-CN2-CH2</f>
        <v>-6904</v>
      </c>
      <c r="CQ2">
        <f>2*(SQRT((CO2-CM2)*(CO2-CN2)))</f>
        <v>237271.53855867332</v>
      </c>
      <c r="CR2" s="44">
        <f>(CP2)/(CQ2)</f>
        <v>-2.9097463783220485E-2</v>
      </c>
    </row>
    <row r="3" spans="1:96" ht="15" x14ac:dyDescent="0.25">
      <c r="A3" s="32">
        <v>2</v>
      </c>
      <c r="B3" s="1">
        <v>2</v>
      </c>
      <c r="C3" s="1">
        <f xml:space="preserve"> COUNTIF('Deepfake Einschätzung gesamt'!B3,"1")+COUNTIF('Deepfake Einschätzung gesamt'!C3,"2")+COUNTIF('Deepfake Einschätzung gesamt'!D3,"1")+COUNTIF('Deepfake Einschätzung gesamt'!E3,"1")+COUNTIF('Deepfake Einschätzung gesamt'!F3,"2")+COUNTIF('Deepfake Einschätzung gesamt'!G3,"1")+COUNTIF('Deepfake Einschätzung gesamt'!H3,"2")+COUNTIF('Deepfake Einschätzung gesamt'!I3,"2")+COUNTIF('Deepfake Einschätzung gesamt'!J3,"1")+COUNTIF('Deepfake Einschätzung gesamt'!K3,"2")</f>
        <v>9</v>
      </c>
      <c r="D3" s="1">
        <f t="shared" ref="D3:D66" si="0">10-C3</f>
        <v>1</v>
      </c>
      <c r="E3" s="1">
        <v>1</v>
      </c>
      <c r="F3" s="1">
        <f>COUNTIF(B2:B121,"1")</f>
        <v>27</v>
      </c>
      <c r="G3" s="3" t="s">
        <v>189</v>
      </c>
      <c r="H3" s="1">
        <f>SUMIF(B2:B121,1,C2:C121)</f>
        <v>217</v>
      </c>
      <c r="I3" s="1">
        <f>SUMIF(B2:B121,1,D2:D121)</f>
        <v>53</v>
      </c>
      <c r="J3" s="1">
        <f>H3+I3</f>
        <v>270</v>
      </c>
      <c r="K3" s="1"/>
      <c r="L3" s="45">
        <f>_xlfn.RANK.AVG(B3,$B$2:$B$121,1)</f>
        <v>56</v>
      </c>
      <c r="M3" s="45">
        <f t="shared" ref="M3:M66" si="1">_xlfn.RANK.AVG(C3,$C$2:$C$121,1)</f>
        <v>90.5</v>
      </c>
      <c r="N3" s="44">
        <f t="shared" ref="N3:N66" si="2">M3-L3</f>
        <v>34.5</v>
      </c>
      <c r="O3" s="44">
        <f t="shared" ref="O3:O66" si="3">(N3)*(N3)</f>
        <v>1190.25</v>
      </c>
      <c r="P3" s="44"/>
      <c r="Q3" s="44">
        <v>56</v>
      </c>
      <c r="R3" s="1">
        <f t="shared" ref="R3:R4" si="4">COUNTIF(L:L,Q3)</f>
        <v>57</v>
      </c>
      <c r="S3" s="44">
        <v>2</v>
      </c>
      <c r="T3" s="1">
        <f t="shared" ref="T3:T10" si="5">COUNTIF(M:M,S3)</f>
        <v>1</v>
      </c>
      <c r="AB3" s="1">
        <v>2</v>
      </c>
      <c r="AC3" s="1">
        <v>2</v>
      </c>
      <c r="AD3" s="1">
        <v>2</v>
      </c>
      <c r="AE3" s="45">
        <f t="shared" ref="AE3:AE66" si="6">_xlfn.RANK.AVG(AC3,$AC$2:$AC$121,1)</f>
        <v>62</v>
      </c>
      <c r="AF3" s="45">
        <f t="shared" ref="AF3:AF66" si="7">_xlfn.RANK.AVG(AD3,$AD$2:$AD$121,1)</f>
        <v>25</v>
      </c>
      <c r="AG3" s="44">
        <f t="shared" ref="AG3:AG66" si="8">AF3-AE3</f>
        <v>-37</v>
      </c>
      <c r="AH3" s="44">
        <f t="shared" ref="AH3:AH66" si="9">(AG3)*(AG3)</f>
        <v>1369</v>
      </c>
      <c r="AI3" s="44"/>
      <c r="AJ3" s="45">
        <v>62</v>
      </c>
      <c r="AK3" s="1">
        <f t="shared" ref="AK3:AK4" si="10">COUNTIF(AE:AE,AJ3)</f>
        <v>63</v>
      </c>
      <c r="AL3" s="45">
        <v>25</v>
      </c>
      <c r="AM3" s="1">
        <f t="shared" ref="AM3:AM5" si="11">COUNTIF(AF:AF,AL3)</f>
        <v>49</v>
      </c>
      <c r="AU3" s="45">
        <f t="shared" ref="AU3:AU66" si="12">_xlfn.RANK.AVG(E3,$E$2:$E$121,1)</f>
        <v>28</v>
      </c>
      <c r="AV3" s="45">
        <f t="shared" ref="AV3:AV66" si="13">_xlfn.RANK.AVG(C3,$C$2:$C$121,1)</f>
        <v>90.5</v>
      </c>
      <c r="AW3" s="44">
        <f t="shared" ref="AW3:AW66" si="14">AV3-AU3</f>
        <v>62.5</v>
      </c>
      <c r="AX3" s="44">
        <f t="shared" ref="AX3:AX66" si="15">(AW3)*(AW3)</f>
        <v>3906.25</v>
      </c>
      <c r="AY3" s="44"/>
      <c r="AZ3" s="44">
        <v>85.5</v>
      </c>
      <c r="BA3" s="1">
        <f t="shared" ref="BA3:BA4" si="16">COUNTIF(AU:AU,AZ3)</f>
        <v>60</v>
      </c>
      <c r="BB3" s="44">
        <v>2</v>
      </c>
      <c r="BC3" s="1">
        <f t="shared" ref="BC3:BC10" si="17">COUNTIF(AV:AV,BB3)</f>
        <v>1</v>
      </c>
      <c r="BK3" s="1">
        <v>3</v>
      </c>
      <c r="BL3" s="1"/>
      <c r="BM3" s="45">
        <f t="shared" ref="BM3:BM66" si="18">_xlfn.RANK.AVG(BK3,$BK$2:$BK$121,1)</f>
        <v>22.5</v>
      </c>
      <c r="BN3" s="45">
        <f t="shared" ref="BN3:BN66" si="19">_xlfn.RANK.AVG(C3,$C$2:$C$121,1)</f>
        <v>90.5</v>
      </c>
      <c r="BO3" s="44">
        <f t="shared" ref="BO3:BO66" si="20">BN3-BM3</f>
        <v>68</v>
      </c>
      <c r="BP3" s="44">
        <f t="shared" ref="BP3:BP66" si="21">(BO3)*(BO3)</f>
        <v>4624</v>
      </c>
      <c r="BQ3" s="44"/>
      <c r="BR3" s="44">
        <v>3</v>
      </c>
      <c r="BS3" s="1">
        <f t="shared" ref="BS3:BS8" si="22">COUNTIF(BM:BM,BR3)</f>
        <v>3</v>
      </c>
      <c r="BT3" s="44">
        <v>2</v>
      </c>
      <c r="BU3" s="1">
        <f t="shared" ref="BU3:BU10" si="23">COUNTIF(BN:BN,BT3)</f>
        <v>1</v>
      </c>
      <c r="CC3" s="1">
        <v>4</v>
      </c>
      <c r="CD3" s="45">
        <f t="shared" ref="CD3:CD66" si="24">_xlfn.RANK.AVG(CC3,$CC$2:$CC$121,1)</f>
        <v>80</v>
      </c>
      <c r="CE3" s="45">
        <f t="shared" ref="CE3:CE66" si="25">_xlfn.RANK.AVG(C3,$C$2:$C$121,1)</f>
        <v>90.5</v>
      </c>
      <c r="CF3" s="44">
        <f t="shared" ref="CF3:CF66" si="26">CE3-CD3</f>
        <v>10.5</v>
      </c>
      <c r="CG3" s="44">
        <f t="shared" ref="CG3:CG66" si="27">(CF3)*(CF3)</f>
        <v>110.25</v>
      </c>
      <c r="CH3" s="44"/>
      <c r="CI3" s="44">
        <v>3.5</v>
      </c>
      <c r="CJ3" s="1">
        <f t="shared" ref="CJ3:CJ8" si="28">COUNTIF(CD:CD,CI3)</f>
        <v>4</v>
      </c>
      <c r="CK3" s="44">
        <v>2</v>
      </c>
      <c r="CL3" s="1">
        <f t="shared" ref="CL3:CL10" si="29">COUNTIF(CE:CE,CK3)</f>
        <v>1</v>
      </c>
    </row>
    <row r="4" spans="1:96" ht="15" x14ac:dyDescent="0.25">
      <c r="A4" s="32">
        <v>3</v>
      </c>
      <c r="B4" s="1">
        <v>2</v>
      </c>
      <c r="C4" s="1">
        <f xml:space="preserve"> COUNTIF('Deepfake Einschätzung gesamt'!B4,"1")+COUNTIF('Deepfake Einschätzung gesamt'!C4,"2")+COUNTIF('Deepfake Einschätzung gesamt'!D4,"1")+COUNTIF('Deepfake Einschätzung gesamt'!E4,"1")+COUNTIF('Deepfake Einschätzung gesamt'!F4,"2")+COUNTIF('Deepfake Einschätzung gesamt'!G4,"1")+COUNTIF('Deepfake Einschätzung gesamt'!H4,"2")+COUNTIF('Deepfake Einschätzung gesamt'!I4,"2")+COUNTIF('Deepfake Einschätzung gesamt'!J4,"1")+COUNTIF('Deepfake Einschätzung gesamt'!K4,"2")</f>
        <v>7</v>
      </c>
      <c r="D4" s="1">
        <f t="shared" si="0"/>
        <v>3</v>
      </c>
      <c r="E4" s="1">
        <v>1</v>
      </c>
      <c r="F4" s="1">
        <f>COUNTIF(B2:B121,"2")</f>
        <v>57</v>
      </c>
      <c r="G4" s="3" t="s">
        <v>190</v>
      </c>
      <c r="H4" s="1">
        <f>SUMIF(B2:B121,2,C2:C121)</f>
        <v>455</v>
      </c>
      <c r="I4" s="1">
        <f>SUMIF(B2:B121,2,D2:D121)</f>
        <v>115</v>
      </c>
      <c r="J4" s="1">
        <f>H4+I4</f>
        <v>570</v>
      </c>
      <c r="K4" s="1"/>
      <c r="L4" s="45">
        <f t="shared" ref="L4:L67" si="30">_xlfn.RANK.AVG(B4,$B$2:$B$121,1)</f>
        <v>56</v>
      </c>
      <c r="M4" s="45">
        <f t="shared" si="1"/>
        <v>46</v>
      </c>
      <c r="N4" s="44">
        <f t="shared" si="2"/>
        <v>-10</v>
      </c>
      <c r="O4" s="44">
        <f t="shared" si="3"/>
        <v>100</v>
      </c>
      <c r="P4" s="44"/>
      <c r="Q4" s="44">
        <v>102.5</v>
      </c>
      <c r="R4" s="1">
        <f t="shared" si="4"/>
        <v>36</v>
      </c>
      <c r="S4" s="44">
        <v>4.5</v>
      </c>
      <c r="T4" s="1">
        <f t="shared" si="5"/>
        <v>4</v>
      </c>
      <c r="AB4" s="1">
        <v>3</v>
      </c>
      <c r="AC4" s="1">
        <v>2</v>
      </c>
      <c r="AD4" s="1">
        <v>3</v>
      </c>
      <c r="AE4" s="45">
        <f t="shared" si="6"/>
        <v>62</v>
      </c>
      <c r="AF4" s="45">
        <f t="shared" si="7"/>
        <v>78</v>
      </c>
      <c r="AG4" s="44">
        <f t="shared" si="8"/>
        <v>16</v>
      </c>
      <c r="AH4" s="44">
        <f t="shared" si="9"/>
        <v>256</v>
      </c>
      <c r="AI4" s="44"/>
      <c r="AJ4" s="45">
        <v>105.5</v>
      </c>
      <c r="AK4" s="1">
        <f t="shared" si="10"/>
        <v>38</v>
      </c>
      <c r="AL4" s="45">
        <v>78</v>
      </c>
      <c r="AM4" s="1">
        <f t="shared" si="11"/>
        <v>73</v>
      </c>
      <c r="AU4" s="45">
        <f t="shared" si="12"/>
        <v>28</v>
      </c>
      <c r="AV4" s="45">
        <f t="shared" si="13"/>
        <v>46</v>
      </c>
      <c r="AW4" s="44">
        <f t="shared" si="14"/>
        <v>18</v>
      </c>
      <c r="AX4" s="44">
        <f t="shared" si="15"/>
        <v>324</v>
      </c>
      <c r="AY4" s="44"/>
      <c r="AZ4" s="44">
        <v>118</v>
      </c>
      <c r="BA4" s="1">
        <f t="shared" si="16"/>
        <v>5</v>
      </c>
      <c r="BB4" s="44">
        <v>4.5</v>
      </c>
      <c r="BC4" s="1">
        <f t="shared" si="17"/>
        <v>4</v>
      </c>
      <c r="BK4" s="1">
        <v>5</v>
      </c>
      <c r="BL4" s="1"/>
      <c r="BM4" s="45">
        <f t="shared" si="18"/>
        <v>89</v>
      </c>
      <c r="BN4" s="45">
        <f t="shared" si="19"/>
        <v>46</v>
      </c>
      <c r="BO4" s="44">
        <f t="shared" si="20"/>
        <v>-43</v>
      </c>
      <c r="BP4" s="44">
        <f t="shared" si="21"/>
        <v>1849</v>
      </c>
      <c r="BQ4" s="44"/>
      <c r="BR4" s="44">
        <v>7.5</v>
      </c>
      <c r="BS4" s="1">
        <f t="shared" si="22"/>
        <v>6</v>
      </c>
      <c r="BT4" s="44">
        <v>4.5</v>
      </c>
      <c r="BU4" s="1">
        <f t="shared" si="23"/>
        <v>4</v>
      </c>
      <c r="CC4" s="1">
        <v>4</v>
      </c>
      <c r="CD4" s="45">
        <f t="shared" si="24"/>
        <v>80</v>
      </c>
      <c r="CE4" s="45">
        <f t="shared" si="25"/>
        <v>46</v>
      </c>
      <c r="CF4" s="44">
        <f t="shared" si="26"/>
        <v>-34</v>
      </c>
      <c r="CG4" s="44">
        <f t="shared" si="27"/>
        <v>1156</v>
      </c>
      <c r="CH4" s="44"/>
      <c r="CI4" s="44">
        <v>8</v>
      </c>
      <c r="CJ4" s="1">
        <f t="shared" si="28"/>
        <v>5</v>
      </c>
      <c r="CK4" s="44">
        <v>4.5</v>
      </c>
      <c r="CL4" s="1">
        <f t="shared" si="29"/>
        <v>4</v>
      </c>
    </row>
    <row r="5" spans="1:96" ht="15" x14ac:dyDescent="0.25">
      <c r="A5" s="32">
        <v>4</v>
      </c>
      <c r="B5" s="1">
        <v>1</v>
      </c>
      <c r="C5" s="1">
        <f xml:space="preserve"> COUNTIF('Deepfake Einschätzung gesamt'!B5,"1")+COUNTIF('Deepfake Einschätzung gesamt'!C5,"2")+COUNTIF('Deepfake Einschätzung gesamt'!D5,"1")+COUNTIF('Deepfake Einschätzung gesamt'!E5,"1")+COUNTIF('Deepfake Einschätzung gesamt'!F5,"2")+COUNTIF('Deepfake Einschätzung gesamt'!G5,"1")+COUNTIF('Deepfake Einschätzung gesamt'!H5,"2")+COUNTIF('Deepfake Einschätzung gesamt'!I5,"2")+COUNTIF('Deepfake Einschätzung gesamt'!J5,"1")+COUNTIF('Deepfake Einschätzung gesamt'!K5,"2")</f>
        <v>5</v>
      </c>
      <c r="D5" s="1">
        <f t="shared" si="0"/>
        <v>5</v>
      </c>
      <c r="E5" s="1">
        <v>2</v>
      </c>
      <c r="F5" s="1">
        <f>COUNTIF(B2:B121,"3")</f>
        <v>36</v>
      </c>
      <c r="G5" s="3" t="s">
        <v>191</v>
      </c>
      <c r="H5" s="1">
        <f>SUMIF(B2:B121,3,C2:C121)</f>
        <v>233</v>
      </c>
      <c r="I5" s="1">
        <f>SUMIF(B2:B121,3,D2:D121)</f>
        <v>127</v>
      </c>
      <c r="J5" s="1">
        <f>H5+I5</f>
        <v>360</v>
      </c>
      <c r="K5" s="1"/>
      <c r="L5" s="45">
        <f t="shared" si="30"/>
        <v>14</v>
      </c>
      <c r="M5" s="45">
        <f t="shared" si="1"/>
        <v>11</v>
      </c>
      <c r="N5" s="44">
        <f t="shared" si="2"/>
        <v>-3</v>
      </c>
      <c r="O5" s="44">
        <f t="shared" si="3"/>
        <v>9</v>
      </c>
      <c r="P5" s="44"/>
      <c r="Q5" s="44"/>
      <c r="R5" s="1"/>
      <c r="S5" s="44">
        <v>11</v>
      </c>
      <c r="T5" s="1">
        <f t="shared" si="5"/>
        <v>9</v>
      </c>
      <c r="AB5" s="1">
        <v>4</v>
      </c>
      <c r="AC5" s="1">
        <v>1</v>
      </c>
      <c r="AD5" s="1">
        <v>3</v>
      </c>
      <c r="AE5" s="45">
        <f t="shared" si="6"/>
        <v>17</v>
      </c>
      <c r="AF5" s="45">
        <f t="shared" si="7"/>
        <v>78</v>
      </c>
      <c r="AG5" s="44">
        <f t="shared" si="8"/>
        <v>61</v>
      </c>
      <c r="AH5" s="44">
        <f t="shared" si="9"/>
        <v>3721</v>
      </c>
      <c r="AI5" s="44"/>
      <c r="AJ5" s="44"/>
      <c r="AK5" s="1"/>
      <c r="AL5" s="45">
        <v>116</v>
      </c>
      <c r="AM5" s="1">
        <f t="shared" si="11"/>
        <v>9</v>
      </c>
      <c r="AU5" s="45">
        <f t="shared" si="12"/>
        <v>85.5</v>
      </c>
      <c r="AV5" s="45">
        <f t="shared" si="13"/>
        <v>11</v>
      </c>
      <c r="AW5" s="44">
        <f t="shared" si="14"/>
        <v>-74.5</v>
      </c>
      <c r="AX5" s="44">
        <f t="shared" si="15"/>
        <v>5550.25</v>
      </c>
      <c r="AY5" s="44"/>
      <c r="AZ5" s="44"/>
      <c r="BA5" s="1"/>
      <c r="BB5" s="44">
        <v>11</v>
      </c>
      <c r="BC5" s="1">
        <f t="shared" si="17"/>
        <v>9</v>
      </c>
      <c r="BK5" s="1">
        <v>4</v>
      </c>
      <c r="BL5" s="1"/>
      <c r="BM5" s="45">
        <f t="shared" si="18"/>
        <v>47</v>
      </c>
      <c r="BN5" s="45">
        <f t="shared" si="19"/>
        <v>11</v>
      </c>
      <c r="BO5" s="44">
        <f t="shared" si="20"/>
        <v>-36</v>
      </c>
      <c r="BP5" s="44">
        <f t="shared" si="21"/>
        <v>1296</v>
      </c>
      <c r="BQ5" s="44"/>
      <c r="BR5" s="44">
        <v>22.5</v>
      </c>
      <c r="BS5" s="1">
        <f t="shared" si="22"/>
        <v>24</v>
      </c>
      <c r="BT5" s="44">
        <v>11</v>
      </c>
      <c r="BU5" s="1">
        <f t="shared" si="23"/>
        <v>9</v>
      </c>
      <c r="CC5" s="1">
        <v>3</v>
      </c>
      <c r="CD5" s="45">
        <f t="shared" si="24"/>
        <v>25.5</v>
      </c>
      <c r="CE5" s="45">
        <f t="shared" si="25"/>
        <v>11</v>
      </c>
      <c r="CF5" s="44">
        <f t="shared" si="26"/>
        <v>-14.5</v>
      </c>
      <c r="CG5" s="44">
        <f t="shared" si="27"/>
        <v>210.25</v>
      </c>
      <c r="CH5" s="44"/>
      <c r="CI5" s="44">
        <v>25.5</v>
      </c>
      <c r="CJ5" s="1">
        <f t="shared" si="28"/>
        <v>30</v>
      </c>
      <c r="CK5" s="44">
        <v>11</v>
      </c>
      <c r="CL5" s="1">
        <f t="shared" si="29"/>
        <v>9</v>
      </c>
    </row>
    <row r="6" spans="1:96" ht="15" x14ac:dyDescent="0.25">
      <c r="A6" s="32">
        <v>5</v>
      </c>
      <c r="B6" s="1">
        <v>1</v>
      </c>
      <c r="C6" s="1">
        <f xml:space="preserve"> COUNTIF('Deepfake Einschätzung gesamt'!B6,"1")+COUNTIF('Deepfake Einschätzung gesamt'!C6,"2")+COUNTIF('Deepfake Einschätzung gesamt'!D6,"1")+COUNTIF('Deepfake Einschätzung gesamt'!E6,"1")+COUNTIF('Deepfake Einschätzung gesamt'!F6,"2")+COUNTIF('Deepfake Einschätzung gesamt'!G6,"1")+COUNTIF('Deepfake Einschätzung gesamt'!H6,"2")+COUNTIF('Deepfake Einschätzung gesamt'!I6,"2")+COUNTIF('Deepfake Einschätzung gesamt'!J6,"1")+COUNTIF('Deepfake Einschätzung gesamt'!K6,"2")</f>
        <v>8</v>
      </c>
      <c r="D6" s="1">
        <f t="shared" si="0"/>
        <v>2</v>
      </c>
      <c r="E6" s="1">
        <v>1</v>
      </c>
      <c r="F6" s="1">
        <f>F3+F4+F5</f>
        <v>120</v>
      </c>
      <c r="G6" s="3" t="s">
        <v>283</v>
      </c>
      <c r="H6" s="1">
        <f>H3+H4+H5</f>
        <v>905</v>
      </c>
      <c r="I6" s="1">
        <f>I3+I4+I5</f>
        <v>295</v>
      </c>
      <c r="J6" s="1">
        <f>H6+I6</f>
        <v>1200</v>
      </c>
      <c r="K6" s="1"/>
      <c r="L6" s="45">
        <f t="shared" si="30"/>
        <v>14</v>
      </c>
      <c r="M6" s="45">
        <f t="shared" si="1"/>
        <v>67.5</v>
      </c>
      <c r="N6" s="44">
        <f t="shared" si="2"/>
        <v>53.5</v>
      </c>
      <c r="O6" s="44">
        <f t="shared" si="3"/>
        <v>2862.25</v>
      </c>
      <c r="P6" s="44"/>
      <c r="Q6" s="44"/>
      <c r="R6" s="1"/>
      <c r="S6" s="44">
        <v>26.5</v>
      </c>
      <c r="T6" s="1">
        <f t="shared" si="5"/>
        <v>22</v>
      </c>
      <c r="AB6" s="1">
        <v>5</v>
      </c>
      <c r="AC6" s="1">
        <v>1</v>
      </c>
      <c r="AD6" s="1">
        <v>1</v>
      </c>
      <c r="AE6" s="45">
        <f t="shared" si="6"/>
        <v>17</v>
      </c>
      <c r="AF6" s="45">
        <f t="shared" si="7"/>
        <v>3</v>
      </c>
      <c r="AG6" s="44">
        <f t="shared" si="8"/>
        <v>-14</v>
      </c>
      <c r="AH6" s="44">
        <f t="shared" si="9"/>
        <v>196</v>
      </c>
      <c r="AI6" s="44"/>
      <c r="AJ6" s="44"/>
      <c r="AK6" s="1"/>
      <c r="AL6" s="44"/>
      <c r="AM6" s="1"/>
      <c r="AU6" s="45">
        <f t="shared" si="12"/>
        <v>28</v>
      </c>
      <c r="AV6" s="45">
        <f t="shared" si="13"/>
        <v>67.5</v>
      </c>
      <c r="AW6" s="44">
        <f t="shared" si="14"/>
        <v>39.5</v>
      </c>
      <c r="AX6" s="44">
        <f t="shared" si="15"/>
        <v>1560.25</v>
      </c>
      <c r="AY6" s="44"/>
      <c r="AZ6" s="44"/>
      <c r="BA6" s="1"/>
      <c r="BB6" s="44">
        <v>26.5</v>
      </c>
      <c r="BC6" s="1">
        <f t="shared" si="17"/>
        <v>22</v>
      </c>
      <c r="BK6" s="1">
        <v>5</v>
      </c>
      <c r="BL6" s="1"/>
      <c r="BM6" s="45">
        <f t="shared" si="18"/>
        <v>89</v>
      </c>
      <c r="BN6" s="45">
        <f t="shared" si="19"/>
        <v>67.5</v>
      </c>
      <c r="BO6" s="44">
        <f t="shared" si="20"/>
        <v>-21.5</v>
      </c>
      <c r="BP6" s="44">
        <f t="shared" si="21"/>
        <v>462.25</v>
      </c>
      <c r="BQ6" s="44"/>
      <c r="BR6" s="44">
        <v>47</v>
      </c>
      <c r="BS6" s="1">
        <f t="shared" si="22"/>
        <v>25</v>
      </c>
      <c r="BT6" s="44">
        <v>26.5</v>
      </c>
      <c r="BU6" s="1">
        <f t="shared" si="23"/>
        <v>22</v>
      </c>
      <c r="CC6" s="1">
        <v>3</v>
      </c>
      <c r="CD6" s="45">
        <f t="shared" si="24"/>
        <v>25.5</v>
      </c>
      <c r="CE6" s="45">
        <f t="shared" si="25"/>
        <v>67.5</v>
      </c>
      <c r="CF6" s="44">
        <f t="shared" si="26"/>
        <v>42</v>
      </c>
      <c r="CG6" s="44">
        <f t="shared" si="27"/>
        <v>1764</v>
      </c>
      <c r="CH6" s="44"/>
      <c r="CI6" s="44">
        <v>80</v>
      </c>
      <c r="CJ6" s="1">
        <f t="shared" si="28"/>
        <v>79</v>
      </c>
      <c r="CK6" s="44">
        <v>26.5</v>
      </c>
      <c r="CL6" s="1">
        <f t="shared" si="29"/>
        <v>22</v>
      </c>
    </row>
    <row r="7" spans="1:96" ht="15" x14ac:dyDescent="0.25">
      <c r="A7" s="32">
        <v>6</v>
      </c>
      <c r="B7" s="1">
        <v>3</v>
      </c>
      <c r="C7" s="1">
        <f xml:space="preserve"> COUNTIF('Deepfake Einschätzung gesamt'!B7,"1")+COUNTIF('Deepfake Einschätzung gesamt'!C7,"2")+COUNTIF('Deepfake Einschätzung gesamt'!D7,"1")+COUNTIF('Deepfake Einschätzung gesamt'!E7,"1")+COUNTIF('Deepfake Einschätzung gesamt'!F7,"2")+COUNTIF('Deepfake Einschätzung gesamt'!G7,"1")+COUNTIF('Deepfake Einschätzung gesamt'!H7,"2")+COUNTIF('Deepfake Einschätzung gesamt'!I7,"2")+COUNTIF('Deepfake Einschätzung gesamt'!J7,"1")+COUNTIF('Deepfake Einschätzung gesamt'!K7,"2")</f>
        <v>6</v>
      </c>
      <c r="D7" s="1">
        <f t="shared" si="0"/>
        <v>4</v>
      </c>
      <c r="E7" s="1">
        <v>3</v>
      </c>
      <c r="G7" s="3" t="s">
        <v>290</v>
      </c>
      <c r="H7" s="45"/>
      <c r="I7" s="45"/>
      <c r="J7" s="45"/>
      <c r="K7" s="45"/>
      <c r="L7" s="45">
        <f t="shared" si="30"/>
        <v>102.5</v>
      </c>
      <c r="M7" s="45">
        <f t="shared" si="1"/>
        <v>26.5</v>
      </c>
      <c r="N7" s="44">
        <f t="shared" si="2"/>
        <v>-76</v>
      </c>
      <c r="O7" s="44">
        <f t="shared" si="3"/>
        <v>5776</v>
      </c>
      <c r="P7" s="44"/>
      <c r="Q7" s="44"/>
      <c r="R7" s="1"/>
      <c r="S7" s="44">
        <v>46</v>
      </c>
      <c r="T7" s="1">
        <f t="shared" si="5"/>
        <v>17</v>
      </c>
      <c r="AB7" s="1">
        <v>6</v>
      </c>
      <c r="AC7" s="1">
        <v>3</v>
      </c>
      <c r="AD7" s="1">
        <v>3</v>
      </c>
      <c r="AE7" s="45">
        <f t="shared" si="6"/>
        <v>105.5</v>
      </c>
      <c r="AF7" s="45">
        <f t="shared" si="7"/>
        <v>78</v>
      </c>
      <c r="AG7" s="44">
        <f t="shared" si="8"/>
        <v>-27.5</v>
      </c>
      <c r="AH7" s="44">
        <f t="shared" si="9"/>
        <v>756.25</v>
      </c>
      <c r="AI7" s="44"/>
      <c r="AJ7" s="44"/>
      <c r="AK7" s="1"/>
      <c r="AL7" s="44"/>
      <c r="AM7" s="1">
        <f>SUM(AM2:AM5)</f>
        <v>136</v>
      </c>
      <c r="AU7" s="45">
        <f t="shared" si="12"/>
        <v>118</v>
      </c>
      <c r="AV7" s="45">
        <f t="shared" si="13"/>
        <v>26.5</v>
      </c>
      <c r="AW7" s="44">
        <f t="shared" si="14"/>
        <v>-91.5</v>
      </c>
      <c r="AX7" s="44">
        <f t="shared" si="15"/>
        <v>8372.25</v>
      </c>
      <c r="AY7" s="44"/>
      <c r="AZ7" s="44"/>
      <c r="BA7" s="1"/>
      <c r="BB7" s="44">
        <v>46</v>
      </c>
      <c r="BC7" s="1">
        <f t="shared" si="17"/>
        <v>17</v>
      </c>
      <c r="BK7" s="1">
        <v>4</v>
      </c>
      <c r="BL7" s="1"/>
      <c r="BM7" s="45">
        <f t="shared" si="18"/>
        <v>47</v>
      </c>
      <c r="BN7" s="45">
        <f t="shared" si="19"/>
        <v>26.5</v>
      </c>
      <c r="BO7" s="44">
        <f t="shared" si="20"/>
        <v>-20.5</v>
      </c>
      <c r="BP7" s="44">
        <f t="shared" si="21"/>
        <v>420.25</v>
      </c>
      <c r="BQ7" s="44"/>
      <c r="BR7" s="44">
        <v>89</v>
      </c>
      <c r="BS7" s="1">
        <f t="shared" si="22"/>
        <v>59</v>
      </c>
      <c r="BT7" s="44">
        <v>46</v>
      </c>
      <c r="BU7" s="1">
        <f t="shared" si="23"/>
        <v>17</v>
      </c>
      <c r="CC7" s="1">
        <v>4</v>
      </c>
      <c r="CD7" s="45">
        <f t="shared" si="24"/>
        <v>80</v>
      </c>
      <c r="CE7" s="45">
        <f t="shared" si="25"/>
        <v>26.5</v>
      </c>
      <c r="CF7" s="44">
        <f t="shared" si="26"/>
        <v>-53.5</v>
      </c>
      <c r="CG7" s="44">
        <f t="shared" si="27"/>
        <v>2862.25</v>
      </c>
      <c r="CH7" s="44"/>
      <c r="CI7" s="44">
        <v>120</v>
      </c>
      <c r="CJ7" s="1">
        <f t="shared" si="28"/>
        <v>1</v>
      </c>
      <c r="CK7" s="44">
        <v>46</v>
      </c>
      <c r="CL7" s="1">
        <f t="shared" si="29"/>
        <v>17</v>
      </c>
    </row>
    <row r="8" spans="1:96" x14ac:dyDescent="0.2">
      <c r="A8" s="32">
        <v>7</v>
      </c>
      <c r="B8" s="1">
        <v>1</v>
      </c>
      <c r="C8" s="1">
        <f xml:space="preserve"> COUNTIF('Deepfake Einschätzung gesamt'!B9,"1")+COUNTIF('Deepfake Einschätzung gesamt'!C9,"2")+COUNTIF('Deepfake Einschätzung gesamt'!D9,"1")+COUNTIF('Deepfake Einschätzung gesamt'!E9,"1")+COUNTIF('Deepfake Einschätzung gesamt'!F9,"2")+COUNTIF('Deepfake Einschätzung gesamt'!G9,"1")+COUNTIF('Deepfake Einschätzung gesamt'!H9,"2")+COUNTIF('Deepfake Einschätzung gesamt'!I9,"2")+COUNTIF('Deepfake Einschätzung gesamt'!J9,"1")+COUNTIF('Deepfake Einschätzung gesamt'!K9,"2")</f>
        <v>10</v>
      </c>
      <c r="D8" s="1">
        <f t="shared" si="0"/>
        <v>0</v>
      </c>
      <c r="E8" s="1">
        <v>1</v>
      </c>
      <c r="H8" s="1"/>
      <c r="I8" s="45"/>
      <c r="J8" s="45"/>
      <c r="K8" s="45"/>
      <c r="L8" s="45">
        <f t="shared" si="30"/>
        <v>14</v>
      </c>
      <c r="M8" s="45">
        <f t="shared" si="1"/>
        <v>110.5</v>
      </c>
      <c r="N8" s="44">
        <f t="shared" si="2"/>
        <v>96.5</v>
      </c>
      <c r="O8" s="44">
        <f t="shared" si="3"/>
        <v>9312.25</v>
      </c>
      <c r="P8" s="44"/>
      <c r="Q8" s="44"/>
      <c r="R8" s="1"/>
      <c r="S8" s="44">
        <v>67.5</v>
      </c>
      <c r="T8" s="1">
        <f t="shared" si="5"/>
        <v>26</v>
      </c>
      <c r="U8" s="36"/>
      <c r="V8" s="36"/>
      <c r="W8" s="36"/>
      <c r="X8" s="36"/>
      <c r="Y8" s="36"/>
      <c r="Z8" s="36"/>
      <c r="AB8" s="1">
        <v>7</v>
      </c>
      <c r="AC8" s="1">
        <v>1</v>
      </c>
      <c r="AD8" s="1">
        <v>3</v>
      </c>
      <c r="AE8" s="45">
        <f t="shared" si="6"/>
        <v>17</v>
      </c>
      <c r="AF8" s="45">
        <f t="shared" si="7"/>
        <v>78</v>
      </c>
      <c r="AG8" s="44">
        <f t="shared" si="8"/>
        <v>61</v>
      </c>
      <c r="AH8" s="44">
        <f t="shared" si="9"/>
        <v>3721</v>
      </c>
      <c r="AI8" s="44"/>
      <c r="AJ8" s="44"/>
      <c r="AK8" s="1"/>
      <c r="AL8" s="44"/>
      <c r="AM8" s="1"/>
      <c r="AN8" s="36"/>
      <c r="AO8" s="36"/>
      <c r="AP8" s="36"/>
      <c r="AQ8" s="36"/>
      <c r="AR8" s="36"/>
      <c r="AS8" s="36"/>
      <c r="AU8" s="45">
        <f t="shared" si="12"/>
        <v>28</v>
      </c>
      <c r="AV8" s="45">
        <f t="shared" si="13"/>
        <v>110.5</v>
      </c>
      <c r="AW8" s="44">
        <f t="shared" si="14"/>
        <v>82.5</v>
      </c>
      <c r="AX8" s="44">
        <f t="shared" si="15"/>
        <v>6806.25</v>
      </c>
      <c r="AY8" s="44"/>
      <c r="AZ8" s="44"/>
      <c r="BA8" s="1"/>
      <c r="BB8" s="44">
        <v>67.5</v>
      </c>
      <c r="BC8" s="1">
        <f t="shared" si="17"/>
        <v>26</v>
      </c>
      <c r="BD8" s="36"/>
      <c r="BE8" s="36"/>
      <c r="BF8" s="36"/>
      <c r="BG8" s="36"/>
      <c r="BH8" s="36"/>
      <c r="BI8" s="36"/>
      <c r="BK8" s="1">
        <v>5</v>
      </c>
      <c r="BL8" s="1"/>
      <c r="BM8" s="45">
        <f t="shared" si="18"/>
        <v>89</v>
      </c>
      <c r="BN8" s="45">
        <f t="shared" si="19"/>
        <v>110.5</v>
      </c>
      <c r="BO8" s="44">
        <f t="shared" si="20"/>
        <v>21.5</v>
      </c>
      <c r="BP8" s="44">
        <f t="shared" si="21"/>
        <v>462.25</v>
      </c>
      <c r="BQ8" s="44"/>
      <c r="BR8" s="44">
        <v>119</v>
      </c>
      <c r="BS8" s="1">
        <f t="shared" si="22"/>
        <v>1</v>
      </c>
      <c r="BT8" s="44">
        <v>67.5</v>
      </c>
      <c r="BU8" s="1">
        <f t="shared" si="23"/>
        <v>26</v>
      </c>
      <c r="BV8" s="36"/>
      <c r="BW8" s="36"/>
      <c r="BX8" s="36"/>
      <c r="BY8" s="36"/>
      <c r="BZ8" s="36"/>
      <c r="CA8" s="36"/>
      <c r="CC8" s="1">
        <v>4</v>
      </c>
      <c r="CD8" s="45">
        <f t="shared" si="24"/>
        <v>80</v>
      </c>
      <c r="CE8" s="45">
        <f t="shared" si="25"/>
        <v>110.5</v>
      </c>
      <c r="CF8" s="44">
        <f t="shared" si="26"/>
        <v>30.5</v>
      </c>
      <c r="CG8" s="44">
        <f t="shared" si="27"/>
        <v>930.25</v>
      </c>
      <c r="CH8" s="44"/>
      <c r="CI8" s="44"/>
      <c r="CJ8" s="1">
        <f t="shared" si="28"/>
        <v>0</v>
      </c>
      <c r="CK8" s="44">
        <v>67.5</v>
      </c>
      <c r="CL8" s="1">
        <f t="shared" si="29"/>
        <v>26</v>
      </c>
      <c r="CM8" s="36"/>
      <c r="CN8" s="36"/>
      <c r="CO8" s="36"/>
      <c r="CP8" s="36"/>
      <c r="CQ8" s="36"/>
      <c r="CR8" s="36"/>
    </row>
    <row r="9" spans="1:96" x14ac:dyDescent="0.2">
      <c r="A9" s="32">
        <v>8</v>
      </c>
      <c r="B9" s="1">
        <v>3</v>
      </c>
      <c r="C9" s="1">
        <f xml:space="preserve"> COUNTIF('Deepfake Einschätzung gesamt'!B10,"1")+COUNTIF('Deepfake Einschätzung gesamt'!C10,"2")+COUNTIF('Deepfake Einschätzung gesamt'!D10,"1")+COUNTIF('Deepfake Einschätzung gesamt'!E10,"1")+COUNTIF('Deepfake Einschätzung gesamt'!F10,"2")+COUNTIF('Deepfake Einschätzung gesamt'!G10,"1")+COUNTIF('Deepfake Einschätzung gesamt'!H10,"2")+COUNTIF('Deepfake Einschätzung gesamt'!I10,"2")+COUNTIF('Deepfake Einschätzung gesamt'!J10,"1")+COUNTIF('Deepfake Einschätzung gesamt'!K10,"2")</f>
        <v>3</v>
      </c>
      <c r="D9" s="1">
        <f t="shared" si="0"/>
        <v>7</v>
      </c>
      <c r="E9" s="1">
        <v>2</v>
      </c>
      <c r="H9" s="45"/>
      <c r="I9" s="45"/>
      <c r="J9" s="45"/>
      <c r="K9" s="45"/>
      <c r="L9" s="45">
        <f t="shared" si="30"/>
        <v>102.5</v>
      </c>
      <c r="M9" s="45">
        <f t="shared" si="1"/>
        <v>2</v>
      </c>
      <c r="N9" s="44">
        <f t="shared" si="2"/>
        <v>-100.5</v>
      </c>
      <c r="O9" s="44">
        <f t="shared" si="3"/>
        <v>10100.25</v>
      </c>
      <c r="P9" s="44"/>
      <c r="Q9" s="44"/>
      <c r="R9" s="44">
        <f>SUM(R2:R8)</f>
        <v>120</v>
      </c>
      <c r="S9" s="44">
        <v>90.5</v>
      </c>
      <c r="T9" s="1">
        <f t="shared" si="5"/>
        <v>20</v>
      </c>
      <c r="Y9" s="7" t="s">
        <v>347</v>
      </c>
      <c r="Z9" s="7" t="s">
        <v>343</v>
      </c>
      <c r="AB9" s="1">
        <v>8</v>
      </c>
      <c r="AC9" s="1">
        <v>3</v>
      </c>
      <c r="AD9" s="1">
        <v>3</v>
      </c>
      <c r="AE9" s="45">
        <f t="shared" si="6"/>
        <v>105.5</v>
      </c>
      <c r="AF9" s="45">
        <f t="shared" si="7"/>
        <v>78</v>
      </c>
      <c r="AG9" s="44">
        <f t="shared" si="8"/>
        <v>-27.5</v>
      </c>
      <c r="AH9" s="44">
        <f t="shared" si="9"/>
        <v>756.25</v>
      </c>
      <c r="AI9" s="44"/>
      <c r="AJ9" s="44"/>
      <c r="AK9" s="44">
        <f>SUM(AK2:AK4)</f>
        <v>136</v>
      </c>
      <c r="AL9" s="44"/>
      <c r="AM9" s="1"/>
      <c r="AR9" s="7" t="s">
        <v>347</v>
      </c>
      <c r="AS9" s="7" t="s">
        <v>367</v>
      </c>
      <c r="AU9" s="45">
        <f t="shared" si="12"/>
        <v>85.5</v>
      </c>
      <c r="AV9" s="45">
        <f t="shared" si="13"/>
        <v>2</v>
      </c>
      <c r="AW9" s="44">
        <f t="shared" si="14"/>
        <v>-83.5</v>
      </c>
      <c r="AX9" s="44">
        <f t="shared" si="15"/>
        <v>6972.25</v>
      </c>
      <c r="AY9" s="44"/>
      <c r="AZ9" s="44"/>
      <c r="BA9" s="44">
        <f>SUM(BA2:BA8)</f>
        <v>120</v>
      </c>
      <c r="BB9" s="44">
        <v>90.5</v>
      </c>
      <c r="BC9" s="1">
        <f t="shared" si="17"/>
        <v>20</v>
      </c>
      <c r="BH9" s="7" t="s">
        <v>347</v>
      </c>
      <c r="BI9" s="7" t="s">
        <v>343</v>
      </c>
      <c r="BK9" s="1">
        <v>2</v>
      </c>
      <c r="BL9" s="1"/>
      <c r="BM9" s="45">
        <f t="shared" si="18"/>
        <v>7.5</v>
      </c>
      <c r="BN9" s="45">
        <f t="shared" si="19"/>
        <v>2</v>
      </c>
      <c r="BO9" s="44">
        <f t="shared" si="20"/>
        <v>-5.5</v>
      </c>
      <c r="BP9" s="44">
        <f t="shared" si="21"/>
        <v>30.25</v>
      </c>
      <c r="BQ9" s="44"/>
      <c r="BR9" s="44">
        <v>120</v>
      </c>
      <c r="BS9" s="1">
        <f>COUNTIF(BM:BM,BR9)</f>
        <v>1</v>
      </c>
      <c r="BT9" s="44">
        <v>90.5</v>
      </c>
      <c r="BU9" s="1">
        <f t="shared" si="23"/>
        <v>20</v>
      </c>
      <c r="BZ9" s="7" t="s">
        <v>347</v>
      </c>
      <c r="CA9" s="7" t="s">
        <v>343</v>
      </c>
      <c r="CC9" s="1">
        <v>4</v>
      </c>
      <c r="CD9" s="45">
        <f t="shared" si="24"/>
        <v>80</v>
      </c>
      <c r="CE9" s="45">
        <f t="shared" si="25"/>
        <v>2</v>
      </c>
      <c r="CF9" s="44">
        <f t="shared" si="26"/>
        <v>-78</v>
      </c>
      <c r="CG9" s="44">
        <f t="shared" si="27"/>
        <v>6084</v>
      </c>
      <c r="CH9" s="44"/>
      <c r="CI9" s="44"/>
      <c r="CJ9" s="1">
        <f>COUNTIF(CD:CD,CI9)</f>
        <v>0</v>
      </c>
      <c r="CK9" s="44">
        <v>90.5</v>
      </c>
      <c r="CL9" s="1">
        <f t="shared" si="29"/>
        <v>20</v>
      </c>
      <c r="CQ9" s="7" t="s">
        <v>347</v>
      </c>
      <c r="CR9" s="7" t="s">
        <v>343</v>
      </c>
    </row>
    <row r="10" spans="1:96" x14ac:dyDescent="0.2">
      <c r="A10" s="32">
        <v>9</v>
      </c>
      <c r="B10" s="1">
        <v>2</v>
      </c>
      <c r="C10" s="1">
        <f xml:space="preserve"> COUNTIF('Deepfake Einschätzung gesamt'!B11,"1")+COUNTIF('Deepfake Einschätzung gesamt'!C11,"2")+COUNTIF('Deepfake Einschätzung gesamt'!D11,"1")+COUNTIF('Deepfake Einschätzung gesamt'!E11,"1")+COUNTIF('Deepfake Einschätzung gesamt'!F11,"2")+COUNTIF('Deepfake Einschätzung gesamt'!G11,"1")+COUNTIF('Deepfake Einschätzung gesamt'!H11,"2")+COUNTIF('Deepfake Einschätzung gesamt'!I11,"2")+COUNTIF('Deepfake Einschätzung gesamt'!J11,"1")+COUNTIF('Deepfake Einschätzung gesamt'!K11,"2")</f>
        <v>10</v>
      </c>
      <c r="D10" s="1">
        <f t="shared" si="0"/>
        <v>0</v>
      </c>
      <c r="E10" s="1">
        <v>1</v>
      </c>
      <c r="G10" t="s">
        <v>257</v>
      </c>
      <c r="H10" s="45" t="s">
        <v>178</v>
      </c>
      <c r="I10" s="45"/>
      <c r="J10" s="45"/>
      <c r="K10" s="45"/>
      <c r="L10" s="45">
        <f t="shared" si="30"/>
        <v>56</v>
      </c>
      <c r="M10" s="45">
        <f t="shared" si="1"/>
        <v>110.5</v>
      </c>
      <c r="N10" s="44">
        <f t="shared" si="2"/>
        <v>54.5</v>
      </c>
      <c r="O10" s="44">
        <f t="shared" si="3"/>
        <v>2970.25</v>
      </c>
      <c r="P10" s="44"/>
      <c r="Q10" s="44"/>
      <c r="R10" s="44"/>
      <c r="S10" s="44">
        <v>110.5</v>
      </c>
      <c r="T10" s="1">
        <f t="shared" si="5"/>
        <v>20</v>
      </c>
      <c r="Y10" s="7" t="s">
        <v>345</v>
      </c>
      <c r="Z10" s="48">
        <f>Z2*Z2</f>
        <v>0.11115717663126215</v>
      </c>
      <c r="AB10" s="1">
        <v>9</v>
      </c>
      <c r="AC10" s="1">
        <v>2</v>
      </c>
      <c r="AD10" s="1">
        <v>3</v>
      </c>
      <c r="AE10" s="45">
        <f t="shared" si="6"/>
        <v>62</v>
      </c>
      <c r="AF10" s="45">
        <f t="shared" si="7"/>
        <v>78</v>
      </c>
      <c r="AG10" s="44">
        <f t="shared" si="8"/>
        <v>16</v>
      </c>
      <c r="AH10" s="44">
        <f t="shared" si="9"/>
        <v>256</v>
      </c>
      <c r="AI10" s="44">
        <f>CORREL(AE2:AE137,AF2:AF137)</f>
        <v>-0.15118611267384177</v>
      </c>
      <c r="AJ10" s="44"/>
      <c r="AK10" s="44"/>
      <c r="AL10" s="44"/>
      <c r="AM10" s="1"/>
      <c r="AR10" s="7" t="s">
        <v>345</v>
      </c>
      <c r="AS10" s="48">
        <f>AS2*AS2</f>
        <v>9.7830874233428358E-3</v>
      </c>
      <c r="AU10" s="45">
        <f t="shared" si="12"/>
        <v>28</v>
      </c>
      <c r="AV10" s="45">
        <f t="shared" si="13"/>
        <v>110.5</v>
      </c>
      <c r="AW10" s="44">
        <f t="shared" si="14"/>
        <v>82.5</v>
      </c>
      <c r="AX10" s="44">
        <f t="shared" si="15"/>
        <v>6806.25</v>
      </c>
      <c r="AY10" s="44"/>
      <c r="AZ10" s="44"/>
      <c r="BA10" s="44"/>
      <c r="BB10" s="44">
        <v>110.5</v>
      </c>
      <c r="BC10" s="1">
        <f t="shared" si="17"/>
        <v>20</v>
      </c>
      <c r="BH10" s="7" t="s">
        <v>345</v>
      </c>
      <c r="BI10" s="48">
        <f>BI2*BI2</f>
        <v>3.0091155334288199E-2</v>
      </c>
      <c r="BK10" s="1">
        <v>4</v>
      </c>
      <c r="BL10" s="1"/>
      <c r="BM10" s="45">
        <f t="shared" si="18"/>
        <v>47</v>
      </c>
      <c r="BN10" s="45">
        <f t="shared" si="19"/>
        <v>110.5</v>
      </c>
      <c r="BO10" s="44">
        <f t="shared" si="20"/>
        <v>63.5</v>
      </c>
      <c r="BP10" s="44">
        <f t="shared" si="21"/>
        <v>4032.25</v>
      </c>
      <c r="BQ10" s="44"/>
      <c r="BR10" s="44"/>
      <c r="BS10" s="44"/>
      <c r="BT10" s="44">
        <v>110.5</v>
      </c>
      <c r="BU10" s="1">
        <f t="shared" si="23"/>
        <v>20</v>
      </c>
      <c r="BZ10" s="7" t="s">
        <v>345</v>
      </c>
      <c r="CA10" s="48">
        <f>CA2*CA2</f>
        <v>6.3324010772896649E-2</v>
      </c>
      <c r="CC10" s="1">
        <v>3</v>
      </c>
      <c r="CD10" s="45">
        <f t="shared" si="24"/>
        <v>25.5</v>
      </c>
      <c r="CE10" s="45">
        <f t="shared" si="25"/>
        <v>110.5</v>
      </c>
      <c r="CF10" s="44">
        <f t="shared" si="26"/>
        <v>85</v>
      </c>
      <c r="CG10" s="44">
        <f t="shared" si="27"/>
        <v>7225</v>
      </c>
      <c r="CH10" s="44"/>
      <c r="CI10" s="44"/>
      <c r="CJ10" s="44"/>
      <c r="CK10" s="44">
        <v>110.5</v>
      </c>
      <c r="CL10" s="1">
        <f t="shared" si="29"/>
        <v>20</v>
      </c>
      <c r="CQ10" s="7" t="s">
        <v>345</v>
      </c>
      <c r="CR10" s="48">
        <f>CR2*CR2</f>
        <v>8.4666239861582782E-4</v>
      </c>
    </row>
    <row r="11" spans="1:96" x14ac:dyDescent="0.2">
      <c r="A11" s="32">
        <v>10</v>
      </c>
      <c r="B11" s="1">
        <v>2</v>
      </c>
      <c r="C11" s="1">
        <f xml:space="preserve"> COUNTIF('Deepfake Einschätzung gesamt'!B12,"1")+COUNTIF('Deepfake Einschätzung gesamt'!C12,"2")+COUNTIF('Deepfake Einschätzung gesamt'!D12,"1")+COUNTIF('Deepfake Einschätzung gesamt'!E12,"1")+COUNTIF('Deepfake Einschätzung gesamt'!F12,"2")+COUNTIF('Deepfake Einschätzung gesamt'!G12,"1")+COUNTIF('Deepfake Einschätzung gesamt'!H12,"2")+COUNTIF('Deepfake Einschätzung gesamt'!I12,"2")+COUNTIF('Deepfake Einschätzung gesamt'!J12,"1")+COUNTIF('Deepfake Einschätzung gesamt'!K12,"2")</f>
        <v>10</v>
      </c>
      <c r="D11" s="1">
        <f t="shared" si="0"/>
        <v>0</v>
      </c>
      <c r="E11" s="1">
        <v>1</v>
      </c>
      <c r="G11" t="s">
        <v>291</v>
      </c>
      <c r="H11" s="1">
        <f>SUM(C2:C121)</f>
        <v>905</v>
      </c>
      <c r="I11" s="45"/>
      <c r="J11" s="45"/>
      <c r="K11" s="45"/>
      <c r="L11" s="45">
        <f t="shared" si="30"/>
        <v>56</v>
      </c>
      <c r="M11" s="45">
        <f t="shared" si="1"/>
        <v>110.5</v>
      </c>
      <c r="N11" s="44">
        <f t="shared" si="2"/>
        <v>54.5</v>
      </c>
      <c r="O11" s="44">
        <f t="shared" si="3"/>
        <v>2970.25</v>
      </c>
      <c r="P11" s="44"/>
      <c r="Q11" s="44"/>
      <c r="R11" s="44"/>
      <c r="S11" s="44"/>
      <c r="T11" s="1">
        <f>SUM(T2:T10)</f>
        <v>120</v>
      </c>
      <c r="Y11" s="7" t="s">
        <v>346</v>
      </c>
      <c r="Z11" s="48">
        <f>1-Z10</f>
        <v>0.88884282336873788</v>
      </c>
      <c r="AB11" s="1">
        <v>10</v>
      </c>
      <c r="AC11" s="1">
        <v>2</v>
      </c>
      <c r="AD11" s="1">
        <v>3</v>
      </c>
      <c r="AE11" s="45">
        <f t="shared" si="6"/>
        <v>62</v>
      </c>
      <c r="AF11" s="45">
        <f t="shared" si="7"/>
        <v>78</v>
      </c>
      <c r="AG11" s="44">
        <f t="shared" si="8"/>
        <v>16</v>
      </c>
      <c r="AH11" s="44">
        <f t="shared" si="9"/>
        <v>256</v>
      </c>
      <c r="AI11" s="44"/>
      <c r="AJ11" s="44"/>
      <c r="AK11" s="44"/>
      <c r="AL11" s="44"/>
      <c r="AR11" s="7" t="s">
        <v>346</v>
      </c>
      <c r="AS11" s="48">
        <f>1-AS10</f>
        <v>0.99021691257665712</v>
      </c>
      <c r="AU11" s="45">
        <f t="shared" si="12"/>
        <v>28</v>
      </c>
      <c r="AV11" s="45">
        <f t="shared" si="13"/>
        <v>110.5</v>
      </c>
      <c r="AW11" s="44">
        <f t="shared" si="14"/>
        <v>82.5</v>
      </c>
      <c r="AX11" s="44">
        <f t="shared" si="15"/>
        <v>6806.25</v>
      </c>
      <c r="AY11" s="44"/>
      <c r="AZ11" s="44"/>
      <c r="BA11" s="44"/>
      <c r="BB11" s="44"/>
      <c r="BC11" s="1">
        <f>SUM(BC2:BC10)</f>
        <v>120</v>
      </c>
      <c r="BH11" s="7" t="s">
        <v>346</v>
      </c>
      <c r="BI11" s="48">
        <f>1-BI10</f>
        <v>0.96990884466571181</v>
      </c>
      <c r="BK11" s="1">
        <v>4</v>
      </c>
      <c r="BL11" s="1"/>
      <c r="BM11" s="45">
        <f t="shared" si="18"/>
        <v>47</v>
      </c>
      <c r="BN11" s="45">
        <f t="shared" si="19"/>
        <v>110.5</v>
      </c>
      <c r="BO11" s="44">
        <f t="shared" si="20"/>
        <v>63.5</v>
      </c>
      <c r="BP11" s="44">
        <f t="shared" si="21"/>
        <v>4032.25</v>
      </c>
      <c r="BQ11" s="44"/>
      <c r="BR11" s="44"/>
      <c r="BS11" s="44">
        <f>SUM(BS2:BS9)</f>
        <v>120</v>
      </c>
      <c r="BT11" s="44"/>
      <c r="BU11" s="1">
        <f>SUM(BU2:BU10)</f>
        <v>120</v>
      </c>
      <c r="BZ11" s="7" t="s">
        <v>346</v>
      </c>
      <c r="CA11" s="48">
        <f>1-CA10</f>
        <v>0.93667598922710338</v>
      </c>
      <c r="CC11" s="1">
        <v>3</v>
      </c>
      <c r="CD11" s="45">
        <f t="shared" si="24"/>
        <v>25.5</v>
      </c>
      <c r="CE11" s="45">
        <f t="shared" si="25"/>
        <v>110.5</v>
      </c>
      <c r="CF11" s="44">
        <f t="shared" si="26"/>
        <v>85</v>
      </c>
      <c r="CG11" s="44">
        <f t="shared" si="27"/>
        <v>7225</v>
      </c>
      <c r="CH11" s="44"/>
      <c r="CI11" s="44"/>
      <c r="CJ11" s="44">
        <f>SUM(CJ2:CJ9)</f>
        <v>120</v>
      </c>
      <c r="CK11" s="44"/>
      <c r="CL11" s="1">
        <f>SUM(CL2:CL10)</f>
        <v>120</v>
      </c>
      <c r="CQ11" s="7" t="s">
        <v>346</v>
      </c>
      <c r="CR11" s="48">
        <f>1-CR10</f>
        <v>0.99915333760138414</v>
      </c>
    </row>
    <row r="12" spans="1:96" x14ac:dyDescent="0.2">
      <c r="A12" s="32">
        <v>11</v>
      </c>
      <c r="B12" s="1">
        <v>2</v>
      </c>
      <c r="C12" s="1">
        <f xml:space="preserve"> COUNTIF('Deepfake Einschätzung gesamt'!B13,"1")+COUNTIF('Deepfake Einschätzung gesamt'!C13,"2")+COUNTIF('Deepfake Einschätzung gesamt'!D13,"1")+COUNTIF('Deepfake Einschätzung gesamt'!E13,"1")+COUNTIF('Deepfake Einschätzung gesamt'!F13,"2")+COUNTIF('Deepfake Einschätzung gesamt'!G13,"1")+COUNTIF('Deepfake Einschätzung gesamt'!H13,"2")+COUNTIF('Deepfake Einschätzung gesamt'!I13,"2")+COUNTIF('Deepfake Einschätzung gesamt'!J13,"1")+COUNTIF('Deepfake Einschätzung gesamt'!K13,"2")</f>
        <v>4</v>
      </c>
      <c r="D12" s="1">
        <f t="shared" si="0"/>
        <v>6</v>
      </c>
      <c r="E12" s="1">
        <v>1</v>
      </c>
      <c r="G12" t="s">
        <v>292</v>
      </c>
      <c r="H12" s="1">
        <f xml:space="preserve"> SUM(D2:D121)</f>
        <v>295</v>
      </c>
      <c r="I12" s="45"/>
      <c r="J12" s="45"/>
      <c r="K12" s="45"/>
      <c r="L12" s="45">
        <f t="shared" si="30"/>
        <v>56</v>
      </c>
      <c r="M12" s="45">
        <f t="shared" si="1"/>
        <v>4.5</v>
      </c>
      <c r="N12" s="44">
        <f t="shared" si="2"/>
        <v>-51.5</v>
      </c>
      <c r="O12" s="44">
        <f t="shared" si="3"/>
        <v>2652.25</v>
      </c>
      <c r="P12" s="44"/>
      <c r="Q12" s="44"/>
      <c r="R12" s="44"/>
      <c r="S12" s="44"/>
      <c r="Y12" s="7" t="s">
        <v>344</v>
      </c>
      <c r="Z12" s="48">
        <f>Z2/SQRT(Z11/118)</f>
        <v>-3.8414684632403011</v>
      </c>
      <c r="AB12" s="1">
        <v>11</v>
      </c>
      <c r="AC12" s="1">
        <v>2</v>
      </c>
      <c r="AD12" s="1">
        <v>3</v>
      </c>
      <c r="AE12" s="45">
        <f t="shared" si="6"/>
        <v>62</v>
      </c>
      <c r="AF12" s="45">
        <f t="shared" si="7"/>
        <v>78</v>
      </c>
      <c r="AG12" s="44">
        <f t="shared" si="8"/>
        <v>16</v>
      </c>
      <c r="AH12" s="44">
        <f t="shared" si="9"/>
        <v>256</v>
      </c>
      <c r="AI12" s="44"/>
      <c r="AJ12" s="44"/>
      <c r="AK12" s="44"/>
      <c r="AL12" s="44"/>
      <c r="AR12" s="7" t="s">
        <v>344</v>
      </c>
      <c r="AS12" s="48">
        <f>AS2/SQRT(AS11/134)</f>
        <v>1.1506021907452695</v>
      </c>
      <c r="AU12" s="45">
        <f t="shared" si="12"/>
        <v>28</v>
      </c>
      <c r="AV12" s="45">
        <f t="shared" si="13"/>
        <v>4.5</v>
      </c>
      <c r="AW12" s="44">
        <f t="shared" si="14"/>
        <v>-23.5</v>
      </c>
      <c r="AX12" s="44">
        <f t="shared" si="15"/>
        <v>552.25</v>
      </c>
      <c r="AY12" s="44"/>
      <c r="AZ12" s="44"/>
      <c r="BA12" s="44"/>
      <c r="BB12" s="44"/>
      <c r="BH12" s="7" t="s">
        <v>344</v>
      </c>
      <c r="BI12" s="48">
        <f>BI2/SQRT(BI11/118)</f>
        <v>-1.9133524423563235</v>
      </c>
      <c r="BK12" s="1">
        <v>5</v>
      </c>
      <c r="BL12" s="1"/>
      <c r="BM12" s="45">
        <f t="shared" si="18"/>
        <v>89</v>
      </c>
      <c r="BN12" s="45">
        <f t="shared" si="19"/>
        <v>4.5</v>
      </c>
      <c r="BO12" s="44">
        <f t="shared" si="20"/>
        <v>-84.5</v>
      </c>
      <c r="BP12" s="44">
        <f t="shared" si="21"/>
        <v>7140.25</v>
      </c>
      <c r="BQ12" s="44"/>
      <c r="BR12" s="44"/>
      <c r="BS12" s="44"/>
      <c r="BT12" s="44"/>
      <c r="BZ12" s="7" t="s">
        <v>344</v>
      </c>
      <c r="CA12" s="48">
        <f>CA2/SQRT(CA11/118)</f>
        <v>2.8244280562586512</v>
      </c>
      <c r="CC12" s="1">
        <v>4</v>
      </c>
      <c r="CD12" s="45">
        <f t="shared" si="24"/>
        <v>80</v>
      </c>
      <c r="CE12" s="45">
        <f t="shared" si="25"/>
        <v>4.5</v>
      </c>
      <c r="CF12" s="44">
        <f t="shared" si="26"/>
        <v>-75.5</v>
      </c>
      <c r="CG12" s="44">
        <f t="shared" si="27"/>
        <v>5700.25</v>
      </c>
      <c r="CH12" s="44"/>
      <c r="CI12" s="44"/>
      <c r="CJ12" s="44"/>
      <c r="CK12" s="44"/>
      <c r="CQ12" s="7" t="s">
        <v>344</v>
      </c>
      <c r="CR12" s="48">
        <f>CR2/SQRT(CR11/118)</f>
        <v>-0.31621325320967025</v>
      </c>
    </row>
    <row r="13" spans="1:96" x14ac:dyDescent="0.2">
      <c r="A13" s="32">
        <v>12</v>
      </c>
      <c r="B13" s="1">
        <v>2</v>
      </c>
      <c r="C13" s="1">
        <f xml:space="preserve"> COUNTIF('Deepfake Einschätzung gesamt'!B14,"1")+COUNTIF('Deepfake Einschätzung gesamt'!C14,"2")+COUNTIF('Deepfake Einschätzung gesamt'!D14,"1")+COUNTIF('Deepfake Einschätzung gesamt'!E14,"1")+COUNTIF('Deepfake Einschätzung gesamt'!F14,"2")+COUNTIF('Deepfake Einschätzung gesamt'!G14,"1")+COUNTIF('Deepfake Einschätzung gesamt'!H14,"2")+COUNTIF('Deepfake Einschätzung gesamt'!I14,"2")+COUNTIF('Deepfake Einschätzung gesamt'!J14,"1")+COUNTIF('Deepfake Einschätzung gesamt'!K14,"2")</f>
        <v>10</v>
      </c>
      <c r="D13" s="1">
        <f t="shared" si="0"/>
        <v>0</v>
      </c>
      <c r="E13" s="1">
        <v>2</v>
      </c>
      <c r="G13" t="s">
        <v>283</v>
      </c>
      <c r="H13" s="1">
        <f>H11+H12</f>
        <v>1200</v>
      </c>
      <c r="I13" s="45"/>
      <c r="J13" s="45"/>
      <c r="K13" s="45"/>
      <c r="L13" s="45">
        <f t="shared" si="30"/>
        <v>56</v>
      </c>
      <c r="M13" s="45">
        <f t="shared" si="1"/>
        <v>110.5</v>
      </c>
      <c r="N13" s="44">
        <f t="shared" si="2"/>
        <v>54.5</v>
      </c>
      <c r="O13" s="44">
        <f t="shared" si="3"/>
        <v>2970.25</v>
      </c>
      <c r="P13" s="44"/>
      <c r="Q13" s="44"/>
      <c r="R13" s="44"/>
      <c r="S13" s="44"/>
      <c r="AB13" s="1">
        <v>12</v>
      </c>
      <c r="AC13" s="1">
        <v>2</v>
      </c>
      <c r="AD13" s="1">
        <v>3</v>
      </c>
      <c r="AE13" s="45">
        <f t="shared" si="6"/>
        <v>62</v>
      </c>
      <c r="AF13" s="45">
        <f t="shared" si="7"/>
        <v>78</v>
      </c>
      <c r="AG13" s="44">
        <f t="shared" si="8"/>
        <v>16</v>
      </c>
      <c r="AH13" s="44">
        <f t="shared" si="9"/>
        <v>256</v>
      </c>
      <c r="AI13" s="44"/>
      <c r="AJ13" s="44"/>
      <c r="AK13" s="44"/>
      <c r="AL13" s="44"/>
      <c r="AU13" s="45">
        <f t="shared" si="12"/>
        <v>85.5</v>
      </c>
      <c r="AV13" s="45">
        <f t="shared" si="13"/>
        <v>110.5</v>
      </c>
      <c r="AW13" s="44">
        <f t="shared" si="14"/>
        <v>25</v>
      </c>
      <c r="AX13" s="44">
        <f t="shared" si="15"/>
        <v>625</v>
      </c>
      <c r="AY13" s="44"/>
      <c r="AZ13" s="44"/>
      <c r="BA13" s="44"/>
      <c r="BB13" s="44"/>
      <c r="BK13" s="1">
        <v>5</v>
      </c>
      <c r="BL13" s="1"/>
      <c r="BM13" s="45">
        <f t="shared" si="18"/>
        <v>89</v>
      </c>
      <c r="BN13" s="45">
        <f t="shared" si="19"/>
        <v>110.5</v>
      </c>
      <c r="BO13" s="44">
        <f t="shared" si="20"/>
        <v>21.5</v>
      </c>
      <c r="BP13" s="44">
        <f t="shared" si="21"/>
        <v>462.25</v>
      </c>
      <c r="BQ13" s="44"/>
      <c r="BR13" s="44"/>
      <c r="BS13" s="44"/>
      <c r="BT13" s="44"/>
      <c r="CC13" s="1">
        <v>4</v>
      </c>
      <c r="CD13" s="45">
        <f t="shared" si="24"/>
        <v>80</v>
      </c>
      <c r="CE13" s="45">
        <f t="shared" si="25"/>
        <v>110.5</v>
      </c>
      <c r="CF13" s="44">
        <f t="shared" si="26"/>
        <v>30.5</v>
      </c>
      <c r="CG13" s="44">
        <f t="shared" si="27"/>
        <v>930.25</v>
      </c>
      <c r="CH13" s="44"/>
      <c r="CI13" s="44"/>
      <c r="CJ13" s="44"/>
      <c r="CK13" s="44"/>
    </row>
    <row r="14" spans="1:96" x14ac:dyDescent="0.2">
      <c r="A14" s="32">
        <v>13</v>
      </c>
      <c r="B14" s="1">
        <v>2</v>
      </c>
      <c r="C14" s="1">
        <f xml:space="preserve"> COUNTIF('Deepfake Einschätzung gesamt'!B15,"1")+COUNTIF('Deepfake Einschätzung gesamt'!C15,"2")+COUNTIF('Deepfake Einschätzung gesamt'!D15,"1")+COUNTIF('Deepfake Einschätzung gesamt'!E15,"1")+COUNTIF('Deepfake Einschätzung gesamt'!F15,"2")+COUNTIF('Deepfake Einschätzung gesamt'!G15,"1")+COUNTIF('Deepfake Einschätzung gesamt'!H15,"2")+COUNTIF('Deepfake Einschätzung gesamt'!I15,"2")+COUNTIF('Deepfake Einschätzung gesamt'!J15,"1")+COUNTIF('Deepfake Einschätzung gesamt'!K15,"2")</f>
        <v>8</v>
      </c>
      <c r="D14" s="1">
        <f t="shared" si="0"/>
        <v>2</v>
      </c>
      <c r="E14" s="1">
        <v>1</v>
      </c>
      <c r="H14" s="45"/>
      <c r="I14" s="45"/>
      <c r="J14" s="45"/>
      <c r="K14" s="45"/>
      <c r="L14" s="45">
        <f t="shared" si="30"/>
        <v>56</v>
      </c>
      <c r="M14" s="45">
        <f t="shared" si="1"/>
        <v>67.5</v>
      </c>
      <c r="N14" s="44">
        <f t="shared" si="2"/>
        <v>11.5</v>
      </c>
      <c r="O14" s="44">
        <f t="shared" si="3"/>
        <v>132.25</v>
      </c>
      <c r="P14" s="44"/>
      <c r="Q14" s="44"/>
      <c r="R14" s="44"/>
      <c r="S14" s="44"/>
      <c r="Y14" s="7"/>
      <c r="Z14" s="7" t="s">
        <v>356</v>
      </c>
      <c r="AB14" s="1">
        <v>13</v>
      </c>
      <c r="AC14" s="1">
        <v>2</v>
      </c>
      <c r="AD14" s="1">
        <v>3</v>
      </c>
      <c r="AE14" s="45">
        <f t="shared" si="6"/>
        <v>62</v>
      </c>
      <c r="AF14" s="45">
        <f t="shared" si="7"/>
        <v>78</v>
      </c>
      <c r="AG14" s="44">
        <f t="shared" si="8"/>
        <v>16</v>
      </c>
      <c r="AH14" s="44">
        <f t="shared" si="9"/>
        <v>256</v>
      </c>
      <c r="AI14" s="44"/>
      <c r="AJ14" s="44"/>
      <c r="AK14" s="44"/>
      <c r="AL14" s="44"/>
      <c r="AU14" s="45">
        <f t="shared" si="12"/>
        <v>28</v>
      </c>
      <c r="AV14" s="45">
        <f t="shared" si="13"/>
        <v>67.5</v>
      </c>
      <c r="AW14" s="44">
        <f t="shared" si="14"/>
        <v>39.5</v>
      </c>
      <c r="AX14" s="44">
        <f t="shared" si="15"/>
        <v>1560.25</v>
      </c>
      <c r="AY14" s="44"/>
      <c r="AZ14" s="44"/>
      <c r="BA14" s="44"/>
      <c r="BB14" s="44"/>
      <c r="BK14" s="1">
        <v>5</v>
      </c>
      <c r="BL14" s="1"/>
      <c r="BM14" s="45">
        <f t="shared" si="18"/>
        <v>89</v>
      </c>
      <c r="BN14" s="45">
        <f t="shared" si="19"/>
        <v>67.5</v>
      </c>
      <c r="BO14" s="44">
        <f t="shared" si="20"/>
        <v>-21.5</v>
      </c>
      <c r="BP14" s="44">
        <f t="shared" si="21"/>
        <v>462.25</v>
      </c>
      <c r="BQ14" s="44"/>
      <c r="BR14" s="44"/>
      <c r="BS14" s="44"/>
      <c r="BT14" s="44"/>
      <c r="BZ14" s="7"/>
      <c r="CA14" s="7" t="s">
        <v>434</v>
      </c>
      <c r="CC14" s="1">
        <v>4</v>
      </c>
      <c r="CD14" s="45">
        <f t="shared" si="24"/>
        <v>80</v>
      </c>
      <c r="CE14" s="45">
        <f t="shared" si="25"/>
        <v>67.5</v>
      </c>
      <c r="CF14" s="44">
        <f t="shared" si="26"/>
        <v>-12.5</v>
      </c>
      <c r="CG14" s="44">
        <f t="shared" si="27"/>
        <v>156.25</v>
      </c>
      <c r="CH14" s="44"/>
      <c r="CI14" s="44"/>
      <c r="CJ14" s="44"/>
      <c r="CK14" s="44"/>
    </row>
    <row r="15" spans="1:96" x14ac:dyDescent="0.2">
      <c r="A15" s="32">
        <v>14</v>
      </c>
      <c r="B15" s="1">
        <v>1</v>
      </c>
      <c r="C15" s="1">
        <f xml:space="preserve"> COUNTIF('Deepfake Einschätzung gesamt'!B16,"1")+COUNTIF('Deepfake Einschätzung gesamt'!C16,"2")+COUNTIF('Deepfake Einschätzung gesamt'!D16,"1")+COUNTIF('Deepfake Einschätzung gesamt'!E16,"1")+COUNTIF('Deepfake Einschätzung gesamt'!F16,"2")+COUNTIF('Deepfake Einschätzung gesamt'!G16,"1")+COUNTIF('Deepfake Einschätzung gesamt'!H16,"2")+COUNTIF('Deepfake Einschätzung gesamt'!I16,"2")+COUNTIF('Deepfake Einschätzung gesamt'!J16,"1")+COUNTIF('Deepfake Einschätzung gesamt'!K16,"2")</f>
        <v>10</v>
      </c>
      <c r="D15" s="1">
        <f t="shared" si="0"/>
        <v>0</v>
      </c>
      <c r="E15" s="1">
        <v>3</v>
      </c>
      <c r="H15" s="45"/>
      <c r="I15" s="45"/>
      <c r="J15" s="45"/>
      <c r="K15" s="45"/>
      <c r="L15" s="45">
        <f t="shared" si="30"/>
        <v>14</v>
      </c>
      <c r="M15" s="45">
        <f t="shared" si="1"/>
        <v>110.5</v>
      </c>
      <c r="N15" s="44">
        <f t="shared" si="2"/>
        <v>96.5</v>
      </c>
      <c r="O15" s="44">
        <f t="shared" si="3"/>
        <v>9312.25</v>
      </c>
      <c r="P15" s="44"/>
      <c r="Q15" s="44"/>
      <c r="R15" s="44"/>
      <c r="S15" s="44"/>
      <c r="Y15" s="7"/>
      <c r="Z15" s="7" t="s">
        <v>357</v>
      </c>
      <c r="AB15" s="1">
        <v>14</v>
      </c>
      <c r="AC15" s="1">
        <v>1</v>
      </c>
      <c r="AD15" s="1">
        <v>3</v>
      </c>
      <c r="AE15" s="45">
        <f t="shared" si="6"/>
        <v>17</v>
      </c>
      <c r="AF15" s="45">
        <f t="shared" si="7"/>
        <v>78</v>
      </c>
      <c r="AG15" s="44">
        <f t="shared" si="8"/>
        <v>61</v>
      </c>
      <c r="AH15" s="44">
        <f t="shared" si="9"/>
        <v>3721</v>
      </c>
      <c r="AI15" s="44"/>
      <c r="AJ15" s="44"/>
      <c r="AK15" s="44"/>
      <c r="AL15" s="44"/>
      <c r="AU15" s="45">
        <f t="shared" si="12"/>
        <v>118</v>
      </c>
      <c r="AV15" s="45">
        <f t="shared" si="13"/>
        <v>110.5</v>
      </c>
      <c r="AW15" s="44">
        <f t="shared" si="14"/>
        <v>-7.5</v>
      </c>
      <c r="AX15" s="44">
        <f t="shared" si="15"/>
        <v>56.25</v>
      </c>
      <c r="AY15" s="44"/>
      <c r="AZ15" s="44"/>
      <c r="BA15" s="44"/>
      <c r="BB15" s="44"/>
      <c r="BK15" s="1">
        <v>5</v>
      </c>
      <c r="BL15" s="1"/>
      <c r="BM15" s="45">
        <f t="shared" si="18"/>
        <v>89</v>
      </c>
      <c r="BN15" s="45">
        <f t="shared" si="19"/>
        <v>110.5</v>
      </c>
      <c r="BO15" s="44">
        <f t="shared" si="20"/>
        <v>21.5</v>
      </c>
      <c r="BP15" s="44">
        <f t="shared" si="21"/>
        <v>462.25</v>
      </c>
      <c r="BQ15" s="44"/>
      <c r="BR15" s="44"/>
      <c r="BS15" s="44"/>
      <c r="BT15" s="44"/>
      <c r="BZ15" s="7"/>
      <c r="CA15" s="7" t="s">
        <v>430</v>
      </c>
      <c r="CC15" s="1">
        <v>4</v>
      </c>
      <c r="CD15" s="45">
        <f t="shared" si="24"/>
        <v>80</v>
      </c>
      <c r="CE15" s="45">
        <f t="shared" si="25"/>
        <v>110.5</v>
      </c>
      <c r="CF15" s="44">
        <f t="shared" si="26"/>
        <v>30.5</v>
      </c>
      <c r="CG15" s="44">
        <f t="shared" si="27"/>
        <v>930.25</v>
      </c>
      <c r="CH15" s="44"/>
      <c r="CI15" s="44"/>
      <c r="CJ15" s="44"/>
      <c r="CK15" s="44"/>
    </row>
    <row r="16" spans="1:96" x14ac:dyDescent="0.2">
      <c r="A16" s="32">
        <v>15</v>
      </c>
      <c r="B16" s="1">
        <v>1</v>
      </c>
      <c r="C16" s="1">
        <f xml:space="preserve"> COUNTIF('Deepfake Einschätzung gesamt'!B17,"1")+COUNTIF('Deepfake Einschätzung gesamt'!C17,"2")+COUNTIF('Deepfake Einschätzung gesamt'!D17,"1")+COUNTIF('Deepfake Einschätzung gesamt'!E17,"1")+COUNTIF('Deepfake Einschätzung gesamt'!F17,"2")+COUNTIF('Deepfake Einschätzung gesamt'!G17,"1")+COUNTIF('Deepfake Einschätzung gesamt'!H17,"2")+COUNTIF('Deepfake Einschätzung gesamt'!I17,"2")+COUNTIF('Deepfake Einschätzung gesamt'!J17,"1")+COUNTIF('Deepfake Einschätzung gesamt'!K17,"2")</f>
        <v>7</v>
      </c>
      <c r="D16" s="1">
        <f t="shared" si="0"/>
        <v>3</v>
      </c>
      <c r="E16" s="1">
        <v>1</v>
      </c>
      <c r="H16" s="45"/>
      <c r="I16" s="45"/>
      <c r="J16" s="45"/>
      <c r="K16" s="45"/>
      <c r="L16" s="45">
        <f t="shared" si="30"/>
        <v>14</v>
      </c>
      <c r="M16" s="45">
        <f t="shared" si="1"/>
        <v>46</v>
      </c>
      <c r="N16" s="44">
        <f t="shared" si="2"/>
        <v>32</v>
      </c>
      <c r="O16" s="44">
        <f t="shared" si="3"/>
        <v>1024</v>
      </c>
      <c r="P16" s="44"/>
      <c r="Q16" s="44"/>
      <c r="R16" s="44"/>
      <c r="S16" s="44"/>
      <c r="Y16" s="7"/>
      <c r="Z16" s="7" t="s">
        <v>359</v>
      </c>
      <c r="AB16" s="1">
        <v>15</v>
      </c>
      <c r="AC16" s="1">
        <v>1</v>
      </c>
      <c r="AD16" s="1">
        <v>3</v>
      </c>
      <c r="AE16" s="45">
        <f t="shared" si="6"/>
        <v>17</v>
      </c>
      <c r="AF16" s="45">
        <f t="shared" si="7"/>
        <v>78</v>
      </c>
      <c r="AG16" s="44">
        <f t="shared" si="8"/>
        <v>61</v>
      </c>
      <c r="AH16" s="44">
        <f t="shared" si="9"/>
        <v>3721</v>
      </c>
      <c r="AI16" s="44"/>
      <c r="AJ16" s="44"/>
      <c r="AK16" s="44"/>
      <c r="AL16" s="44"/>
      <c r="AU16" s="45">
        <f t="shared" si="12"/>
        <v>28</v>
      </c>
      <c r="AV16" s="45">
        <f t="shared" si="13"/>
        <v>46</v>
      </c>
      <c r="AW16" s="44">
        <f t="shared" si="14"/>
        <v>18</v>
      </c>
      <c r="AX16" s="44">
        <f t="shared" si="15"/>
        <v>324</v>
      </c>
      <c r="AY16" s="44"/>
      <c r="AZ16" s="44"/>
      <c r="BA16" s="44"/>
      <c r="BB16" s="44"/>
      <c r="BK16" s="1">
        <v>5</v>
      </c>
      <c r="BL16" s="1"/>
      <c r="BM16" s="45">
        <f t="shared" si="18"/>
        <v>89</v>
      </c>
      <c r="BN16" s="45">
        <f t="shared" si="19"/>
        <v>46</v>
      </c>
      <c r="BO16" s="44">
        <f t="shared" si="20"/>
        <v>-43</v>
      </c>
      <c r="BP16" s="44">
        <f t="shared" si="21"/>
        <v>1849</v>
      </c>
      <c r="BQ16" s="44"/>
      <c r="BR16" s="44"/>
      <c r="BS16" s="44"/>
      <c r="BT16" s="44"/>
      <c r="BZ16" s="7"/>
      <c r="CA16" s="7" t="s">
        <v>431</v>
      </c>
      <c r="CC16" s="1">
        <v>3</v>
      </c>
      <c r="CD16" s="45">
        <f t="shared" si="24"/>
        <v>25.5</v>
      </c>
      <c r="CE16" s="45">
        <f t="shared" si="25"/>
        <v>46</v>
      </c>
      <c r="CF16" s="44">
        <f t="shared" si="26"/>
        <v>20.5</v>
      </c>
      <c r="CG16" s="44">
        <f t="shared" si="27"/>
        <v>420.25</v>
      </c>
      <c r="CH16" s="44"/>
      <c r="CI16" s="44"/>
      <c r="CJ16" s="44"/>
      <c r="CK16" s="44"/>
    </row>
    <row r="17" spans="1:89" x14ac:dyDescent="0.2">
      <c r="A17" s="32">
        <v>16</v>
      </c>
      <c r="B17" s="1">
        <v>1</v>
      </c>
      <c r="C17" s="1">
        <f xml:space="preserve"> COUNTIF('Deepfake Einschätzung gesamt'!B18,"1")+COUNTIF('Deepfake Einschätzung gesamt'!C18,"2")+COUNTIF('Deepfake Einschätzung gesamt'!D18,"1")+COUNTIF('Deepfake Einschätzung gesamt'!E18,"1")+COUNTIF('Deepfake Einschätzung gesamt'!F18,"2")+COUNTIF('Deepfake Einschätzung gesamt'!G18,"1")+COUNTIF('Deepfake Einschätzung gesamt'!H18,"2")+COUNTIF('Deepfake Einschätzung gesamt'!I18,"2")+COUNTIF('Deepfake Einschätzung gesamt'!J18,"1")+COUNTIF('Deepfake Einschätzung gesamt'!K18,"2")</f>
        <v>7</v>
      </c>
      <c r="D17" s="1">
        <f t="shared" si="0"/>
        <v>3</v>
      </c>
      <c r="E17" s="1">
        <v>2</v>
      </c>
      <c r="H17" s="45"/>
      <c r="I17" s="45"/>
      <c r="J17" s="45"/>
      <c r="K17" s="45"/>
      <c r="L17" s="45">
        <f t="shared" si="30"/>
        <v>14</v>
      </c>
      <c r="M17" s="45">
        <f t="shared" si="1"/>
        <v>46</v>
      </c>
      <c r="N17" s="44">
        <f t="shared" si="2"/>
        <v>32</v>
      </c>
      <c r="O17" s="44">
        <f t="shared" si="3"/>
        <v>1024</v>
      </c>
      <c r="P17" s="44"/>
      <c r="Q17" s="44"/>
      <c r="R17" s="44"/>
      <c r="S17" s="44"/>
      <c r="Y17" s="7"/>
      <c r="Z17" s="7"/>
      <c r="AB17" s="1">
        <v>16</v>
      </c>
      <c r="AC17" s="1">
        <v>1</v>
      </c>
      <c r="AD17" s="1">
        <v>2</v>
      </c>
      <c r="AE17" s="45">
        <f t="shared" si="6"/>
        <v>17</v>
      </c>
      <c r="AF17" s="45">
        <f t="shared" si="7"/>
        <v>25</v>
      </c>
      <c r="AG17" s="44">
        <f t="shared" si="8"/>
        <v>8</v>
      </c>
      <c r="AH17" s="44">
        <f t="shared" si="9"/>
        <v>64</v>
      </c>
      <c r="AI17" s="44"/>
      <c r="AJ17" s="44"/>
      <c r="AK17" s="44"/>
      <c r="AL17" s="44"/>
      <c r="AU17" s="45">
        <f t="shared" si="12"/>
        <v>85.5</v>
      </c>
      <c r="AV17" s="45">
        <f t="shared" si="13"/>
        <v>46</v>
      </c>
      <c r="AW17" s="44">
        <f t="shared" si="14"/>
        <v>-39.5</v>
      </c>
      <c r="AX17" s="44">
        <f t="shared" si="15"/>
        <v>1560.25</v>
      </c>
      <c r="AY17" s="44"/>
      <c r="AZ17" s="44"/>
      <c r="BA17" s="44"/>
      <c r="BB17" s="44"/>
      <c r="BK17" s="1">
        <v>4</v>
      </c>
      <c r="BL17" s="1"/>
      <c r="BM17" s="45">
        <f t="shared" si="18"/>
        <v>47</v>
      </c>
      <c r="BN17" s="45">
        <f t="shared" si="19"/>
        <v>46</v>
      </c>
      <c r="BO17" s="44">
        <f t="shared" si="20"/>
        <v>-1</v>
      </c>
      <c r="BP17" s="44">
        <f t="shared" si="21"/>
        <v>1</v>
      </c>
      <c r="BQ17" s="44"/>
      <c r="BR17" s="44"/>
      <c r="BS17" s="44"/>
      <c r="BT17" s="44"/>
      <c r="BZ17" s="7"/>
      <c r="CA17" s="7"/>
      <c r="CC17" s="1">
        <v>3</v>
      </c>
      <c r="CD17" s="45">
        <f t="shared" si="24"/>
        <v>25.5</v>
      </c>
      <c r="CE17" s="45">
        <f t="shared" si="25"/>
        <v>46</v>
      </c>
      <c r="CF17" s="44">
        <f t="shared" si="26"/>
        <v>20.5</v>
      </c>
      <c r="CG17" s="44">
        <f t="shared" si="27"/>
        <v>420.25</v>
      </c>
      <c r="CH17" s="44"/>
      <c r="CI17" s="44"/>
      <c r="CJ17" s="44"/>
      <c r="CK17" s="44"/>
    </row>
    <row r="18" spans="1:89" x14ac:dyDescent="0.2">
      <c r="A18" s="32">
        <v>17</v>
      </c>
      <c r="B18" s="1">
        <v>2</v>
      </c>
      <c r="C18" s="1">
        <f xml:space="preserve"> COUNTIF('Deepfake Einschätzung gesamt'!B19,"1")+COUNTIF('Deepfake Einschätzung gesamt'!C19,"2")+COUNTIF('Deepfake Einschätzung gesamt'!D19,"1")+COUNTIF('Deepfake Einschätzung gesamt'!E19,"1")+COUNTIF('Deepfake Einschätzung gesamt'!F19,"2")+COUNTIF('Deepfake Einschätzung gesamt'!G19,"1")+COUNTIF('Deepfake Einschätzung gesamt'!H19,"2")+COUNTIF('Deepfake Einschätzung gesamt'!I19,"2")+COUNTIF('Deepfake Einschätzung gesamt'!J19,"1")+COUNTIF('Deepfake Einschätzung gesamt'!K19,"2")</f>
        <v>7</v>
      </c>
      <c r="D18" s="1">
        <f t="shared" si="0"/>
        <v>3</v>
      </c>
      <c r="E18" s="1">
        <v>2</v>
      </c>
      <c r="H18" s="45"/>
      <c r="I18" s="45"/>
      <c r="J18" s="45"/>
      <c r="K18" s="45"/>
      <c r="L18" s="45">
        <f t="shared" si="30"/>
        <v>56</v>
      </c>
      <c r="M18" s="45">
        <f t="shared" si="1"/>
        <v>46</v>
      </c>
      <c r="N18" s="44">
        <f t="shared" si="2"/>
        <v>-10</v>
      </c>
      <c r="O18" s="44">
        <f t="shared" si="3"/>
        <v>100</v>
      </c>
      <c r="P18" s="44"/>
      <c r="Q18" s="44"/>
      <c r="R18" s="44"/>
      <c r="S18" s="44"/>
      <c r="Y18" s="7"/>
      <c r="Z18" s="7" t="s">
        <v>360</v>
      </c>
      <c r="AB18" s="1">
        <v>17</v>
      </c>
      <c r="AC18" s="1">
        <v>2</v>
      </c>
      <c r="AD18" s="1">
        <v>2</v>
      </c>
      <c r="AE18" s="45">
        <f t="shared" si="6"/>
        <v>62</v>
      </c>
      <c r="AF18" s="45">
        <f t="shared" si="7"/>
        <v>25</v>
      </c>
      <c r="AG18" s="44">
        <f t="shared" si="8"/>
        <v>-37</v>
      </c>
      <c r="AH18" s="44">
        <f t="shared" si="9"/>
        <v>1369</v>
      </c>
      <c r="AI18" s="44"/>
      <c r="AJ18" s="44"/>
      <c r="AK18" s="44"/>
      <c r="AL18" s="44"/>
      <c r="AU18" s="45">
        <f t="shared" si="12"/>
        <v>85.5</v>
      </c>
      <c r="AV18" s="45">
        <f t="shared" si="13"/>
        <v>46</v>
      </c>
      <c r="AW18" s="44">
        <f t="shared" si="14"/>
        <v>-39.5</v>
      </c>
      <c r="AX18" s="44">
        <f t="shared" si="15"/>
        <v>1560.25</v>
      </c>
      <c r="AY18" s="44"/>
      <c r="AZ18" s="44"/>
      <c r="BA18" s="44"/>
      <c r="BB18" s="44"/>
      <c r="BK18" s="1">
        <v>5</v>
      </c>
      <c r="BL18" s="1"/>
      <c r="BM18" s="45">
        <f t="shared" si="18"/>
        <v>89</v>
      </c>
      <c r="BN18" s="45">
        <f t="shared" si="19"/>
        <v>46</v>
      </c>
      <c r="BO18" s="44">
        <f t="shared" si="20"/>
        <v>-43</v>
      </c>
      <c r="BP18" s="44">
        <f t="shared" si="21"/>
        <v>1849</v>
      </c>
      <c r="BQ18" s="44"/>
      <c r="BR18" s="44"/>
      <c r="BS18" s="44"/>
      <c r="BT18" s="44"/>
      <c r="BZ18" s="7"/>
      <c r="CA18" s="7" t="s">
        <v>360</v>
      </c>
      <c r="CC18" s="1">
        <v>3</v>
      </c>
      <c r="CD18" s="45">
        <f t="shared" si="24"/>
        <v>25.5</v>
      </c>
      <c r="CE18" s="45">
        <f t="shared" si="25"/>
        <v>46</v>
      </c>
      <c r="CF18" s="44">
        <f t="shared" si="26"/>
        <v>20.5</v>
      </c>
      <c r="CG18" s="44">
        <f t="shared" si="27"/>
        <v>420.25</v>
      </c>
      <c r="CH18" s="44"/>
      <c r="CI18" s="44"/>
      <c r="CJ18" s="44"/>
      <c r="CK18" s="44"/>
    </row>
    <row r="19" spans="1:89" x14ac:dyDescent="0.2">
      <c r="A19" s="32">
        <v>18</v>
      </c>
      <c r="B19" s="1">
        <v>2</v>
      </c>
      <c r="C19" s="1">
        <f xml:space="preserve"> COUNTIF('Deepfake Einschätzung gesamt'!B20,"1")+COUNTIF('Deepfake Einschätzung gesamt'!C20,"2")+COUNTIF('Deepfake Einschätzung gesamt'!D20,"1")+COUNTIF('Deepfake Einschätzung gesamt'!E20,"1")+COUNTIF('Deepfake Einschätzung gesamt'!F20,"2")+COUNTIF('Deepfake Einschätzung gesamt'!G20,"1")+COUNTIF('Deepfake Einschätzung gesamt'!H20,"2")+COUNTIF('Deepfake Einschätzung gesamt'!I20,"2")+COUNTIF('Deepfake Einschätzung gesamt'!J20,"1")+COUNTIF('Deepfake Einschätzung gesamt'!K20,"2")</f>
        <v>8</v>
      </c>
      <c r="D19" s="1">
        <f t="shared" si="0"/>
        <v>2</v>
      </c>
      <c r="E19" s="1">
        <v>2</v>
      </c>
      <c r="H19" s="45"/>
      <c r="I19" s="45"/>
      <c r="J19" s="45"/>
      <c r="K19" s="45"/>
      <c r="L19" s="45">
        <f t="shared" si="30"/>
        <v>56</v>
      </c>
      <c r="M19" s="45">
        <f t="shared" si="1"/>
        <v>67.5</v>
      </c>
      <c r="N19" s="44">
        <f t="shared" si="2"/>
        <v>11.5</v>
      </c>
      <c r="O19" s="44">
        <f t="shared" si="3"/>
        <v>132.25</v>
      </c>
      <c r="P19" s="44"/>
      <c r="Q19" s="44"/>
      <c r="R19" s="44"/>
      <c r="S19" s="44"/>
      <c r="Y19" s="7"/>
      <c r="Z19" s="7" t="s">
        <v>361</v>
      </c>
      <c r="AB19" s="1">
        <v>18</v>
      </c>
      <c r="AC19" s="1">
        <v>2</v>
      </c>
      <c r="AD19" s="1">
        <v>3</v>
      </c>
      <c r="AE19" s="45">
        <f t="shared" si="6"/>
        <v>62</v>
      </c>
      <c r="AF19" s="45">
        <f t="shared" si="7"/>
        <v>78</v>
      </c>
      <c r="AG19" s="44">
        <f t="shared" si="8"/>
        <v>16</v>
      </c>
      <c r="AH19" s="44">
        <f t="shared" si="9"/>
        <v>256</v>
      </c>
      <c r="AI19" s="44"/>
      <c r="AJ19" s="44"/>
      <c r="AK19" s="44"/>
      <c r="AL19" s="44"/>
      <c r="AU19" s="45">
        <f t="shared" si="12"/>
        <v>85.5</v>
      </c>
      <c r="AV19" s="45">
        <f t="shared" si="13"/>
        <v>67.5</v>
      </c>
      <c r="AW19" s="44">
        <f t="shared" si="14"/>
        <v>-18</v>
      </c>
      <c r="AX19" s="44">
        <f t="shared" si="15"/>
        <v>324</v>
      </c>
      <c r="AY19" s="44"/>
      <c r="AZ19" s="44"/>
      <c r="BA19" s="44"/>
      <c r="BB19" s="44"/>
      <c r="BK19" s="1">
        <v>5</v>
      </c>
      <c r="BL19" s="1"/>
      <c r="BM19" s="45">
        <f t="shared" si="18"/>
        <v>89</v>
      </c>
      <c r="BN19" s="45">
        <f t="shared" si="19"/>
        <v>67.5</v>
      </c>
      <c r="BO19" s="44">
        <f t="shared" si="20"/>
        <v>-21.5</v>
      </c>
      <c r="BP19" s="44">
        <f t="shared" si="21"/>
        <v>462.25</v>
      </c>
      <c r="BQ19" s="44"/>
      <c r="BR19" s="44"/>
      <c r="BS19" s="44"/>
      <c r="BT19" s="44"/>
      <c r="BZ19" s="7"/>
      <c r="CA19" s="7" t="s">
        <v>432</v>
      </c>
      <c r="CC19" s="1">
        <v>4</v>
      </c>
      <c r="CD19" s="45">
        <f t="shared" si="24"/>
        <v>80</v>
      </c>
      <c r="CE19" s="45">
        <f t="shared" si="25"/>
        <v>67.5</v>
      </c>
      <c r="CF19" s="44">
        <f t="shared" si="26"/>
        <v>-12.5</v>
      </c>
      <c r="CG19" s="44">
        <f t="shared" si="27"/>
        <v>156.25</v>
      </c>
      <c r="CH19" s="44"/>
      <c r="CI19" s="44"/>
      <c r="CJ19" s="44"/>
      <c r="CK19" s="44"/>
    </row>
    <row r="20" spans="1:89" x14ac:dyDescent="0.2">
      <c r="A20" s="32">
        <v>19</v>
      </c>
      <c r="B20" s="1">
        <v>2</v>
      </c>
      <c r="C20" s="1">
        <f xml:space="preserve"> COUNTIF('Deepfake Einschätzung gesamt'!B21,"1")+COUNTIF('Deepfake Einschätzung gesamt'!C21,"2")+COUNTIF('Deepfake Einschätzung gesamt'!D21,"1")+COUNTIF('Deepfake Einschätzung gesamt'!E21,"1")+COUNTIF('Deepfake Einschätzung gesamt'!F21,"2")+COUNTIF('Deepfake Einschätzung gesamt'!G21,"1")+COUNTIF('Deepfake Einschätzung gesamt'!H21,"2")+COUNTIF('Deepfake Einschätzung gesamt'!I21,"2")+COUNTIF('Deepfake Einschätzung gesamt'!J21,"1")+COUNTIF('Deepfake Einschätzung gesamt'!K21,"2")</f>
        <v>4</v>
      </c>
      <c r="D20" s="1">
        <f t="shared" si="0"/>
        <v>6</v>
      </c>
      <c r="E20" s="1">
        <v>1</v>
      </c>
      <c r="H20" s="45"/>
      <c r="I20" s="45"/>
      <c r="J20" s="45"/>
      <c r="K20" s="45"/>
      <c r="L20" s="45">
        <f t="shared" si="30"/>
        <v>56</v>
      </c>
      <c r="M20" s="45">
        <f t="shared" si="1"/>
        <v>4.5</v>
      </c>
      <c r="N20" s="44">
        <f t="shared" si="2"/>
        <v>-51.5</v>
      </c>
      <c r="O20" s="44">
        <f t="shared" si="3"/>
        <v>2652.25</v>
      </c>
      <c r="P20" s="44"/>
      <c r="Q20" s="44"/>
      <c r="R20" s="44"/>
      <c r="S20" s="44"/>
      <c r="Y20" s="7"/>
      <c r="Z20" s="7" t="s">
        <v>358</v>
      </c>
      <c r="AB20" s="1">
        <v>19</v>
      </c>
      <c r="AC20" s="1">
        <v>2</v>
      </c>
      <c r="AD20" s="1">
        <v>3</v>
      </c>
      <c r="AE20" s="45">
        <f t="shared" si="6"/>
        <v>62</v>
      </c>
      <c r="AF20" s="45">
        <f t="shared" si="7"/>
        <v>78</v>
      </c>
      <c r="AG20" s="44">
        <f t="shared" si="8"/>
        <v>16</v>
      </c>
      <c r="AH20" s="44">
        <f t="shared" si="9"/>
        <v>256</v>
      </c>
      <c r="AI20" s="44"/>
      <c r="AJ20" s="44"/>
      <c r="AK20" s="44"/>
      <c r="AL20" s="44"/>
      <c r="AU20" s="45">
        <f t="shared" si="12"/>
        <v>28</v>
      </c>
      <c r="AV20" s="45">
        <f t="shared" si="13"/>
        <v>4.5</v>
      </c>
      <c r="AW20" s="44">
        <f t="shared" si="14"/>
        <v>-23.5</v>
      </c>
      <c r="AX20" s="44">
        <f t="shared" si="15"/>
        <v>552.25</v>
      </c>
      <c r="AY20" s="44"/>
      <c r="AZ20" s="44"/>
      <c r="BA20" s="44"/>
      <c r="BB20" s="44"/>
      <c r="BK20" s="1">
        <v>5</v>
      </c>
      <c r="BL20" s="1"/>
      <c r="BM20" s="45">
        <f t="shared" si="18"/>
        <v>89</v>
      </c>
      <c r="BN20" s="45">
        <f t="shared" si="19"/>
        <v>4.5</v>
      </c>
      <c r="BO20" s="44">
        <f t="shared" si="20"/>
        <v>-84.5</v>
      </c>
      <c r="BP20" s="44">
        <f t="shared" si="21"/>
        <v>7140.25</v>
      </c>
      <c r="BQ20" s="44"/>
      <c r="BR20" s="44"/>
      <c r="BS20" s="44"/>
      <c r="BT20" s="44"/>
      <c r="BZ20" s="7"/>
      <c r="CA20" s="7" t="s">
        <v>355</v>
      </c>
      <c r="CC20" s="1">
        <v>4</v>
      </c>
      <c r="CD20" s="45">
        <f t="shared" si="24"/>
        <v>80</v>
      </c>
      <c r="CE20" s="45">
        <f t="shared" si="25"/>
        <v>4.5</v>
      </c>
      <c r="CF20" s="44">
        <f t="shared" si="26"/>
        <v>-75.5</v>
      </c>
      <c r="CG20" s="44">
        <f t="shared" si="27"/>
        <v>5700.25</v>
      </c>
      <c r="CH20" s="44"/>
      <c r="CI20" s="44"/>
      <c r="CJ20" s="44"/>
      <c r="CK20" s="44"/>
    </row>
    <row r="21" spans="1:89" x14ac:dyDescent="0.2">
      <c r="A21" s="32">
        <v>20</v>
      </c>
      <c r="B21" s="1">
        <v>2</v>
      </c>
      <c r="C21" s="1">
        <f xml:space="preserve"> COUNTIF('Deepfake Einschätzung gesamt'!B22,"1")+COUNTIF('Deepfake Einschätzung gesamt'!C22,"2")+COUNTIF('Deepfake Einschätzung gesamt'!D22,"1")+COUNTIF('Deepfake Einschätzung gesamt'!E22,"1")+COUNTIF('Deepfake Einschätzung gesamt'!F22,"2")+COUNTIF('Deepfake Einschätzung gesamt'!G22,"1")+COUNTIF('Deepfake Einschätzung gesamt'!H22,"2")+COUNTIF('Deepfake Einschätzung gesamt'!I22,"2")+COUNTIF('Deepfake Einschätzung gesamt'!J22,"1")+COUNTIF('Deepfake Einschätzung gesamt'!K22,"2")</f>
        <v>8</v>
      </c>
      <c r="D21" s="1">
        <f t="shared" si="0"/>
        <v>2</v>
      </c>
      <c r="E21" s="1">
        <v>1</v>
      </c>
      <c r="H21" s="45"/>
      <c r="I21" s="45"/>
      <c r="J21" s="45"/>
      <c r="K21" s="45"/>
      <c r="L21" s="45">
        <f t="shared" si="30"/>
        <v>56</v>
      </c>
      <c r="M21" s="45">
        <f t="shared" si="1"/>
        <v>67.5</v>
      </c>
      <c r="N21" s="44">
        <f t="shared" si="2"/>
        <v>11.5</v>
      </c>
      <c r="O21" s="44">
        <f t="shared" si="3"/>
        <v>132.25</v>
      </c>
      <c r="P21" s="44"/>
      <c r="Q21" s="44"/>
      <c r="R21" s="44"/>
      <c r="S21" s="44"/>
      <c r="AB21" s="1">
        <v>20</v>
      </c>
      <c r="AC21" s="1">
        <v>2</v>
      </c>
      <c r="AD21" s="1">
        <v>4</v>
      </c>
      <c r="AE21" s="45">
        <f t="shared" si="6"/>
        <v>62</v>
      </c>
      <c r="AF21" s="45">
        <f t="shared" si="7"/>
        <v>116</v>
      </c>
      <c r="AG21" s="44">
        <f t="shared" si="8"/>
        <v>54</v>
      </c>
      <c r="AH21" s="44">
        <f t="shared" si="9"/>
        <v>2916</v>
      </c>
      <c r="AI21" s="44"/>
      <c r="AJ21" s="44"/>
      <c r="AK21" s="44"/>
      <c r="AL21" s="44"/>
      <c r="AU21" s="45">
        <f t="shared" si="12"/>
        <v>28</v>
      </c>
      <c r="AV21" s="45">
        <f t="shared" si="13"/>
        <v>67.5</v>
      </c>
      <c r="AW21" s="44">
        <f t="shared" si="14"/>
        <v>39.5</v>
      </c>
      <c r="AX21" s="44">
        <f t="shared" si="15"/>
        <v>1560.25</v>
      </c>
      <c r="AY21" s="44"/>
      <c r="AZ21" s="44"/>
      <c r="BA21" s="44"/>
      <c r="BB21" s="44"/>
      <c r="BK21" s="1">
        <v>5</v>
      </c>
      <c r="BL21" s="1"/>
      <c r="BM21" s="45">
        <f t="shared" si="18"/>
        <v>89</v>
      </c>
      <c r="BN21" s="45">
        <f t="shared" si="19"/>
        <v>67.5</v>
      </c>
      <c r="BO21" s="44">
        <f t="shared" si="20"/>
        <v>-21.5</v>
      </c>
      <c r="BP21" s="44">
        <f t="shared" si="21"/>
        <v>462.25</v>
      </c>
      <c r="BQ21" s="44"/>
      <c r="BR21" s="44"/>
      <c r="BS21" s="44"/>
      <c r="BT21" s="44"/>
      <c r="CC21" s="1">
        <v>4</v>
      </c>
      <c r="CD21" s="45">
        <f t="shared" si="24"/>
        <v>80</v>
      </c>
      <c r="CE21" s="45">
        <f t="shared" si="25"/>
        <v>67.5</v>
      </c>
      <c r="CF21" s="44">
        <f t="shared" si="26"/>
        <v>-12.5</v>
      </c>
      <c r="CG21" s="44">
        <f t="shared" si="27"/>
        <v>156.25</v>
      </c>
      <c r="CH21" s="44"/>
      <c r="CI21" s="44"/>
      <c r="CJ21" s="44"/>
      <c r="CK21" s="44"/>
    </row>
    <row r="22" spans="1:89" x14ac:dyDescent="0.2">
      <c r="A22" s="32">
        <v>21</v>
      </c>
      <c r="B22" s="1">
        <v>3</v>
      </c>
      <c r="C22" s="1">
        <f xml:space="preserve"> COUNTIF('Deepfake Einschätzung gesamt'!B23,"1")+COUNTIF('Deepfake Einschätzung gesamt'!C23,"2")+COUNTIF('Deepfake Einschätzung gesamt'!D23,"1")+COUNTIF('Deepfake Einschätzung gesamt'!E23,"1")+COUNTIF('Deepfake Einschätzung gesamt'!F23,"2")+COUNTIF('Deepfake Einschätzung gesamt'!G23,"1")+COUNTIF('Deepfake Einschätzung gesamt'!H23,"2")+COUNTIF('Deepfake Einschätzung gesamt'!I23,"2")+COUNTIF('Deepfake Einschätzung gesamt'!J23,"1")+COUNTIF('Deepfake Einschätzung gesamt'!K23,"2")</f>
        <v>5</v>
      </c>
      <c r="D22" s="1">
        <f t="shared" si="0"/>
        <v>5</v>
      </c>
      <c r="E22" s="1">
        <v>1</v>
      </c>
      <c r="H22" s="45"/>
      <c r="I22" s="45"/>
      <c r="J22" s="45"/>
      <c r="K22" s="45"/>
      <c r="L22" s="45">
        <f t="shared" si="30"/>
        <v>102.5</v>
      </c>
      <c r="M22" s="45">
        <f t="shared" si="1"/>
        <v>11</v>
      </c>
      <c r="N22" s="44">
        <f t="shared" si="2"/>
        <v>-91.5</v>
      </c>
      <c r="O22" s="44">
        <f t="shared" si="3"/>
        <v>8372.25</v>
      </c>
      <c r="P22" s="44"/>
      <c r="Q22" s="44"/>
      <c r="R22" s="44"/>
      <c r="S22" s="44"/>
      <c r="AB22" s="1">
        <v>21</v>
      </c>
      <c r="AC22" s="1">
        <v>3</v>
      </c>
      <c r="AD22" s="1">
        <v>3</v>
      </c>
      <c r="AE22" s="45">
        <f t="shared" si="6"/>
        <v>105.5</v>
      </c>
      <c r="AF22" s="45">
        <f t="shared" si="7"/>
        <v>78</v>
      </c>
      <c r="AG22" s="44">
        <f t="shared" si="8"/>
        <v>-27.5</v>
      </c>
      <c r="AH22" s="44">
        <f t="shared" si="9"/>
        <v>756.25</v>
      </c>
      <c r="AI22" s="44"/>
      <c r="AJ22" s="44"/>
      <c r="AK22" s="44"/>
      <c r="AL22" s="44"/>
      <c r="AU22" s="45">
        <f t="shared" si="12"/>
        <v>28</v>
      </c>
      <c r="AV22" s="45">
        <f t="shared" si="13"/>
        <v>11</v>
      </c>
      <c r="AW22" s="44">
        <f t="shared" si="14"/>
        <v>-17</v>
      </c>
      <c r="AX22" s="44">
        <f t="shared" si="15"/>
        <v>289</v>
      </c>
      <c r="AY22" s="44"/>
      <c r="AZ22" s="44"/>
      <c r="BA22" s="44"/>
      <c r="BB22" s="44"/>
      <c r="BK22" s="1">
        <v>5</v>
      </c>
      <c r="BL22" s="1"/>
      <c r="BM22" s="45">
        <f t="shared" si="18"/>
        <v>89</v>
      </c>
      <c r="BN22" s="45">
        <f t="shared" si="19"/>
        <v>11</v>
      </c>
      <c r="BO22" s="44">
        <f t="shared" si="20"/>
        <v>-78</v>
      </c>
      <c r="BP22" s="44">
        <f t="shared" si="21"/>
        <v>6084</v>
      </c>
      <c r="BQ22" s="44"/>
      <c r="BR22" s="44"/>
      <c r="BS22" s="44"/>
      <c r="BT22" s="44"/>
      <c r="CC22" s="1">
        <v>4</v>
      </c>
      <c r="CD22" s="45">
        <f t="shared" si="24"/>
        <v>80</v>
      </c>
      <c r="CE22" s="45">
        <f t="shared" si="25"/>
        <v>11</v>
      </c>
      <c r="CF22" s="44">
        <f t="shared" si="26"/>
        <v>-69</v>
      </c>
      <c r="CG22" s="44">
        <f t="shared" si="27"/>
        <v>4761</v>
      </c>
      <c r="CH22" s="44"/>
      <c r="CI22" s="44"/>
      <c r="CJ22" s="44"/>
      <c r="CK22" s="44"/>
    </row>
    <row r="23" spans="1:89" x14ac:dyDescent="0.2">
      <c r="A23" s="32">
        <v>22</v>
      </c>
      <c r="B23" s="1">
        <v>2</v>
      </c>
      <c r="C23" s="1">
        <f xml:space="preserve"> COUNTIF('Deepfake Einschätzung gesamt'!B24,"1")+COUNTIF('Deepfake Einschätzung gesamt'!C24,"2")+COUNTIF('Deepfake Einschätzung gesamt'!D24,"1")+COUNTIF('Deepfake Einschätzung gesamt'!E24,"1")+COUNTIF('Deepfake Einschätzung gesamt'!F24,"2")+COUNTIF('Deepfake Einschätzung gesamt'!G24,"1")+COUNTIF('Deepfake Einschätzung gesamt'!H24,"2")+COUNTIF('Deepfake Einschätzung gesamt'!I24,"2")+COUNTIF('Deepfake Einschätzung gesamt'!J24,"1")+COUNTIF('Deepfake Einschätzung gesamt'!K24,"2")</f>
        <v>10</v>
      </c>
      <c r="D23" s="1">
        <f t="shared" si="0"/>
        <v>0</v>
      </c>
      <c r="E23" s="1">
        <v>1</v>
      </c>
      <c r="H23" s="45"/>
      <c r="I23" s="45"/>
      <c r="J23" s="45"/>
      <c r="K23" s="45"/>
      <c r="L23" s="45">
        <f t="shared" si="30"/>
        <v>56</v>
      </c>
      <c r="M23" s="45">
        <f t="shared" si="1"/>
        <v>110.5</v>
      </c>
      <c r="N23" s="44">
        <f t="shared" si="2"/>
        <v>54.5</v>
      </c>
      <c r="O23" s="44">
        <f t="shared" si="3"/>
        <v>2970.25</v>
      </c>
      <c r="P23" s="44"/>
      <c r="Q23" s="44"/>
      <c r="R23" s="44"/>
      <c r="S23" s="44"/>
      <c r="AB23" s="1">
        <v>22</v>
      </c>
      <c r="AC23" s="1">
        <v>2</v>
      </c>
      <c r="AD23" s="1">
        <v>3</v>
      </c>
      <c r="AE23" s="45">
        <f t="shared" si="6"/>
        <v>62</v>
      </c>
      <c r="AF23" s="45">
        <f t="shared" si="7"/>
        <v>78</v>
      </c>
      <c r="AG23" s="44">
        <f t="shared" si="8"/>
        <v>16</v>
      </c>
      <c r="AH23" s="44">
        <f t="shared" si="9"/>
        <v>256</v>
      </c>
      <c r="AI23" s="44"/>
      <c r="AJ23" s="44"/>
      <c r="AK23" s="44"/>
      <c r="AL23" s="44"/>
      <c r="AU23" s="45">
        <f t="shared" si="12"/>
        <v>28</v>
      </c>
      <c r="AV23" s="45">
        <f t="shared" si="13"/>
        <v>110.5</v>
      </c>
      <c r="AW23" s="44">
        <f t="shared" si="14"/>
        <v>82.5</v>
      </c>
      <c r="AX23" s="44">
        <f t="shared" si="15"/>
        <v>6806.25</v>
      </c>
      <c r="AY23" s="44"/>
      <c r="AZ23" s="44"/>
      <c r="BA23" s="44"/>
      <c r="BB23" s="44"/>
      <c r="BK23" s="1">
        <v>5</v>
      </c>
      <c r="BL23" s="1"/>
      <c r="BM23" s="45">
        <f t="shared" si="18"/>
        <v>89</v>
      </c>
      <c r="BN23" s="45">
        <f t="shared" si="19"/>
        <v>110.5</v>
      </c>
      <c r="BO23" s="44">
        <f t="shared" si="20"/>
        <v>21.5</v>
      </c>
      <c r="BP23" s="44">
        <f t="shared" si="21"/>
        <v>462.25</v>
      </c>
      <c r="BQ23" s="44"/>
      <c r="BR23" s="44"/>
      <c r="BS23" s="44"/>
      <c r="BT23" s="44"/>
      <c r="CC23" s="1">
        <v>4</v>
      </c>
      <c r="CD23" s="45">
        <f t="shared" si="24"/>
        <v>80</v>
      </c>
      <c r="CE23" s="45">
        <f t="shared" si="25"/>
        <v>110.5</v>
      </c>
      <c r="CF23" s="44">
        <f t="shared" si="26"/>
        <v>30.5</v>
      </c>
      <c r="CG23" s="44">
        <f t="shared" si="27"/>
        <v>930.25</v>
      </c>
      <c r="CH23" s="44"/>
      <c r="CI23" s="44"/>
      <c r="CJ23" s="44"/>
      <c r="CK23" s="44"/>
    </row>
    <row r="24" spans="1:89" x14ac:dyDescent="0.2">
      <c r="A24" s="32">
        <v>23</v>
      </c>
      <c r="B24" s="1">
        <v>1</v>
      </c>
      <c r="C24" s="1">
        <f xml:space="preserve"> COUNTIF('Deepfake Einschätzung gesamt'!B25,"1")+COUNTIF('Deepfake Einschätzung gesamt'!C25,"2")+COUNTIF('Deepfake Einschätzung gesamt'!D25,"1")+COUNTIF('Deepfake Einschätzung gesamt'!E25,"1")+COUNTIF('Deepfake Einschätzung gesamt'!F25,"2")+COUNTIF('Deepfake Einschätzung gesamt'!G25,"1")+COUNTIF('Deepfake Einschätzung gesamt'!H25,"2")+COUNTIF('Deepfake Einschätzung gesamt'!I25,"2")+COUNTIF('Deepfake Einschätzung gesamt'!J25,"1")+COUNTIF('Deepfake Einschätzung gesamt'!K25,"2")</f>
        <v>8</v>
      </c>
      <c r="D24" s="1">
        <f t="shared" si="0"/>
        <v>2</v>
      </c>
      <c r="E24" s="1">
        <v>1</v>
      </c>
      <c r="H24" s="45"/>
      <c r="I24" s="45"/>
      <c r="J24" s="45"/>
      <c r="K24" s="45"/>
      <c r="L24" s="45">
        <f t="shared" si="30"/>
        <v>14</v>
      </c>
      <c r="M24" s="45">
        <f t="shared" si="1"/>
        <v>67.5</v>
      </c>
      <c r="N24" s="44">
        <f t="shared" si="2"/>
        <v>53.5</v>
      </c>
      <c r="O24" s="44">
        <f t="shared" si="3"/>
        <v>2862.25</v>
      </c>
      <c r="P24" s="44"/>
      <c r="Q24" s="44"/>
      <c r="R24" s="44"/>
      <c r="S24" s="44"/>
      <c r="AB24" s="1">
        <v>23</v>
      </c>
      <c r="AC24" s="1">
        <v>1</v>
      </c>
      <c r="AD24" s="1">
        <v>2</v>
      </c>
      <c r="AE24" s="45">
        <f t="shared" si="6"/>
        <v>17</v>
      </c>
      <c r="AF24" s="45">
        <f t="shared" si="7"/>
        <v>25</v>
      </c>
      <c r="AG24" s="44">
        <f t="shared" si="8"/>
        <v>8</v>
      </c>
      <c r="AH24" s="44">
        <f t="shared" si="9"/>
        <v>64</v>
      </c>
      <c r="AI24" s="44"/>
      <c r="AJ24" s="44"/>
      <c r="AK24" s="44"/>
      <c r="AL24" s="44"/>
      <c r="AU24" s="45">
        <f t="shared" si="12"/>
        <v>28</v>
      </c>
      <c r="AV24" s="45">
        <f t="shared" si="13"/>
        <v>67.5</v>
      </c>
      <c r="AW24" s="44">
        <f t="shared" si="14"/>
        <v>39.5</v>
      </c>
      <c r="AX24" s="44">
        <f t="shared" si="15"/>
        <v>1560.25</v>
      </c>
      <c r="AY24" s="44"/>
      <c r="AZ24" s="44"/>
      <c r="BA24" s="44"/>
      <c r="BB24" s="44"/>
      <c r="BK24" s="1">
        <v>5</v>
      </c>
      <c r="BL24" s="1"/>
      <c r="BM24" s="45">
        <f t="shared" si="18"/>
        <v>89</v>
      </c>
      <c r="BN24" s="45">
        <f t="shared" si="19"/>
        <v>67.5</v>
      </c>
      <c r="BO24" s="44">
        <f t="shared" si="20"/>
        <v>-21.5</v>
      </c>
      <c r="BP24" s="44">
        <f t="shared" si="21"/>
        <v>462.25</v>
      </c>
      <c r="BQ24" s="44"/>
      <c r="BR24" s="44"/>
      <c r="BS24" s="44"/>
      <c r="BT24" s="44"/>
      <c r="CC24" s="1">
        <v>4</v>
      </c>
      <c r="CD24" s="45">
        <f t="shared" si="24"/>
        <v>80</v>
      </c>
      <c r="CE24" s="45">
        <f t="shared" si="25"/>
        <v>67.5</v>
      </c>
      <c r="CF24" s="44">
        <f t="shared" si="26"/>
        <v>-12.5</v>
      </c>
      <c r="CG24" s="44">
        <f t="shared" si="27"/>
        <v>156.25</v>
      </c>
      <c r="CH24" s="44"/>
      <c r="CI24" s="44"/>
      <c r="CJ24" s="44"/>
      <c r="CK24" s="44"/>
    </row>
    <row r="25" spans="1:89" x14ac:dyDescent="0.2">
      <c r="A25" s="32">
        <v>24</v>
      </c>
      <c r="B25" s="1">
        <v>2</v>
      </c>
      <c r="C25" s="1">
        <f xml:space="preserve"> COUNTIF('Deepfake Einschätzung gesamt'!B26,"1")+COUNTIF('Deepfake Einschätzung gesamt'!C26,"2")+COUNTIF('Deepfake Einschätzung gesamt'!D26,"1")+COUNTIF('Deepfake Einschätzung gesamt'!E26,"1")+COUNTIF('Deepfake Einschätzung gesamt'!F26,"2")+COUNTIF('Deepfake Einschätzung gesamt'!G26,"1")+COUNTIF('Deepfake Einschätzung gesamt'!H26,"2")+COUNTIF('Deepfake Einschätzung gesamt'!I26,"2")+COUNTIF('Deepfake Einschätzung gesamt'!J26,"1")+COUNTIF('Deepfake Einschätzung gesamt'!K26,"2")</f>
        <v>10</v>
      </c>
      <c r="D25" s="1">
        <f t="shared" si="0"/>
        <v>0</v>
      </c>
      <c r="E25" s="1">
        <v>1</v>
      </c>
      <c r="H25" s="45"/>
      <c r="I25" s="45"/>
      <c r="J25" s="45"/>
      <c r="K25" s="45"/>
      <c r="L25" s="45">
        <f t="shared" si="30"/>
        <v>56</v>
      </c>
      <c r="M25" s="45">
        <f t="shared" si="1"/>
        <v>110.5</v>
      </c>
      <c r="N25" s="44">
        <f t="shared" si="2"/>
        <v>54.5</v>
      </c>
      <c r="O25" s="44">
        <f t="shared" si="3"/>
        <v>2970.25</v>
      </c>
      <c r="P25" s="44"/>
      <c r="Q25" s="44"/>
      <c r="R25" s="44"/>
      <c r="S25" s="44"/>
      <c r="AB25" s="1">
        <v>24</v>
      </c>
      <c r="AC25" s="1">
        <v>2</v>
      </c>
      <c r="AD25" s="1">
        <v>4</v>
      </c>
      <c r="AE25" s="45">
        <f t="shared" si="6"/>
        <v>62</v>
      </c>
      <c r="AF25" s="45">
        <f t="shared" si="7"/>
        <v>116</v>
      </c>
      <c r="AG25" s="44">
        <f t="shared" si="8"/>
        <v>54</v>
      </c>
      <c r="AH25" s="44">
        <f t="shared" si="9"/>
        <v>2916</v>
      </c>
      <c r="AI25" s="44"/>
      <c r="AJ25" s="44"/>
      <c r="AK25" s="44"/>
      <c r="AL25" s="44"/>
      <c r="AU25" s="45">
        <f t="shared" si="12"/>
        <v>28</v>
      </c>
      <c r="AV25" s="45">
        <f t="shared" si="13"/>
        <v>110.5</v>
      </c>
      <c r="AW25" s="44">
        <f t="shared" si="14"/>
        <v>82.5</v>
      </c>
      <c r="AX25" s="44">
        <f t="shared" si="15"/>
        <v>6806.25</v>
      </c>
      <c r="AY25" s="44"/>
      <c r="AZ25" s="44"/>
      <c r="BA25" s="44"/>
      <c r="BB25" s="44"/>
      <c r="BK25" s="1">
        <v>5</v>
      </c>
      <c r="BL25" s="1"/>
      <c r="BM25" s="45">
        <f t="shared" si="18"/>
        <v>89</v>
      </c>
      <c r="BN25" s="45">
        <f t="shared" si="19"/>
        <v>110.5</v>
      </c>
      <c r="BO25" s="44">
        <f t="shared" si="20"/>
        <v>21.5</v>
      </c>
      <c r="BP25" s="44">
        <f t="shared" si="21"/>
        <v>462.25</v>
      </c>
      <c r="BQ25" s="44"/>
      <c r="BR25" s="44"/>
      <c r="BS25" s="44"/>
      <c r="BT25" s="44"/>
      <c r="CC25" s="1">
        <v>4</v>
      </c>
      <c r="CD25" s="45">
        <f t="shared" si="24"/>
        <v>80</v>
      </c>
      <c r="CE25" s="45">
        <f t="shared" si="25"/>
        <v>110.5</v>
      </c>
      <c r="CF25" s="44">
        <f t="shared" si="26"/>
        <v>30.5</v>
      </c>
      <c r="CG25" s="44">
        <f t="shared" si="27"/>
        <v>930.25</v>
      </c>
      <c r="CH25" s="44"/>
      <c r="CI25" s="44"/>
      <c r="CJ25" s="44"/>
      <c r="CK25" s="44"/>
    </row>
    <row r="26" spans="1:89" x14ac:dyDescent="0.2">
      <c r="A26" s="32">
        <v>25</v>
      </c>
      <c r="B26" s="1">
        <v>3</v>
      </c>
      <c r="C26" s="1">
        <f xml:space="preserve"> COUNTIF('Deepfake Einschätzung gesamt'!B27,"1")+COUNTIF('Deepfake Einschätzung gesamt'!C27,"2")+COUNTIF('Deepfake Einschätzung gesamt'!D27,"1")+COUNTIF('Deepfake Einschätzung gesamt'!E27,"1")+COUNTIF('Deepfake Einschätzung gesamt'!F27,"2")+COUNTIF('Deepfake Einschätzung gesamt'!G27,"1")+COUNTIF('Deepfake Einschätzung gesamt'!H27,"2")+COUNTIF('Deepfake Einschätzung gesamt'!I27,"2")+COUNTIF('Deepfake Einschätzung gesamt'!J27,"1")+COUNTIF('Deepfake Einschätzung gesamt'!K27,"2")</f>
        <v>8</v>
      </c>
      <c r="D26" s="1">
        <f t="shared" si="0"/>
        <v>2</v>
      </c>
      <c r="E26" s="1">
        <v>1</v>
      </c>
      <c r="H26" s="45"/>
      <c r="I26" s="45"/>
      <c r="J26" s="45"/>
      <c r="K26" s="45"/>
      <c r="L26" s="45">
        <f t="shared" si="30"/>
        <v>102.5</v>
      </c>
      <c r="M26" s="45">
        <f t="shared" si="1"/>
        <v>67.5</v>
      </c>
      <c r="N26" s="44">
        <f t="shared" si="2"/>
        <v>-35</v>
      </c>
      <c r="O26" s="44">
        <f t="shared" si="3"/>
        <v>1225</v>
      </c>
      <c r="P26" s="44"/>
      <c r="Q26" s="44"/>
      <c r="R26" s="44"/>
      <c r="S26" s="44"/>
      <c r="AB26" s="1">
        <v>25</v>
      </c>
      <c r="AC26" s="1">
        <v>3</v>
      </c>
      <c r="AD26" s="1">
        <v>1</v>
      </c>
      <c r="AE26" s="45">
        <f t="shared" si="6"/>
        <v>105.5</v>
      </c>
      <c r="AF26" s="45">
        <f t="shared" si="7"/>
        <v>3</v>
      </c>
      <c r="AG26" s="44">
        <f t="shared" si="8"/>
        <v>-102.5</v>
      </c>
      <c r="AH26" s="44">
        <f t="shared" si="9"/>
        <v>10506.25</v>
      </c>
      <c r="AI26" s="44"/>
      <c r="AJ26" s="44"/>
      <c r="AK26" s="44"/>
      <c r="AL26" s="44"/>
      <c r="AU26" s="45">
        <f t="shared" si="12"/>
        <v>28</v>
      </c>
      <c r="AV26" s="45">
        <f t="shared" si="13"/>
        <v>67.5</v>
      </c>
      <c r="AW26" s="44">
        <f t="shared" si="14"/>
        <v>39.5</v>
      </c>
      <c r="AX26" s="44">
        <f t="shared" si="15"/>
        <v>1560.25</v>
      </c>
      <c r="AY26" s="44"/>
      <c r="AZ26" s="44"/>
      <c r="BA26" s="44"/>
      <c r="BB26" s="44"/>
      <c r="BK26" s="1">
        <v>5</v>
      </c>
      <c r="BL26" s="1"/>
      <c r="BM26" s="45">
        <f t="shared" si="18"/>
        <v>89</v>
      </c>
      <c r="BN26" s="45">
        <f t="shared" si="19"/>
        <v>67.5</v>
      </c>
      <c r="BO26" s="44">
        <f t="shared" si="20"/>
        <v>-21.5</v>
      </c>
      <c r="BP26" s="44">
        <f t="shared" si="21"/>
        <v>462.25</v>
      </c>
      <c r="BQ26" s="44"/>
      <c r="BR26" s="44"/>
      <c r="BS26" s="44"/>
      <c r="BT26" s="44"/>
      <c r="CC26" s="1">
        <v>4</v>
      </c>
      <c r="CD26" s="45">
        <f t="shared" si="24"/>
        <v>80</v>
      </c>
      <c r="CE26" s="45">
        <f t="shared" si="25"/>
        <v>67.5</v>
      </c>
      <c r="CF26" s="44">
        <f t="shared" si="26"/>
        <v>-12.5</v>
      </c>
      <c r="CG26" s="44">
        <f t="shared" si="27"/>
        <v>156.25</v>
      </c>
      <c r="CH26" s="44"/>
      <c r="CI26" s="44"/>
      <c r="CJ26" s="44"/>
      <c r="CK26" s="44"/>
    </row>
    <row r="27" spans="1:89" x14ac:dyDescent="0.2">
      <c r="A27" s="32">
        <v>26</v>
      </c>
      <c r="B27" s="1">
        <v>2</v>
      </c>
      <c r="C27" s="1">
        <f xml:space="preserve"> COUNTIF('Deepfake Einschätzung gesamt'!B28,"1")+COUNTIF('Deepfake Einschätzung gesamt'!C28,"2")+COUNTIF('Deepfake Einschätzung gesamt'!D28,"1")+COUNTIF('Deepfake Einschätzung gesamt'!E28,"1")+COUNTIF('Deepfake Einschätzung gesamt'!F28,"2")+COUNTIF('Deepfake Einschätzung gesamt'!G28,"1")+COUNTIF('Deepfake Einschätzung gesamt'!H28,"2")+COUNTIF('Deepfake Einschätzung gesamt'!I28,"2")+COUNTIF('Deepfake Einschätzung gesamt'!J28,"1")+COUNTIF('Deepfake Einschätzung gesamt'!K28,"2")</f>
        <v>9</v>
      </c>
      <c r="D27" s="1">
        <f t="shared" si="0"/>
        <v>1</v>
      </c>
      <c r="E27" s="1">
        <v>1</v>
      </c>
      <c r="H27" s="45"/>
      <c r="I27" s="45"/>
      <c r="J27" s="45"/>
      <c r="K27" s="45"/>
      <c r="L27" s="45">
        <f t="shared" si="30"/>
        <v>56</v>
      </c>
      <c r="M27" s="45">
        <f t="shared" si="1"/>
        <v>90.5</v>
      </c>
      <c r="N27" s="44">
        <f t="shared" si="2"/>
        <v>34.5</v>
      </c>
      <c r="O27" s="44">
        <f t="shared" si="3"/>
        <v>1190.25</v>
      </c>
      <c r="P27" s="44"/>
      <c r="Q27" s="44"/>
      <c r="R27" s="44"/>
      <c r="S27" s="44"/>
      <c r="AB27" s="1">
        <v>26</v>
      </c>
      <c r="AC27" s="1">
        <v>2</v>
      </c>
      <c r="AD27" s="1">
        <v>3</v>
      </c>
      <c r="AE27" s="45">
        <f t="shared" si="6"/>
        <v>62</v>
      </c>
      <c r="AF27" s="45">
        <f t="shared" si="7"/>
        <v>78</v>
      </c>
      <c r="AG27" s="44">
        <f t="shared" si="8"/>
        <v>16</v>
      </c>
      <c r="AH27" s="44">
        <f t="shared" si="9"/>
        <v>256</v>
      </c>
      <c r="AI27" s="44"/>
      <c r="AJ27" s="44"/>
      <c r="AK27" s="44"/>
      <c r="AL27" s="44"/>
      <c r="AU27" s="45">
        <f t="shared" si="12"/>
        <v>28</v>
      </c>
      <c r="AV27" s="45">
        <f t="shared" si="13"/>
        <v>90.5</v>
      </c>
      <c r="AW27" s="44">
        <f t="shared" si="14"/>
        <v>62.5</v>
      </c>
      <c r="AX27" s="44">
        <f t="shared" si="15"/>
        <v>3906.25</v>
      </c>
      <c r="AY27" s="44"/>
      <c r="AZ27" s="44"/>
      <c r="BA27" s="44"/>
      <c r="BB27" s="44"/>
      <c r="BK27" s="1">
        <v>5</v>
      </c>
      <c r="BL27" s="1"/>
      <c r="BM27" s="45">
        <f t="shared" si="18"/>
        <v>89</v>
      </c>
      <c r="BN27" s="45">
        <f t="shared" si="19"/>
        <v>90.5</v>
      </c>
      <c r="BO27" s="44">
        <f t="shared" si="20"/>
        <v>1.5</v>
      </c>
      <c r="BP27" s="44">
        <f t="shared" si="21"/>
        <v>2.25</v>
      </c>
      <c r="BQ27" s="44"/>
      <c r="BR27" s="44"/>
      <c r="BS27" s="44"/>
      <c r="BT27" s="44"/>
      <c r="CC27" s="1">
        <v>4</v>
      </c>
      <c r="CD27" s="45">
        <f t="shared" si="24"/>
        <v>80</v>
      </c>
      <c r="CE27" s="45">
        <f t="shared" si="25"/>
        <v>90.5</v>
      </c>
      <c r="CF27" s="44">
        <f t="shared" si="26"/>
        <v>10.5</v>
      </c>
      <c r="CG27" s="44">
        <f t="shared" si="27"/>
        <v>110.25</v>
      </c>
      <c r="CH27" s="44"/>
      <c r="CI27" s="44"/>
      <c r="CJ27" s="44"/>
      <c r="CK27" s="44"/>
    </row>
    <row r="28" spans="1:89" x14ac:dyDescent="0.2">
      <c r="A28" s="32">
        <v>27</v>
      </c>
      <c r="B28" s="1">
        <v>2</v>
      </c>
      <c r="C28" s="1">
        <f xml:space="preserve"> COUNTIF('Deepfake Einschätzung gesamt'!B29,"1")+COUNTIF('Deepfake Einschätzung gesamt'!C29,"2")+COUNTIF('Deepfake Einschätzung gesamt'!D29,"1")+COUNTIF('Deepfake Einschätzung gesamt'!E29,"1")+COUNTIF('Deepfake Einschätzung gesamt'!F29,"2")+COUNTIF('Deepfake Einschätzung gesamt'!G29,"1")+COUNTIF('Deepfake Einschätzung gesamt'!H29,"2")+COUNTIF('Deepfake Einschätzung gesamt'!I29,"2")+COUNTIF('Deepfake Einschätzung gesamt'!J29,"1")+COUNTIF('Deepfake Einschätzung gesamt'!K29,"2")</f>
        <v>10</v>
      </c>
      <c r="D28" s="1">
        <f t="shared" si="0"/>
        <v>0</v>
      </c>
      <c r="E28" s="1">
        <v>1</v>
      </c>
      <c r="H28" s="45"/>
      <c r="I28" s="45"/>
      <c r="J28" s="45"/>
      <c r="K28" s="45"/>
      <c r="L28" s="45">
        <f t="shared" si="30"/>
        <v>56</v>
      </c>
      <c r="M28" s="45">
        <f t="shared" si="1"/>
        <v>110.5</v>
      </c>
      <c r="N28" s="44">
        <f t="shared" si="2"/>
        <v>54.5</v>
      </c>
      <c r="O28" s="44">
        <f t="shared" si="3"/>
        <v>2970.25</v>
      </c>
      <c r="P28" s="44"/>
      <c r="Q28" s="44"/>
      <c r="R28" s="44"/>
      <c r="S28" s="44"/>
      <c r="AB28" s="1">
        <v>27</v>
      </c>
      <c r="AC28" s="1">
        <v>2</v>
      </c>
      <c r="AD28" s="1">
        <v>3</v>
      </c>
      <c r="AE28" s="45">
        <f t="shared" si="6"/>
        <v>62</v>
      </c>
      <c r="AF28" s="45">
        <f t="shared" si="7"/>
        <v>78</v>
      </c>
      <c r="AG28" s="44">
        <f t="shared" si="8"/>
        <v>16</v>
      </c>
      <c r="AH28" s="44">
        <f t="shared" si="9"/>
        <v>256</v>
      </c>
      <c r="AI28" s="44"/>
      <c r="AJ28" s="44"/>
      <c r="AK28" s="44"/>
      <c r="AL28" s="44"/>
      <c r="AU28" s="45">
        <f t="shared" si="12"/>
        <v>28</v>
      </c>
      <c r="AV28" s="45">
        <f t="shared" si="13"/>
        <v>110.5</v>
      </c>
      <c r="AW28" s="44">
        <f t="shared" si="14"/>
        <v>82.5</v>
      </c>
      <c r="AX28" s="44">
        <f t="shared" si="15"/>
        <v>6806.25</v>
      </c>
      <c r="AY28" s="44"/>
      <c r="AZ28" s="44"/>
      <c r="BA28" s="44"/>
      <c r="BB28" s="44"/>
      <c r="BK28" s="1">
        <v>5</v>
      </c>
      <c r="BL28" s="1"/>
      <c r="BM28" s="45">
        <f t="shared" si="18"/>
        <v>89</v>
      </c>
      <c r="BN28" s="45">
        <f t="shared" si="19"/>
        <v>110.5</v>
      </c>
      <c r="BO28" s="44">
        <f t="shared" si="20"/>
        <v>21.5</v>
      </c>
      <c r="BP28" s="44">
        <f t="shared" si="21"/>
        <v>462.25</v>
      </c>
      <c r="BQ28" s="44"/>
      <c r="BR28" s="44"/>
      <c r="BS28" s="44"/>
      <c r="BT28" s="44"/>
      <c r="CC28" s="1">
        <v>3</v>
      </c>
      <c r="CD28" s="45">
        <f t="shared" si="24"/>
        <v>25.5</v>
      </c>
      <c r="CE28" s="45">
        <f t="shared" si="25"/>
        <v>110.5</v>
      </c>
      <c r="CF28" s="44">
        <f t="shared" si="26"/>
        <v>85</v>
      </c>
      <c r="CG28" s="44">
        <f t="shared" si="27"/>
        <v>7225</v>
      </c>
      <c r="CH28" s="44"/>
      <c r="CI28" s="44"/>
      <c r="CJ28" s="44"/>
      <c r="CK28" s="44"/>
    </row>
    <row r="29" spans="1:89" x14ac:dyDescent="0.2">
      <c r="A29" s="32">
        <v>28</v>
      </c>
      <c r="B29" s="1">
        <v>2</v>
      </c>
      <c r="C29" s="1">
        <f xml:space="preserve"> COUNTIF('Deepfake Einschätzung gesamt'!B30,"1")+COUNTIF('Deepfake Einschätzung gesamt'!C30,"2")+COUNTIF('Deepfake Einschätzung gesamt'!D30,"1")+COUNTIF('Deepfake Einschätzung gesamt'!E30,"1")+COUNTIF('Deepfake Einschätzung gesamt'!F30,"2")+COUNTIF('Deepfake Einschätzung gesamt'!G30,"1")+COUNTIF('Deepfake Einschätzung gesamt'!H30,"2")+COUNTIF('Deepfake Einschätzung gesamt'!I30,"2")+COUNTIF('Deepfake Einschätzung gesamt'!J30,"1")+COUNTIF('Deepfake Einschätzung gesamt'!K30,"2")</f>
        <v>10</v>
      </c>
      <c r="D29" s="1">
        <f t="shared" si="0"/>
        <v>0</v>
      </c>
      <c r="E29" s="1">
        <v>1</v>
      </c>
      <c r="H29" s="45"/>
      <c r="I29" s="45"/>
      <c r="J29" s="45"/>
      <c r="K29" s="45"/>
      <c r="L29" s="45">
        <f t="shared" si="30"/>
        <v>56</v>
      </c>
      <c r="M29" s="45">
        <f t="shared" si="1"/>
        <v>110.5</v>
      </c>
      <c r="N29" s="44">
        <f t="shared" si="2"/>
        <v>54.5</v>
      </c>
      <c r="O29" s="44">
        <f t="shared" si="3"/>
        <v>2970.25</v>
      </c>
      <c r="P29" s="44"/>
      <c r="Q29" s="44"/>
      <c r="R29" s="44"/>
      <c r="S29" s="44"/>
      <c r="AB29" s="1">
        <v>28</v>
      </c>
      <c r="AC29" s="1">
        <v>2</v>
      </c>
      <c r="AD29" s="1">
        <v>3</v>
      </c>
      <c r="AE29" s="45">
        <f t="shared" si="6"/>
        <v>62</v>
      </c>
      <c r="AF29" s="45">
        <f t="shared" si="7"/>
        <v>78</v>
      </c>
      <c r="AG29" s="44">
        <f t="shared" si="8"/>
        <v>16</v>
      </c>
      <c r="AH29" s="44">
        <f t="shared" si="9"/>
        <v>256</v>
      </c>
      <c r="AI29" s="44"/>
      <c r="AJ29" s="44"/>
      <c r="AK29" s="44"/>
      <c r="AL29" s="44"/>
      <c r="AU29" s="45">
        <f t="shared" si="12"/>
        <v>28</v>
      </c>
      <c r="AV29" s="45">
        <f t="shared" si="13"/>
        <v>110.5</v>
      </c>
      <c r="AW29" s="44">
        <f t="shared" si="14"/>
        <v>82.5</v>
      </c>
      <c r="AX29" s="44">
        <f t="shared" si="15"/>
        <v>6806.25</v>
      </c>
      <c r="AY29" s="44"/>
      <c r="AZ29" s="44"/>
      <c r="BA29" s="44"/>
      <c r="BB29" s="44"/>
      <c r="BK29" s="1">
        <v>4</v>
      </c>
      <c r="BL29" s="1"/>
      <c r="BM29" s="45">
        <f t="shared" si="18"/>
        <v>47</v>
      </c>
      <c r="BN29" s="45">
        <f t="shared" si="19"/>
        <v>110.5</v>
      </c>
      <c r="BO29" s="44">
        <f t="shared" si="20"/>
        <v>63.5</v>
      </c>
      <c r="BP29" s="44">
        <f t="shared" si="21"/>
        <v>4032.25</v>
      </c>
      <c r="BQ29" s="44"/>
      <c r="BR29" s="44"/>
      <c r="BS29" s="44"/>
      <c r="BT29" s="44"/>
      <c r="CC29" s="1">
        <v>3</v>
      </c>
      <c r="CD29" s="45">
        <f t="shared" si="24"/>
        <v>25.5</v>
      </c>
      <c r="CE29" s="45">
        <f t="shared" si="25"/>
        <v>110.5</v>
      </c>
      <c r="CF29" s="44">
        <f t="shared" si="26"/>
        <v>85</v>
      </c>
      <c r="CG29" s="44">
        <f t="shared" si="27"/>
        <v>7225</v>
      </c>
      <c r="CH29" s="44"/>
      <c r="CI29" s="44"/>
      <c r="CJ29" s="44"/>
      <c r="CK29" s="44"/>
    </row>
    <row r="30" spans="1:89" x14ac:dyDescent="0.2">
      <c r="A30" s="32">
        <v>29</v>
      </c>
      <c r="B30" s="1">
        <v>1</v>
      </c>
      <c r="C30" s="1">
        <f xml:space="preserve"> COUNTIF('Deepfake Einschätzung gesamt'!B31,"1")+COUNTIF('Deepfake Einschätzung gesamt'!C31,"2")+COUNTIF('Deepfake Einschätzung gesamt'!D31,"1")+COUNTIF('Deepfake Einschätzung gesamt'!E31,"1")+COUNTIF('Deepfake Einschätzung gesamt'!F31,"2")+COUNTIF('Deepfake Einschätzung gesamt'!G31,"1")+COUNTIF('Deepfake Einschätzung gesamt'!H31,"2")+COUNTIF('Deepfake Einschätzung gesamt'!I31,"2")+COUNTIF('Deepfake Einschätzung gesamt'!J31,"1")+COUNTIF('Deepfake Einschätzung gesamt'!K31,"2")</f>
        <v>8</v>
      </c>
      <c r="D30" s="1">
        <f t="shared" si="0"/>
        <v>2</v>
      </c>
      <c r="E30" s="1">
        <v>3</v>
      </c>
      <c r="H30" s="45"/>
      <c r="I30" s="45"/>
      <c r="J30" s="45"/>
      <c r="K30" s="45"/>
      <c r="L30" s="45">
        <f t="shared" si="30"/>
        <v>14</v>
      </c>
      <c r="M30" s="45">
        <f t="shared" si="1"/>
        <v>67.5</v>
      </c>
      <c r="N30" s="44">
        <f t="shared" si="2"/>
        <v>53.5</v>
      </c>
      <c r="O30" s="44">
        <f t="shared" si="3"/>
        <v>2862.25</v>
      </c>
      <c r="P30" s="44"/>
      <c r="Q30" s="44"/>
      <c r="R30" s="44"/>
      <c r="S30" s="44"/>
      <c r="AB30" s="1">
        <v>29</v>
      </c>
      <c r="AC30" s="1">
        <v>1</v>
      </c>
      <c r="AD30" s="1">
        <v>3</v>
      </c>
      <c r="AE30" s="45">
        <f t="shared" si="6"/>
        <v>17</v>
      </c>
      <c r="AF30" s="45">
        <f t="shared" si="7"/>
        <v>78</v>
      </c>
      <c r="AG30" s="44">
        <f t="shared" si="8"/>
        <v>61</v>
      </c>
      <c r="AH30" s="44">
        <f t="shared" si="9"/>
        <v>3721</v>
      </c>
      <c r="AI30" s="44"/>
      <c r="AJ30" s="44"/>
      <c r="AK30" s="44"/>
      <c r="AL30" s="44"/>
      <c r="AU30" s="45">
        <f t="shared" si="12"/>
        <v>118</v>
      </c>
      <c r="AV30" s="45">
        <f t="shared" si="13"/>
        <v>67.5</v>
      </c>
      <c r="AW30" s="44">
        <f t="shared" si="14"/>
        <v>-50.5</v>
      </c>
      <c r="AX30" s="44">
        <f t="shared" si="15"/>
        <v>2550.25</v>
      </c>
      <c r="AY30" s="44"/>
      <c r="AZ30" s="44"/>
      <c r="BA30" s="44"/>
      <c r="BB30" s="44"/>
      <c r="BK30" s="1">
        <v>4</v>
      </c>
      <c r="BL30" s="1"/>
      <c r="BM30" s="45">
        <f t="shared" si="18"/>
        <v>47</v>
      </c>
      <c r="BN30" s="45">
        <f t="shared" si="19"/>
        <v>67.5</v>
      </c>
      <c r="BO30" s="44">
        <f t="shared" si="20"/>
        <v>20.5</v>
      </c>
      <c r="BP30" s="44">
        <f t="shared" si="21"/>
        <v>420.25</v>
      </c>
      <c r="BQ30" s="44"/>
      <c r="BR30" s="44"/>
      <c r="BS30" s="44"/>
      <c r="BT30" s="44"/>
      <c r="CC30" s="1">
        <v>3</v>
      </c>
      <c r="CD30" s="45">
        <f t="shared" si="24"/>
        <v>25.5</v>
      </c>
      <c r="CE30" s="45">
        <f t="shared" si="25"/>
        <v>67.5</v>
      </c>
      <c r="CF30" s="44">
        <f t="shared" si="26"/>
        <v>42</v>
      </c>
      <c r="CG30" s="44">
        <f t="shared" si="27"/>
        <v>1764</v>
      </c>
      <c r="CH30" s="44"/>
      <c r="CI30" s="44"/>
      <c r="CJ30" s="44"/>
      <c r="CK30" s="44"/>
    </row>
    <row r="31" spans="1:89" x14ac:dyDescent="0.2">
      <c r="A31" s="32">
        <v>30</v>
      </c>
      <c r="B31" s="1">
        <v>2</v>
      </c>
      <c r="C31" s="1">
        <f xml:space="preserve"> COUNTIF('Deepfake Einschätzung gesamt'!B32,"1")+COUNTIF('Deepfake Einschätzung gesamt'!C32,"2")+COUNTIF('Deepfake Einschätzung gesamt'!D32,"1")+COUNTIF('Deepfake Einschätzung gesamt'!E32,"1")+COUNTIF('Deepfake Einschätzung gesamt'!F32,"2")+COUNTIF('Deepfake Einschätzung gesamt'!G32,"1")+COUNTIF('Deepfake Einschätzung gesamt'!H32,"2")+COUNTIF('Deepfake Einschätzung gesamt'!I32,"2")+COUNTIF('Deepfake Einschätzung gesamt'!J32,"1")+COUNTIF('Deepfake Einschätzung gesamt'!K32,"2")</f>
        <v>6</v>
      </c>
      <c r="D31" s="1">
        <f t="shared" si="0"/>
        <v>4</v>
      </c>
      <c r="E31" s="1">
        <v>2</v>
      </c>
      <c r="H31" s="45"/>
      <c r="I31" s="45"/>
      <c r="J31" s="45"/>
      <c r="K31" s="45"/>
      <c r="L31" s="45">
        <f t="shared" si="30"/>
        <v>56</v>
      </c>
      <c r="M31" s="45">
        <f t="shared" si="1"/>
        <v>26.5</v>
      </c>
      <c r="N31" s="44">
        <f t="shared" si="2"/>
        <v>-29.5</v>
      </c>
      <c r="O31" s="44">
        <f t="shared" si="3"/>
        <v>870.25</v>
      </c>
      <c r="P31" s="44"/>
      <c r="Q31" s="44"/>
      <c r="R31" s="44"/>
      <c r="S31" s="44"/>
      <c r="AB31" s="1">
        <v>30</v>
      </c>
      <c r="AC31" s="1">
        <v>2</v>
      </c>
      <c r="AD31" s="1">
        <v>2</v>
      </c>
      <c r="AE31" s="45">
        <f t="shared" si="6"/>
        <v>62</v>
      </c>
      <c r="AF31" s="45">
        <f t="shared" si="7"/>
        <v>25</v>
      </c>
      <c r="AG31" s="44">
        <f t="shared" si="8"/>
        <v>-37</v>
      </c>
      <c r="AH31" s="44">
        <f t="shared" si="9"/>
        <v>1369</v>
      </c>
      <c r="AI31" s="44"/>
      <c r="AJ31" s="44"/>
      <c r="AK31" s="44"/>
      <c r="AL31" s="44"/>
      <c r="AU31" s="45">
        <f t="shared" si="12"/>
        <v>85.5</v>
      </c>
      <c r="AV31" s="45">
        <f t="shared" si="13"/>
        <v>26.5</v>
      </c>
      <c r="AW31" s="44">
        <f t="shared" si="14"/>
        <v>-59</v>
      </c>
      <c r="AX31" s="44">
        <f t="shared" si="15"/>
        <v>3481</v>
      </c>
      <c r="AY31" s="44"/>
      <c r="AZ31" s="44"/>
      <c r="BA31" s="44"/>
      <c r="BB31" s="44"/>
      <c r="BK31" s="1">
        <v>4</v>
      </c>
      <c r="BL31" s="1"/>
      <c r="BM31" s="45">
        <f t="shared" si="18"/>
        <v>47</v>
      </c>
      <c r="BN31" s="45">
        <f t="shared" si="19"/>
        <v>26.5</v>
      </c>
      <c r="BO31" s="44">
        <f t="shared" si="20"/>
        <v>-20.5</v>
      </c>
      <c r="BP31" s="44">
        <f t="shared" si="21"/>
        <v>420.25</v>
      </c>
      <c r="BQ31" s="44"/>
      <c r="BR31" s="44"/>
      <c r="BS31" s="44"/>
      <c r="BT31" s="44"/>
      <c r="CC31" s="1">
        <v>3</v>
      </c>
      <c r="CD31" s="45">
        <f t="shared" si="24"/>
        <v>25.5</v>
      </c>
      <c r="CE31" s="45">
        <f t="shared" si="25"/>
        <v>26.5</v>
      </c>
      <c r="CF31" s="44">
        <f t="shared" si="26"/>
        <v>1</v>
      </c>
      <c r="CG31" s="44">
        <f t="shared" si="27"/>
        <v>1</v>
      </c>
      <c r="CH31" s="44"/>
      <c r="CI31" s="44"/>
      <c r="CJ31" s="44"/>
      <c r="CK31" s="44"/>
    </row>
    <row r="32" spans="1:89" x14ac:dyDescent="0.2">
      <c r="A32" s="32">
        <v>31</v>
      </c>
      <c r="B32" s="1">
        <v>3</v>
      </c>
      <c r="C32" s="1">
        <f xml:space="preserve"> COUNTIF('Deepfake Einschätzung gesamt'!B33,"1")+COUNTIF('Deepfake Einschätzung gesamt'!C33,"2")+COUNTIF('Deepfake Einschätzung gesamt'!D33,"1")+COUNTIF('Deepfake Einschätzung gesamt'!E33,"1")+COUNTIF('Deepfake Einschätzung gesamt'!F33,"2")+COUNTIF('Deepfake Einschätzung gesamt'!G33,"1")+COUNTIF('Deepfake Einschätzung gesamt'!H33,"2")+COUNTIF('Deepfake Einschätzung gesamt'!I33,"2")+COUNTIF('Deepfake Einschätzung gesamt'!J33,"1")+COUNTIF('Deepfake Einschätzung gesamt'!K33,"2")</f>
        <v>10</v>
      </c>
      <c r="D32" s="1">
        <f t="shared" si="0"/>
        <v>0</v>
      </c>
      <c r="E32" s="1">
        <v>2</v>
      </c>
      <c r="H32" s="45"/>
      <c r="I32" s="45"/>
      <c r="J32" s="45"/>
      <c r="K32" s="45"/>
      <c r="L32" s="45">
        <f t="shared" si="30"/>
        <v>102.5</v>
      </c>
      <c r="M32" s="45">
        <f t="shared" si="1"/>
        <v>110.5</v>
      </c>
      <c r="N32" s="44">
        <f t="shared" si="2"/>
        <v>8</v>
      </c>
      <c r="O32" s="44">
        <f t="shared" si="3"/>
        <v>64</v>
      </c>
      <c r="P32" s="44"/>
      <c r="Q32" s="44"/>
      <c r="R32" s="44"/>
      <c r="S32" s="44"/>
      <c r="AB32" s="1">
        <v>31</v>
      </c>
      <c r="AC32" s="1">
        <v>3</v>
      </c>
      <c r="AD32" s="1">
        <v>3</v>
      </c>
      <c r="AE32" s="45">
        <f t="shared" si="6"/>
        <v>105.5</v>
      </c>
      <c r="AF32" s="45">
        <f t="shared" si="7"/>
        <v>78</v>
      </c>
      <c r="AG32" s="44">
        <f t="shared" si="8"/>
        <v>-27.5</v>
      </c>
      <c r="AH32" s="44">
        <f t="shared" si="9"/>
        <v>756.25</v>
      </c>
      <c r="AI32" s="44"/>
      <c r="AJ32" s="44"/>
      <c r="AK32" s="44"/>
      <c r="AL32" s="44"/>
      <c r="AU32" s="45">
        <f t="shared" si="12"/>
        <v>85.5</v>
      </c>
      <c r="AV32" s="45">
        <f t="shared" si="13"/>
        <v>110.5</v>
      </c>
      <c r="AW32" s="44">
        <f t="shared" si="14"/>
        <v>25</v>
      </c>
      <c r="AX32" s="44">
        <f t="shared" si="15"/>
        <v>625</v>
      </c>
      <c r="AY32" s="44"/>
      <c r="AZ32" s="44"/>
      <c r="BA32" s="44"/>
      <c r="BB32" s="44"/>
      <c r="BK32" s="1">
        <v>5</v>
      </c>
      <c r="BL32" s="1"/>
      <c r="BM32" s="45">
        <f t="shared" si="18"/>
        <v>89</v>
      </c>
      <c r="BN32" s="45">
        <f t="shared" si="19"/>
        <v>110.5</v>
      </c>
      <c r="BO32" s="44">
        <f t="shared" si="20"/>
        <v>21.5</v>
      </c>
      <c r="BP32" s="44">
        <f t="shared" si="21"/>
        <v>462.25</v>
      </c>
      <c r="BQ32" s="44"/>
      <c r="BR32" s="44"/>
      <c r="BS32" s="44"/>
      <c r="BT32" s="44"/>
      <c r="CC32" s="1">
        <v>2</v>
      </c>
      <c r="CD32" s="45">
        <f t="shared" si="24"/>
        <v>8</v>
      </c>
      <c r="CE32" s="45">
        <f t="shared" si="25"/>
        <v>110.5</v>
      </c>
      <c r="CF32" s="44">
        <f t="shared" si="26"/>
        <v>102.5</v>
      </c>
      <c r="CG32" s="44">
        <f t="shared" si="27"/>
        <v>10506.25</v>
      </c>
      <c r="CH32" s="44"/>
      <c r="CI32" s="44"/>
      <c r="CJ32" s="44"/>
      <c r="CK32" s="44"/>
    </row>
    <row r="33" spans="1:96" x14ac:dyDescent="0.2">
      <c r="A33" s="32">
        <v>32</v>
      </c>
      <c r="B33" s="1">
        <v>2</v>
      </c>
      <c r="C33" s="1">
        <f xml:space="preserve"> COUNTIF('Deepfake Einschätzung gesamt'!B34,"1")+COUNTIF('Deepfake Einschätzung gesamt'!C34,"2")+COUNTIF('Deepfake Einschätzung gesamt'!D34,"1")+COUNTIF('Deepfake Einschätzung gesamt'!E34,"1")+COUNTIF('Deepfake Einschätzung gesamt'!F34,"2")+COUNTIF('Deepfake Einschätzung gesamt'!G34,"1")+COUNTIF('Deepfake Einschätzung gesamt'!H34,"2")+COUNTIF('Deepfake Einschätzung gesamt'!I34,"2")+COUNTIF('Deepfake Einschätzung gesamt'!J34,"1")+COUNTIF('Deepfake Einschätzung gesamt'!K34,"2")</f>
        <v>9</v>
      </c>
      <c r="D33" s="1">
        <f t="shared" si="0"/>
        <v>1</v>
      </c>
      <c r="E33" s="1">
        <v>1</v>
      </c>
      <c r="H33" s="45"/>
      <c r="I33" s="45"/>
      <c r="J33" s="45"/>
      <c r="K33" s="45"/>
      <c r="L33" s="45">
        <f t="shared" si="30"/>
        <v>56</v>
      </c>
      <c r="M33" s="45">
        <f t="shared" si="1"/>
        <v>90.5</v>
      </c>
      <c r="N33" s="44">
        <f t="shared" si="2"/>
        <v>34.5</v>
      </c>
      <c r="O33" s="44">
        <f t="shared" si="3"/>
        <v>1190.25</v>
      </c>
      <c r="P33" s="44"/>
      <c r="Q33" s="44"/>
      <c r="R33" s="44"/>
      <c r="S33" s="44"/>
      <c r="AB33" s="1">
        <v>32</v>
      </c>
      <c r="AC33" s="1">
        <v>2</v>
      </c>
      <c r="AD33" s="1">
        <v>2</v>
      </c>
      <c r="AE33" s="45">
        <f t="shared" si="6"/>
        <v>62</v>
      </c>
      <c r="AF33" s="45">
        <f t="shared" si="7"/>
        <v>25</v>
      </c>
      <c r="AG33" s="44">
        <f t="shared" si="8"/>
        <v>-37</v>
      </c>
      <c r="AH33" s="44">
        <f t="shared" si="9"/>
        <v>1369</v>
      </c>
      <c r="AI33" s="44"/>
      <c r="AJ33" s="44"/>
      <c r="AK33" s="44"/>
      <c r="AL33" s="44"/>
      <c r="AU33" s="45">
        <f t="shared" si="12"/>
        <v>28</v>
      </c>
      <c r="AV33" s="45">
        <f t="shared" si="13"/>
        <v>90.5</v>
      </c>
      <c r="AW33" s="44">
        <f t="shared" si="14"/>
        <v>62.5</v>
      </c>
      <c r="AX33" s="44">
        <f t="shared" si="15"/>
        <v>3906.25</v>
      </c>
      <c r="AY33" s="44"/>
      <c r="AZ33" s="44"/>
      <c r="BA33" s="44"/>
      <c r="BB33" s="44"/>
      <c r="BK33" s="1">
        <v>5</v>
      </c>
      <c r="BL33" s="1"/>
      <c r="BM33" s="45">
        <f t="shared" si="18"/>
        <v>89</v>
      </c>
      <c r="BN33" s="45">
        <f t="shared" si="19"/>
        <v>90.5</v>
      </c>
      <c r="BO33" s="44">
        <f t="shared" si="20"/>
        <v>1.5</v>
      </c>
      <c r="BP33" s="44">
        <f t="shared" si="21"/>
        <v>2.25</v>
      </c>
      <c r="BQ33" s="44"/>
      <c r="BR33" s="44"/>
      <c r="BS33" s="44"/>
      <c r="BT33" s="44"/>
      <c r="CC33" s="1">
        <v>4</v>
      </c>
      <c r="CD33" s="45">
        <f t="shared" si="24"/>
        <v>80</v>
      </c>
      <c r="CE33" s="45">
        <f t="shared" si="25"/>
        <v>90.5</v>
      </c>
      <c r="CF33" s="44">
        <f t="shared" si="26"/>
        <v>10.5</v>
      </c>
      <c r="CG33" s="44">
        <f t="shared" si="27"/>
        <v>110.25</v>
      </c>
      <c r="CH33" s="44"/>
      <c r="CI33" s="44"/>
      <c r="CJ33" s="44"/>
      <c r="CK33" s="44"/>
    </row>
    <row r="34" spans="1:96" x14ac:dyDescent="0.2">
      <c r="A34" s="32">
        <v>33</v>
      </c>
      <c r="B34" s="1">
        <v>3</v>
      </c>
      <c r="C34" s="1">
        <f xml:space="preserve"> COUNTIF('Deepfake Einschätzung gesamt'!B36,"1")+COUNTIF('Deepfake Einschätzung gesamt'!C36,"2")+COUNTIF('Deepfake Einschätzung gesamt'!D36,"1")+COUNTIF('Deepfake Einschätzung gesamt'!E36,"1")+COUNTIF('Deepfake Einschätzung gesamt'!F36,"2")+COUNTIF('Deepfake Einschätzung gesamt'!G36,"1")+COUNTIF('Deepfake Einschätzung gesamt'!H36,"2")+COUNTIF('Deepfake Einschätzung gesamt'!I36,"2")+COUNTIF('Deepfake Einschätzung gesamt'!J36,"1")+COUNTIF('Deepfake Einschätzung gesamt'!K36,"2")</f>
        <v>8</v>
      </c>
      <c r="D34" s="1">
        <f t="shared" si="0"/>
        <v>2</v>
      </c>
      <c r="E34" s="1">
        <v>1</v>
      </c>
      <c r="H34" s="45"/>
      <c r="I34" s="45"/>
      <c r="J34" s="45"/>
      <c r="K34" s="45"/>
      <c r="L34" s="45">
        <f t="shared" si="30"/>
        <v>102.5</v>
      </c>
      <c r="M34" s="45">
        <f t="shared" si="1"/>
        <v>67.5</v>
      </c>
      <c r="N34" s="44">
        <f t="shared" si="2"/>
        <v>-35</v>
      </c>
      <c r="O34" s="44">
        <f t="shared" si="3"/>
        <v>1225</v>
      </c>
      <c r="P34" s="44"/>
      <c r="Q34" s="44"/>
      <c r="R34" s="44"/>
      <c r="S34" s="44"/>
      <c r="AB34" s="1">
        <v>33</v>
      </c>
      <c r="AC34" s="1">
        <v>1</v>
      </c>
      <c r="AD34" s="1">
        <v>3</v>
      </c>
      <c r="AE34" s="45">
        <f t="shared" si="6"/>
        <v>17</v>
      </c>
      <c r="AF34" s="45">
        <f t="shared" si="7"/>
        <v>78</v>
      </c>
      <c r="AG34" s="44">
        <f t="shared" si="8"/>
        <v>61</v>
      </c>
      <c r="AH34" s="44">
        <f t="shared" si="9"/>
        <v>3721</v>
      </c>
      <c r="AI34" s="44"/>
      <c r="AJ34" s="44"/>
      <c r="AK34" s="44"/>
      <c r="AL34" s="44"/>
      <c r="AU34" s="45">
        <f t="shared" si="12"/>
        <v>28</v>
      </c>
      <c r="AV34" s="45">
        <f t="shared" si="13"/>
        <v>67.5</v>
      </c>
      <c r="AW34" s="44">
        <f t="shared" si="14"/>
        <v>39.5</v>
      </c>
      <c r="AX34" s="44">
        <f t="shared" si="15"/>
        <v>1560.25</v>
      </c>
      <c r="AY34" s="44"/>
      <c r="AZ34" s="44"/>
      <c r="BA34" s="44"/>
      <c r="BB34" s="44"/>
      <c r="BK34" s="1">
        <v>3</v>
      </c>
      <c r="BL34" s="1"/>
      <c r="BM34" s="45">
        <f t="shared" si="18"/>
        <v>22.5</v>
      </c>
      <c r="BN34" s="45">
        <f t="shared" si="19"/>
        <v>67.5</v>
      </c>
      <c r="BO34" s="44">
        <f t="shared" si="20"/>
        <v>45</v>
      </c>
      <c r="BP34" s="44">
        <f t="shared" si="21"/>
        <v>2025</v>
      </c>
      <c r="BQ34" s="44"/>
      <c r="BR34" s="44"/>
      <c r="BS34" s="44"/>
      <c r="BT34" s="44"/>
      <c r="CC34" s="1">
        <v>2</v>
      </c>
      <c r="CD34" s="45">
        <f t="shared" si="24"/>
        <v>8</v>
      </c>
      <c r="CE34" s="45">
        <f t="shared" si="25"/>
        <v>67.5</v>
      </c>
      <c r="CF34" s="44">
        <f t="shared" si="26"/>
        <v>59.5</v>
      </c>
      <c r="CG34" s="44">
        <f t="shared" si="27"/>
        <v>3540.25</v>
      </c>
      <c r="CH34" s="44"/>
      <c r="CI34" s="44"/>
      <c r="CJ34" s="44"/>
      <c r="CK34" s="44"/>
    </row>
    <row r="35" spans="1:96" x14ac:dyDescent="0.2">
      <c r="A35" s="32">
        <v>34</v>
      </c>
      <c r="B35" s="1">
        <v>2</v>
      </c>
      <c r="C35" s="1">
        <f xml:space="preserve"> COUNTIF('Deepfake Einschätzung gesamt'!B37,"1")+COUNTIF('Deepfake Einschätzung gesamt'!C37,"2")+COUNTIF('Deepfake Einschätzung gesamt'!D37,"1")+COUNTIF('Deepfake Einschätzung gesamt'!E37,"1")+COUNTIF('Deepfake Einschätzung gesamt'!F37,"2")+COUNTIF('Deepfake Einschätzung gesamt'!G37,"1")+COUNTIF('Deepfake Einschätzung gesamt'!H37,"2")+COUNTIF('Deepfake Einschätzung gesamt'!I37,"2")+COUNTIF('Deepfake Einschätzung gesamt'!J37,"1")+COUNTIF('Deepfake Einschätzung gesamt'!K37,"2")</f>
        <v>9</v>
      </c>
      <c r="D35" s="1">
        <f t="shared" si="0"/>
        <v>1</v>
      </c>
      <c r="E35" s="1">
        <v>1</v>
      </c>
      <c r="H35" s="45"/>
      <c r="I35" s="45"/>
      <c r="J35" s="45"/>
      <c r="K35" s="45"/>
      <c r="L35" s="45">
        <f t="shared" si="30"/>
        <v>56</v>
      </c>
      <c r="M35" s="45">
        <f t="shared" si="1"/>
        <v>90.5</v>
      </c>
      <c r="N35" s="44">
        <f t="shared" si="2"/>
        <v>34.5</v>
      </c>
      <c r="O35" s="44">
        <f t="shared" si="3"/>
        <v>1190.25</v>
      </c>
      <c r="P35" s="44"/>
      <c r="Q35" s="44"/>
      <c r="R35" s="44"/>
      <c r="S35" s="44"/>
      <c r="T35" s="36"/>
      <c r="U35" s="36"/>
      <c r="V35" s="36"/>
      <c r="W35" s="36"/>
      <c r="X35" s="36"/>
      <c r="Y35" s="36"/>
      <c r="Z35" s="36"/>
      <c r="AA35" s="36"/>
      <c r="AB35" s="1">
        <v>34</v>
      </c>
      <c r="AC35" s="1">
        <v>3</v>
      </c>
      <c r="AD35" s="1">
        <v>3</v>
      </c>
      <c r="AE35" s="45">
        <f t="shared" si="6"/>
        <v>105.5</v>
      </c>
      <c r="AF35" s="45">
        <f t="shared" si="7"/>
        <v>78</v>
      </c>
      <c r="AG35" s="44">
        <f t="shared" si="8"/>
        <v>-27.5</v>
      </c>
      <c r="AH35" s="44">
        <f t="shared" si="9"/>
        <v>756.25</v>
      </c>
      <c r="AI35" s="44"/>
      <c r="AJ35" s="44"/>
      <c r="AK35" s="44"/>
      <c r="AL35" s="44"/>
      <c r="AM35" s="36"/>
      <c r="AN35" s="36"/>
      <c r="AO35" s="36"/>
      <c r="AP35" s="36"/>
      <c r="AQ35" s="36"/>
      <c r="AR35" s="36"/>
      <c r="AS35" s="36"/>
      <c r="AU35" s="45">
        <f t="shared" si="12"/>
        <v>28</v>
      </c>
      <c r="AV35" s="45">
        <f t="shared" si="13"/>
        <v>90.5</v>
      </c>
      <c r="AW35" s="44">
        <f t="shared" si="14"/>
        <v>62.5</v>
      </c>
      <c r="AX35" s="44">
        <f t="shared" si="15"/>
        <v>3906.25</v>
      </c>
      <c r="AY35" s="44"/>
      <c r="AZ35" s="44"/>
      <c r="BA35" s="44"/>
      <c r="BB35" s="44"/>
      <c r="BC35" s="36"/>
      <c r="BD35" s="36"/>
      <c r="BE35" s="36"/>
      <c r="BF35" s="36"/>
      <c r="BG35" s="36"/>
      <c r="BH35" s="36"/>
      <c r="BI35" s="36"/>
      <c r="BK35" s="1">
        <v>5</v>
      </c>
      <c r="BL35" s="1"/>
      <c r="BM35" s="45">
        <f t="shared" si="18"/>
        <v>89</v>
      </c>
      <c r="BN35" s="45">
        <f t="shared" si="19"/>
        <v>90.5</v>
      </c>
      <c r="BO35" s="44">
        <f t="shared" si="20"/>
        <v>1.5</v>
      </c>
      <c r="BP35" s="44">
        <f t="shared" si="21"/>
        <v>2.25</v>
      </c>
      <c r="BQ35" s="44"/>
      <c r="BR35" s="44"/>
      <c r="BS35" s="44"/>
      <c r="BT35" s="44"/>
      <c r="BU35" s="36"/>
      <c r="BV35" s="36"/>
      <c r="BW35" s="36"/>
      <c r="BX35" s="36"/>
      <c r="BY35" s="36"/>
      <c r="BZ35" s="36"/>
      <c r="CA35" s="36"/>
      <c r="CC35" s="1">
        <v>4</v>
      </c>
      <c r="CD35" s="45">
        <f t="shared" si="24"/>
        <v>80</v>
      </c>
      <c r="CE35" s="45">
        <f t="shared" si="25"/>
        <v>90.5</v>
      </c>
      <c r="CF35" s="44">
        <f t="shared" si="26"/>
        <v>10.5</v>
      </c>
      <c r="CG35" s="44">
        <f t="shared" si="27"/>
        <v>110.25</v>
      </c>
      <c r="CH35" s="44"/>
      <c r="CI35" s="44"/>
      <c r="CJ35" s="44"/>
      <c r="CK35" s="44"/>
      <c r="CL35" s="36"/>
      <c r="CM35" s="36"/>
      <c r="CN35" s="36"/>
      <c r="CO35" s="36"/>
      <c r="CP35" s="36"/>
      <c r="CQ35" s="36"/>
      <c r="CR35" s="36"/>
    </row>
    <row r="36" spans="1:96" x14ac:dyDescent="0.2">
      <c r="A36" s="32">
        <v>35</v>
      </c>
      <c r="B36" s="1">
        <v>2</v>
      </c>
      <c r="C36" s="1">
        <f xml:space="preserve"> COUNTIF('Deepfake Einschätzung gesamt'!B38,"1")+COUNTIF('Deepfake Einschätzung gesamt'!C38,"2")+COUNTIF('Deepfake Einschätzung gesamt'!D38,"1")+COUNTIF('Deepfake Einschätzung gesamt'!E38,"1")+COUNTIF('Deepfake Einschätzung gesamt'!F38,"2")+COUNTIF('Deepfake Einschätzung gesamt'!G38,"1")+COUNTIF('Deepfake Einschätzung gesamt'!H38,"2")+COUNTIF('Deepfake Einschätzung gesamt'!I38,"2")+COUNTIF('Deepfake Einschätzung gesamt'!J38,"1")+COUNTIF('Deepfake Einschätzung gesamt'!K38,"2")</f>
        <v>9</v>
      </c>
      <c r="D36" s="1">
        <f t="shared" si="0"/>
        <v>1</v>
      </c>
      <c r="E36" s="1">
        <v>2</v>
      </c>
      <c r="H36" s="45"/>
      <c r="I36" s="45"/>
      <c r="J36" s="45"/>
      <c r="K36" s="45"/>
      <c r="L36" s="45">
        <f t="shared" si="30"/>
        <v>56</v>
      </c>
      <c r="M36" s="45">
        <f t="shared" si="1"/>
        <v>90.5</v>
      </c>
      <c r="N36" s="44">
        <f t="shared" si="2"/>
        <v>34.5</v>
      </c>
      <c r="O36" s="44">
        <f t="shared" si="3"/>
        <v>1190.25</v>
      </c>
      <c r="P36" s="44"/>
      <c r="Q36" s="44"/>
      <c r="R36" s="44"/>
      <c r="S36" s="44"/>
      <c r="AB36" s="1">
        <v>35</v>
      </c>
      <c r="AC36" s="1">
        <v>2</v>
      </c>
      <c r="AD36" s="1">
        <v>2</v>
      </c>
      <c r="AE36" s="45">
        <f t="shared" si="6"/>
        <v>62</v>
      </c>
      <c r="AF36" s="45">
        <f t="shared" si="7"/>
        <v>25</v>
      </c>
      <c r="AG36" s="44">
        <f t="shared" si="8"/>
        <v>-37</v>
      </c>
      <c r="AH36" s="44">
        <f t="shared" si="9"/>
        <v>1369</v>
      </c>
      <c r="AI36" s="44"/>
      <c r="AJ36" s="44"/>
      <c r="AK36" s="44"/>
      <c r="AL36" s="44"/>
      <c r="AU36" s="45">
        <f t="shared" si="12"/>
        <v>85.5</v>
      </c>
      <c r="AV36" s="45">
        <f t="shared" si="13"/>
        <v>90.5</v>
      </c>
      <c r="AW36" s="44">
        <f t="shared" si="14"/>
        <v>5</v>
      </c>
      <c r="AX36" s="44">
        <f t="shared" si="15"/>
        <v>25</v>
      </c>
      <c r="AY36" s="44"/>
      <c r="AZ36" s="44"/>
      <c r="BA36" s="44"/>
      <c r="BB36" s="44"/>
      <c r="BK36" s="1">
        <v>5</v>
      </c>
      <c r="BL36" s="1"/>
      <c r="BM36" s="45">
        <f t="shared" si="18"/>
        <v>89</v>
      </c>
      <c r="BN36" s="45">
        <f t="shared" si="19"/>
        <v>90.5</v>
      </c>
      <c r="BO36" s="44">
        <f t="shared" si="20"/>
        <v>1.5</v>
      </c>
      <c r="BP36" s="44">
        <f t="shared" si="21"/>
        <v>2.25</v>
      </c>
      <c r="BQ36" s="44"/>
      <c r="BR36" s="44"/>
      <c r="BS36" s="44"/>
      <c r="BT36" s="44"/>
      <c r="CC36" s="1">
        <v>5</v>
      </c>
      <c r="CD36" s="45">
        <f t="shared" si="24"/>
        <v>120</v>
      </c>
      <c r="CE36" s="45">
        <f t="shared" si="25"/>
        <v>90.5</v>
      </c>
      <c r="CF36" s="44">
        <f t="shared" si="26"/>
        <v>-29.5</v>
      </c>
      <c r="CG36" s="44">
        <f t="shared" si="27"/>
        <v>870.25</v>
      </c>
      <c r="CH36" s="44"/>
      <c r="CI36" s="44"/>
      <c r="CJ36" s="44"/>
      <c r="CK36" s="44"/>
    </row>
    <row r="37" spans="1:96" x14ac:dyDescent="0.2">
      <c r="A37" s="32">
        <v>36</v>
      </c>
      <c r="B37" s="1">
        <v>2</v>
      </c>
      <c r="C37" s="1">
        <f xml:space="preserve"> COUNTIF('Deepfake Einschätzung gesamt'!B39,"1")+COUNTIF('Deepfake Einschätzung gesamt'!C39,"2")+COUNTIF('Deepfake Einschätzung gesamt'!D39,"1")+COUNTIF('Deepfake Einschätzung gesamt'!E39,"1")+COUNTIF('Deepfake Einschätzung gesamt'!F39,"2")+COUNTIF('Deepfake Einschätzung gesamt'!G39,"1")+COUNTIF('Deepfake Einschätzung gesamt'!H39,"2")+COUNTIF('Deepfake Einschätzung gesamt'!I39,"2")+COUNTIF('Deepfake Einschätzung gesamt'!J39,"1")+COUNTIF('Deepfake Einschätzung gesamt'!K39,"2")</f>
        <v>10</v>
      </c>
      <c r="D37" s="1">
        <f t="shared" si="0"/>
        <v>0</v>
      </c>
      <c r="E37" s="1">
        <v>2</v>
      </c>
      <c r="H37" s="45"/>
      <c r="I37" s="45"/>
      <c r="J37" s="45"/>
      <c r="K37" s="45"/>
      <c r="L37" s="45">
        <f t="shared" si="30"/>
        <v>56</v>
      </c>
      <c r="M37" s="45">
        <f t="shared" si="1"/>
        <v>110.5</v>
      </c>
      <c r="N37" s="44">
        <f t="shared" si="2"/>
        <v>54.5</v>
      </c>
      <c r="O37" s="44">
        <f t="shared" si="3"/>
        <v>2970.25</v>
      </c>
      <c r="P37" s="44"/>
      <c r="Q37" s="44"/>
      <c r="R37" s="44"/>
      <c r="S37" s="44"/>
      <c r="AB37" s="1">
        <v>36</v>
      </c>
      <c r="AC37" s="1">
        <v>2</v>
      </c>
      <c r="AD37" s="1">
        <v>3</v>
      </c>
      <c r="AE37" s="45">
        <f t="shared" si="6"/>
        <v>62</v>
      </c>
      <c r="AF37" s="45">
        <f t="shared" si="7"/>
        <v>78</v>
      </c>
      <c r="AG37" s="44">
        <f t="shared" si="8"/>
        <v>16</v>
      </c>
      <c r="AH37" s="44">
        <f t="shared" si="9"/>
        <v>256</v>
      </c>
      <c r="AI37" s="44"/>
      <c r="AJ37" s="44"/>
      <c r="AK37" s="44"/>
      <c r="AL37" s="44"/>
      <c r="AU37" s="45">
        <f t="shared" si="12"/>
        <v>85.5</v>
      </c>
      <c r="AV37" s="45">
        <f t="shared" si="13"/>
        <v>110.5</v>
      </c>
      <c r="AW37" s="44">
        <f t="shared" si="14"/>
        <v>25</v>
      </c>
      <c r="AX37" s="44">
        <f t="shared" si="15"/>
        <v>625</v>
      </c>
      <c r="AY37" s="44"/>
      <c r="AZ37" s="44"/>
      <c r="BA37" s="44"/>
      <c r="BB37" s="44"/>
      <c r="BK37" s="1">
        <v>5</v>
      </c>
      <c r="BL37" s="1"/>
      <c r="BM37" s="45">
        <f t="shared" si="18"/>
        <v>89</v>
      </c>
      <c r="BN37" s="45">
        <f t="shared" si="19"/>
        <v>110.5</v>
      </c>
      <c r="BO37" s="44">
        <f t="shared" si="20"/>
        <v>21.5</v>
      </c>
      <c r="BP37" s="44">
        <f t="shared" si="21"/>
        <v>462.25</v>
      </c>
      <c r="BQ37" s="44"/>
      <c r="BR37" s="44"/>
      <c r="BS37" s="44"/>
      <c r="BT37" s="44"/>
      <c r="CC37" s="1">
        <v>4</v>
      </c>
      <c r="CD37" s="45">
        <f t="shared" si="24"/>
        <v>80</v>
      </c>
      <c r="CE37" s="45">
        <f t="shared" si="25"/>
        <v>110.5</v>
      </c>
      <c r="CF37" s="44">
        <f t="shared" si="26"/>
        <v>30.5</v>
      </c>
      <c r="CG37" s="44">
        <f t="shared" si="27"/>
        <v>930.25</v>
      </c>
      <c r="CH37" s="44"/>
      <c r="CI37" s="44"/>
      <c r="CJ37" s="44"/>
      <c r="CK37" s="44"/>
    </row>
    <row r="38" spans="1:96" x14ac:dyDescent="0.2">
      <c r="A38" s="32">
        <v>37</v>
      </c>
      <c r="B38" s="1">
        <v>2</v>
      </c>
      <c r="C38">
        <f xml:space="preserve"> COUNTIF('Deepfake Einschätzung gesamt'!B43,"1")+COUNTIF('Deepfake Einschätzung gesamt'!C43,"2")+COUNTIF('Deepfake Einschätzung gesamt'!D43,"1")+COUNTIF('Deepfake Einschätzung gesamt'!E43,"1")+COUNTIF('Deepfake Einschätzung gesamt'!F43,"2")+COUNTIF('Deepfake Einschätzung gesamt'!G43,"1")+COUNTIF('Deepfake Einschätzung gesamt'!H43,"2")+COUNTIF('Deepfake Einschätzung gesamt'!I43,"2")+COUNTIF('Deepfake Einschätzung gesamt'!J43,"1")+COUNTIF('Deepfake Einschätzung gesamt'!K43,"2")</f>
        <v>9</v>
      </c>
      <c r="D38" s="1">
        <f t="shared" si="0"/>
        <v>1</v>
      </c>
      <c r="E38" s="1">
        <v>2</v>
      </c>
      <c r="H38" s="45"/>
      <c r="I38" s="45"/>
      <c r="J38" s="45"/>
      <c r="K38" s="45"/>
      <c r="L38" s="45">
        <f t="shared" si="30"/>
        <v>56</v>
      </c>
      <c r="M38" s="45">
        <f t="shared" si="1"/>
        <v>90.5</v>
      </c>
      <c r="N38" s="44">
        <f t="shared" si="2"/>
        <v>34.5</v>
      </c>
      <c r="O38" s="44">
        <f t="shared" si="3"/>
        <v>1190.25</v>
      </c>
      <c r="P38" s="44"/>
      <c r="Q38" s="44"/>
      <c r="R38" s="44"/>
      <c r="S38" s="44"/>
      <c r="AB38" s="1">
        <v>37</v>
      </c>
      <c r="AC38" s="1">
        <v>2</v>
      </c>
      <c r="AD38" s="1">
        <v>2</v>
      </c>
      <c r="AE38" s="45">
        <f t="shared" si="6"/>
        <v>62</v>
      </c>
      <c r="AF38" s="45">
        <f t="shared" si="7"/>
        <v>25</v>
      </c>
      <c r="AG38" s="44">
        <f t="shared" si="8"/>
        <v>-37</v>
      </c>
      <c r="AH38" s="44">
        <f t="shared" si="9"/>
        <v>1369</v>
      </c>
      <c r="AI38" s="44"/>
      <c r="AJ38" s="44"/>
      <c r="AK38" s="44"/>
      <c r="AL38" s="44"/>
      <c r="AU38" s="45">
        <f t="shared" si="12"/>
        <v>85.5</v>
      </c>
      <c r="AV38" s="45">
        <f t="shared" si="13"/>
        <v>90.5</v>
      </c>
      <c r="AW38" s="44">
        <f t="shared" si="14"/>
        <v>5</v>
      </c>
      <c r="AX38" s="44">
        <f t="shared" si="15"/>
        <v>25</v>
      </c>
      <c r="AY38" s="44"/>
      <c r="AZ38" s="44"/>
      <c r="BA38" s="44"/>
      <c r="BB38" s="44"/>
      <c r="BK38" s="1">
        <v>5</v>
      </c>
      <c r="BL38" s="1"/>
      <c r="BM38" s="45">
        <f t="shared" si="18"/>
        <v>89</v>
      </c>
      <c r="BN38" s="45">
        <f t="shared" si="19"/>
        <v>90.5</v>
      </c>
      <c r="BO38" s="44">
        <f t="shared" si="20"/>
        <v>1.5</v>
      </c>
      <c r="BP38" s="44">
        <f t="shared" si="21"/>
        <v>2.25</v>
      </c>
      <c r="BQ38" s="44"/>
      <c r="BR38" s="44"/>
      <c r="BS38" s="44"/>
      <c r="BT38" s="44"/>
      <c r="CC38" s="1">
        <v>4</v>
      </c>
      <c r="CD38" s="45">
        <f t="shared" si="24"/>
        <v>80</v>
      </c>
      <c r="CE38" s="45">
        <f t="shared" si="25"/>
        <v>90.5</v>
      </c>
      <c r="CF38" s="44">
        <f t="shared" si="26"/>
        <v>10.5</v>
      </c>
      <c r="CG38" s="44">
        <f t="shared" si="27"/>
        <v>110.25</v>
      </c>
      <c r="CH38" s="44"/>
      <c r="CI38" s="44"/>
      <c r="CJ38" s="44"/>
      <c r="CK38" s="44"/>
    </row>
    <row r="39" spans="1:96" x14ac:dyDescent="0.2">
      <c r="A39" s="32">
        <v>38</v>
      </c>
      <c r="B39" s="1">
        <v>2</v>
      </c>
      <c r="C39" s="1">
        <f xml:space="preserve"> COUNTIF('Deepfake Einschätzung gesamt'!B44,"1")+COUNTIF('Deepfake Einschätzung gesamt'!C44,"2")+COUNTIF('Deepfake Einschätzung gesamt'!D44,"1")+COUNTIF('Deepfake Einschätzung gesamt'!E44,"1")+COUNTIF('Deepfake Einschätzung gesamt'!F44,"2")+COUNTIF('Deepfake Einschätzung gesamt'!G44,"1")+COUNTIF('Deepfake Einschätzung gesamt'!H44,"2")+COUNTIF('Deepfake Einschätzung gesamt'!I44,"2")+COUNTIF('Deepfake Einschätzung gesamt'!J44,"1")+COUNTIF('Deepfake Einschätzung gesamt'!K44,"2")</f>
        <v>6</v>
      </c>
      <c r="D39" s="1">
        <f t="shared" si="0"/>
        <v>4</v>
      </c>
      <c r="E39" s="1">
        <v>2</v>
      </c>
      <c r="H39" s="45"/>
      <c r="I39" s="45"/>
      <c r="J39" s="45"/>
      <c r="K39" s="45"/>
      <c r="L39" s="45">
        <f t="shared" si="30"/>
        <v>56</v>
      </c>
      <c r="M39" s="45">
        <f t="shared" si="1"/>
        <v>26.5</v>
      </c>
      <c r="N39" s="44">
        <f t="shared" si="2"/>
        <v>-29.5</v>
      </c>
      <c r="O39" s="44">
        <f t="shared" si="3"/>
        <v>870.25</v>
      </c>
      <c r="P39" s="44"/>
      <c r="Q39" s="44"/>
      <c r="R39" s="44"/>
      <c r="S39" s="44"/>
      <c r="AB39" s="1">
        <v>38</v>
      </c>
      <c r="AC39" s="1">
        <v>2</v>
      </c>
      <c r="AD39" s="1">
        <v>3</v>
      </c>
      <c r="AE39" s="45">
        <f t="shared" si="6"/>
        <v>62</v>
      </c>
      <c r="AF39" s="45">
        <f t="shared" si="7"/>
        <v>78</v>
      </c>
      <c r="AG39" s="44">
        <f t="shared" si="8"/>
        <v>16</v>
      </c>
      <c r="AH39" s="44">
        <f t="shared" si="9"/>
        <v>256</v>
      </c>
      <c r="AI39" s="44"/>
      <c r="AJ39" s="44"/>
      <c r="AK39" s="44"/>
      <c r="AL39" s="44"/>
      <c r="AU39" s="45">
        <f t="shared" si="12"/>
        <v>85.5</v>
      </c>
      <c r="AV39" s="45">
        <f t="shared" si="13"/>
        <v>26.5</v>
      </c>
      <c r="AW39" s="44">
        <f t="shared" si="14"/>
        <v>-59</v>
      </c>
      <c r="AX39" s="44">
        <f t="shared" si="15"/>
        <v>3481</v>
      </c>
      <c r="AY39" s="44"/>
      <c r="AZ39" s="44"/>
      <c r="BA39" s="44"/>
      <c r="BB39" s="44"/>
      <c r="BK39" s="1">
        <v>5</v>
      </c>
      <c r="BL39" s="1"/>
      <c r="BM39" s="45">
        <f t="shared" si="18"/>
        <v>89</v>
      </c>
      <c r="BN39" s="45">
        <f t="shared" si="19"/>
        <v>26.5</v>
      </c>
      <c r="BO39" s="44">
        <f t="shared" si="20"/>
        <v>-62.5</v>
      </c>
      <c r="BP39" s="44">
        <f t="shared" si="21"/>
        <v>3906.25</v>
      </c>
      <c r="BQ39" s="44"/>
      <c r="BR39" s="44"/>
      <c r="BS39" s="44"/>
      <c r="BT39" s="44"/>
      <c r="CC39" s="1">
        <v>3</v>
      </c>
      <c r="CD39" s="45">
        <f t="shared" si="24"/>
        <v>25.5</v>
      </c>
      <c r="CE39" s="45">
        <f t="shared" si="25"/>
        <v>26.5</v>
      </c>
      <c r="CF39" s="44">
        <f t="shared" si="26"/>
        <v>1</v>
      </c>
      <c r="CG39" s="44">
        <f t="shared" si="27"/>
        <v>1</v>
      </c>
      <c r="CH39" s="44"/>
      <c r="CI39" s="44"/>
      <c r="CJ39" s="44"/>
      <c r="CK39" s="44"/>
    </row>
    <row r="40" spans="1:96" x14ac:dyDescent="0.2">
      <c r="A40" s="32">
        <v>39</v>
      </c>
      <c r="B40" s="1">
        <v>2</v>
      </c>
      <c r="C40" s="1">
        <f xml:space="preserve"> COUNTIF('Deepfake Einschätzung gesamt'!B45,"1")+COUNTIF('Deepfake Einschätzung gesamt'!C45,"2")+COUNTIF('Deepfake Einschätzung gesamt'!D45,"1")+COUNTIF('Deepfake Einschätzung gesamt'!E45,"1")+COUNTIF('Deepfake Einschätzung gesamt'!F45,"2")+COUNTIF('Deepfake Einschätzung gesamt'!G45,"1")+COUNTIF('Deepfake Einschätzung gesamt'!H45,"2")+COUNTIF('Deepfake Einschätzung gesamt'!I45,"2")+COUNTIF('Deepfake Einschätzung gesamt'!J45,"1")+COUNTIF('Deepfake Einschätzung gesamt'!K45,"2")</f>
        <v>5</v>
      </c>
      <c r="D40" s="1">
        <f t="shared" si="0"/>
        <v>5</v>
      </c>
      <c r="E40" s="1">
        <v>2</v>
      </c>
      <c r="H40" s="45"/>
      <c r="I40" s="45"/>
      <c r="J40" s="45"/>
      <c r="K40" s="45"/>
      <c r="L40" s="45">
        <f t="shared" si="30"/>
        <v>56</v>
      </c>
      <c r="M40" s="45">
        <f t="shared" si="1"/>
        <v>11</v>
      </c>
      <c r="N40" s="44">
        <f t="shared" si="2"/>
        <v>-45</v>
      </c>
      <c r="O40" s="44">
        <f t="shared" si="3"/>
        <v>2025</v>
      </c>
      <c r="P40" s="44"/>
      <c r="Q40" s="44"/>
      <c r="R40" s="44"/>
      <c r="S40" s="44"/>
      <c r="T40" s="36"/>
      <c r="U40" s="36"/>
      <c r="V40" s="36"/>
      <c r="W40" s="36"/>
      <c r="X40" s="36"/>
      <c r="Y40" s="36"/>
      <c r="Z40" s="36"/>
      <c r="AA40" s="36"/>
      <c r="AB40" s="1">
        <v>39</v>
      </c>
      <c r="AC40" s="1">
        <v>1</v>
      </c>
      <c r="AD40" s="1">
        <v>4</v>
      </c>
      <c r="AE40" s="45">
        <f t="shared" si="6"/>
        <v>17</v>
      </c>
      <c r="AF40" s="45">
        <f t="shared" si="7"/>
        <v>116</v>
      </c>
      <c r="AG40" s="44">
        <f t="shared" si="8"/>
        <v>99</v>
      </c>
      <c r="AH40" s="44">
        <f t="shared" si="9"/>
        <v>9801</v>
      </c>
      <c r="AI40" s="44"/>
      <c r="AJ40" s="44"/>
      <c r="AK40" s="44"/>
      <c r="AL40" s="44"/>
      <c r="AM40" s="36"/>
      <c r="AN40" s="36"/>
      <c r="AO40" s="36"/>
      <c r="AP40" s="36"/>
      <c r="AQ40" s="36"/>
      <c r="AR40" s="36"/>
      <c r="AS40" s="36"/>
      <c r="AU40" s="45">
        <f t="shared" si="12"/>
        <v>85.5</v>
      </c>
      <c r="AV40" s="45">
        <f t="shared" si="13"/>
        <v>11</v>
      </c>
      <c r="AW40" s="44">
        <f t="shared" si="14"/>
        <v>-74.5</v>
      </c>
      <c r="AX40" s="44">
        <f t="shared" si="15"/>
        <v>5550.25</v>
      </c>
      <c r="AY40" s="44"/>
      <c r="AZ40" s="44"/>
      <c r="BA40" s="44"/>
      <c r="BB40" s="44"/>
      <c r="BC40" s="36"/>
      <c r="BD40" s="36"/>
      <c r="BE40" s="36"/>
      <c r="BF40" s="36"/>
      <c r="BG40" s="36"/>
      <c r="BH40" s="36"/>
      <c r="BI40" s="36"/>
      <c r="BK40" s="1">
        <v>4</v>
      </c>
      <c r="BL40" s="1"/>
      <c r="BM40" s="45">
        <f t="shared" si="18"/>
        <v>47</v>
      </c>
      <c r="BN40" s="45">
        <f t="shared" si="19"/>
        <v>11</v>
      </c>
      <c r="BO40" s="44">
        <f t="shared" si="20"/>
        <v>-36</v>
      </c>
      <c r="BP40" s="44">
        <f t="shared" si="21"/>
        <v>1296</v>
      </c>
      <c r="BQ40" s="44"/>
      <c r="BR40" s="44"/>
      <c r="BS40" s="44"/>
      <c r="BT40" s="44"/>
      <c r="BU40" s="36"/>
      <c r="BV40" s="36"/>
      <c r="BW40" s="36"/>
      <c r="BX40" s="36"/>
      <c r="BY40" s="36"/>
      <c r="BZ40" s="36"/>
      <c r="CA40" s="36"/>
      <c r="CC40" s="1">
        <v>4</v>
      </c>
      <c r="CD40" s="45">
        <f t="shared" si="24"/>
        <v>80</v>
      </c>
      <c r="CE40" s="45">
        <f t="shared" si="25"/>
        <v>11</v>
      </c>
      <c r="CF40" s="44">
        <f t="shared" si="26"/>
        <v>-69</v>
      </c>
      <c r="CG40" s="44">
        <f t="shared" si="27"/>
        <v>4761</v>
      </c>
      <c r="CH40" s="44"/>
      <c r="CI40" s="44"/>
      <c r="CJ40" s="44"/>
      <c r="CK40" s="44"/>
      <c r="CL40" s="36"/>
      <c r="CM40" s="36"/>
      <c r="CN40" s="36"/>
      <c r="CO40" s="36"/>
      <c r="CP40" s="36"/>
      <c r="CQ40" s="36"/>
      <c r="CR40" s="36"/>
    </row>
    <row r="41" spans="1:96" x14ac:dyDescent="0.2">
      <c r="A41" s="32">
        <v>40</v>
      </c>
      <c r="B41" s="1">
        <v>3</v>
      </c>
      <c r="C41" s="1">
        <f xml:space="preserve"> COUNTIF('Deepfake Einschätzung gesamt'!B46,"1")+COUNTIF('Deepfake Einschätzung gesamt'!C46,"2")+COUNTIF('Deepfake Einschätzung gesamt'!D46,"1")+COUNTIF('Deepfake Einschätzung gesamt'!E46,"1")+COUNTIF('Deepfake Einschätzung gesamt'!F46,"2")+COUNTIF('Deepfake Einschätzung gesamt'!G46,"1")+COUNTIF('Deepfake Einschätzung gesamt'!H46,"2")+COUNTIF('Deepfake Einschätzung gesamt'!I46,"2")+COUNTIF('Deepfake Einschätzung gesamt'!J46,"1")+COUNTIF('Deepfake Einschätzung gesamt'!K46,"2")</f>
        <v>10</v>
      </c>
      <c r="D41" s="1">
        <f t="shared" si="0"/>
        <v>0</v>
      </c>
      <c r="E41" s="1">
        <v>1</v>
      </c>
      <c r="H41" s="45"/>
      <c r="I41" s="45"/>
      <c r="J41" s="45"/>
      <c r="K41" s="45"/>
      <c r="L41" s="45">
        <f t="shared" si="30"/>
        <v>102.5</v>
      </c>
      <c r="M41" s="45">
        <f t="shared" si="1"/>
        <v>110.5</v>
      </c>
      <c r="N41" s="44">
        <f t="shared" si="2"/>
        <v>8</v>
      </c>
      <c r="O41" s="44">
        <f t="shared" si="3"/>
        <v>64</v>
      </c>
      <c r="P41" s="44"/>
      <c r="Q41" s="44"/>
      <c r="R41" s="44"/>
      <c r="S41" s="44"/>
      <c r="T41" s="36"/>
      <c r="U41" s="36"/>
      <c r="V41" s="36"/>
      <c r="W41" s="36"/>
      <c r="X41" s="36"/>
      <c r="Y41" s="36"/>
      <c r="Z41" s="36"/>
      <c r="AA41" s="36"/>
      <c r="AB41" s="1">
        <v>40</v>
      </c>
      <c r="AC41" s="1">
        <v>1</v>
      </c>
      <c r="AD41" s="1">
        <v>4</v>
      </c>
      <c r="AE41" s="45">
        <f t="shared" si="6"/>
        <v>17</v>
      </c>
      <c r="AF41" s="45">
        <f t="shared" si="7"/>
        <v>116</v>
      </c>
      <c r="AG41" s="44">
        <f t="shared" si="8"/>
        <v>99</v>
      </c>
      <c r="AH41" s="44">
        <f t="shared" si="9"/>
        <v>9801</v>
      </c>
      <c r="AI41" s="44"/>
      <c r="AJ41" s="44"/>
      <c r="AK41" s="44"/>
      <c r="AL41" s="44"/>
      <c r="AM41" s="36"/>
      <c r="AN41" s="36"/>
      <c r="AO41" s="36"/>
      <c r="AP41" s="36"/>
      <c r="AQ41" s="36"/>
      <c r="AR41" s="36"/>
      <c r="AS41" s="36"/>
      <c r="AU41" s="45">
        <f t="shared" si="12"/>
        <v>28</v>
      </c>
      <c r="AV41" s="45">
        <f t="shared" si="13"/>
        <v>110.5</v>
      </c>
      <c r="AW41" s="44">
        <f t="shared" si="14"/>
        <v>82.5</v>
      </c>
      <c r="AX41" s="44">
        <f t="shared" si="15"/>
        <v>6806.25</v>
      </c>
      <c r="AY41" s="44"/>
      <c r="AZ41" s="44"/>
      <c r="BA41" s="44"/>
      <c r="BB41" s="44"/>
      <c r="BC41" s="36"/>
      <c r="BD41" s="36"/>
      <c r="BE41" s="36"/>
      <c r="BF41" s="36"/>
      <c r="BG41" s="36"/>
      <c r="BH41" s="36"/>
      <c r="BI41" s="36"/>
      <c r="BK41" s="1">
        <v>3</v>
      </c>
      <c r="BL41" s="1"/>
      <c r="BM41" s="45">
        <f t="shared" si="18"/>
        <v>22.5</v>
      </c>
      <c r="BN41" s="45">
        <f t="shared" si="19"/>
        <v>110.5</v>
      </c>
      <c r="BO41" s="44">
        <f t="shared" si="20"/>
        <v>88</v>
      </c>
      <c r="BP41" s="44">
        <f t="shared" si="21"/>
        <v>7744</v>
      </c>
      <c r="BQ41" s="44"/>
      <c r="BR41" s="44"/>
      <c r="BS41" s="44"/>
      <c r="BT41" s="44"/>
      <c r="BU41" s="36"/>
      <c r="BV41" s="36"/>
      <c r="BW41" s="36"/>
      <c r="BX41" s="36"/>
      <c r="BY41" s="36"/>
      <c r="BZ41" s="36"/>
      <c r="CA41" s="36"/>
      <c r="CC41" s="1">
        <v>4</v>
      </c>
      <c r="CD41" s="45">
        <f t="shared" si="24"/>
        <v>80</v>
      </c>
      <c r="CE41" s="45">
        <f t="shared" si="25"/>
        <v>110.5</v>
      </c>
      <c r="CF41" s="44">
        <f t="shared" si="26"/>
        <v>30.5</v>
      </c>
      <c r="CG41" s="44">
        <f t="shared" si="27"/>
        <v>930.25</v>
      </c>
      <c r="CH41" s="44"/>
      <c r="CI41" s="44"/>
      <c r="CJ41" s="44"/>
      <c r="CK41" s="44"/>
      <c r="CL41" s="36"/>
      <c r="CM41" s="36"/>
      <c r="CN41" s="36"/>
      <c r="CO41" s="36"/>
      <c r="CP41" s="36"/>
      <c r="CQ41" s="36"/>
      <c r="CR41" s="36"/>
    </row>
    <row r="42" spans="1:96" x14ac:dyDescent="0.2">
      <c r="A42" s="32">
        <v>41</v>
      </c>
      <c r="B42" s="1">
        <v>2</v>
      </c>
      <c r="C42" s="1">
        <f xml:space="preserve"> COUNTIF('Deepfake Einschätzung gesamt'!B48,"1")+COUNTIF('Deepfake Einschätzung gesamt'!C48,"2")+COUNTIF('Deepfake Einschätzung gesamt'!D48,"1")+COUNTIF('Deepfake Einschätzung gesamt'!E48,"1")+COUNTIF('Deepfake Einschätzung gesamt'!F48,"2")+COUNTIF('Deepfake Einschätzung gesamt'!G48,"1")+COUNTIF('Deepfake Einschätzung gesamt'!H48,"2")+COUNTIF('Deepfake Einschätzung gesamt'!I48,"2")+COUNTIF('Deepfake Einschätzung gesamt'!J48,"1")+COUNTIF('Deepfake Einschätzung gesamt'!K48,"2")</f>
        <v>8</v>
      </c>
      <c r="D42" s="1">
        <f t="shared" si="0"/>
        <v>2</v>
      </c>
      <c r="E42" s="1">
        <v>1</v>
      </c>
      <c r="H42" s="45"/>
      <c r="I42" s="45"/>
      <c r="J42" s="45"/>
      <c r="K42" s="45"/>
      <c r="L42" s="45">
        <f t="shared" si="30"/>
        <v>56</v>
      </c>
      <c r="M42" s="45">
        <f t="shared" si="1"/>
        <v>67.5</v>
      </c>
      <c r="N42" s="44">
        <f t="shared" si="2"/>
        <v>11.5</v>
      </c>
      <c r="O42" s="44">
        <f t="shared" si="3"/>
        <v>132.25</v>
      </c>
      <c r="P42" s="44"/>
      <c r="Q42" s="44"/>
      <c r="R42" s="44"/>
      <c r="S42" s="44"/>
      <c r="T42" s="36"/>
      <c r="U42" s="36"/>
      <c r="V42" s="36"/>
      <c r="W42" s="36"/>
      <c r="X42" s="36"/>
      <c r="Y42" s="36"/>
      <c r="Z42" s="36"/>
      <c r="AA42" s="36"/>
      <c r="AB42" s="1">
        <v>41</v>
      </c>
      <c r="AC42" s="1">
        <v>2</v>
      </c>
      <c r="AD42" s="1">
        <v>3</v>
      </c>
      <c r="AE42" s="45">
        <f t="shared" si="6"/>
        <v>62</v>
      </c>
      <c r="AF42" s="45">
        <f t="shared" si="7"/>
        <v>78</v>
      </c>
      <c r="AG42" s="44">
        <f t="shared" si="8"/>
        <v>16</v>
      </c>
      <c r="AH42" s="44">
        <f t="shared" si="9"/>
        <v>256</v>
      </c>
      <c r="AI42" s="44"/>
      <c r="AJ42" s="44"/>
      <c r="AK42" s="44"/>
      <c r="AL42" s="44"/>
      <c r="AM42" s="36"/>
      <c r="AN42" s="36"/>
      <c r="AO42" s="36"/>
      <c r="AP42" s="36"/>
      <c r="AQ42" s="36"/>
      <c r="AR42" s="36"/>
      <c r="AS42" s="36"/>
      <c r="AU42" s="45">
        <f t="shared" si="12"/>
        <v>28</v>
      </c>
      <c r="AV42" s="45">
        <f t="shared" si="13"/>
        <v>67.5</v>
      </c>
      <c r="AW42" s="44">
        <f t="shared" si="14"/>
        <v>39.5</v>
      </c>
      <c r="AX42" s="44">
        <f t="shared" si="15"/>
        <v>1560.25</v>
      </c>
      <c r="AY42" s="44"/>
      <c r="AZ42" s="44"/>
      <c r="BA42" s="44"/>
      <c r="BB42" s="44"/>
      <c r="BC42" s="36"/>
      <c r="BD42" s="36"/>
      <c r="BE42" s="36"/>
      <c r="BF42" s="36"/>
      <c r="BG42" s="36"/>
      <c r="BH42" s="36"/>
      <c r="BI42" s="36"/>
      <c r="BK42" s="1">
        <v>5</v>
      </c>
      <c r="BL42" s="1"/>
      <c r="BM42" s="45">
        <f t="shared" si="18"/>
        <v>89</v>
      </c>
      <c r="BN42" s="45">
        <f t="shared" si="19"/>
        <v>67.5</v>
      </c>
      <c r="BO42" s="44">
        <f t="shared" si="20"/>
        <v>-21.5</v>
      </c>
      <c r="BP42" s="44">
        <f t="shared" si="21"/>
        <v>462.25</v>
      </c>
      <c r="BQ42" s="44"/>
      <c r="BR42" s="44"/>
      <c r="BS42" s="44"/>
      <c r="BT42" s="44"/>
      <c r="BU42" s="36"/>
      <c r="BV42" s="36"/>
      <c r="BW42" s="36"/>
      <c r="BX42" s="36"/>
      <c r="BY42" s="36"/>
      <c r="BZ42" s="36"/>
      <c r="CA42" s="36"/>
      <c r="CC42" s="1">
        <v>4</v>
      </c>
      <c r="CD42" s="45">
        <f t="shared" si="24"/>
        <v>80</v>
      </c>
      <c r="CE42" s="45">
        <f t="shared" si="25"/>
        <v>67.5</v>
      </c>
      <c r="CF42" s="44">
        <f t="shared" si="26"/>
        <v>-12.5</v>
      </c>
      <c r="CG42" s="44">
        <f t="shared" si="27"/>
        <v>156.25</v>
      </c>
      <c r="CH42" s="44"/>
      <c r="CI42" s="44"/>
      <c r="CJ42" s="44"/>
      <c r="CK42" s="44"/>
      <c r="CL42" s="36"/>
      <c r="CM42" s="36"/>
      <c r="CN42" s="36"/>
      <c r="CO42" s="36"/>
      <c r="CP42" s="36"/>
      <c r="CQ42" s="36"/>
      <c r="CR42" s="36"/>
    </row>
    <row r="43" spans="1:96" x14ac:dyDescent="0.2">
      <c r="A43" s="32">
        <v>42</v>
      </c>
      <c r="B43" s="1">
        <v>2</v>
      </c>
      <c r="C43" s="1">
        <f xml:space="preserve"> COUNTIF('Deepfake Einschätzung gesamt'!B49,"1")+COUNTIF('Deepfake Einschätzung gesamt'!C49,"2")+COUNTIF('Deepfake Einschätzung gesamt'!D49,"1")+COUNTIF('Deepfake Einschätzung gesamt'!E49,"1")+COUNTIF('Deepfake Einschätzung gesamt'!F49,"2")+COUNTIF('Deepfake Einschätzung gesamt'!G49,"1")+COUNTIF('Deepfake Einschätzung gesamt'!H49,"2")+COUNTIF('Deepfake Einschätzung gesamt'!I49,"2")+COUNTIF('Deepfake Einschätzung gesamt'!J49,"1")+COUNTIF('Deepfake Einschätzung gesamt'!K49,"2")</f>
        <v>8</v>
      </c>
      <c r="D43" s="1">
        <f t="shared" si="0"/>
        <v>2</v>
      </c>
      <c r="E43" s="1">
        <v>2</v>
      </c>
      <c r="H43" s="45"/>
      <c r="I43" s="45"/>
      <c r="J43" s="45"/>
      <c r="K43" s="45"/>
      <c r="L43" s="45">
        <f t="shared" si="30"/>
        <v>56</v>
      </c>
      <c r="M43" s="45">
        <f t="shared" si="1"/>
        <v>67.5</v>
      </c>
      <c r="N43" s="44">
        <f t="shared" si="2"/>
        <v>11.5</v>
      </c>
      <c r="O43" s="44">
        <f t="shared" si="3"/>
        <v>132.25</v>
      </c>
      <c r="P43" s="44"/>
      <c r="Q43" s="44"/>
      <c r="R43" s="44"/>
      <c r="S43" s="44"/>
      <c r="AB43" s="1">
        <v>42</v>
      </c>
      <c r="AC43" s="1">
        <v>2</v>
      </c>
      <c r="AD43" s="1">
        <v>3</v>
      </c>
      <c r="AE43" s="45">
        <f t="shared" si="6"/>
        <v>62</v>
      </c>
      <c r="AF43" s="45">
        <f t="shared" si="7"/>
        <v>78</v>
      </c>
      <c r="AG43" s="44">
        <f t="shared" si="8"/>
        <v>16</v>
      </c>
      <c r="AH43" s="44">
        <f t="shared" si="9"/>
        <v>256</v>
      </c>
      <c r="AI43" s="44"/>
      <c r="AJ43" s="44"/>
      <c r="AK43" s="44"/>
      <c r="AL43" s="44"/>
      <c r="AU43" s="45">
        <f t="shared" si="12"/>
        <v>85.5</v>
      </c>
      <c r="AV43" s="45">
        <f t="shared" si="13"/>
        <v>67.5</v>
      </c>
      <c r="AW43" s="44">
        <f t="shared" si="14"/>
        <v>-18</v>
      </c>
      <c r="AX43" s="44">
        <f t="shared" si="15"/>
        <v>324</v>
      </c>
      <c r="AY43" s="44"/>
      <c r="AZ43" s="44"/>
      <c r="BA43" s="44"/>
      <c r="BB43" s="44"/>
      <c r="BK43" s="1">
        <v>5</v>
      </c>
      <c r="BL43" s="1"/>
      <c r="BM43" s="45">
        <f t="shared" si="18"/>
        <v>89</v>
      </c>
      <c r="BN43" s="45">
        <f t="shared" si="19"/>
        <v>67.5</v>
      </c>
      <c r="BO43" s="44">
        <f t="shared" si="20"/>
        <v>-21.5</v>
      </c>
      <c r="BP43" s="44">
        <f t="shared" si="21"/>
        <v>462.25</v>
      </c>
      <c r="BQ43" s="44"/>
      <c r="BR43" s="44"/>
      <c r="BS43" s="44"/>
      <c r="BT43" s="44"/>
      <c r="CC43" s="1">
        <v>3</v>
      </c>
      <c r="CD43" s="45">
        <f t="shared" si="24"/>
        <v>25.5</v>
      </c>
      <c r="CE43" s="45">
        <f t="shared" si="25"/>
        <v>67.5</v>
      </c>
      <c r="CF43" s="44">
        <f t="shared" si="26"/>
        <v>42</v>
      </c>
      <c r="CG43" s="44">
        <f t="shared" si="27"/>
        <v>1764</v>
      </c>
      <c r="CH43" s="44"/>
      <c r="CI43" s="44"/>
      <c r="CJ43" s="44"/>
      <c r="CK43" s="44"/>
    </row>
    <row r="44" spans="1:96" x14ac:dyDescent="0.2">
      <c r="A44" s="32">
        <v>43</v>
      </c>
      <c r="B44" s="1">
        <v>1</v>
      </c>
      <c r="C44" s="1">
        <f xml:space="preserve"> COUNTIF('Deepfake Einschätzung gesamt'!B51,"1")+COUNTIF('Deepfake Einschätzung gesamt'!C51,"2")+COUNTIF('Deepfake Einschätzung gesamt'!D51,"1")+COUNTIF('Deepfake Einschätzung gesamt'!E51,"1")+COUNTIF('Deepfake Einschätzung gesamt'!F51,"2")+COUNTIF('Deepfake Einschätzung gesamt'!G51,"1")+COUNTIF('Deepfake Einschätzung gesamt'!H51,"2")+COUNTIF('Deepfake Einschätzung gesamt'!I51,"2")+COUNTIF('Deepfake Einschätzung gesamt'!J51,"1")+COUNTIF('Deepfake Einschätzung gesamt'!K51,"2")</f>
        <v>10</v>
      </c>
      <c r="D44" s="1">
        <f t="shared" si="0"/>
        <v>0</v>
      </c>
      <c r="E44" s="1">
        <v>2</v>
      </c>
      <c r="H44" s="45"/>
      <c r="I44" s="45"/>
      <c r="J44" s="45"/>
      <c r="K44" s="45"/>
      <c r="L44" s="45">
        <f t="shared" si="30"/>
        <v>14</v>
      </c>
      <c r="M44" s="45">
        <f t="shared" si="1"/>
        <v>110.5</v>
      </c>
      <c r="N44" s="44">
        <f t="shared" si="2"/>
        <v>96.5</v>
      </c>
      <c r="O44" s="44">
        <f t="shared" si="3"/>
        <v>9312.25</v>
      </c>
      <c r="P44" s="44"/>
      <c r="Q44" s="44"/>
      <c r="R44" s="44"/>
      <c r="S44" s="44"/>
      <c r="AB44" s="1">
        <v>43</v>
      </c>
      <c r="AC44" s="1">
        <v>2</v>
      </c>
      <c r="AD44" s="1">
        <v>1</v>
      </c>
      <c r="AE44" s="45">
        <f t="shared" si="6"/>
        <v>62</v>
      </c>
      <c r="AF44" s="45">
        <f t="shared" si="7"/>
        <v>3</v>
      </c>
      <c r="AG44" s="44">
        <f t="shared" si="8"/>
        <v>-59</v>
      </c>
      <c r="AH44" s="44">
        <f t="shared" si="9"/>
        <v>3481</v>
      </c>
      <c r="AI44" s="44"/>
      <c r="AJ44" s="44"/>
      <c r="AK44" s="44"/>
      <c r="AL44" s="44"/>
      <c r="AU44" s="45">
        <f t="shared" si="12"/>
        <v>85.5</v>
      </c>
      <c r="AV44" s="45">
        <f t="shared" si="13"/>
        <v>110.5</v>
      </c>
      <c r="AW44" s="44">
        <f t="shared" si="14"/>
        <v>25</v>
      </c>
      <c r="AX44" s="44">
        <f t="shared" si="15"/>
        <v>625</v>
      </c>
      <c r="AY44" s="44"/>
      <c r="AZ44" s="44"/>
      <c r="BA44" s="44"/>
      <c r="BB44" s="44"/>
      <c r="BK44" s="1">
        <v>5</v>
      </c>
      <c r="BL44" s="1"/>
      <c r="BM44" s="45">
        <f t="shared" si="18"/>
        <v>89</v>
      </c>
      <c r="BN44" s="45">
        <f t="shared" si="19"/>
        <v>110.5</v>
      </c>
      <c r="BO44" s="44">
        <f t="shared" si="20"/>
        <v>21.5</v>
      </c>
      <c r="BP44" s="44">
        <f t="shared" si="21"/>
        <v>462.25</v>
      </c>
      <c r="BQ44" s="44"/>
      <c r="BR44" s="44"/>
      <c r="BS44" s="44"/>
      <c r="BT44" s="44"/>
      <c r="CC44" s="1">
        <v>3</v>
      </c>
      <c r="CD44" s="45">
        <f t="shared" si="24"/>
        <v>25.5</v>
      </c>
      <c r="CE44" s="45">
        <f t="shared" si="25"/>
        <v>110.5</v>
      </c>
      <c r="CF44" s="44">
        <f t="shared" si="26"/>
        <v>85</v>
      </c>
      <c r="CG44" s="44">
        <f t="shared" si="27"/>
        <v>7225</v>
      </c>
      <c r="CH44" s="44"/>
      <c r="CI44" s="44"/>
      <c r="CJ44" s="44"/>
      <c r="CK44" s="44"/>
    </row>
    <row r="45" spans="1:96" x14ac:dyDescent="0.2">
      <c r="A45" s="32">
        <v>44</v>
      </c>
      <c r="B45" s="1">
        <v>2</v>
      </c>
      <c r="C45" s="1">
        <f xml:space="preserve"> COUNTIF('Deepfake Einschätzung gesamt'!B52,"1")+COUNTIF('Deepfake Einschätzung gesamt'!C52,"2")+COUNTIF('Deepfake Einschätzung gesamt'!D52,"1")+COUNTIF('Deepfake Einschätzung gesamt'!E52,"1")+COUNTIF('Deepfake Einschätzung gesamt'!F52,"2")+COUNTIF('Deepfake Einschätzung gesamt'!G52,"1")+COUNTIF('Deepfake Einschätzung gesamt'!H52,"2")+COUNTIF('Deepfake Einschätzung gesamt'!I52,"2")+COUNTIF('Deepfake Einschätzung gesamt'!J52,"1")+COUNTIF('Deepfake Einschätzung gesamt'!K52,"2")</f>
        <v>9</v>
      </c>
      <c r="D45" s="1">
        <f t="shared" si="0"/>
        <v>1</v>
      </c>
      <c r="E45" s="1">
        <v>1</v>
      </c>
      <c r="H45" s="45"/>
      <c r="I45" s="45"/>
      <c r="J45" s="45"/>
      <c r="K45" s="45"/>
      <c r="L45" s="45">
        <f t="shared" si="30"/>
        <v>56</v>
      </c>
      <c r="M45" s="45">
        <f t="shared" si="1"/>
        <v>90.5</v>
      </c>
      <c r="N45" s="44">
        <f t="shared" si="2"/>
        <v>34.5</v>
      </c>
      <c r="O45" s="44">
        <f t="shared" si="3"/>
        <v>1190.25</v>
      </c>
      <c r="P45" s="44"/>
      <c r="Q45" s="44"/>
      <c r="R45" s="44"/>
      <c r="S45" s="44"/>
      <c r="AB45" s="1">
        <v>44</v>
      </c>
      <c r="AC45" s="1">
        <v>3</v>
      </c>
      <c r="AD45" s="1">
        <v>2</v>
      </c>
      <c r="AE45" s="45">
        <f t="shared" si="6"/>
        <v>105.5</v>
      </c>
      <c r="AF45" s="45">
        <f t="shared" si="7"/>
        <v>25</v>
      </c>
      <c r="AG45" s="44">
        <f t="shared" si="8"/>
        <v>-80.5</v>
      </c>
      <c r="AH45" s="44">
        <f t="shared" si="9"/>
        <v>6480.25</v>
      </c>
      <c r="AI45" s="44"/>
      <c r="AJ45" s="44"/>
      <c r="AK45" s="44"/>
      <c r="AL45" s="44"/>
      <c r="AU45" s="45">
        <f t="shared" si="12"/>
        <v>28</v>
      </c>
      <c r="AV45" s="45">
        <f t="shared" si="13"/>
        <v>90.5</v>
      </c>
      <c r="AW45" s="44">
        <f t="shared" si="14"/>
        <v>62.5</v>
      </c>
      <c r="AX45" s="44">
        <f t="shared" si="15"/>
        <v>3906.25</v>
      </c>
      <c r="AY45" s="44"/>
      <c r="AZ45" s="44"/>
      <c r="BA45" s="44"/>
      <c r="BB45" s="44"/>
      <c r="BK45" s="1">
        <v>5</v>
      </c>
      <c r="BL45" s="1"/>
      <c r="BM45" s="45">
        <f t="shared" si="18"/>
        <v>89</v>
      </c>
      <c r="BN45" s="45">
        <f t="shared" si="19"/>
        <v>90.5</v>
      </c>
      <c r="BO45" s="44">
        <f t="shared" si="20"/>
        <v>1.5</v>
      </c>
      <c r="BP45" s="44">
        <f t="shared" si="21"/>
        <v>2.25</v>
      </c>
      <c r="BQ45" s="44"/>
      <c r="BR45" s="44"/>
      <c r="BS45" s="44"/>
      <c r="BT45" s="44"/>
      <c r="CC45" s="1">
        <v>3</v>
      </c>
      <c r="CD45" s="45">
        <f t="shared" si="24"/>
        <v>25.5</v>
      </c>
      <c r="CE45" s="45">
        <f t="shared" si="25"/>
        <v>90.5</v>
      </c>
      <c r="CF45" s="44">
        <f t="shared" si="26"/>
        <v>65</v>
      </c>
      <c r="CG45" s="44">
        <f t="shared" si="27"/>
        <v>4225</v>
      </c>
      <c r="CH45" s="44"/>
      <c r="CI45" s="44"/>
      <c r="CJ45" s="44"/>
      <c r="CK45" s="44"/>
    </row>
    <row r="46" spans="1:96" x14ac:dyDescent="0.2">
      <c r="A46" s="32">
        <v>45</v>
      </c>
      <c r="B46" s="1">
        <v>2</v>
      </c>
      <c r="C46" s="1">
        <f xml:space="preserve"> COUNTIF('Deepfake Einschätzung gesamt'!B53,"1")+COUNTIF('Deepfake Einschätzung gesamt'!C53,"2")+COUNTIF('Deepfake Einschätzung gesamt'!D53,"1")+COUNTIF('Deepfake Einschätzung gesamt'!E53,"1")+COUNTIF('Deepfake Einschätzung gesamt'!F53,"2")+COUNTIF('Deepfake Einschätzung gesamt'!G53,"1")+COUNTIF('Deepfake Einschätzung gesamt'!H53,"2")+COUNTIF('Deepfake Einschätzung gesamt'!I53,"2")+COUNTIF('Deepfake Einschätzung gesamt'!J53,"1")+COUNTIF('Deepfake Einschätzung gesamt'!K53,"2")</f>
        <v>8</v>
      </c>
      <c r="D46" s="1">
        <f t="shared" si="0"/>
        <v>2</v>
      </c>
      <c r="E46" s="1">
        <v>2</v>
      </c>
      <c r="H46" s="45"/>
      <c r="I46" s="45"/>
      <c r="J46" s="45"/>
      <c r="K46" s="45"/>
      <c r="L46" s="45">
        <f t="shared" si="30"/>
        <v>56</v>
      </c>
      <c r="M46" s="45">
        <f t="shared" si="1"/>
        <v>67.5</v>
      </c>
      <c r="N46" s="44">
        <f t="shared" si="2"/>
        <v>11.5</v>
      </c>
      <c r="O46" s="44">
        <f t="shared" si="3"/>
        <v>132.25</v>
      </c>
      <c r="P46" s="44"/>
      <c r="Q46" s="44"/>
      <c r="R46" s="44"/>
      <c r="S46" s="44"/>
      <c r="AB46" s="1">
        <v>45</v>
      </c>
      <c r="AC46" s="1">
        <v>1</v>
      </c>
      <c r="AD46" s="1">
        <v>3</v>
      </c>
      <c r="AE46" s="45">
        <f t="shared" si="6"/>
        <v>17</v>
      </c>
      <c r="AF46" s="45">
        <f t="shared" si="7"/>
        <v>78</v>
      </c>
      <c r="AG46" s="44">
        <f t="shared" si="8"/>
        <v>61</v>
      </c>
      <c r="AH46" s="44">
        <f t="shared" si="9"/>
        <v>3721</v>
      </c>
      <c r="AI46" s="44"/>
      <c r="AJ46" s="44"/>
      <c r="AK46" s="44"/>
      <c r="AL46" s="44"/>
      <c r="AU46" s="45">
        <f t="shared" si="12"/>
        <v>85.5</v>
      </c>
      <c r="AV46" s="45">
        <f t="shared" si="13"/>
        <v>67.5</v>
      </c>
      <c r="AW46" s="44">
        <f t="shared" si="14"/>
        <v>-18</v>
      </c>
      <c r="AX46" s="44">
        <f t="shared" si="15"/>
        <v>324</v>
      </c>
      <c r="AY46" s="44"/>
      <c r="AZ46" s="44"/>
      <c r="BA46" s="44"/>
      <c r="BB46" s="44"/>
      <c r="BK46" s="1">
        <v>4</v>
      </c>
      <c r="BL46" s="1"/>
      <c r="BM46" s="45">
        <f t="shared" si="18"/>
        <v>47</v>
      </c>
      <c r="BN46" s="45">
        <f t="shared" si="19"/>
        <v>67.5</v>
      </c>
      <c r="BO46" s="44">
        <f t="shared" si="20"/>
        <v>20.5</v>
      </c>
      <c r="BP46" s="44">
        <f t="shared" si="21"/>
        <v>420.25</v>
      </c>
      <c r="BQ46" s="44"/>
      <c r="BR46" s="44"/>
      <c r="BS46" s="44"/>
      <c r="BT46" s="44"/>
      <c r="CC46" s="1">
        <v>4</v>
      </c>
      <c r="CD46" s="45">
        <f t="shared" si="24"/>
        <v>80</v>
      </c>
      <c r="CE46" s="45">
        <f t="shared" si="25"/>
        <v>67.5</v>
      </c>
      <c r="CF46" s="44">
        <f t="shared" si="26"/>
        <v>-12.5</v>
      </c>
      <c r="CG46" s="44">
        <f t="shared" si="27"/>
        <v>156.25</v>
      </c>
      <c r="CH46" s="44"/>
      <c r="CI46" s="44"/>
      <c r="CJ46" s="44"/>
      <c r="CK46" s="44"/>
    </row>
    <row r="47" spans="1:96" x14ac:dyDescent="0.2">
      <c r="A47" s="32">
        <v>46</v>
      </c>
      <c r="B47" s="1">
        <v>3</v>
      </c>
      <c r="C47" s="1">
        <f xml:space="preserve"> COUNTIF('Deepfake Einschätzung gesamt'!B54,"1")+COUNTIF('Deepfake Einschätzung gesamt'!C54,"2")+COUNTIF('Deepfake Einschätzung gesamt'!D54,"1")+COUNTIF('Deepfake Einschätzung gesamt'!E54,"1")+COUNTIF('Deepfake Einschätzung gesamt'!F54,"2")+COUNTIF('Deepfake Einschätzung gesamt'!G54,"1")+COUNTIF('Deepfake Einschätzung gesamt'!H54,"2")+COUNTIF('Deepfake Einschätzung gesamt'!I54,"2")+COUNTIF('Deepfake Einschätzung gesamt'!J54,"1")+COUNTIF('Deepfake Einschätzung gesamt'!K54,"2")</f>
        <v>6</v>
      </c>
      <c r="D47" s="1">
        <f t="shared" si="0"/>
        <v>4</v>
      </c>
      <c r="E47" s="1">
        <v>2</v>
      </c>
      <c r="H47" s="45"/>
      <c r="I47" s="45"/>
      <c r="J47" s="45"/>
      <c r="K47" s="45"/>
      <c r="L47" s="45">
        <f t="shared" si="30"/>
        <v>102.5</v>
      </c>
      <c r="M47" s="45">
        <f t="shared" si="1"/>
        <v>26.5</v>
      </c>
      <c r="N47" s="44">
        <f t="shared" si="2"/>
        <v>-76</v>
      </c>
      <c r="O47" s="44">
        <f t="shared" si="3"/>
        <v>5776</v>
      </c>
      <c r="P47" s="44"/>
      <c r="Q47" s="44"/>
      <c r="R47" s="44"/>
      <c r="S47" s="44"/>
      <c r="T47" s="36"/>
      <c r="U47" s="36"/>
      <c r="V47" s="36"/>
      <c r="W47" s="36"/>
      <c r="X47" s="36"/>
      <c r="Y47" s="36"/>
      <c r="Z47" s="36"/>
      <c r="AA47" s="36"/>
      <c r="AB47" s="1">
        <v>46</v>
      </c>
      <c r="AC47" s="1">
        <v>2</v>
      </c>
      <c r="AD47" s="1">
        <v>4</v>
      </c>
      <c r="AE47" s="45">
        <f t="shared" si="6"/>
        <v>62</v>
      </c>
      <c r="AF47" s="45">
        <f t="shared" si="7"/>
        <v>116</v>
      </c>
      <c r="AG47" s="44">
        <f t="shared" si="8"/>
        <v>54</v>
      </c>
      <c r="AH47" s="44">
        <f t="shared" si="9"/>
        <v>2916</v>
      </c>
      <c r="AI47" s="44"/>
      <c r="AJ47" s="44"/>
      <c r="AK47" s="44"/>
      <c r="AL47" s="44"/>
      <c r="AM47" s="36"/>
      <c r="AN47" s="36"/>
      <c r="AO47" s="36"/>
      <c r="AP47" s="36"/>
      <c r="AQ47" s="36"/>
      <c r="AR47" s="36"/>
      <c r="AS47" s="36"/>
      <c r="AU47" s="45">
        <f t="shared" si="12"/>
        <v>85.5</v>
      </c>
      <c r="AV47" s="45">
        <f t="shared" si="13"/>
        <v>26.5</v>
      </c>
      <c r="AW47" s="44">
        <f t="shared" si="14"/>
        <v>-59</v>
      </c>
      <c r="AX47" s="44">
        <f t="shared" si="15"/>
        <v>3481</v>
      </c>
      <c r="AY47" s="44"/>
      <c r="AZ47" s="44"/>
      <c r="BA47" s="44"/>
      <c r="BB47" s="44"/>
      <c r="BC47" s="36"/>
      <c r="BD47" s="36"/>
      <c r="BE47" s="36"/>
      <c r="BF47" s="36"/>
      <c r="BG47" s="36"/>
      <c r="BH47" s="36"/>
      <c r="BI47" s="36"/>
      <c r="BK47" s="1">
        <v>6</v>
      </c>
      <c r="BL47" s="1"/>
      <c r="BM47" s="45">
        <f t="shared" si="18"/>
        <v>119</v>
      </c>
      <c r="BN47" s="45">
        <f t="shared" si="19"/>
        <v>26.5</v>
      </c>
      <c r="BO47" s="44">
        <f t="shared" si="20"/>
        <v>-92.5</v>
      </c>
      <c r="BP47" s="44">
        <f t="shared" si="21"/>
        <v>8556.25</v>
      </c>
      <c r="BQ47" s="44"/>
      <c r="BR47" s="44"/>
      <c r="BS47" s="44"/>
      <c r="BT47" s="44"/>
      <c r="BU47" s="36"/>
      <c r="BV47" s="36"/>
      <c r="BW47" s="36"/>
      <c r="BX47" s="36"/>
      <c r="BY47" s="36"/>
      <c r="BZ47" s="36"/>
      <c r="CA47" s="36"/>
      <c r="CC47" s="1">
        <v>4</v>
      </c>
      <c r="CD47" s="45">
        <f t="shared" si="24"/>
        <v>80</v>
      </c>
      <c r="CE47" s="45">
        <f t="shared" si="25"/>
        <v>26.5</v>
      </c>
      <c r="CF47" s="44">
        <f t="shared" si="26"/>
        <v>-53.5</v>
      </c>
      <c r="CG47" s="44">
        <f t="shared" si="27"/>
        <v>2862.25</v>
      </c>
      <c r="CH47" s="44"/>
      <c r="CI47" s="44"/>
      <c r="CJ47" s="44"/>
      <c r="CK47" s="44"/>
      <c r="CL47" s="36"/>
      <c r="CM47" s="36"/>
      <c r="CN47" s="36"/>
      <c r="CO47" s="36"/>
      <c r="CP47" s="36"/>
      <c r="CQ47" s="36"/>
      <c r="CR47" s="36"/>
    </row>
    <row r="48" spans="1:96" x14ac:dyDescent="0.2">
      <c r="A48" s="32">
        <v>47</v>
      </c>
      <c r="B48" s="1">
        <v>1</v>
      </c>
      <c r="C48" s="1">
        <f xml:space="preserve"> COUNTIF('Deepfake Einschätzung gesamt'!B55,"1")+COUNTIF('Deepfake Einschätzung gesamt'!C55,"2")+COUNTIF('Deepfake Einschätzung gesamt'!D55,"1")+COUNTIF('Deepfake Einschätzung gesamt'!E55,"1")+COUNTIF('Deepfake Einschätzung gesamt'!F55,"2")+COUNTIF('Deepfake Einschätzung gesamt'!G55,"1")+COUNTIF('Deepfake Einschätzung gesamt'!H55,"2")+COUNTIF('Deepfake Einschätzung gesamt'!I55,"2")+COUNTIF('Deepfake Einschätzung gesamt'!J55,"1")+COUNTIF('Deepfake Einschätzung gesamt'!K55,"2")</f>
        <v>5</v>
      </c>
      <c r="D48" s="1">
        <f t="shared" si="0"/>
        <v>5</v>
      </c>
      <c r="E48" s="1">
        <v>2</v>
      </c>
      <c r="H48" s="45"/>
      <c r="I48" s="45"/>
      <c r="J48" s="45"/>
      <c r="K48" s="45"/>
      <c r="L48" s="45">
        <f t="shared" si="30"/>
        <v>14</v>
      </c>
      <c r="M48" s="45">
        <f t="shared" si="1"/>
        <v>11</v>
      </c>
      <c r="N48" s="44">
        <f t="shared" si="2"/>
        <v>-3</v>
      </c>
      <c r="O48" s="44">
        <f t="shared" si="3"/>
        <v>9</v>
      </c>
      <c r="P48" s="44"/>
      <c r="Q48" s="44"/>
      <c r="R48" s="44"/>
      <c r="S48" s="44"/>
      <c r="AB48" s="1">
        <v>47</v>
      </c>
      <c r="AC48" s="1">
        <v>2</v>
      </c>
      <c r="AD48" s="1">
        <v>3</v>
      </c>
      <c r="AE48" s="45">
        <f t="shared" si="6"/>
        <v>62</v>
      </c>
      <c r="AF48" s="45">
        <f t="shared" si="7"/>
        <v>78</v>
      </c>
      <c r="AG48" s="44">
        <f t="shared" si="8"/>
        <v>16</v>
      </c>
      <c r="AH48" s="44">
        <f t="shared" si="9"/>
        <v>256</v>
      </c>
      <c r="AI48" s="44"/>
      <c r="AJ48" s="44"/>
      <c r="AK48" s="44"/>
      <c r="AL48" s="44"/>
      <c r="AU48" s="45">
        <f t="shared" si="12"/>
        <v>85.5</v>
      </c>
      <c r="AV48" s="45">
        <f t="shared" si="13"/>
        <v>11</v>
      </c>
      <c r="AW48" s="44">
        <f t="shared" si="14"/>
        <v>-74.5</v>
      </c>
      <c r="AX48" s="44">
        <f t="shared" si="15"/>
        <v>5550.25</v>
      </c>
      <c r="AY48" s="44"/>
      <c r="AZ48" s="44"/>
      <c r="BA48" s="44"/>
      <c r="BB48" s="44"/>
      <c r="BK48" s="1">
        <v>3</v>
      </c>
      <c r="BL48" s="1"/>
      <c r="BM48" s="45">
        <f t="shared" si="18"/>
        <v>22.5</v>
      </c>
      <c r="BN48" s="45">
        <f t="shared" si="19"/>
        <v>11</v>
      </c>
      <c r="BO48" s="44">
        <f t="shared" si="20"/>
        <v>-11.5</v>
      </c>
      <c r="BP48" s="44">
        <f t="shared" si="21"/>
        <v>132.25</v>
      </c>
      <c r="BQ48" s="44"/>
      <c r="BR48" s="44"/>
      <c r="BS48" s="44"/>
      <c r="BT48" s="44"/>
      <c r="CC48" s="1">
        <v>3</v>
      </c>
      <c r="CD48" s="45">
        <f t="shared" si="24"/>
        <v>25.5</v>
      </c>
      <c r="CE48" s="45">
        <f t="shared" si="25"/>
        <v>11</v>
      </c>
      <c r="CF48" s="44">
        <f t="shared" si="26"/>
        <v>-14.5</v>
      </c>
      <c r="CG48" s="44">
        <f t="shared" si="27"/>
        <v>210.25</v>
      </c>
      <c r="CH48" s="44"/>
      <c r="CI48" s="44"/>
      <c r="CJ48" s="44"/>
      <c r="CK48" s="44"/>
    </row>
    <row r="49" spans="1:96" x14ac:dyDescent="0.2">
      <c r="A49" s="32">
        <v>48</v>
      </c>
      <c r="B49" s="1">
        <v>1</v>
      </c>
      <c r="C49" s="1">
        <f xml:space="preserve"> COUNTIF('Deepfake Einschätzung gesamt'!B56,"1")+COUNTIF('Deepfake Einschätzung gesamt'!C56,"2")+COUNTIF('Deepfake Einschätzung gesamt'!D56,"1")+COUNTIF('Deepfake Einschätzung gesamt'!E56,"1")+COUNTIF('Deepfake Einschätzung gesamt'!F56,"2")+COUNTIF('Deepfake Einschätzung gesamt'!G56,"1")+COUNTIF('Deepfake Einschätzung gesamt'!H56,"2")+COUNTIF('Deepfake Einschätzung gesamt'!I56,"2")+COUNTIF('Deepfake Einschätzung gesamt'!J56,"1")+COUNTIF('Deepfake Einschätzung gesamt'!K56,"2")</f>
        <v>10</v>
      </c>
      <c r="D49" s="1">
        <f t="shared" si="0"/>
        <v>0</v>
      </c>
      <c r="E49" s="1">
        <v>1</v>
      </c>
      <c r="H49" s="45"/>
      <c r="I49" s="45"/>
      <c r="J49" s="45"/>
      <c r="K49" s="45"/>
      <c r="L49" s="45">
        <f t="shared" si="30"/>
        <v>14</v>
      </c>
      <c r="M49" s="45">
        <f t="shared" si="1"/>
        <v>110.5</v>
      </c>
      <c r="N49" s="44">
        <f t="shared" si="2"/>
        <v>96.5</v>
      </c>
      <c r="O49" s="44">
        <f t="shared" si="3"/>
        <v>9312.25</v>
      </c>
      <c r="P49" s="44"/>
      <c r="Q49" s="44"/>
      <c r="R49" s="44"/>
      <c r="S49" s="44"/>
      <c r="AB49" s="1">
        <v>48</v>
      </c>
      <c r="AC49" s="1">
        <v>2</v>
      </c>
      <c r="AD49" s="1">
        <v>3</v>
      </c>
      <c r="AE49" s="45">
        <f t="shared" si="6"/>
        <v>62</v>
      </c>
      <c r="AF49" s="45">
        <f t="shared" si="7"/>
        <v>78</v>
      </c>
      <c r="AG49" s="44">
        <f t="shared" si="8"/>
        <v>16</v>
      </c>
      <c r="AH49" s="44">
        <f t="shared" si="9"/>
        <v>256</v>
      </c>
      <c r="AI49" s="44"/>
      <c r="AJ49" s="44"/>
      <c r="AK49" s="44"/>
      <c r="AL49" s="44"/>
      <c r="AU49" s="45">
        <f t="shared" si="12"/>
        <v>28</v>
      </c>
      <c r="AV49" s="45">
        <f t="shared" si="13"/>
        <v>110.5</v>
      </c>
      <c r="AW49" s="44">
        <f t="shared" si="14"/>
        <v>82.5</v>
      </c>
      <c r="AX49" s="44">
        <f t="shared" si="15"/>
        <v>6806.25</v>
      </c>
      <c r="AY49" s="44"/>
      <c r="AZ49" s="44"/>
      <c r="BA49" s="44"/>
      <c r="BB49" s="44"/>
      <c r="BK49" s="1">
        <v>1</v>
      </c>
      <c r="BL49" s="1"/>
      <c r="BM49" s="45">
        <f t="shared" si="18"/>
        <v>3</v>
      </c>
      <c r="BN49" s="45">
        <f t="shared" si="19"/>
        <v>110.5</v>
      </c>
      <c r="BO49" s="44">
        <f t="shared" si="20"/>
        <v>107.5</v>
      </c>
      <c r="BP49" s="44">
        <f t="shared" si="21"/>
        <v>11556.25</v>
      </c>
      <c r="BQ49" s="44"/>
      <c r="BR49" s="44"/>
      <c r="BS49" s="44"/>
      <c r="BT49" s="44"/>
      <c r="CC49" s="1">
        <v>3</v>
      </c>
      <c r="CD49" s="45">
        <f t="shared" si="24"/>
        <v>25.5</v>
      </c>
      <c r="CE49" s="45">
        <f t="shared" si="25"/>
        <v>110.5</v>
      </c>
      <c r="CF49" s="44">
        <f t="shared" si="26"/>
        <v>85</v>
      </c>
      <c r="CG49" s="44">
        <f t="shared" si="27"/>
        <v>7225</v>
      </c>
      <c r="CH49" s="44"/>
      <c r="CI49" s="44"/>
      <c r="CJ49" s="44"/>
      <c r="CK49" s="44"/>
    </row>
    <row r="50" spans="1:96" x14ac:dyDescent="0.2">
      <c r="A50" s="32">
        <v>49</v>
      </c>
      <c r="B50" s="1">
        <v>1</v>
      </c>
      <c r="C50" s="1">
        <f xml:space="preserve"> COUNTIF('Deepfake Einschätzung gesamt'!B62,"1")+COUNTIF('Deepfake Einschätzung gesamt'!C62,"2")+COUNTIF('Deepfake Einschätzung gesamt'!D62,"1")+COUNTIF('Deepfake Einschätzung gesamt'!E62,"1")+COUNTIF('Deepfake Einschätzung gesamt'!F62,"2")+COUNTIF('Deepfake Einschätzung gesamt'!G62,"1")+COUNTIF('Deepfake Einschätzung gesamt'!H62,"2")+COUNTIF('Deepfake Einschätzung gesamt'!I62,"2")+COUNTIF('Deepfake Einschätzung gesamt'!J62,"1")+COUNTIF('Deepfake Einschätzung gesamt'!K62,"2")</f>
        <v>6</v>
      </c>
      <c r="D50" s="1">
        <f t="shared" si="0"/>
        <v>4</v>
      </c>
      <c r="E50" s="1">
        <v>1</v>
      </c>
      <c r="H50" s="45"/>
      <c r="I50" s="45"/>
      <c r="J50" s="45"/>
      <c r="K50" s="45"/>
      <c r="L50" s="45">
        <f t="shared" si="30"/>
        <v>14</v>
      </c>
      <c r="M50" s="45">
        <f t="shared" si="1"/>
        <v>26.5</v>
      </c>
      <c r="N50" s="44">
        <f t="shared" si="2"/>
        <v>12.5</v>
      </c>
      <c r="O50" s="44">
        <f t="shared" si="3"/>
        <v>156.25</v>
      </c>
      <c r="P50" s="44"/>
      <c r="Q50" s="44"/>
      <c r="R50" s="44"/>
      <c r="S50" s="44"/>
      <c r="T50" s="36"/>
      <c r="U50" s="36"/>
      <c r="V50" s="36"/>
      <c r="W50" s="36"/>
      <c r="X50" s="36"/>
      <c r="Y50" s="36"/>
      <c r="Z50" s="36"/>
      <c r="AA50" s="36"/>
      <c r="AB50" s="1">
        <v>49</v>
      </c>
      <c r="AC50" s="1">
        <v>1</v>
      </c>
      <c r="AD50" s="1">
        <v>3</v>
      </c>
      <c r="AE50" s="45">
        <f t="shared" si="6"/>
        <v>17</v>
      </c>
      <c r="AF50" s="45">
        <f t="shared" si="7"/>
        <v>78</v>
      </c>
      <c r="AG50" s="44">
        <f t="shared" si="8"/>
        <v>61</v>
      </c>
      <c r="AH50" s="44">
        <f t="shared" si="9"/>
        <v>3721</v>
      </c>
      <c r="AI50" s="44"/>
      <c r="AJ50" s="44"/>
      <c r="AK50" s="44"/>
      <c r="AL50" s="44"/>
      <c r="AM50" s="36"/>
      <c r="AN50" s="36"/>
      <c r="AO50" s="36"/>
      <c r="AP50" s="36"/>
      <c r="AQ50" s="36"/>
      <c r="AR50" s="36"/>
      <c r="AS50" s="36"/>
      <c r="AU50" s="45">
        <f t="shared" si="12"/>
        <v>28</v>
      </c>
      <c r="AV50" s="45">
        <f t="shared" si="13"/>
        <v>26.5</v>
      </c>
      <c r="AW50" s="44">
        <f t="shared" si="14"/>
        <v>-1.5</v>
      </c>
      <c r="AX50" s="44">
        <f t="shared" si="15"/>
        <v>2.25</v>
      </c>
      <c r="AY50" s="44"/>
      <c r="AZ50" s="44"/>
      <c r="BA50" s="44"/>
      <c r="BB50" s="44"/>
      <c r="BC50" s="36"/>
      <c r="BD50" s="36"/>
      <c r="BE50" s="36"/>
      <c r="BF50" s="36"/>
      <c r="BG50" s="36"/>
      <c r="BH50" s="36"/>
      <c r="BI50" s="36"/>
      <c r="BK50" s="1">
        <v>4</v>
      </c>
      <c r="BL50" s="1"/>
      <c r="BM50" s="45">
        <f t="shared" si="18"/>
        <v>47</v>
      </c>
      <c r="BN50" s="45">
        <f t="shared" si="19"/>
        <v>26.5</v>
      </c>
      <c r="BO50" s="44">
        <f t="shared" si="20"/>
        <v>-20.5</v>
      </c>
      <c r="BP50" s="44">
        <f t="shared" si="21"/>
        <v>420.25</v>
      </c>
      <c r="BQ50" s="44"/>
      <c r="BR50" s="44"/>
      <c r="BS50" s="44"/>
      <c r="BT50" s="44"/>
      <c r="BU50" s="36"/>
      <c r="BV50" s="36"/>
      <c r="BW50" s="36"/>
      <c r="BX50" s="36"/>
      <c r="BY50" s="36"/>
      <c r="BZ50" s="36"/>
      <c r="CA50" s="36"/>
      <c r="CC50" s="1">
        <v>3</v>
      </c>
      <c r="CD50" s="45">
        <f t="shared" si="24"/>
        <v>25.5</v>
      </c>
      <c r="CE50" s="45">
        <f t="shared" si="25"/>
        <v>26.5</v>
      </c>
      <c r="CF50" s="44">
        <f t="shared" si="26"/>
        <v>1</v>
      </c>
      <c r="CG50" s="44">
        <f t="shared" si="27"/>
        <v>1</v>
      </c>
      <c r="CH50" s="44"/>
      <c r="CI50" s="44"/>
      <c r="CJ50" s="44"/>
      <c r="CK50" s="44"/>
      <c r="CL50" s="36"/>
      <c r="CM50" s="36"/>
      <c r="CN50" s="36"/>
      <c r="CO50" s="36"/>
      <c r="CP50" s="36"/>
      <c r="CQ50" s="36"/>
      <c r="CR50" s="36"/>
    </row>
    <row r="51" spans="1:96" x14ac:dyDescent="0.2">
      <c r="A51" s="32">
        <v>50</v>
      </c>
      <c r="B51" s="1">
        <v>3</v>
      </c>
      <c r="C51" s="1">
        <f xml:space="preserve"> COUNTIF('Deepfake Einschätzung gesamt'!B64,"1")+COUNTIF('Deepfake Einschätzung gesamt'!C64,"2")+COUNTIF('Deepfake Einschätzung gesamt'!D64,"1")+COUNTIF('Deepfake Einschätzung gesamt'!E64,"1")+COUNTIF('Deepfake Einschätzung gesamt'!F64,"2")+COUNTIF('Deepfake Einschätzung gesamt'!G64,"1")+COUNTIF('Deepfake Einschätzung gesamt'!H64,"2")+COUNTIF('Deepfake Einschätzung gesamt'!I64,"2")+COUNTIF('Deepfake Einschätzung gesamt'!J64,"1")+COUNTIF('Deepfake Einschätzung gesamt'!K64,"2")</f>
        <v>8</v>
      </c>
      <c r="D51" s="1">
        <f t="shared" si="0"/>
        <v>2</v>
      </c>
      <c r="E51" s="1">
        <v>2</v>
      </c>
      <c r="H51" s="45"/>
      <c r="I51" s="45"/>
      <c r="J51" s="45"/>
      <c r="K51" s="45"/>
      <c r="L51" s="45">
        <f t="shared" si="30"/>
        <v>102.5</v>
      </c>
      <c r="M51" s="45">
        <f t="shared" si="1"/>
        <v>67.5</v>
      </c>
      <c r="N51" s="44">
        <f t="shared" si="2"/>
        <v>-35</v>
      </c>
      <c r="O51" s="44">
        <f t="shared" si="3"/>
        <v>1225</v>
      </c>
      <c r="P51" s="44"/>
      <c r="Q51" s="44"/>
      <c r="R51" s="44"/>
      <c r="S51" s="44"/>
      <c r="AB51" s="1">
        <v>50</v>
      </c>
      <c r="AC51" s="1">
        <v>2</v>
      </c>
      <c r="AD51" s="1">
        <v>3</v>
      </c>
      <c r="AE51" s="45">
        <f t="shared" si="6"/>
        <v>62</v>
      </c>
      <c r="AF51" s="45">
        <f t="shared" si="7"/>
        <v>78</v>
      </c>
      <c r="AG51" s="44">
        <f t="shared" si="8"/>
        <v>16</v>
      </c>
      <c r="AH51" s="44">
        <f t="shared" si="9"/>
        <v>256</v>
      </c>
      <c r="AI51" s="44"/>
      <c r="AJ51" s="44"/>
      <c r="AK51" s="44"/>
      <c r="AL51" s="44"/>
      <c r="AU51" s="45">
        <f t="shared" si="12"/>
        <v>85.5</v>
      </c>
      <c r="AV51" s="45">
        <f t="shared" si="13"/>
        <v>67.5</v>
      </c>
      <c r="AW51" s="44">
        <f t="shared" si="14"/>
        <v>-18</v>
      </c>
      <c r="AX51" s="44">
        <f t="shared" si="15"/>
        <v>324</v>
      </c>
      <c r="AY51" s="44"/>
      <c r="AZ51" s="44"/>
      <c r="BA51" s="44"/>
      <c r="BB51" s="44"/>
      <c r="BK51" s="1">
        <v>4</v>
      </c>
      <c r="BL51" s="1"/>
      <c r="BM51" s="45">
        <f t="shared" si="18"/>
        <v>47</v>
      </c>
      <c r="BN51" s="45">
        <f t="shared" si="19"/>
        <v>67.5</v>
      </c>
      <c r="BO51" s="44">
        <f t="shared" si="20"/>
        <v>20.5</v>
      </c>
      <c r="BP51" s="44">
        <f t="shared" si="21"/>
        <v>420.25</v>
      </c>
      <c r="BQ51" s="44"/>
      <c r="BR51" s="44"/>
      <c r="BS51" s="44"/>
      <c r="BT51" s="44"/>
      <c r="CC51" s="1">
        <v>4</v>
      </c>
      <c r="CD51" s="45">
        <f t="shared" si="24"/>
        <v>80</v>
      </c>
      <c r="CE51" s="45">
        <f t="shared" si="25"/>
        <v>67.5</v>
      </c>
      <c r="CF51" s="44">
        <f t="shared" si="26"/>
        <v>-12.5</v>
      </c>
      <c r="CG51" s="44">
        <f t="shared" si="27"/>
        <v>156.25</v>
      </c>
      <c r="CH51" s="44"/>
      <c r="CI51" s="44"/>
      <c r="CJ51" s="44"/>
      <c r="CK51" s="44"/>
    </row>
    <row r="52" spans="1:96" x14ac:dyDescent="0.2">
      <c r="A52" s="32">
        <v>51</v>
      </c>
      <c r="B52" s="1">
        <v>1</v>
      </c>
      <c r="C52" s="1">
        <f xml:space="preserve"> COUNTIF('Deepfake Einschätzung gesamt'!B65,"1")+COUNTIF('Deepfake Einschätzung gesamt'!C65,"2")+COUNTIF('Deepfake Einschätzung gesamt'!D65,"1")+COUNTIF('Deepfake Einschätzung gesamt'!E65,"1")+COUNTIF('Deepfake Einschätzung gesamt'!F65,"2")+COUNTIF('Deepfake Einschätzung gesamt'!G65,"1")+COUNTIF('Deepfake Einschätzung gesamt'!H65,"2")+COUNTIF('Deepfake Einschätzung gesamt'!I65,"2")+COUNTIF('Deepfake Einschätzung gesamt'!J65,"1")+COUNTIF('Deepfake Einschätzung gesamt'!K65,"2")</f>
        <v>9</v>
      </c>
      <c r="D52" s="1">
        <f t="shared" si="0"/>
        <v>1</v>
      </c>
      <c r="E52" s="1">
        <v>2</v>
      </c>
      <c r="H52" s="45"/>
      <c r="I52" s="45"/>
      <c r="J52" s="45"/>
      <c r="K52" s="45"/>
      <c r="L52" s="45">
        <f t="shared" si="30"/>
        <v>14</v>
      </c>
      <c r="M52" s="45">
        <f t="shared" si="1"/>
        <v>90.5</v>
      </c>
      <c r="N52" s="44">
        <f t="shared" si="2"/>
        <v>76.5</v>
      </c>
      <c r="O52" s="44">
        <f t="shared" si="3"/>
        <v>5852.25</v>
      </c>
      <c r="P52" s="44"/>
      <c r="Q52" s="44"/>
      <c r="R52" s="44"/>
      <c r="S52" s="44"/>
      <c r="AB52" s="1">
        <v>51</v>
      </c>
      <c r="AC52" s="1">
        <v>2</v>
      </c>
      <c r="AD52" s="1">
        <v>2</v>
      </c>
      <c r="AE52" s="45">
        <f t="shared" si="6"/>
        <v>62</v>
      </c>
      <c r="AF52" s="45">
        <f t="shared" si="7"/>
        <v>25</v>
      </c>
      <c r="AG52" s="44">
        <f t="shared" si="8"/>
        <v>-37</v>
      </c>
      <c r="AH52" s="44">
        <f t="shared" si="9"/>
        <v>1369</v>
      </c>
      <c r="AI52" s="44"/>
      <c r="AJ52" s="44"/>
      <c r="AK52" s="44"/>
      <c r="AL52" s="44"/>
      <c r="AU52" s="45">
        <f t="shared" si="12"/>
        <v>85.5</v>
      </c>
      <c r="AV52" s="45">
        <f t="shared" si="13"/>
        <v>90.5</v>
      </c>
      <c r="AW52" s="44">
        <f t="shared" si="14"/>
        <v>5</v>
      </c>
      <c r="AX52" s="44">
        <f t="shared" si="15"/>
        <v>25</v>
      </c>
      <c r="AY52" s="44"/>
      <c r="AZ52" s="44"/>
      <c r="BA52" s="44"/>
      <c r="BB52" s="44"/>
      <c r="BK52" s="1">
        <v>1</v>
      </c>
      <c r="BL52" s="1"/>
      <c r="BM52" s="45">
        <f t="shared" si="18"/>
        <v>3</v>
      </c>
      <c r="BN52" s="45">
        <f t="shared" si="19"/>
        <v>90.5</v>
      </c>
      <c r="BO52" s="44">
        <f t="shared" si="20"/>
        <v>87.5</v>
      </c>
      <c r="BP52" s="44">
        <f t="shared" si="21"/>
        <v>7656.25</v>
      </c>
      <c r="BQ52" s="44"/>
      <c r="BR52" s="44"/>
      <c r="BS52" s="44"/>
      <c r="BT52" s="44"/>
      <c r="CC52" s="1">
        <v>3</v>
      </c>
      <c r="CD52" s="45">
        <f t="shared" si="24"/>
        <v>25.5</v>
      </c>
      <c r="CE52" s="45">
        <f t="shared" si="25"/>
        <v>90.5</v>
      </c>
      <c r="CF52" s="44">
        <f t="shared" si="26"/>
        <v>65</v>
      </c>
      <c r="CG52" s="44">
        <f t="shared" si="27"/>
        <v>4225</v>
      </c>
      <c r="CH52" s="44"/>
      <c r="CI52" s="44"/>
      <c r="CJ52" s="44"/>
      <c r="CK52" s="44"/>
    </row>
    <row r="53" spans="1:96" x14ac:dyDescent="0.2">
      <c r="A53" s="32">
        <v>52</v>
      </c>
      <c r="B53" s="1">
        <v>2</v>
      </c>
      <c r="C53" s="1">
        <f xml:space="preserve"> COUNTIF('Deepfake Einschätzung gesamt'!B68,"1")+COUNTIF('Deepfake Einschätzung gesamt'!C68,"2")+COUNTIF('Deepfake Einschätzung gesamt'!D68,"1")+COUNTIF('Deepfake Einschätzung gesamt'!E68,"1")+COUNTIF('Deepfake Einschätzung gesamt'!F68,"2")+COUNTIF('Deepfake Einschätzung gesamt'!G68,"1")+COUNTIF('Deepfake Einschätzung gesamt'!H68,"2")+COUNTIF('Deepfake Einschätzung gesamt'!I68,"2")+COUNTIF('Deepfake Einschätzung gesamt'!J68,"1")+COUNTIF('Deepfake Einschätzung gesamt'!K68,"2")</f>
        <v>9</v>
      </c>
      <c r="D53" s="1">
        <f t="shared" si="0"/>
        <v>1</v>
      </c>
      <c r="E53" s="1">
        <v>2</v>
      </c>
      <c r="H53" s="45"/>
      <c r="I53" s="45"/>
      <c r="J53" s="45"/>
      <c r="K53" s="45"/>
      <c r="L53" s="45">
        <f t="shared" si="30"/>
        <v>56</v>
      </c>
      <c r="M53" s="45">
        <f t="shared" si="1"/>
        <v>90.5</v>
      </c>
      <c r="N53" s="44">
        <f t="shared" si="2"/>
        <v>34.5</v>
      </c>
      <c r="O53" s="44">
        <f t="shared" si="3"/>
        <v>1190.25</v>
      </c>
      <c r="P53" s="44"/>
      <c r="Q53" s="44"/>
      <c r="R53" s="44"/>
      <c r="S53" s="44"/>
      <c r="AB53" s="1">
        <v>52</v>
      </c>
      <c r="AC53" s="1">
        <v>3</v>
      </c>
      <c r="AD53" s="1">
        <v>3</v>
      </c>
      <c r="AE53" s="45">
        <f t="shared" si="6"/>
        <v>105.5</v>
      </c>
      <c r="AF53" s="45">
        <f t="shared" si="7"/>
        <v>78</v>
      </c>
      <c r="AG53" s="44">
        <f t="shared" si="8"/>
        <v>-27.5</v>
      </c>
      <c r="AH53" s="44">
        <f t="shared" si="9"/>
        <v>756.25</v>
      </c>
      <c r="AI53" s="44"/>
      <c r="AJ53" s="44"/>
      <c r="AK53" s="44"/>
      <c r="AL53" s="44"/>
      <c r="AU53" s="45">
        <f t="shared" si="12"/>
        <v>85.5</v>
      </c>
      <c r="AV53" s="45">
        <f t="shared" si="13"/>
        <v>90.5</v>
      </c>
      <c r="AW53" s="44">
        <f t="shared" si="14"/>
        <v>5</v>
      </c>
      <c r="AX53" s="44">
        <f t="shared" si="15"/>
        <v>25</v>
      </c>
      <c r="AY53" s="44"/>
      <c r="AZ53" s="44"/>
      <c r="BA53" s="44"/>
      <c r="BB53" s="44"/>
      <c r="BK53" s="1">
        <v>5</v>
      </c>
      <c r="BL53" s="1"/>
      <c r="BM53" s="45">
        <f t="shared" si="18"/>
        <v>89</v>
      </c>
      <c r="BN53" s="45">
        <f t="shared" si="19"/>
        <v>90.5</v>
      </c>
      <c r="BO53" s="44">
        <f t="shared" si="20"/>
        <v>1.5</v>
      </c>
      <c r="BP53" s="44">
        <f t="shared" si="21"/>
        <v>2.25</v>
      </c>
      <c r="BQ53" s="44"/>
      <c r="BR53" s="44"/>
      <c r="BS53" s="44"/>
      <c r="BT53" s="44"/>
      <c r="CC53" s="1">
        <v>4</v>
      </c>
      <c r="CD53" s="45">
        <f t="shared" si="24"/>
        <v>80</v>
      </c>
      <c r="CE53" s="45">
        <f t="shared" si="25"/>
        <v>90.5</v>
      </c>
      <c r="CF53" s="44">
        <f t="shared" si="26"/>
        <v>10.5</v>
      </c>
      <c r="CG53" s="44">
        <f t="shared" si="27"/>
        <v>110.25</v>
      </c>
      <c r="CH53" s="44"/>
      <c r="CI53" s="44"/>
      <c r="CJ53" s="44"/>
      <c r="CK53" s="44"/>
    </row>
    <row r="54" spans="1:96" x14ac:dyDescent="0.2">
      <c r="A54" s="32">
        <v>53</v>
      </c>
      <c r="B54" s="1">
        <v>3</v>
      </c>
      <c r="C54" s="1">
        <f xml:space="preserve"> COUNTIF('Deepfake Einschätzung gesamt'!B69,"1")+COUNTIF('Deepfake Einschätzung gesamt'!C69,"2")+COUNTIF('Deepfake Einschätzung gesamt'!D69,"1")+COUNTIF('Deepfake Einschätzung gesamt'!E69,"1")+COUNTIF('Deepfake Einschätzung gesamt'!F69,"2")+COUNTIF('Deepfake Einschätzung gesamt'!G69,"1")+COUNTIF('Deepfake Einschätzung gesamt'!H69,"2")+COUNTIF('Deepfake Einschätzung gesamt'!I69,"2")+COUNTIF('Deepfake Einschätzung gesamt'!J69,"1")+COUNTIF('Deepfake Einschätzung gesamt'!K69,"2")</f>
        <v>8</v>
      </c>
      <c r="D54" s="1">
        <f t="shared" si="0"/>
        <v>2</v>
      </c>
      <c r="E54" s="1">
        <v>1</v>
      </c>
      <c r="H54" s="45"/>
      <c r="I54" s="45"/>
      <c r="J54" s="45"/>
      <c r="K54" s="45"/>
      <c r="L54" s="45">
        <f t="shared" si="30"/>
        <v>102.5</v>
      </c>
      <c r="M54" s="45">
        <f t="shared" si="1"/>
        <v>67.5</v>
      </c>
      <c r="N54" s="44">
        <f t="shared" si="2"/>
        <v>-35</v>
      </c>
      <c r="O54" s="44">
        <f t="shared" si="3"/>
        <v>1225</v>
      </c>
      <c r="P54" s="44"/>
      <c r="Q54" s="44"/>
      <c r="R54" s="44"/>
      <c r="S54" s="44"/>
      <c r="AB54" s="1">
        <v>53</v>
      </c>
      <c r="AC54" s="1">
        <v>1</v>
      </c>
      <c r="AD54" s="1">
        <v>3</v>
      </c>
      <c r="AE54" s="45">
        <f t="shared" si="6"/>
        <v>17</v>
      </c>
      <c r="AF54" s="45">
        <f t="shared" si="7"/>
        <v>78</v>
      </c>
      <c r="AG54" s="44">
        <f t="shared" si="8"/>
        <v>61</v>
      </c>
      <c r="AH54" s="44">
        <f t="shared" si="9"/>
        <v>3721</v>
      </c>
      <c r="AI54" s="44"/>
      <c r="AJ54" s="44"/>
      <c r="AK54" s="44"/>
      <c r="AL54" s="44"/>
      <c r="AU54" s="45">
        <f t="shared" si="12"/>
        <v>28</v>
      </c>
      <c r="AV54" s="45">
        <f t="shared" si="13"/>
        <v>67.5</v>
      </c>
      <c r="AW54" s="44">
        <f t="shared" si="14"/>
        <v>39.5</v>
      </c>
      <c r="AX54" s="44">
        <f t="shared" si="15"/>
        <v>1560.25</v>
      </c>
      <c r="AY54" s="44"/>
      <c r="AZ54" s="44"/>
      <c r="BA54" s="44"/>
      <c r="BB54" s="44"/>
      <c r="BK54" s="1">
        <v>4</v>
      </c>
      <c r="BL54" s="1"/>
      <c r="BM54" s="45">
        <f t="shared" si="18"/>
        <v>47</v>
      </c>
      <c r="BN54" s="45">
        <f t="shared" si="19"/>
        <v>67.5</v>
      </c>
      <c r="BO54" s="44">
        <f t="shared" si="20"/>
        <v>20.5</v>
      </c>
      <c r="BP54" s="44">
        <f t="shared" si="21"/>
        <v>420.25</v>
      </c>
      <c r="BQ54" s="44"/>
      <c r="BR54" s="44"/>
      <c r="BS54" s="44"/>
      <c r="BT54" s="44"/>
      <c r="CC54" s="1">
        <v>4</v>
      </c>
      <c r="CD54" s="45">
        <f t="shared" si="24"/>
        <v>80</v>
      </c>
      <c r="CE54" s="45">
        <f t="shared" si="25"/>
        <v>67.5</v>
      </c>
      <c r="CF54" s="44">
        <f t="shared" si="26"/>
        <v>-12.5</v>
      </c>
      <c r="CG54" s="44">
        <f t="shared" si="27"/>
        <v>156.25</v>
      </c>
      <c r="CH54" s="44"/>
      <c r="CI54" s="44"/>
      <c r="CJ54" s="44"/>
      <c r="CK54" s="44"/>
    </row>
    <row r="55" spans="1:96" x14ac:dyDescent="0.2">
      <c r="A55" s="32">
        <v>54</v>
      </c>
      <c r="B55" s="1">
        <v>2</v>
      </c>
      <c r="C55" s="1">
        <f xml:space="preserve"> COUNTIF('Deepfake Einschätzung gesamt'!B72,"1")+COUNTIF('Deepfake Einschätzung gesamt'!C72,"2")+COUNTIF('Deepfake Einschätzung gesamt'!D72,"1")+COUNTIF('Deepfake Einschätzung gesamt'!E72,"1")+COUNTIF('Deepfake Einschätzung gesamt'!F72,"2")+COUNTIF('Deepfake Einschätzung gesamt'!G72,"1")+COUNTIF('Deepfake Einschätzung gesamt'!H72,"2")+COUNTIF('Deepfake Einschätzung gesamt'!I72,"2")+COUNTIF('Deepfake Einschätzung gesamt'!J72,"1")+COUNTIF('Deepfake Einschätzung gesamt'!K72,"2")</f>
        <v>9</v>
      </c>
      <c r="D55" s="1">
        <f t="shared" si="0"/>
        <v>1</v>
      </c>
      <c r="E55" s="1">
        <v>1</v>
      </c>
      <c r="H55" s="45"/>
      <c r="I55" s="45"/>
      <c r="J55" s="45"/>
      <c r="K55" s="45"/>
      <c r="L55" s="45">
        <f t="shared" si="30"/>
        <v>56</v>
      </c>
      <c r="M55" s="45">
        <f t="shared" si="1"/>
        <v>90.5</v>
      </c>
      <c r="N55" s="44">
        <f t="shared" si="2"/>
        <v>34.5</v>
      </c>
      <c r="O55" s="44">
        <f t="shared" si="3"/>
        <v>1190.25</v>
      </c>
      <c r="P55" s="44"/>
      <c r="Q55" s="44"/>
      <c r="R55" s="44"/>
      <c r="S55" s="44"/>
      <c r="AB55" s="1">
        <v>54</v>
      </c>
      <c r="AC55" s="1">
        <v>1</v>
      </c>
      <c r="AD55" s="1">
        <v>4</v>
      </c>
      <c r="AE55" s="45">
        <f t="shared" si="6"/>
        <v>17</v>
      </c>
      <c r="AF55" s="45">
        <f t="shared" si="7"/>
        <v>116</v>
      </c>
      <c r="AG55" s="44">
        <f t="shared" si="8"/>
        <v>99</v>
      </c>
      <c r="AH55" s="44">
        <f t="shared" si="9"/>
        <v>9801</v>
      </c>
      <c r="AI55" s="44"/>
      <c r="AJ55" s="44"/>
      <c r="AK55" s="44"/>
      <c r="AL55" s="44"/>
      <c r="AU55" s="45">
        <f t="shared" si="12"/>
        <v>28</v>
      </c>
      <c r="AV55" s="45">
        <f t="shared" si="13"/>
        <v>90.5</v>
      </c>
      <c r="AW55" s="44">
        <f t="shared" si="14"/>
        <v>62.5</v>
      </c>
      <c r="AX55" s="44">
        <f t="shared" si="15"/>
        <v>3906.25</v>
      </c>
      <c r="AY55" s="44"/>
      <c r="AZ55" s="44"/>
      <c r="BA55" s="44"/>
      <c r="BB55" s="44"/>
      <c r="BK55" s="1">
        <v>5</v>
      </c>
      <c r="BL55" s="1"/>
      <c r="BM55" s="45">
        <f t="shared" si="18"/>
        <v>89</v>
      </c>
      <c r="BN55" s="45">
        <f t="shared" si="19"/>
        <v>90.5</v>
      </c>
      <c r="BO55" s="44">
        <f t="shared" si="20"/>
        <v>1.5</v>
      </c>
      <c r="BP55" s="44">
        <f t="shared" si="21"/>
        <v>2.25</v>
      </c>
      <c r="BQ55" s="44"/>
      <c r="BR55" s="44"/>
      <c r="BS55" s="44"/>
      <c r="BT55" s="44"/>
      <c r="CC55" s="1">
        <v>3</v>
      </c>
      <c r="CD55" s="45">
        <f t="shared" si="24"/>
        <v>25.5</v>
      </c>
      <c r="CE55" s="45">
        <f t="shared" si="25"/>
        <v>90.5</v>
      </c>
      <c r="CF55" s="44">
        <f t="shared" si="26"/>
        <v>65</v>
      </c>
      <c r="CG55" s="44">
        <f t="shared" si="27"/>
        <v>4225</v>
      </c>
      <c r="CH55" s="44"/>
      <c r="CI55" s="44"/>
      <c r="CJ55" s="44"/>
      <c r="CK55" s="44"/>
    </row>
    <row r="56" spans="1:96" x14ac:dyDescent="0.2">
      <c r="A56" s="32">
        <v>55</v>
      </c>
      <c r="B56" s="1">
        <v>1</v>
      </c>
      <c r="C56" s="1">
        <f xml:space="preserve"> COUNTIF('Deepfake Einschätzung gesamt'!B73,"1")+COUNTIF('Deepfake Einschätzung gesamt'!C73,"2")+COUNTIF('Deepfake Einschätzung gesamt'!D73,"1")+COUNTIF('Deepfake Einschätzung gesamt'!E73,"1")+COUNTIF('Deepfake Einschätzung gesamt'!F73,"2")+COUNTIF('Deepfake Einschätzung gesamt'!G73,"1")+COUNTIF('Deepfake Einschätzung gesamt'!H73,"2")+COUNTIF('Deepfake Einschätzung gesamt'!I73,"2")+COUNTIF('Deepfake Einschätzung gesamt'!J73,"1")+COUNTIF('Deepfake Einschätzung gesamt'!K73,"2")</f>
        <v>8</v>
      </c>
      <c r="D56" s="1">
        <f t="shared" si="0"/>
        <v>2</v>
      </c>
      <c r="E56" s="1">
        <v>1</v>
      </c>
      <c r="H56" s="45"/>
      <c r="I56" s="45"/>
      <c r="J56" s="45"/>
      <c r="K56" s="45"/>
      <c r="L56" s="45">
        <f t="shared" si="30"/>
        <v>14</v>
      </c>
      <c r="M56" s="45">
        <f t="shared" si="1"/>
        <v>67.5</v>
      </c>
      <c r="N56" s="44">
        <f t="shared" si="2"/>
        <v>53.5</v>
      </c>
      <c r="O56" s="44">
        <f t="shared" si="3"/>
        <v>2862.25</v>
      </c>
      <c r="P56" s="44"/>
      <c r="Q56" s="44"/>
      <c r="R56" s="44"/>
      <c r="S56" s="44"/>
      <c r="AB56" s="1">
        <v>55</v>
      </c>
      <c r="AC56" s="1">
        <v>1</v>
      </c>
      <c r="AD56" s="1">
        <v>2</v>
      </c>
      <c r="AE56" s="45">
        <f t="shared" si="6"/>
        <v>17</v>
      </c>
      <c r="AF56" s="45">
        <f t="shared" si="7"/>
        <v>25</v>
      </c>
      <c r="AG56" s="44">
        <f t="shared" si="8"/>
        <v>8</v>
      </c>
      <c r="AH56" s="44">
        <f t="shared" si="9"/>
        <v>64</v>
      </c>
      <c r="AI56" s="44"/>
      <c r="AJ56" s="44"/>
      <c r="AK56" s="44"/>
      <c r="AL56" s="44"/>
      <c r="AU56" s="45">
        <f t="shared" si="12"/>
        <v>28</v>
      </c>
      <c r="AV56" s="45">
        <f t="shared" si="13"/>
        <v>67.5</v>
      </c>
      <c r="AW56" s="44">
        <f t="shared" si="14"/>
        <v>39.5</v>
      </c>
      <c r="AX56" s="44">
        <f t="shared" si="15"/>
        <v>1560.25</v>
      </c>
      <c r="AY56" s="44"/>
      <c r="AZ56" s="44"/>
      <c r="BA56" s="44"/>
      <c r="BB56" s="44"/>
      <c r="BK56" s="1">
        <v>4</v>
      </c>
      <c r="BL56" s="1"/>
      <c r="BM56" s="45">
        <f t="shared" si="18"/>
        <v>47</v>
      </c>
      <c r="BN56" s="45">
        <f t="shared" si="19"/>
        <v>67.5</v>
      </c>
      <c r="BO56" s="44">
        <f t="shared" si="20"/>
        <v>20.5</v>
      </c>
      <c r="BP56" s="44">
        <f t="shared" si="21"/>
        <v>420.25</v>
      </c>
      <c r="BQ56" s="44"/>
      <c r="BR56" s="44"/>
      <c r="BS56" s="44"/>
      <c r="BT56" s="44"/>
      <c r="CC56" s="1">
        <v>3</v>
      </c>
      <c r="CD56" s="45">
        <f t="shared" si="24"/>
        <v>25.5</v>
      </c>
      <c r="CE56" s="45">
        <f t="shared" si="25"/>
        <v>67.5</v>
      </c>
      <c r="CF56" s="44">
        <f t="shared" si="26"/>
        <v>42</v>
      </c>
      <c r="CG56" s="44">
        <f t="shared" si="27"/>
        <v>1764</v>
      </c>
      <c r="CH56" s="44"/>
      <c r="CI56" s="44"/>
      <c r="CJ56" s="44"/>
      <c r="CK56" s="44"/>
    </row>
    <row r="57" spans="1:96" x14ac:dyDescent="0.2">
      <c r="A57" s="32">
        <v>56</v>
      </c>
      <c r="B57" s="1">
        <v>2</v>
      </c>
      <c r="C57" s="1">
        <f xml:space="preserve"> COUNTIF('Deepfake Einschätzung gesamt'!B74,"1")+COUNTIF('Deepfake Einschätzung gesamt'!C74,"2")+COUNTIF('Deepfake Einschätzung gesamt'!D74,"1")+COUNTIF('Deepfake Einschätzung gesamt'!E74,"1")+COUNTIF('Deepfake Einschätzung gesamt'!F74,"2")+COUNTIF('Deepfake Einschätzung gesamt'!G74,"1")+COUNTIF('Deepfake Einschätzung gesamt'!H74,"2")+COUNTIF('Deepfake Einschätzung gesamt'!I74,"2")+COUNTIF('Deepfake Einschätzung gesamt'!J74,"1")+COUNTIF('Deepfake Einschätzung gesamt'!K74,"2")</f>
        <v>6</v>
      </c>
      <c r="D57" s="1">
        <f t="shared" si="0"/>
        <v>4</v>
      </c>
      <c r="E57" s="1">
        <v>2</v>
      </c>
      <c r="H57" s="45"/>
      <c r="I57" s="45"/>
      <c r="J57" s="45"/>
      <c r="K57" s="45"/>
      <c r="L57" s="45">
        <f t="shared" si="30"/>
        <v>56</v>
      </c>
      <c r="M57" s="45">
        <f t="shared" si="1"/>
        <v>26.5</v>
      </c>
      <c r="N57" s="44">
        <f t="shared" si="2"/>
        <v>-29.5</v>
      </c>
      <c r="O57" s="44">
        <f t="shared" si="3"/>
        <v>870.25</v>
      </c>
      <c r="P57" s="44"/>
      <c r="Q57" s="44"/>
      <c r="R57" s="44"/>
      <c r="S57" s="44"/>
      <c r="T57" s="36"/>
      <c r="U57" s="36"/>
      <c r="V57" s="36"/>
      <c r="W57" s="36"/>
      <c r="X57" s="36"/>
      <c r="Y57" s="36"/>
      <c r="Z57" s="36"/>
      <c r="AA57" s="36"/>
      <c r="AB57" s="1">
        <v>56</v>
      </c>
      <c r="AC57" s="1">
        <v>2</v>
      </c>
      <c r="AD57" s="1">
        <v>3</v>
      </c>
      <c r="AE57" s="45">
        <f t="shared" si="6"/>
        <v>62</v>
      </c>
      <c r="AF57" s="45">
        <f t="shared" si="7"/>
        <v>78</v>
      </c>
      <c r="AG57" s="44">
        <f t="shared" si="8"/>
        <v>16</v>
      </c>
      <c r="AH57" s="44">
        <f t="shared" si="9"/>
        <v>256</v>
      </c>
      <c r="AI57" s="44"/>
      <c r="AJ57" s="44"/>
      <c r="AK57" s="44"/>
      <c r="AL57" s="44"/>
      <c r="AM57" s="36"/>
      <c r="AN57" s="36"/>
      <c r="AO57" s="36"/>
      <c r="AP57" s="36"/>
      <c r="AQ57" s="36"/>
      <c r="AR57" s="36"/>
      <c r="AS57" s="36"/>
      <c r="AU57" s="45">
        <f t="shared" si="12"/>
        <v>85.5</v>
      </c>
      <c r="AV57" s="45">
        <f t="shared" si="13"/>
        <v>26.5</v>
      </c>
      <c r="AW57" s="44">
        <f t="shared" si="14"/>
        <v>-59</v>
      </c>
      <c r="AX57" s="44">
        <f t="shared" si="15"/>
        <v>3481</v>
      </c>
      <c r="AY57" s="44"/>
      <c r="AZ57" s="44"/>
      <c r="BA57" s="44"/>
      <c r="BB57" s="44"/>
      <c r="BC57" s="36"/>
      <c r="BD57" s="36"/>
      <c r="BE57" s="36"/>
      <c r="BF57" s="36"/>
      <c r="BG57" s="36"/>
      <c r="BH57" s="36"/>
      <c r="BI57" s="36"/>
      <c r="BK57" s="1">
        <v>7</v>
      </c>
      <c r="BL57" s="1"/>
      <c r="BM57" s="45">
        <f t="shared" si="18"/>
        <v>120</v>
      </c>
      <c r="BN57" s="45">
        <f t="shared" si="19"/>
        <v>26.5</v>
      </c>
      <c r="BO57" s="44">
        <f t="shared" si="20"/>
        <v>-93.5</v>
      </c>
      <c r="BP57" s="44">
        <f t="shared" si="21"/>
        <v>8742.25</v>
      </c>
      <c r="BQ57" s="44"/>
      <c r="BR57" s="44"/>
      <c r="BS57" s="44"/>
      <c r="BT57" s="44"/>
      <c r="BU57" s="36"/>
      <c r="BV57" s="36"/>
      <c r="BW57" s="36"/>
      <c r="BX57" s="36"/>
      <c r="BY57" s="36"/>
      <c r="BZ57" s="36"/>
      <c r="CA57" s="36"/>
      <c r="CC57" s="1">
        <v>4</v>
      </c>
      <c r="CD57" s="45">
        <f t="shared" si="24"/>
        <v>80</v>
      </c>
      <c r="CE57" s="45">
        <f t="shared" si="25"/>
        <v>26.5</v>
      </c>
      <c r="CF57" s="44">
        <f t="shared" si="26"/>
        <v>-53.5</v>
      </c>
      <c r="CG57" s="44">
        <f t="shared" si="27"/>
        <v>2862.25</v>
      </c>
      <c r="CH57" s="44"/>
      <c r="CI57" s="44"/>
      <c r="CJ57" s="44"/>
      <c r="CK57" s="44"/>
      <c r="CL57" s="36"/>
      <c r="CM57" s="36"/>
      <c r="CN57" s="36"/>
      <c r="CO57" s="36"/>
      <c r="CP57" s="36"/>
      <c r="CQ57" s="36"/>
      <c r="CR57" s="36"/>
    </row>
    <row r="58" spans="1:96" x14ac:dyDescent="0.2">
      <c r="A58" s="32">
        <v>57</v>
      </c>
      <c r="B58" s="1">
        <v>1</v>
      </c>
      <c r="C58" s="1">
        <f xml:space="preserve"> COUNTIF('Deepfake Einschätzung gesamt'!B75,"1")+COUNTIF('Deepfake Einschätzung gesamt'!C75,"2")+COUNTIF('Deepfake Einschätzung gesamt'!D75,"1")+COUNTIF('Deepfake Einschätzung gesamt'!E75,"1")+COUNTIF('Deepfake Einschätzung gesamt'!F75,"2")+COUNTIF('Deepfake Einschätzung gesamt'!G75,"1")+COUNTIF('Deepfake Einschätzung gesamt'!H75,"2")+COUNTIF('Deepfake Einschätzung gesamt'!I75,"2")+COUNTIF('Deepfake Einschätzung gesamt'!J75,"1")+COUNTIF('Deepfake Einschätzung gesamt'!K75,"2")</f>
        <v>10</v>
      </c>
      <c r="D58" s="1">
        <f t="shared" si="0"/>
        <v>0</v>
      </c>
      <c r="E58" s="1">
        <v>1</v>
      </c>
      <c r="H58" s="45"/>
      <c r="I58" s="45"/>
      <c r="J58" s="45"/>
      <c r="K58" s="45"/>
      <c r="L58" s="45">
        <f t="shared" si="30"/>
        <v>14</v>
      </c>
      <c r="M58" s="45">
        <f t="shared" si="1"/>
        <v>110.5</v>
      </c>
      <c r="N58" s="44">
        <f t="shared" si="2"/>
        <v>96.5</v>
      </c>
      <c r="O58" s="44">
        <f t="shared" si="3"/>
        <v>9312.25</v>
      </c>
      <c r="P58" s="44"/>
      <c r="Q58" s="44"/>
      <c r="R58" s="44"/>
      <c r="S58" s="44"/>
      <c r="T58" s="36"/>
      <c r="U58" s="36"/>
      <c r="V58" s="36"/>
      <c r="W58" s="36"/>
      <c r="X58" s="36"/>
      <c r="Y58" s="36"/>
      <c r="Z58" s="36"/>
      <c r="AA58" s="36"/>
      <c r="AB58" s="1">
        <v>57</v>
      </c>
      <c r="AC58" s="1">
        <v>2</v>
      </c>
      <c r="AD58" s="1">
        <v>3</v>
      </c>
      <c r="AE58" s="45">
        <f t="shared" si="6"/>
        <v>62</v>
      </c>
      <c r="AF58" s="45">
        <f t="shared" si="7"/>
        <v>78</v>
      </c>
      <c r="AG58" s="44">
        <f t="shared" si="8"/>
        <v>16</v>
      </c>
      <c r="AH58" s="44">
        <f t="shared" si="9"/>
        <v>256</v>
      </c>
      <c r="AI58" s="44"/>
      <c r="AJ58" s="44"/>
      <c r="AK58" s="44"/>
      <c r="AL58" s="44"/>
      <c r="AM58" s="36"/>
      <c r="AN58" s="36"/>
      <c r="AO58" s="36"/>
      <c r="AP58" s="36"/>
      <c r="AQ58" s="36"/>
      <c r="AR58" s="36"/>
      <c r="AS58" s="36"/>
      <c r="AU58" s="45">
        <f t="shared" si="12"/>
        <v>28</v>
      </c>
      <c r="AV58" s="45">
        <f t="shared" si="13"/>
        <v>110.5</v>
      </c>
      <c r="AW58" s="44">
        <f t="shared" si="14"/>
        <v>82.5</v>
      </c>
      <c r="AX58" s="44">
        <f t="shared" si="15"/>
        <v>6806.25</v>
      </c>
      <c r="AY58" s="44"/>
      <c r="AZ58" s="44"/>
      <c r="BA58" s="44"/>
      <c r="BB58" s="44"/>
      <c r="BC58" s="36"/>
      <c r="BD58" s="36"/>
      <c r="BE58" s="36"/>
      <c r="BF58" s="36"/>
      <c r="BG58" s="36"/>
      <c r="BH58" s="36"/>
      <c r="BI58" s="36"/>
      <c r="BK58" s="1">
        <v>5</v>
      </c>
      <c r="BL58" s="1"/>
      <c r="BM58" s="45">
        <f t="shared" si="18"/>
        <v>89</v>
      </c>
      <c r="BN58" s="45">
        <f t="shared" si="19"/>
        <v>110.5</v>
      </c>
      <c r="BO58" s="44">
        <f t="shared" si="20"/>
        <v>21.5</v>
      </c>
      <c r="BP58" s="44">
        <f t="shared" si="21"/>
        <v>462.25</v>
      </c>
      <c r="BQ58" s="44"/>
      <c r="BR58" s="44"/>
      <c r="BS58" s="44"/>
      <c r="BT58" s="44"/>
      <c r="BU58" s="36"/>
      <c r="BV58" s="36"/>
      <c r="BW58" s="36"/>
      <c r="BX58" s="36"/>
      <c r="BY58" s="36"/>
      <c r="BZ58" s="36"/>
      <c r="CA58" s="36"/>
      <c r="CC58" s="1">
        <v>4</v>
      </c>
      <c r="CD58" s="45">
        <f t="shared" si="24"/>
        <v>80</v>
      </c>
      <c r="CE58" s="45">
        <f t="shared" si="25"/>
        <v>110.5</v>
      </c>
      <c r="CF58" s="44">
        <f t="shared" si="26"/>
        <v>30.5</v>
      </c>
      <c r="CG58" s="44">
        <f t="shared" si="27"/>
        <v>930.25</v>
      </c>
      <c r="CH58" s="44"/>
      <c r="CI58" s="44"/>
      <c r="CJ58" s="44"/>
      <c r="CK58" s="44"/>
      <c r="CL58" s="36"/>
      <c r="CM58" s="36"/>
      <c r="CN58" s="36"/>
      <c r="CO58" s="36"/>
      <c r="CP58" s="36"/>
      <c r="CQ58" s="36"/>
      <c r="CR58" s="36"/>
    </row>
    <row r="59" spans="1:96" x14ac:dyDescent="0.2">
      <c r="A59" s="32">
        <v>58</v>
      </c>
      <c r="B59" s="1">
        <v>2</v>
      </c>
      <c r="C59" s="1">
        <f xml:space="preserve"> COUNTIF('Deepfake Einschätzung gesamt'!B76,"1")+COUNTIF('Deepfake Einschätzung gesamt'!C76,"2")+COUNTIF('Deepfake Einschätzung gesamt'!D76,"1")+COUNTIF('Deepfake Einschätzung gesamt'!E76,"1")+COUNTIF('Deepfake Einschätzung gesamt'!F76,"2")+COUNTIF('Deepfake Einschätzung gesamt'!G76,"1")+COUNTIF('Deepfake Einschätzung gesamt'!H76,"2")+COUNTIF('Deepfake Einschätzung gesamt'!I76,"2")+COUNTIF('Deepfake Einschätzung gesamt'!J76,"1")+COUNTIF('Deepfake Einschätzung gesamt'!K76,"2")</f>
        <v>9</v>
      </c>
      <c r="D59" s="1">
        <f t="shared" si="0"/>
        <v>1</v>
      </c>
      <c r="E59" s="1">
        <v>1</v>
      </c>
      <c r="H59" s="45"/>
      <c r="I59" s="45"/>
      <c r="J59" s="45"/>
      <c r="K59" s="45"/>
      <c r="L59" s="45">
        <f t="shared" si="30"/>
        <v>56</v>
      </c>
      <c r="M59" s="45">
        <f t="shared" si="1"/>
        <v>90.5</v>
      </c>
      <c r="N59" s="44">
        <f t="shared" si="2"/>
        <v>34.5</v>
      </c>
      <c r="O59" s="44">
        <f t="shared" si="3"/>
        <v>1190.25</v>
      </c>
      <c r="P59" s="44"/>
      <c r="Q59" s="44"/>
      <c r="R59" s="44"/>
      <c r="S59" s="44"/>
      <c r="T59" s="36"/>
      <c r="U59" s="36"/>
      <c r="V59" s="36"/>
      <c r="W59" s="36"/>
      <c r="X59" s="36"/>
      <c r="Y59" s="36"/>
      <c r="Z59" s="36"/>
      <c r="AA59" s="36"/>
      <c r="AB59" s="1">
        <v>58</v>
      </c>
      <c r="AC59" s="1">
        <v>3</v>
      </c>
      <c r="AD59" s="1">
        <v>2</v>
      </c>
      <c r="AE59" s="45">
        <f t="shared" si="6"/>
        <v>105.5</v>
      </c>
      <c r="AF59" s="45">
        <f t="shared" si="7"/>
        <v>25</v>
      </c>
      <c r="AG59" s="44">
        <f t="shared" si="8"/>
        <v>-80.5</v>
      </c>
      <c r="AH59" s="44">
        <f t="shared" si="9"/>
        <v>6480.25</v>
      </c>
      <c r="AI59" s="44"/>
      <c r="AJ59" s="44"/>
      <c r="AK59" s="44"/>
      <c r="AL59" s="44"/>
      <c r="AM59" s="36"/>
      <c r="AN59" s="36"/>
      <c r="AO59" s="36"/>
      <c r="AP59" s="36"/>
      <c r="AQ59" s="36"/>
      <c r="AR59" s="36"/>
      <c r="AS59" s="36"/>
      <c r="AU59" s="45">
        <f t="shared" si="12"/>
        <v>28</v>
      </c>
      <c r="AV59" s="45">
        <f t="shared" si="13"/>
        <v>90.5</v>
      </c>
      <c r="AW59" s="44">
        <f t="shared" si="14"/>
        <v>62.5</v>
      </c>
      <c r="AX59" s="44">
        <f t="shared" si="15"/>
        <v>3906.25</v>
      </c>
      <c r="AY59" s="44"/>
      <c r="AZ59" s="44"/>
      <c r="BA59" s="44"/>
      <c r="BB59" s="44"/>
      <c r="BC59" s="36"/>
      <c r="BD59" s="36"/>
      <c r="BE59" s="36"/>
      <c r="BF59" s="36"/>
      <c r="BG59" s="36"/>
      <c r="BH59" s="36"/>
      <c r="BI59" s="36"/>
      <c r="BK59" s="1">
        <v>5</v>
      </c>
      <c r="BL59" s="1"/>
      <c r="BM59" s="45">
        <f t="shared" si="18"/>
        <v>89</v>
      </c>
      <c r="BN59" s="45">
        <f t="shared" si="19"/>
        <v>90.5</v>
      </c>
      <c r="BO59" s="44">
        <f t="shared" si="20"/>
        <v>1.5</v>
      </c>
      <c r="BP59" s="44">
        <f t="shared" si="21"/>
        <v>2.25</v>
      </c>
      <c r="BQ59" s="44"/>
      <c r="BR59" s="44"/>
      <c r="BS59" s="44"/>
      <c r="BT59" s="44"/>
      <c r="BU59" s="36"/>
      <c r="BV59" s="36"/>
      <c r="BW59" s="36"/>
      <c r="BX59" s="36"/>
      <c r="BY59" s="36"/>
      <c r="BZ59" s="36"/>
      <c r="CA59" s="36"/>
      <c r="CC59" s="1">
        <v>4</v>
      </c>
      <c r="CD59" s="45">
        <f t="shared" si="24"/>
        <v>80</v>
      </c>
      <c r="CE59" s="45">
        <f t="shared" si="25"/>
        <v>90.5</v>
      </c>
      <c r="CF59" s="44">
        <f t="shared" si="26"/>
        <v>10.5</v>
      </c>
      <c r="CG59" s="44">
        <f t="shared" si="27"/>
        <v>110.25</v>
      </c>
      <c r="CH59" s="44"/>
      <c r="CI59" s="44"/>
      <c r="CJ59" s="44"/>
      <c r="CK59" s="44"/>
      <c r="CL59" s="36"/>
      <c r="CM59" s="36"/>
      <c r="CN59" s="36"/>
      <c r="CO59" s="36"/>
      <c r="CP59" s="36"/>
      <c r="CQ59" s="36"/>
      <c r="CR59" s="36"/>
    </row>
    <row r="60" spans="1:96" x14ac:dyDescent="0.2">
      <c r="A60" s="32">
        <v>59</v>
      </c>
      <c r="B60" s="1">
        <v>3</v>
      </c>
      <c r="C60" s="1">
        <f xml:space="preserve"> COUNTIF('Deepfake Einschätzung gesamt'!B77,"1")+COUNTIF('Deepfake Einschätzung gesamt'!C77,"2")+COUNTIF('Deepfake Einschätzung gesamt'!D77,"1")+COUNTIF('Deepfake Einschätzung gesamt'!E77,"1")+COUNTIF('Deepfake Einschätzung gesamt'!F77,"2")+COUNTIF('Deepfake Einschätzung gesamt'!G77,"1")+COUNTIF('Deepfake Einschätzung gesamt'!H77,"2")+COUNTIF('Deepfake Einschätzung gesamt'!I77,"2")+COUNTIF('Deepfake Einschätzung gesamt'!J77,"1")+COUNTIF('Deepfake Einschätzung gesamt'!K77,"2")</f>
        <v>8</v>
      </c>
      <c r="D60" s="1">
        <f t="shared" si="0"/>
        <v>2</v>
      </c>
      <c r="E60" s="1">
        <v>1</v>
      </c>
      <c r="H60" s="45"/>
      <c r="I60" s="45"/>
      <c r="J60" s="45"/>
      <c r="K60" s="45"/>
      <c r="L60" s="45">
        <f t="shared" si="30"/>
        <v>102.5</v>
      </c>
      <c r="M60" s="45">
        <f t="shared" si="1"/>
        <v>67.5</v>
      </c>
      <c r="N60" s="44">
        <f t="shared" si="2"/>
        <v>-35</v>
      </c>
      <c r="O60" s="44">
        <f t="shared" si="3"/>
        <v>1225</v>
      </c>
      <c r="P60" s="44"/>
      <c r="Q60" s="44"/>
      <c r="R60" s="44"/>
      <c r="S60" s="44"/>
      <c r="T60" s="36"/>
      <c r="U60" s="36"/>
      <c r="V60" s="36"/>
      <c r="W60" s="36"/>
      <c r="X60" s="36"/>
      <c r="Y60" s="36"/>
      <c r="Z60" s="36"/>
      <c r="AA60" s="36"/>
      <c r="AB60" s="1">
        <v>59</v>
      </c>
      <c r="AC60" s="1">
        <v>1</v>
      </c>
      <c r="AD60" s="1">
        <v>3</v>
      </c>
      <c r="AE60" s="45">
        <f t="shared" si="6"/>
        <v>17</v>
      </c>
      <c r="AF60" s="45">
        <f t="shared" si="7"/>
        <v>78</v>
      </c>
      <c r="AG60" s="44">
        <f t="shared" si="8"/>
        <v>61</v>
      </c>
      <c r="AH60" s="44">
        <f t="shared" si="9"/>
        <v>3721</v>
      </c>
      <c r="AI60" s="44"/>
      <c r="AJ60" s="44"/>
      <c r="AK60" s="44"/>
      <c r="AL60" s="44"/>
      <c r="AM60" s="36"/>
      <c r="AN60" s="36"/>
      <c r="AO60" s="36"/>
      <c r="AP60" s="36"/>
      <c r="AQ60" s="36"/>
      <c r="AR60" s="36"/>
      <c r="AS60" s="36"/>
      <c r="AU60" s="45">
        <f t="shared" si="12"/>
        <v>28</v>
      </c>
      <c r="AV60" s="45">
        <f t="shared" si="13"/>
        <v>67.5</v>
      </c>
      <c r="AW60" s="44">
        <f t="shared" si="14"/>
        <v>39.5</v>
      </c>
      <c r="AX60" s="44">
        <f t="shared" si="15"/>
        <v>1560.25</v>
      </c>
      <c r="AY60" s="44"/>
      <c r="AZ60" s="44"/>
      <c r="BA60" s="44"/>
      <c r="BB60" s="44"/>
      <c r="BC60" s="36"/>
      <c r="BD60" s="36"/>
      <c r="BE60" s="36"/>
      <c r="BF60" s="36"/>
      <c r="BG60" s="36"/>
      <c r="BH60" s="36"/>
      <c r="BI60" s="36"/>
      <c r="BK60" s="1">
        <v>5</v>
      </c>
      <c r="BL60" s="1"/>
      <c r="BM60" s="45">
        <f t="shared" si="18"/>
        <v>89</v>
      </c>
      <c r="BN60" s="45">
        <f t="shared" si="19"/>
        <v>67.5</v>
      </c>
      <c r="BO60" s="44">
        <f t="shared" si="20"/>
        <v>-21.5</v>
      </c>
      <c r="BP60" s="44">
        <f t="shared" si="21"/>
        <v>462.25</v>
      </c>
      <c r="BQ60" s="44"/>
      <c r="BR60" s="44"/>
      <c r="BS60" s="44"/>
      <c r="BT60" s="44"/>
      <c r="BU60" s="36"/>
      <c r="BV60" s="36"/>
      <c r="BW60" s="36"/>
      <c r="BX60" s="36"/>
      <c r="BY60" s="36"/>
      <c r="BZ60" s="36"/>
      <c r="CA60" s="36"/>
      <c r="CC60" s="1">
        <v>4</v>
      </c>
      <c r="CD60" s="45">
        <f t="shared" si="24"/>
        <v>80</v>
      </c>
      <c r="CE60" s="45">
        <f t="shared" si="25"/>
        <v>67.5</v>
      </c>
      <c r="CF60" s="44">
        <f t="shared" si="26"/>
        <v>-12.5</v>
      </c>
      <c r="CG60" s="44">
        <f t="shared" si="27"/>
        <v>156.25</v>
      </c>
      <c r="CH60" s="44"/>
      <c r="CI60" s="44"/>
      <c r="CJ60" s="44"/>
      <c r="CK60" s="44"/>
      <c r="CL60" s="36"/>
      <c r="CM60" s="36"/>
      <c r="CN60" s="36"/>
      <c r="CO60" s="36"/>
      <c r="CP60" s="36"/>
      <c r="CQ60" s="36"/>
      <c r="CR60" s="36"/>
    </row>
    <row r="61" spans="1:96" x14ac:dyDescent="0.2">
      <c r="A61" s="32">
        <v>60</v>
      </c>
      <c r="B61" s="1">
        <v>1</v>
      </c>
      <c r="C61" s="1">
        <f xml:space="preserve"> COUNTIF('Deepfake Einschätzung gesamt'!B78,"1")+COUNTIF('Deepfake Einschätzung gesamt'!C78,"2")+COUNTIF('Deepfake Einschätzung gesamt'!D78,"1")+COUNTIF('Deepfake Einschätzung gesamt'!E78,"1")+COUNTIF('Deepfake Einschätzung gesamt'!F78,"2")+COUNTIF('Deepfake Einschätzung gesamt'!G78,"1")+COUNTIF('Deepfake Einschätzung gesamt'!H78,"2")+COUNTIF('Deepfake Einschätzung gesamt'!I78,"2")+COUNTIF('Deepfake Einschätzung gesamt'!J78,"1")+COUNTIF('Deepfake Einschätzung gesamt'!K78,"2")</f>
        <v>7</v>
      </c>
      <c r="D61" s="1">
        <f t="shared" si="0"/>
        <v>3</v>
      </c>
      <c r="E61" s="1">
        <v>2</v>
      </c>
      <c r="H61" s="45"/>
      <c r="I61" s="45"/>
      <c r="J61" s="45"/>
      <c r="K61" s="45"/>
      <c r="L61" s="45">
        <f t="shared" si="30"/>
        <v>14</v>
      </c>
      <c r="M61" s="45">
        <f t="shared" si="1"/>
        <v>46</v>
      </c>
      <c r="N61" s="44">
        <f t="shared" si="2"/>
        <v>32</v>
      </c>
      <c r="O61" s="44">
        <f t="shared" si="3"/>
        <v>1024</v>
      </c>
      <c r="P61" s="44"/>
      <c r="Q61" s="44"/>
      <c r="R61" s="44"/>
      <c r="S61" s="44"/>
      <c r="T61" s="36"/>
      <c r="U61" s="36"/>
      <c r="V61" s="36"/>
      <c r="W61" s="36"/>
      <c r="X61" s="36"/>
      <c r="Y61" s="36"/>
      <c r="Z61" s="36"/>
      <c r="AA61" s="36"/>
      <c r="AB61" s="1">
        <v>60</v>
      </c>
      <c r="AC61" s="1">
        <v>3</v>
      </c>
      <c r="AD61" s="1">
        <v>2</v>
      </c>
      <c r="AE61" s="45">
        <f t="shared" si="6"/>
        <v>105.5</v>
      </c>
      <c r="AF61" s="45">
        <f t="shared" si="7"/>
        <v>25</v>
      </c>
      <c r="AG61" s="44">
        <f t="shared" si="8"/>
        <v>-80.5</v>
      </c>
      <c r="AH61" s="44">
        <f t="shared" si="9"/>
        <v>6480.25</v>
      </c>
      <c r="AI61" s="44"/>
      <c r="AJ61" s="44"/>
      <c r="AK61" s="44"/>
      <c r="AL61" s="44"/>
      <c r="AM61" s="36"/>
      <c r="AN61" s="36"/>
      <c r="AO61" s="36"/>
      <c r="AP61" s="36"/>
      <c r="AQ61" s="36"/>
      <c r="AR61" s="36"/>
      <c r="AS61" s="36"/>
      <c r="AU61" s="45">
        <f t="shared" si="12"/>
        <v>85.5</v>
      </c>
      <c r="AV61" s="45">
        <f t="shared" si="13"/>
        <v>46</v>
      </c>
      <c r="AW61" s="44">
        <f t="shared" si="14"/>
        <v>-39.5</v>
      </c>
      <c r="AX61" s="44">
        <f t="shared" si="15"/>
        <v>1560.25</v>
      </c>
      <c r="AY61" s="44"/>
      <c r="AZ61" s="44"/>
      <c r="BA61" s="44"/>
      <c r="BB61" s="44"/>
      <c r="BC61" s="36"/>
      <c r="BD61" s="36"/>
      <c r="BE61" s="36"/>
      <c r="BF61" s="36"/>
      <c r="BG61" s="36"/>
      <c r="BH61" s="36"/>
      <c r="BI61" s="36"/>
      <c r="BK61" s="1">
        <v>4</v>
      </c>
      <c r="BL61" s="1"/>
      <c r="BM61" s="45">
        <f t="shared" si="18"/>
        <v>47</v>
      </c>
      <c r="BN61" s="45">
        <f t="shared" si="19"/>
        <v>46</v>
      </c>
      <c r="BO61" s="44">
        <f t="shared" si="20"/>
        <v>-1</v>
      </c>
      <c r="BP61" s="44">
        <f t="shared" si="21"/>
        <v>1</v>
      </c>
      <c r="BQ61" s="44"/>
      <c r="BR61" s="44"/>
      <c r="BS61" s="44"/>
      <c r="BT61" s="44"/>
      <c r="BU61" s="36"/>
      <c r="BV61" s="36"/>
      <c r="BW61" s="36"/>
      <c r="BX61" s="36"/>
      <c r="BY61" s="36"/>
      <c r="BZ61" s="36"/>
      <c r="CA61" s="36"/>
      <c r="CC61" s="1">
        <v>3</v>
      </c>
      <c r="CD61" s="45">
        <f t="shared" si="24"/>
        <v>25.5</v>
      </c>
      <c r="CE61" s="45">
        <f t="shared" si="25"/>
        <v>46</v>
      </c>
      <c r="CF61" s="44">
        <f t="shared" si="26"/>
        <v>20.5</v>
      </c>
      <c r="CG61" s="44">
        <f t="shared" si="27"/>
        <v>420.25</v>
      </c>
      <c r="CH61" s="44"/>
      <c r="CI61" s="44"/>
      <c r="CJ61" s="44"/>
      <c r="CK61" s="44"/>
      <c r="CL61" s="36"/>
      <c r="CM61" s="36"/>
      <c r="CN61" s="36"/>
      <c r="CO61" s="36"/>
      <c r="CP61" s="36"/>
      <c r="CQ61" s="36"/>
      <c r="CR61" s="36"/>
    </row>
    <row r="62" spans="1:96" x14ac:dyDescent="0.2">
      <c r="A62" s="32">
        <v>61</v>
      </c>
      <c r="B62" s="1">
        <v>2</v>
      </c>
      <c r="C62" s="1">
        <f xml:space="preserve"> COUNTIF('Deepfake Einschätzung gesamt'!B79,"1")+COUNTIF('Deepfake Einschätzung gesamt'!C79,"2")+COUNTIF('Deepfake Einschätzung gesamt'!D79,"1")+COUNTIF('Deepfake Einschätzung gesamt'!E79,"1")+COUNTIF('Deepfake Einschätzung gesamt'!F79,"2")+COUNTIF('Deepfake Einschätzung gesamt'!G79,"1")+COUNTIF('Deepfake Einschätzung gesamt'!H79,"2")+COUNTIF('Deepfake Einschätzung gesamt'!I79,"2")+COUNTIF('Deepfake Einschätzung gesamt'!J79,"1")+COUNTIF('Deepfake Einschätzung gesamt'!K79,"2")</f>
        <v>10</v>
      </c>
      <c r="D62" s="1">
        <f t="shared" si="0"/>
        <v>0</v>
      </c>
      <c r="E62" s="1">
        <v>1</v>
      </c>
      <c r="H62" s="45"/>
      <c r="I62" s="45"/>
      <c r="J62" s="45"/>
      <c r="K62" s="45"/>
      <c r="L62" s="45">
        <f t="shared" si="30"/>
        <v>56</v>
      </c>
      <c r="M62" s="45">
        <f t="shared" si="1"/>
        <v>110.5</v>
      </c>
      <c r="N62" s="44">
        <f t="shared" si="2"/>
        <v>54.5</v>
      </c>
      <c r="O62" s="44">
        <f t="shared" si="3"/>
        <v>2970.25</v>
      </c>
      <c r="P62" s="44"/>
      <c r="Q62" s="44"/>
      <c r="R62" s="44"/>
      <c r="S62" s="44"/>
      <c r="AB62" s="1">
        <v>61</v>
      </c>
      <c r="AC62" s="1">
        <v>3</v>
      </c>
      <c r="AD62" s="1">
        <v>2</v>
      </c>
      <c r="AE62" s="45">
        <f t="shared" si="6"/>
        <v>105.5</v>
      </c>
      <c r="AF62" s="45">
        <f t="shared" si="7"/>
        <v>25</v>
      </c>
      <c r="AG62" s="44">
        <f t="shared" si="8"/>
        <v>-80.5</v>
      </c>
      <c r="AH62" s="44">
        <f t="shared" si="9"/>
        <v>6480.25</v>
      </c>
      <c r="AI62" s="44"/>
      <c r="AJ62" s="44"/>
      <c r="AK62" s="44"/>
      <c r="AL62" s="44"/>
      <c r="AU62" s="45">
        <f t="shared" si="12"/>
        <v>28</v>
      </c>
      <c r="AV62" s="45">
        <f t="shared" si="13"/>
        <v>110.5</v>
      </c>
      <c r="AW62" s="44">
        <f t="shared" si="14"/>
        <v>82.5</v>
      </c>
      <c r="AX62" s="44">
        <f t="shared" si="15"/>
        <v>6806.25</v>
      </c>
      <c r="AY62" s="44"/>
      <c r="AZ62" s="44"/>
      <c r="BA62" s="44"/>
      <c r="BB62" s="44"/>
      <c r="BK62" s="1">
        <v>4</v>
      </c>
      <c r="BL62" s="1"/>
      <c r="BM62" s="45">
        <f t="shared" si="18"/>
        <v>47</v>
      </c>
      <c r="BN62" s="45">
        <f t="shared" si="19"/>
        <v>110.5</v>
      </c>
      <c r="BO62" s="44">
        <f t="shared" si="20"/>
        <v>63.5</v>
      </c>
      <c r="BP62" s="44">
        <f t="shared" si="21"/>
        <v>4032.25</v>
      </c>
      <c r="BQ62" s="44"/>
      <c r="BR62" s="44"/>
      <c r="BS62" s="44"/>
      <c r="BT62" s="44"/>
      <c r="CC62" s="1">
        <v>4</v>
      </c>
      <c r="CD62" s="45">
        <f t="shared" si="24"/>
        <v>80</v>
      </c>
      <c r="CE62" s="45">
        <f t="shared" si="25"/>
        <v>110.5</v>
      </c>
      <c r="CF62" s="44">
        <f t="shared" si="26"/>
        <v>30.5</v>
      </c>
      <c r="CG62" s="44">
        <f t="shared" si="27"/>
        <v>930.25</v>
      </c>
      <c r="CH62" s="44"/>
      <c r="CI62" s="44"/>
      <c r="CJ62" s="44"/>
      <c r="CK62" s="44"/>
    </row>
    <row r="63" spans="1:96" x14ac:dyDescent="0.2">
      <c r="A63" s="32">
        <v>62</v>
      </c>
      <c r="B63" s="1">
        <v>1</v>
      </c>
      <c r="C63" s="1">
        <f xml:space="preserve"> COUNTIF('Deepfake Einschätzung gesamt'!B80,"1")+COUNTIF('Deepfake Einschätzung gesamt'!C80,"2")+COUNTIF('Deepfake Einschätzung gesamt'!D80,"1")+COUNTIF('Deepfake Einschätzung gesamt'!E80,"1")+COUNTIF('Deepfake Einschätzung gesamt'!F80,"2")+COUNTIF('Deepfake Einschätzung gesamt'!G80,"1")+COUNTIF('Deepfake Einschätzung gesamt'!H80,"2")+COUNTIF('Deepfake Einschätzung gesamt'!I80,"2")+COUNTIF('Deepfake Einschätzung gesamt'!J80,"1")+COUNTIF('Deepfake Einschätzung gesamt'!K80,"2")</f>
        <v>10</v>
      </c>
      <c r="D63" s="1">
        <f t="shared" si="0"/>
        <v>0</v>
      </c>
      <c r="E63" s="1">
        <v>2</v>
      </c>
      <c r="H63" s="45"/>
      <c r="I63" s="45"/>
      <c r="J63" s="45"/>
      <c r="K63" s="45"/>
      <c r="L63" s="45">
        <f t="shared" si="30"/>
        <v>14</v>
      </c>
      <c r="M63" s="45">
        <f t="shared" si="1"/>
        <v>110.5</v>
      </c>
      <c r="N63" s="44">
        <f t="shared" si="2"/>
        <v>96.5</v>
      </c>
      <c r="O63" s="44">
        <f t="shared" si="3"/>
        <v>9312.25</v>
      </c>
      <c r="P63" s="44"/>
      <c r="Q63" s="44"/>
      <c r="R63" s="44"/>
      <c r="S63" s="44"/>
      <c r="T63" s="36"/>
      <c r="U63" s="36"/>
      <c r="V63" s="36"/>
      <c r="W63" s="36"/>
      <c r="X63" s="36"/>
      <c r="Y63" s="36"/>
      <c r="Z63" s="36"/>
      <c r="AA63" s="36"/>
      <c r="AB63" s="1">
        <v>62</v>
      </c>
      <c r="AC63" s="1">
        <v>1</v>
      </c>
      <c r="AD63" s="1">
        <v>3</v>
      </c>
      <c r="AE63" s="45">
        <f t="shared" si="6"/>
        <v>17</v>
      </c>
      <c r="AF63" s="45">
        <f t="shared" si="7"/>
        <v>78</v>
      </c>
      <c r="AG63" s="44">
        <f t="shared" si="8"/>
        <v>61</v>
      </c>
      <c r="AH63" s="44">
        <f t="shared" si="9"/>
        <v>3721</v>
      </c>
      <c r="AI63" s="44"/>
      <c r="AJ63" s="44"/>
      <c r="AK63" s="44"/>
      <c r="AL63" s="44"/>
      <c r="AM63" s="36"/>
      <c r="AN63" s="36"/>
      <c r="AO63" s="36"/>
      <c r="AP63" s="36"/>
      <c r="AQ63" s="36"/>
      <c r="AR63" s="36"/>
      <c r="AS63" s="36"/>
      <c r="AU63" s="45">
        <f t="shared" si="12"/>
        <v>85.5</v>
      </c>
      <c r="AV63" s="45">
        <f t="shared" si="13"/>
        <v>110.5</v>
      </c>
      <c r="AW63" s="44">
        <f t="shared" si="14"/>
        <v>25</v>
      </c>
      <c r="AX63" s="44">
        <f t="shared" si="15"/>
        <v>625</v>
      </c>
      <c r="AY63" s="44"/>
      <c r="AZ63" s="44"/>
      <c r="BA63" s="44"/>
      <c r="BB63" s="44"/>
      <c r="BC63" s="36"/>
      <c r="BD63" s="36"/>
      <c r="BE63" s="36"/>
      <c r="BF63" s="36"/>
      <c r="BG63" s="36"/>
      <c r="BH63" s="36"/>
      <c r="BI63" s="36"/>
      <c r="BK63" s="1">
        <v>5</v>
      </c>
      <c r="BL63" s="1"/>
      <c r="BM63" s="45">
        <f t="shared" si="18"/>
        <v>89</v>
      </c>
      <c r="BN63" s="45">
        <f t="shared" si="19"/>
        <v>110.5</v>
      </c>
      <c r="BO63" s="44">
        <f t="shared" si="20"/>
        <v>21.5</v>
      </c>
      <c r="BP63" s="44">
        <f t="shared" si="21"/>
        <v>462.25</v>
      </c>
      <c r="BQ63" s="44"/>
      <c r="BR63" s="44"/>
      <c r="BS63" s="44"/>
      <c r="BT63" s="44"/>
      <c r="BU63" s="36"/>
      <c r="BV63" s="36"/>
      <c r="BW63" s="36"/>
      <c r="BX63" s="36"/>
      <c r="BY63" s="36"/>
      <c r="BZ63" s="36"/>
      <c r="CA63" s="36"/>
      <c r="CC63" s="1">
        <v>4</v>
      </c>
      <c r="CD63" s="45">
        <f t="shared" si="24"/>
        <v>80</v>
      </c>
      <c r="CE63" s="45">
        <f t="shared" si="25"/>
        <v>110.5</v>
      </c>
      <c r="CF63" s="44">
        <f t="shared" si="26"/>
        <v>30.5</v>
      </c>
      <c r="CG63" s="44">
        <f t="shared" si="27"/>
        <v>930.25</v>
      </c>
      <c r="CH63" s="44"/>
      <c r="CI63" s="44"/>
      <c r="CJ63" s="44"/>
      <c r="CK63" s="44"/>
      <c r="CL63" s="36"/>
      <c r="CM63" s="36"/>
      <c r="CN63" s="36"/>
      <c r="CO63" s="36"/>
      <c r="CP63" s="36"/>
      <c r="CQ63" s="36"/>
      <c r="CR63" s="36"/>
    </row>
    <row r="64" spans="1:96" x14ac:dyDescent="0.2">
      <c r="A64" s="32">
        <v>63</v>
      </c>
      <c r="B64" s="1">
        <v>2</v>
      </c>
      <c r="C64" s="1">
        <f xml:space="preserve"> COUNTIF('Deepfake Einschätzung gesamt'!B81,"1")+COUNTIF('Deepfake Einschätzung gesamt'!C81,"2")+COUNTIF('Deepfake Einschätzung gesamt'!D81,"1")+COUNTIF('Deepfake Einschätzung gesamt'!E81,"1")+COUNTIF('Deepfake Einschätzung gesamt'!F81,"2")+COUNTIF('Deepfake Einschätzung gesamt'!G81,"1")+COUNTIF('Deepfake Einschätzung gesamt'!H81,"2")+COUNTIF('Deepfake Einschätzung gesamt'!I81,"2")+COUNTIF('Deepfake Einschätzung gesamt'!J81,"1")+COUNTIF('Deepfake Einschätzung gesamt'!K81,"2")</f>
        <v>8</v>
      </c>
      <c r="D64" s="1">
        <f t="shared" si="0"/>
        <v>2</v>
      </c>
      <c r="E64" s="1">
        <v>2</v>
      </c>
      <c r="H64" s="45"/>
      <c r="I64" s="45"/>
      <c r="J64" s="45"/>
      <c r="K64" s="45"/>
      <c r="L64" s="45">
        <f t="shared" si="30"/>
        <v>56</v>
      </c>
      <c r="M64" s="45">
        <f t="shared" si="1"/>
        <v>67.5</v>
      </c>
      <c r="N64" s="44">
        <f t="shared" si="2"/>
        <v>11.5</v>
      </c>
      <c r="O64" s="44">
        <f t="shared" si="3"/>
        <v>132.25</v>
      </c>
      <c r="P64" s="44"/>
      <c r="Q64" s="44"/>
      <c r="R64" s="44"/>
      <c r="S64" s="44"/>
      <c r="AB64" s="1">
        <v>63</v>
      </c>
      <c r="AC64" s="1">
        <v>1</v>
      </c>
      <c r="AD64" s="1">
        <v>2</v>
      </c>
      <c r="AE64" s="45">
        <f t="shared" si="6"/>
        <v>17</v>
      </c>
      <c r="AF64" s="45">
        <f t="shared" si="7"/>
        <v>25</v>
      </c>
      <c r="AG64" s="44">
        <f t="shared" si="8"/>
        <v>8</v>
      </c>
      <c r="AH64" s="44">
        <f t="shared" si="9"/>
        <v>64</v>
      </c>
      <c r="AI64" s="44"/>
      <c r="AJ64" s="44"/>
      <c r="AK64" s="44"/>
      <c r="AL64" s="44"/>
      <c r="AU64" s="45">
        <f t="shared" si="12"/>
        <v>85.5</v>
      </c>
      <c r="AV64" s="45">
        <f t="shared" si="13"/>
        <v>67.5</v>
      </c>
      <c r="AW64" s="44">
        <f t="shared" si="14"/>
        <v>-18</v>
      </c>
      <c r="AX64" s="44">
        <f t="shared" si="15"/>
        <v>324</v>
      </c>
      <c r="AY64" s="44"/>
      <c r="AZ64" s="44"/>
      <c r="BA64" s="44"/>
      <c r="BB64" s="44"/>
      <c r="BK64" s="1">
        <v>4</v>
      </c>
      <c r="BL64" s="1"/>
      <c r="BM64" s="45">
        <f t="shared" si="18"/>
        <v>47</v>
      </c>
      <c r="BN64" s="45">
        <f t="shared" si="19"/>
        <v>67.5</v>
      </c>
      <c r="BO64" s="44">
        <f t="shared" si="20"/>
        <v>20.5</v>
      </c>
      <c r="BP64" s="44">
        <f t="shared" si="21"/>
        <v>420.25</v>
      </c>
      <c r="BQ64" s="44"/>
      <c r="BR64" s="44"/>
      <c r="BS64" s="44"/>
      <c r="BT64" s="44"/>
      <c r="CC64" s="1">
        <v>1</v>
      </c>
      <c r="CD64" s="45">
        <f t="shared" si="24"/>
        <v>3.5</v>
      </c>
      <c r="CE64" s="45">
        <f t="shared" si="25"/>
        <v>67.5</v>
      </c>
      <c r="CF64" s="44">
        <f t="shared" si="26"/>
        <v>64</v>
      </c>
      <c r="CG64" s="44">
        <f t="shared" si="27"/>
        <v>4096</v>
      </c>
      <c r="CH64" s="44"/>
      <c r="CI64" s="44"/>
      <c r="CJ64" s="44"/>
      <c r="CK64" s="44"/>
    </row>
    <row r="65" spans="1:96" x14ac:dyDescent="0.2">
      <c r="A65" s="32">
        <v>64</v>
      </c>
      <c r="B65" s="1">
        <v>2</v>
      </c>
      <c r="C65" s="1">
        <f xml:space="preserve"> COUNTIF('Deepfake Einschätzung gesamt'!B82,"1")+COUNTIF('Deepfake Einschätzung gesamt'!C82,"2")+COUNTIF('Deepfake Einschätzung gesamt'!D82,"1")+COUNTIF('Deepfake Einschätzung gesamt'!E82,"1")+COUNTIF('Deepfake Einschätzung gesamt'!F82,"2")+COUNTIF('Deepfake Einschätzung gesamt'!G82,"1")+COUNTIF('Deepfake Einschätzung gesamt'!H82,"2")+COUNTIF('Deepfake Einschätzung gesamt'!I82,"2")+COUNTIF('Deepfake Einschätzung gesamt'!J82,"1")+COUNTIF('Deepfake Einschätzung gesamt'!K82,"2")</f>
        <v>9</v>
      </c>
      <c r="D65" s="1">
        <f t="shared" si="0"/>
        <v>1</v>
      </c>
      <c r="E65" s="1">
        <v>2</v>
      </c>
      <c r="H65" s="45"/>
      <c r="I65" s="45"/>
      <c r="J65" s="45"/>
      <c r="K65" s="45"/>
      <c r="L65" s="45">
        <f t="shared" si="30"/>
        <v>56</v>
      </c>
      <c r="M65" s="45">
        <f t="shared" si="1"/>
        <v>90.5</v>
      </c>
      <c r="N65" s="44">
        <f t="shared" si="2"/>
        <v>34.5</v>
      </c>
      <c r="O65" s="44">
        <f t="shared" si="3"/>
        <v>1190.25</v>
      </c>
      <c r="P65" s="44"/>
      <c r="Q65" s="44"/>
      <c r="R65" s="44"/>
      <c r="S65" s="44"/>
      <c r="AB65" s="1">
        <v>64</v>
      </c>
      <c r="AC65" s="1">
        <v>2</v>
      </c>
      <c r="AD65" s="1">
        <v>3</v>
      </c>
      <c r="AE65" s="45">
        <f t="shared" si="6"/>
        <v>62</v>
      </c>
      <c r="AF65" s="45">
        <f t="shared" si="7"/>
        <v>78</v>
      </c>
      <c r="AG65" s="44">
        <f t="shared" si="8"/>
        <v>16</v>
      </c>
      <c r="AH65" s="44">
        <f t="shared" si="9"/>
        <v>256</v>
      </c>
      <c r="AI65" s="44"/>
      <c r="AJ65" s="44"/>
      <c r="AK65" s="44"/>
      <c r="AL65" s="44"/>
      <c r="AU65" s="45">
        <f t="shared" si="12"/>
        <v>85.5</v>
      </c>
      <c r="AV65" s="45">
        <f t="shared" si="13"/>
        <v>90.5</v>
      </c>
      <c r="AW65" s="44">
        <f t="shared" si="14"/>
        <v>5</v>
      </c>
      <c r="AX65" s="44">
        <f t="shared" si="15"/>
        <v>25</v>
      </c>
      <c r="AY65" s="44"/>
      <c r="AZ65" s="44"/>
      <c r="BA65" s="44"/>
      <c r="BB65" s="44"/>
      <c r="BK65" s="1">
        <v>5</v>
      </c>
      <c r="BL65" s="1"/>
      <c r="BM65" s="45">
        <f t="shared" si="18"/>
        <v>89</v>
      </c>
      <c r="BN65" s="45">
        <f t="shared" si="19"/>
        <v>90.5</v>
      </c>
      <c r="BO65" s="44">
        <f t="shared" si="20"/>
        <v>1.5</v>
      </c>
      <c r="BP65" s="44">
        <f t="shared" si="21"/>
        <v>2.25</v>
      </c>
      <c r="BQ65" s="44"/>
      <c r="BR65" s="44"/>
      <c r="BS65" s="44"/>
      <c r="BT65" s="44"/>
      <c r="CC65" s="1">
        <v>4</v>
      </c>
      <c r="CD65" s="45">
        <f t="shared" si="24"/>
        <v>80</v>
      </c>
      <c r="CE65" s="45">
        <f t="shared" si="25"/>
        <v>90.5</v>
      </c>
      <c r="CF65" s="44">
        <f t="shared" si="26"/>
        <v>10.5</v>
      </c>
      <c r="CG65" s="44">
        <f t="shared" si="27"/>
        <v>110.25</v>
      </c>
      <c r="CH65" s="44"/>
      <c r="CI65" s="44"/>
      <c r="CJ65" s="44"/>
      <c r="CK65" s="44"/>
    </row>
    <row r="66" spans="1:96" x14ac:dyDescent="0.2">
      <c r="A66" s="32">
        <v>65</v>
      </c>
      <c r="B66" s="1">
        <v>2</v>
      </c>
      <c r="C66" s="1">
        <f xml:space="preserve"> COUNTIF('Deepfake Einschätzung gesamt'!B83,"1")+COUNTIF('Deepfake Einschätzung gesamt'!C83,"2")+COUNTIF('Deepfake Einschätzung gesamt'!D83,"1")+COUNTIF('Deepfake Einschätzung gesamt'!E83,"1")+COUNTIF('Deepfake Einschätzung gesamt'!F83,"2")+COUNTIF('Deepfake Einschätzung gesamt'!G83,"1")+COUNTIF('Deepfake Einschätzung gesamt'!H83,"2")+COUNTIF('Deepfake Einschätzung gesamt'!I83,"2")+COUNTIF('Deepfake Einschätzung gesamt'!J83,"1")+COUNTIF('Deepfake Einschätzung gesamt'!K83,"2")</f>
        <v>8</v>
      </c>
      <c r="D66" s="1">
        <f t="shared" si="0"/>
        <v>2</v>
      </c>
      <c r="E66" s="1">
        <v>2</v>
      </c>
      <c r="H66" s="45"/>
      <c r="I66" s="45"/>
      <c r="J66" s="45"/>
      <c r="K66" s="45"/>
      <c r="L66" s="45">
        <f t="shared" si="30"/>
        <v>56</v>
      </c>
      <c r="M66" s="45">
        <f t="shared" si="1"/>
        <v>67.5</v>
      </c>
      <c r="N66" s="44">
        <f t="shared" si="2"/>
        <v>11.5</v>
      </c>
      <c r="O66" s="44">
        <f t="shared" si="3"/>
        <v>132.25</v>
      </c>
      <c r="P66" s="44"/>
      <c r="Q66" s="44"/>
      <c r="R66" s="44"/>
      <c r="S66" s="44"/>
      <c r="T66" s="36"/>
      <c r="U66" s="36"/>
      <c r="V66" s="36"/>
      <c r="W66" s="36"/>
      <c r="X66" s="36"/>
      <c r="Y66" s="36"/>
      <c r="Z66" s="36"/>
      <c r="AA66" s="36"/>
      <c r="AB66" s="1">
        <v>65</v>
      </c>
      <c r="AC66" s="1">
        <v>2</v>
      </c>
      <c r="AD66" s="1">
        <v>2</v>
      </c>
      <c r="AE66" s="45">
        <f t="shared" si="6"/>
        <v>62</v>
      </c>
      <c r="AF66" s="45">
        <f t="shared" si="7"/>
        <v>25</v>
      </c>
      <c r="AG66" s="44">
        <f t="shared" si="8"/>
        <v>-37</v>
      </c>
      <c r="AH66" s="44">
        <f t="shared" si="9"/>
        <v>1369</v>
      </c>
      <c r="AI66" s="44"/>
      <c r="AJ66" s="44"/>
      <c r="AK66" s="44"/>
      <c r="AL66" s="44"/>
      <c r="AM66" s="36"/>
      <c r="AN66" s="36"/>
      <c r="AO66" s="36"/>
      <c r="AP66" s="36"/>
      <c r="AQ66" s="36"/>
      <c r="AR66" s="36"/>
      <c r="AS66" s="36"/>
      <c r="AU66" s="45">
        <f t="shared" si="12"/>
        <v>85.5</v>
      </c>
      <c r="AV66" s="45">
        <f t="shared" si="13"/>
        <v>67.5</v>
      </c>
      <c r="AW66" s="44">
        <f t="shared" si="14"/>
        <v>-18</v>
      </c>
      <c r="AX66" s="44">
        <f t="shared" si="15"/>
        <v>324</v>
      </c>
      <c r="AY66" s="44"/>
      <c r="AZ66" s="44"/>
      <c r="BA66" s="44"/>
      <c r="BB66" s="44"/>
      <c r="BC66" s="36"/>
      <c r="BD66" s="36"/>
      <c r="BE66" s="36"/>
      <c r="BF66" s="36"/>
      <c r="BG66" s="36"/>
      <c r="BH66" s="36"/>
      <c r="BI66" s="36"/>
      <c r="BK66" s="1">
        <v>5</v>
      </c>
      <c r="BL66" s="1"/>
      <c r="BM66" s="45">
        <f t="shared" si="18"/>
        <v>89</v>
      </c>
      <c r="BN66" s="45">
        <f t="shared" si="19"/>
        <v>67.5</v>
      </c>
      <c r="BO66" s="44">
        <f t="shared" si="20"/>
        <v>-21.5</v>
      </c>
      <c r="BP66" s="44">
        <f t="shared" si="21"/>
        <v>462.25</v>
      </c>
      <c r="BQ66" s="44"/>
      <c r="BR66" s="44"/>
      <c r="BS66" s="44"/>
      <c r="BT66" s="44"/>
      <c r="BU66" s="36"/>
      <c r="BV66" s="36"/>
      <c r="BW66" s="36"/>
      <c r="BX66" s="36"/>
      <c r="BY66" s="36"/>
      <c r="BZ66" s="36"/>
      <c r="CA66" s="36"/>
      <c r="CC66" s="1">
        <v>4</v>
      </c>
      <c r="CD66" s="45">
        <f t="shared" si="24"/>
        <v>80</v>
      </c>
      <c r="CE66" s="45">
        <f t="shared" si="25"/>
        <v>67.5</v>
      </c>
      <c r="CF66" s="44">
        <f t="shared" si="26"/>
        <v>-12.5</v>
      </c>
      <c r="CG66" s="44">
        <f t="shared" si="27"/>
        <v>156.25</v>
      </c>
      <c r="CH66" s="44"/>
      <c r="CI66" s="44"/>
      <c r="CJ66" s="44"/>
      <c r="CK66" s="44"/>
      <c r="CL66" s="36"/>
      <c r="CM66" s="36"/>
      <c r="CN66" s="36"/>
      <c r="CO66" s="36"/>
      <c r="CP66" s="36"/>
      <c r="CQ66" s="36"/>
      <c r="CR66" s="36"/>
    </row>
    <row r="67" spans="1:96" x14ac:dyDescent="0.2">
      <c r="A67" s="32">
        <v>66</v>
      </c>
      <c r="B67" s="1">
        <v>3</v>
      </c>
      <c r="C67" s="1">
        <f xml:space="preserve"> COUNTIF('Deepfake Einschätzung gesamt'!B84,"1")+COUNTIF('Deepfake Einschätzung gesamt'!C84,"2")+COUNTIF('Deepfake Einschätzung gesamt'!D84,"1")+COUNTIF('Deepfake Einschätzung gesamt'!E84,"1")+COUNTIF('Deepfake Einschätzung gesamt'!F84,"2")+COUNTIF('Deepfake Einschätzung gesamt'!G84,"1")+COUNTIF('Deepfake Einschätzung gesamt'!H84,"2")+COUNTIF('Deepfake Einschätzung gesamt'!I84,"2")+COUNTIF('Deepfake Einschätzung gesamt'!J84,"1")+COUNTIF('Deepfake Einschätzung gesamt'!K84,"2")</f>
        <v>8</v>
      </c>
      <c r="D67" s="1">
        <f t="shared" ref="D67:D121" si="31">10-C67</f>
        <v>2</v>
      </c>
      <c r="E67" s="1">
        <v>1</v>
      </c>
      <c r="H67" s="45"/>
      <c r="I67" s="45"/>
      <c r="J67" s="45"/>
      <c r="K67" s="45"/>
      <c r="L67" s="45">
        <f t="shared" si="30"/>
        <v>102.5</v>
      </c>
      <c r="M67" s="45">
        <f t="shared" ref="M67:M121" si="32">_xlfn.RANK.AVG(C67,$C$2:$C$121,1)</f>
        <v>67.5</v>
      </c>
      <c r="N67" s="44">
        <f t="shared" ref="N67:N121" si="33">M67-L67</f>
        <v>-35</v>
      </c>
      <c r="O67" s="44">
        <f t="shared" ref="O67:O121" si="34">(N67)*(N67)</f>
        <v>1225</v>
      </c>
      <c r="P67" s="44"/>
      <c r="Q67" s="44"/>
      <c r="R67" s="44"/>
      <c r="S67" s="44"/>
      <c r="T67" s="36"/>
      <c r="U67" s="36"/>
      <c r="V67" s="36"/>
      <c r="W67" s="36"/>
      <c r="X67" s="36"/>
      <c r="Y67" s="36"/>
      <c r="Z67" s="36"/>
      <c r="AA67" s="36"/>
      <c r="AB67" s="1">
        <v>66</v>
      </c>
      <c r="AC67" s="1">
        <v>3</v>
      </c>
      <c r="AD67" s="1">
        <v>1</v>
      </c>
      <c r="AE67" s="45">
        <f t="shared" ref="AE67:AE130" si="35">_xlfn.RANK.AVG(AC67,$AC$2:$AC$121,1)</f>
        <v>105.5</v>
      </c>
      <c r="AF67" s="45">
        <f t="shared" ref="AF67:AF130" si="36">_xlfn.RANK.AVG(AD67,$AD$2:$AD$121,1)</f>
        <v>3</v>
      </c>
      <c r="AG67" s="44">
        <f t="shared" ref="AG67:AG130" si="37">AF67-AE67</f>
        <v>-102.5</v>
      </c>
      <c r="AH67" s="44">
        <f t="shared" ref="AH67:AH130" si="38">(AG67)*(AG67)</f>
        <v>10506.25</v>
      </c>
      <c r="AI67" s="44"/>
      <c r="AJ67" s="44"/>
      <c r="AK67" s="44"/>
      <c r="AL67" s="44"/>
      <c r="AM67" s="36"/>
      <c r="AN67" s="36"/>
      <c r="AO67" s="36"/>
      <c r="AP67" s="36"/>
      <c r="AQ67" s="36"/>
      <c r="AR67" s="36"/>
      <c r="AS67" s="36"/>
      <c r="AU67" s="45">
        <f t="shared" ref="AU67:AU121" si="39">_xlfn.RANK.AVG(E67,$E$2:$E$121,1)</f>
        <v>28</v>
      </c>
      <c r="AV67" s="45">
        <f t="shared" ref="AV67:AV121" si="40">_xlfn.RANK.AVG(C67,$C$2:$C$121,1)</f>
        <v>67.5</v>
      </c>
      <c r="AW67" s="44">
        <f t="shared" ref="AW67:AW121" si="41">AV67-AU67</f>
        <v>39.5</v>
      </c>
      <c r="AX67" s="44">
        <f t="shared" ref="AX67:AX121" si="42">(AW67)*(AW67)</f>
        <v>1560.25</v>
      </c>
      <c r="AY67" s="44"/>
      <c r="AZ67" s="44"/>
      <c r="BA67" s="44"/>
      <c r="BB67" s="44"/>
      <c r="BC67" s="36"/>
      <c r="BD67" s="36"/>
      <c r="BE67" s="36"/>
      <c r="BF67" s="36"/>
      <c r="BG67" s="36"/>
      <c r="BH67" s="36"/>
      <c r="BI67" s="36"/>
      <c r="BK67" s="1">
        <v>5</v>
      </c>
      <c r="BL67" s="1"/>
      <c r="BM67" s="45">
        <f t="shared" ref="BM67:BM121" si="43">_xlfn.RANK.AVG(BK67,$BK$2:$BK$121,1)</f>
        <v>89</v>
      </c>
      <c r="BN67" s="45">
        <f t="shared" ref="BN67:BN121" si="44">_xlfn.RANK.AVG(C67,$C$2:$C$121,1)</f>
        <v>67.5</v>
      </c>
      <c r="BO67" s="44">
        <f t="shared" ref="BO67:BO121" si="45">BN67-BM67</f>
        <v>-21.5</v>
      </c>
      <c r="BP67" s="44">
        <f t="shared" ref="BP67:BP121" si="46">(BO67)*(BO67)</f>
        <v>462.25</v>
      </c>
      <c r="BQ67" s="44"/>
      <c r="BR67" s="44"/>
      <c r="BS67" s="44"/>
      <c r="BT67" s="44"/>
      <c r="BU67" s="36"/>
      <c r="BV67" s="36"/>
      <c r="BW67" s="36"/>
      <c r="BX67" s="36"/>
      <c r="BY67" s="36"/>
      <c r="BZ67" s="36"/>
      <c r="CA67" s="36"/>
      <c r="CC67" s="1">
        <v>2</v>
      </c>
      <c r="CD67" s="45">
        <f t="shared" ref="CD67:CD121" si="47">_xlfn.RANK.AVG(CC67,$CC$2:$CC$121,1)</f>
        <v>8</v>
      </c>
      <c r="CE67" s="45">
        <f t="shared" ref="CE67:CE121" si="48">_xlfn.RANK.AVG(C67,$C$2:$C$121,1)</f>
        <v>67.5</v>
      </c>
      <c r="CF67" s="44">
        <f t="shared" ref="CF67:CF121" si="49">CE67-CD67</f>
        <v>59.5</v>
      </c>
      <c r="CG67" s="44">
        <f t="shared" ref="CG67:CG121" si="50">(CF67)*(CF67)</f>
        <v>3540.25</v>
      </c>
      <c r="CH67" s="44"/>
      <c r="CI67" s="44"/>
      <c r="CJ67" s="44"/>
      <c r="CK67" s="44"/>
      <c r="CL67" s="36"/>
      <c r="CM67" s="36"/>
      <c r="CN67" s="36"/>
      <c r="CO67" s="36"/>
      <c r="CP67" s="36"/>
      <c r="CQ67" s="36"/>
      <c r="CR67" s="36"/>
    </row>
    <row r="68" spans="1:96" x14ac:dyDescent="0.2">
      <c r="A68" s="32">
        <v>67</v>
      </c>
      <c r="B68" s="1">
        <v>2</v>
      </c>
      <c r="C68" s="1">
        <f xml:space="preserve"> COUNTIF('Deepfake Einschätzung gesamt'!B85,"1")+COUNTIF('Deepfake Einschätzung gesamt'!C85,"2")+COUNTIF('Deepfake Einschätzung gesamt'!D85,"1")+COUNTIF('Deepfake Einschätzung gesamt'!E85,"1")+COUNTIF('Deepfake Einschätzung gesamt'!F85,"2")+COUNTIF('Deepfake Einschätzung gesamt'!G85,"1")+COUNTIF('Deepfake Einschätzung gesamt'!H85,"2")+COUNTIF('Deepfake Einschätzung gesamt'!I85,"2")+COUNTIF('Deepfake Einschätzung gesamt'!J85,"1")+COUNTIF('Deepfake Einschätzung gesamt'!K85,"2")</f>
        <v>8</v>
      </c>
      <c r="D68" s="1">
        <f t="shared" si="31"/>
        <v>2</v>
      </c>
      <c r="E68" s="1">
        <v>2</v>
      </c>
      <c r="H68" s="45"/>
      <c r="I68" s="45"/>
      <c r="J68" s="45"/>
      <c r="K68" s="45"/>
      <c r="L68" s="45">
        <f t="shared" ref="L68:L121" si="51">_xlfn.RANK.AVG(B68,$B$2:$B$121,1)</f>
        <v>56</v>
      </c>
      <c r="M68" s="45">
        <f t="shared" si="32"/>
        <v>67.5</v>
      </c>
      <c r="N68" s="44">
        <f t="shared" si="33"/>
        <v>11.5</v>
      </c>
      <c r="O68" s="44">
        <f t="shared" si="34"/>
        <v>132.25</v>
      </c>
      <c r="P68" s="44"/>
      <c r="Q68" s="44"/>
      <c r="R68" s="44"/>
      <c r="S68" s="44"/>
      <c r="AB68" s="1">
        <v>67</v>
      </c>
      <c r="AC68" s="1">
        <v>1</v>
      </c>
      <c r="AD68" s="1">
        <v>4</v>
      </c>
      <c r="AE68" s="45">
        <f t="shared" si="35"/>
        <v>17</v>
      </c>
      <c r="AF68" s="45">
        <f t="shared" si="36"/>
        <v>116</v>
      </c>
      <c r="AG68" s="44">
        <f t="shared" si="37"/>
        <v>99</v>
      </c>
      <c r="AH68" s="44">
        <f t="shared" si="38"/>
        <v>9801</v>
      </c>
      <c r="AI68" s="44"/>
      <c r="AJ68" s="44"/>
      <c r="AK68" s="44"/>
      <c r="AL68" s="44"/>
      <c r="AU68" s="45">
        <f t="shared" si="39"/>
        <v>85.5</v>
      </c>
      <c r="AV68" s="45">
        <f t="shared" si="40"/>
        <v>67.5</v>
      </c>
      <c r="AW68" s="44">
        <f t="shared" si="41"/>
        <v>-18</v>
      </c>
      <c r="AX68" s="44">
        <f t="shared" si="42"/>
        <v>324</v>
      </c>
      <c r="AY68" s="44"/>
      <c r="AZ68" s="44"/>
      <c r="BA68" s="44"/>
      <c r="BB68" s="44"/>
      <c r="BK68" s="1">
        <v>4</v>
      </c>
      <c r="BL68" s="1"/>
      <c r="BM68" s="45">
        <f t="shared" si="43"/>
        <v>47</v>
      </c>
      <c r="BN68" s="45">
        <f t="shared" si="44"/>
        <v>67.5</v>
      </c>
      <c r="BO68" s="44">
        <f t="shared" si="45"/>
        <v>20.5</v>
      </c>
      <c r="BP68" s="44">
        <f t="shared" si="46"/>
        <v>420.25</v>
      </c>
      <c r="BQ68" s="44"/>
      <c r="BR68" s="44"/>
      <c r="BS68" s="44"/>
      <c r="BT68" s="44"/>
      <c r="CC68" s="1">
        <v>4</v>
      </c>
      <c r="CD68" s="45">
        <f t="shared" si="47"/>
        <v>80</v>
      </c>
      <c r="CE68" s="45">
        <f t="shared" si="48"/>
        <v>67.5</v>
      </c>
      <c r="CF68" s="44">
        <f t="shared" si="49"/>
        <v>-12.5</v>
      </c>
      <c r="CG68" s="44">
        <f t="shared" si="50"/>
        <v>156.25</v>
      </c>
      <c r="CH68" s="44"/>
      <c r="CI68" s="44"/>
      <c r="CJ68" s="44"/>
      <c r="CK68" s="44"/>
    </row>
    <row r="69" spans="1:96" x14ac:dyDescent="0.2">
      <c r="A69" s="32">
        <v>68</v>
      </c>
      <c r="B69" s="1">
        <v>2</v>
      </c>
      <c r="C69" s="1">
        <f xml:space="preserve"> COUNTIF('Deepfake Einschätzung gesamt'!B86,"1")+COUNTIF('Deepfake Einschätzung gesamt'!C86,"2")+COUNTIF('Deepfake Einschätzung gesamt'!D86,"1")+COUNTIF('Deepfake Einschätzung gesamt'!E86,"1")+COUNTIF('Deepfake Einschätzung gesamt'!F86,"2")+COUNTIF('Deepfake Einschätzung gesamt'!G86,"1")+COUNTIF('Deepfake Einschätzung gesamt'!H86,"2")+COUNTIF('Deepfake Einschätzung gesamt'!I86,"2")+COUNTIF('Deepfake Einschätzung gesamt'!J86,"1")+COUNTIF('Deepfake Einschätzung gesamt'!K86,"2")</f>
        <v>6</v>
      </c>
      <c r="D69" s="1">
        <f t="shared" si="31"/>
        <v>4</v>
      </c>
      <c r="E69" s="1">
        <v>2</v>
      </c>
      <c r="H69" s="45"/>
      <c r="I69" s="45"/>
      <c r="J69" s="45"/>
      <c r="K69" s="45"/>
      <c r="L69" s="45">
        <f t="shared" si="51"/>
        <v>56</v>
      </c>
      <c r="M69" s="45">
        <f t="shared" si="32"/>
        <v>26.5</v>
      </c>
      <c r="N69" s="44">
        <f t="shared" si="33"/>
        <v>-29.5</v>
      </c>
      <c r="O69" s="44">
        <f t="shared" si="34"/>
        <v>870.25</v>
      </c>
      <c r="P69" s="44"/>
      <c r="Q69" s="44"/>
      <c r="R69" s="44"/>
      <c r="S69" s="44"/>
      <c r="AB69" s="1">
        <v>68</v>
      </c>
      <c r="AC69" s="1">
        <v>1</v>
      </c>
      <c r="AD69" s="1">
        <v>3</v>
      </c>
      <c r="AE69" s="45">
        <f t="shared" si="35"/>
        <v>17</v>
      </c>
      <c r="AF69" s="45">
        <f t="shared" si="36"/>
        <v>78</v>
      </c>
      <c r="AG69" s="44">
        <f t="shared" si="37"/>
        <v>61</v>
      </c>
      <c r="AH69" s="44">
        <f t="shared" si="38"/>
        <v>3721</v>
      </c>
      <c r="AI69" s="44"/>
      <c r="AJ69" s="44"/>
      <c r="AK69" s="44"/>
      <c r="AL69" s="44"/>
      <c r="AU69" s="45">
        <f t="shared" si="39"/>
        <v>85.5</v>
      </c>
      <c r="AV69" s="45">
        <f t="shared" si="40"/>
        <v>26.5</v>
      </c>
      <c r="AW69" s="44">
        <f t="shared" si="41"/>
        <v>-59</v>
      </c>
      <c r="AX69" s="44">
        <f t="shared" si="42"/>
        <v>3481</v>
      </c>
      <c r="AY69" s="44"/>
      <c r="AZ69" s="44"/>
      <c r="BA69" s="44"/>
      <c r="BB69" s="44"/>
      <c r="BK69" s="1">
        <v>5</v>
      </c>
      <c r="BL69" s="1"/>
      <c r="BM69" s="45">
        <f t="shared" si="43"/>
        <v>89</v>
      </c>
      <c r="BN69" s="45">
        <f t="shared" si="44"/>
        <v>26.5</v>
      </c>
      <c r="BO69" s="44">
        <f t="shared" si="45"/>
        <v>-62.5</v>
      </c>
      <c r="BP69" s="44">
        <f t="shared" si="46"/>
        <v>3906.25</v>
      </c>
      <c r="BQ69" s="44"/>
      <c r="BR69" s="44"/>
      <c r="BS69" s="44"/>
      <c r="BT69" s="44"/>
      <c r="CC69" s="1">
        <v>1</v>
      </c>
      <c r="CD69" s="45">
        <f t="shared" si="47"/>
        <v>3.5</v>
      </c>
      <c r="CE69" s="45">
        <f t="shared" si="48"/>
        <v>26.5</v>
      </c>
      <c r="CF69" s="44">
        <f t="shared" si="49"/>
        <v>23</v>
      </c>
      <c r="CG69" s="44">
        <f t="shared" si="50"/>
        <v>529</v>
      </c>
      <c r="CH69" s="44"/>
      <c r="CI69" s="44"/>
      <c r="CJ69" s="44"/>
      <c r="CK69" s="44"/>
    </row>
    <row r="70" spans="1:96" x14ac:dyDescent="0.2">
      <c r="A70" s="32">
        <v>69</v>
      </c>
      <c r="B70" s="1">
        <v>2</v>
      </c>
      <c r="C70" s="1">
        <f xml:space="preserve"> COUNTIF('Deepfake Einschätzung gesamt'!B87,"1")+COUNTIF('Deepfake Einschätzung gesamt'!C87,"2")+COUNTIF('Deepfake Einschätzung gesamt'!D87,"1")+COUNTIF('Deepfake Einschätzung gesamt'!E87,"1")+COUNTIF('Deepfake Einschätzung gesamt'!F87,"2")+COUNTIF('Deepfake Einschätzung gesamt'!G87,"1")+COUNTIF('Deepfake Einschätzung gesamt'!H87,"2")+COUNTIF('Deepfake Einschätzung gesamt'!I87,"2")+COUNTIF('Deepfake Einschätzung gesamt'!J87,"1")+COUNTIF('Deepfake Einschätzung gesamt'!K87,"2")</f>
        <v>8</v>
      </c>
      <c r="D70" s="1">
        <f t="shared" si="31"/>
        <v>2</v>
      </c>
      <c r="E70" s="1">
        <v>3</v>
      </c>
      <c r="H70" s="45"/>
      <c r="I70" s="45"/>
      <c r="J70" s="45"/>
      <c r="K70" s="45"/>
      <c r="L70" s="45">
        <f t="shared" si="51"/>
        <v>56</v>
      </c>
      <c r="M70" s="45">
        <f t="shared" si="32"/>
        <v>67.5</v>
      </c>
      <c r="N70" s="44">
        <f t="shared" si="33"/>
        <v>11.5</v>
      </c>
      <c r="O70" s="44">
        <f t="shared" si="34"/>
        <v>132.25</v>
      </c>
      <c r="P70" s="44"/>
      <c r="Q70" s="44"/>
      <c r="R70" s="44"/>
      <c r="S70" s="44"/>
      <c r="T70" s="36"/>
      <c r="U70" s="36"/>
      <c r="V70" s="36"/>
      <c r="W70" s="36"/>
      <c r="X70" s="36"/>
      <c r="Y70" s="36"/>
      <c r="Z70" s="36"/>
      <c r="AA70" s="36"/>
      <c r="AB70" s="1">
        <v>69</v>
      </c>
      <c r="AC70" s="1">
        <v>2</v>
      </c>
      <c r="AD70" s="1">
        <v>3</v>
      </c>
      <c r="AE70" s="45">
        <f t="shared" si="35"/>
        <v>62</v>
      </c>
      <c r="AF70" s="45">
        <f t="shared" si="36"/>
        <v>78</v>
      </c>
      <c r="AG70" s="44">
        <f t="shared" si="37"/>
        <v>16</v>
      </c>
      <c r="AH70" s="44">
        <f t="shared" si="38"/>
        <v>256</v>
      </c>
      <c r="AI70" s="44"/>
      <c r="AJ70" s="44"/>
      <c r="AK70" s="44"/>
      <c r="AL70" s="44"/>
      <c r="AM70" s="36"/>
      <c r="AN70" s="36"/>
      <c r="AO70" s="36"/>
      <c r="AP70" s="36"/>
      <c r="AQ70" s="36"/>
      <c r="AR70" s="36"/>
      <c r="AS70" s="36"/>
      <c r="AU70" s="45">
        <f t="shared" si="39"/>
        <v>118</v>
      </c>
      <c r="AV70" s="45">
        <f t="shared" si="40"/>
        <v>67.5</v>
      </c>
      <c r="AW70" s="44">
        <f t="shared" si="41"/>
        <v>-50.5</v>
      </c>
      <c r="AX70" s="44">
        <f t="shared" si="42"/>
        <v>2550.25</v>
      </c>
      <c r="AY70" s="44"/>
      <c r="AZ70" s="44"/>
      <c r="BA70" s="44"/>
      <c r="BB70" s="44"/>
      <c r="BC70" s="36"/>
      <c r="BD70" s="36"/>
      <c r="BE70" s="36"/>
      <c r="BF70" s="36"/>
      <c r="BG70" s="36"/>
      <c r="BH70" s="36"/>
      <c r="BI70" s="36"/>
      <c r="BK70" s="1">
        <v>3</v>
      </c>
      <c r="BL70" s="1"/>
      <c r="BM70" s="45">
        <f t="shared" si="43"/>
        <v>22.5</v>
      </c>
      <c r="BN70" s="45">
        <f t="shared" si="44"/>
        <v>67.5</v>
      </c>
      <c r="BO70" s="44">
        <f t="shared" si="45"/>
        <v>45</v>
      </c>
      <c r="BP70" s="44">
        <f t="shared" si="46"/>
        <v>2025</v>
      </c>
      <c r="BQ70" s="44"/>
      <c r="BR70" s="44"/>
      <c r="BS70" s="44"/>
      <c r="BT70" s="44"/>
      <c r="BU70" s="36"/>
      <c r="BV70" s="36"/>
      <c r="BW70" s="36"/>
      <c r="BX70" s="36"/>
      <c r="BY70" s="36"/>
      <c r="BZ70" s="36"/>
      <c r="CA70" s="36"/>
      <c r="CC70" s="1">
        <v>1</v>
      </c>
      <c r="CD70" s="45">
        <f t="shared" si="47"/>
        <v>3.5</v>
      </c>
      <c r="CE70" s="45">
        <f t="shared" si="48"/>
        <v>67.5</v>
      </c>
      <c r="CF70" s="44">
        <f t="shared" si="49"/>
        <v>64</v>
      </c>
      <c r="CG70" s="44">
        <f t="shared" si="50"/>
        <v>4096</v>
      </c>
      <c r="CH70" s="44"/>
      <c r="CI70" s="44"/>
      <c r="CJ70" s="44"/>
      <c r="CK70" s="44"/>
      <c r="CL70" s="36"/>
      <c r="CM70" s="36"/>
      <c r="CN70" s="36"/>
      <c r="CO70" s="36"/>
      <c r="CP70" s="36"/>
      <c r="CQ70" s="36"/>
      <c r="CR70" s="36"/>
    </row>
    <row r="71" spans="1:96" x14ac:dyDescent="0.2">
      <c r="A71" s="32">
        <v>70</v>
      </c>
      <c r="B71" s="1">
        <v>1</v>
      </c>
      <c r="C71" s="1">
        <f xml:space="preserve"> COUNTIF('Deepfake Einschätzung gesamt'!B88,"1")+COUNTIF('Deepfake Einschätzung gesamt'!C88,"2")+COUNTIF('Deepfake Einschätzung gesamt'!D88,"1")+COUNTIF('Deepfake Einschätzung gesamt'!E88,"1")+COUNTIF('Deepfake Einschätzung gesamt'!F88,"2")+COUNTIF('Deepfake Einschätzung gesamt'!G88,"1")+COUNTIF('Deepfake Einschätzung gesamt'!H88,"2")+COUNTIF('Deepfake Einschätzung gesamt'!I88,"2")+COUNTIF('Deepfake Einschätzung gesamt'!J88,"1")+COUNTIF('Deepfake Einschätzung gesamt'!K88,"2")</f>
        <v>9</v>
      </c>
      <c r="D71" s="1">
        <f t="shared" si="31"/>
        <v>1</v>
      </c>
      <c r="E71" s="1">
        <v>1</v>
      </c>
      <c r="H71" s="45"/>
      <c r="I71" s="45"/>
      <c r="J71" s="45"/>
      <c r="K71" s="45"/>
      <c r="L71" s="45">
        <f t="shared" si="51"/>
        <v>14</v>
      </c>
      <c r="M71" s="45">
        <f t="shared" si="32"/>
        <v>90.5</v>
      </c>
      <c r="N71" s="44">
        <f t="shared" si="33"/>
        <v>76.5</v>
      </c>
      <c r="O71" s="44">
        <f t="shared" si="34"/>
        <v>5852.25</v>
      </c>
      <c r="P71" s="44"/>
      <c r="Q71" s="44"/>
      <c r="R71" s="44"/>
      <c r="S71" s="44"/>
      <c r="T71" s="36"/>
      <c r="U71" s="36"/>
      <c r="V71" s="36"/>
      <c r="W71" s="36"/>
      <c r="X71" s="36"/>
      <c r="Y71" s="36"/>
      <c r="Z71" s="36"/>
      <c r="AA71" s="36"/>
      <c r="AB71" s="1">
        <v>70</v>
      </c>
      <c r="AC71" s="1">
        <v>1</v>
      </c>
      <c r="AD71" s="1">
        <v>3</v>
      </c>
      <c r="AE71" s="45">
        <f t="shared" si="35"/>
        <v>17</v>
      </c>
      <c r="AF71" s="45">
        <f t="shared" si="36"/>
        <v>78</v>
      </c>
      <c r="AG71" s="44">
        <f t="shared" si="37"/>
        <v>61</v>
      </c>
      <c r="AH71" s="44">
        <f t="shared" si="38"/>
        <v>3721</v>
      </c>
      <c r="AI71" s="44"/>
      <c r="AJ71" s="44"/>
      <c r="AK71" s="44"/>
      <c r="AL71" s="44"/>
      <c r="AM71" s="36"/>
      <c r="AN71" s="36"/>
      <c r="AO71" s="36"/>
      <c r="AP71" s="36"/>
      <c r="AQ71" s="36"/>
      <c r="AR71" s="36"/>
      <c r="AS71" s="36"/>
      <c r="AU71" s="45">
        <f t="shared" si="39"/>
        <v>28</v>
      </c>
      <c r="AV71" s="45">
        <f t="shared" si="40"/>
        <v>90.5</v>
      </c>
      <c r="AW71" s="44">
        <f t="shared" si="41"/>
        <v>62.5</v>
      </c>
      <c r="AX71" s="44">
        <f t="shared" si="42"/>
        <v>3906.25</v>
      </c>
      <c r="AY71" s="44"/>
      <c r="AZ71" s="44"/>
      <c r="BA71" s="44"/>
      <c r="BB71" s="44"/>
      <c r="BC71" s="36"/>
      <c r="BD71" s="36"/>
      <c r="BE71" s="36"/>
      <c r="BF71" s="36"/>
      <c r="BG71" s="36"/>
      <c r="BH71" s="36"/>
      <c r="BI71" s="36"/>
      <c r="BK71" s="1">
        <v>3</v>
      </c>
      <c r="BL71" s="1"/>
      <c r="BM71" s="45">
        <f t="shared" si="43"/>
        <v>22.5</v>
      </c>
      <c r="BN71" s="45">
        <f t="shared" si="44"/>
        <v>90.5</v>
      </c>
      <c r="BO71" s="44">
        <f t="shared" si="45"/>
        <v>68</v>
      </c>
      <c r="BP71" s="44">
        <f t="shared" si="46"/>
        <v>4624</v>
      </c>
      <c r="BQ71" s="44"/>
      <c r="BR71" s="44"/>
      <c r="BS71" s="44"/>
      <c r="BT71" s="44"/>
      <c r="BU71" s="36"/>
      <c r="BV71" s="36"/>
      <c r="BW71" s="36"/>
      <c r="BX71" s="36"/>
      <c r="BY71" s="36"/>
      <c r="BZ71" s="36"/>
      <c r="CA71" s="36"/>
      <c r="CC71" s="1">
        <v>3</v>
      </c>
      <c r="CD71" s="45">
        <f t="shared" si="47"/>
        <v>25.5</v>
      </c>
      <c r="CE71" s="45">
        <f t="shared" si="48"/>
        <v>90.5</v>
      </c>
      <c r="CF71" s="44">
        <f t="shared" si="49"/>
        <v>65</v>
      </c>
      <c r="CG71" s="44">
        <f t="shared" si="50"/>
        <v>4225</v>
      </c>
      <c r="CH71" s="44"/>
      <c r="CI71" s="44"/>
      <c r="CJ71" s="44"/>
      <c r="CK71" s="44"/>
      <c r="CL71" s="36"/>
      <c r="CM71" s="36"/>
      <c r="CN71" s="36"/>
      <c r="CO71" s="36"/>
      <c r="CP71" s="36"/>
      <c r="CQ71" s="36"/>
      <c r="CR71" s="36"/>
    </row>
    <row r="72" spans="1:96" x14ac:dyDescent="0.2">
      <c r="A72" s="32">
        <v>71</v>
      </c>
      <c r="B72" s="1">
        <v>3</v>
      </c>
      <c r="C72" s="1">
        <f xml:space="preserve"> COUNTIF('Deepfake Einschätzung gesamt'!B89,"1")+COUNTIF('Deepfake Einschätzung gesamt'!C89,"2")+COUNTIF('Deepfake Einschätzung gesamt'!D89,"1")+COUNTIF('Deepfake Einschätzung gesamt'!E89,"1")+COUNTIF('Deepfake Einschätzung gesamt'!F89,"2")+COUNTIF('Deepfake Einschätzung gesamt'!G89,"1")+COUNTIF('Deepfake Einschätzung gesamt'!H89,"2")+COUNTIF('Deepfake Einschätzung gesamt'!I89,"2")+COUNTIF('Deepfake Einschätzung gesamt'!J89,"1")+COUNTIF('Deepfake Einschätzung gesamt'!K89,"2")</f>
        <v>6</v>
      </c>
      <c r="D72" s="1">
        <f t="shared" si="31"/>
        <v>4</v>
      </c>
      <c r="E72" s="1">
        <v>3</v>
      </c>
      <c r="H72" s="45"/>
      <c r="I72" s="45"/>
      <c r="J72" s="45"/>
      <c r="K72" s="45"/>
      <c r="L72" s="45">
        <f t="shared" si="51"/>
        <v>102.5</v>
      </c>
      <c r="M72" s="45">
        <f t="shared" si="32"/>
        <v>26.5</v>
      </c>
      <c r="N72" s="44">
        <f t="shared" si="33"/>
        <v>-76</v>
      </c>
      <c r="O72" s="44">
        <f t="shared" si="34"/>
        <v>5776</v>
      </c>
      <c r="P72" s="44"/>
      <c r="Q72" s="44"/>
      <c r="R72" s="44"/>
      <c r="S72" s="44"/>
      <c r="AB72" s="1">
        <v>71</v>
      </c>
      <c r="AC72" s="1">
        <v>2</v>
      </c>
      <c r="AD72" s="1">
        <v>2</v>
      </c>
      <c r="AE72" s="45">
        <f t="shared" si="35"/>
        <v>62</v>
      </c>
      <c r="AF72" s="45">
        <f t="shared" si="36"/>
        <v>25</v>
      </c>
      <c r="AG72" s="44">
        <f t="shared" si="37"/>
        <v>-37</v>
      </c>
      <c r="AH72" s="44">
        <f t="shared" si="38"/>
        <v>1369</v>
      </c>
      <c r="AI72" s="44"/>
      <c r="AJ72" s="44"/>
      <c r="AK72" s="44"/>
      <c r="AL72" s="44"/>
      <c r="AU72" s="45">
        <f t="shared" si="39"/>
        <v>118</v>
      </c>
      <c r="AV72" s="45">
        <f t="shared" si="40"/>
        <v>26.5</v>
      </c>
      <c r="AW72" s="44">
        <f t="shared" si="41"/>
        <v>-91.5</v>
      </c>
      <c r="AX72" s="44">
        <f t="shared" si="42"/>
        <v>8372.25</v>
      </c>
      <c r="AY72" s="44"/>
      <c r="AZ72" s="44"/>
      <c r="BA72" s="44"/>
      <c r="BB72" s="44"/>
      <c r="BK72" s="1">
        <v>3</v>
      </c>
      <c r="BL72" s="1"/>
      <c r="BM72" s="45">
        <f t="shared" si="43"/>
        <v>22.5</v>
      </c>
      <c r="BN72" s="45">
        <f t="shared" si="44"/>
        <v>26.5</v>
      </c>
      <c r="BO72" s="44">
        <f t="shared" si="45"/>
        <v>4</v>
      </c>
      <c r="BP72" s="44">
        <f t="shared" si="46"/>
        <v>16</v>
      </c>
      <c r="BQ72" s="44"/>
      <c r="BR72" s="44"/>
      <c r="BS72" s="44"/>
      <c r="BT72" s="44"/>
      <c r="CC72" s="1">
        <v>4</v>
      </c>
      <c r="CD72" s="45">
        <f t="shared" si="47"/>
        <v>80</v>
      </c>
      <c r="CE72" s="45">
        <f t="shared" si="48"/>
        <v>26.5</v>
      </c>
      <c r="CF72" s="44">
        <f t="shared" si="49"/>
        <v>-53.5</v>
      </c>
      <c r="CG72" s="44">
        <f t="shared" si="50"/>
        <v>2862.25</v>
      </c>
      <c r="CH72" s="44"/>
      <c r="CI72" s="44"/>
      <c r="CJ72" s="44"/>
      <c r="CK72" s="44"/>
    </row>
    <row r="73" spans="1:96" x14ac:dyDescent="0.2">
      <c r="A73" s="32">
        <v>72</v>
      </c>
      <c r="B73" s="1">
        <v>2</v>
      </c>
      <c r="C73" s="1">
        <f xml:space="preserve"> COUNTIF('Deepfake Einschätzung gesamt'!B90,"1")+COUNTIF('Deepfake Einschätzung gesamt'!C90,"2")+COUNTIF('Deepfake Einschätzung gesamt'!D90,"1")+COUNTIF('Deepfake Einschätzung gesamt'!E90,"1")+COUNTIF('Deepfake Einschätzung gesamt'!F90,"2")+COUNTIF('Deepfake Einschätzung gesamt'!G90,"1")+COUNTIF('Deepfake Einschätzung gesamt'!H90,"2")+COUNTIF('Deepfake Einschätzung gesamt'!I90,"2")+COUNTIF('Deepfake Einschätzung gesamt'!J90,"1")+COUNTIF('Deepfake Einschätzung gesamt'!K90,"2")</f>
        <v>6</v>
      </c>
      <c r="D73" s="1">
        <f t="shared" si="31"/>
        <v>4</v>
      </c>
      <c r="E73" s="1">
        <v>1</v>
      </c>
      <c r="H73" s="45"/>
      <c r="I73" s="45"/>
      <c r="J73" s="45"/>
      <c r="K73" s="45"/>
      <c r="L73" s="45">
        <f t="shared" si="51"/>
        <v>56</v>
      </c>
      <c r="M73" s="45">
        <f t="shared" si="32"/>
        <v>26.5</v>
      </c>
      <c r="N73" s="44">
        <f t="shared" si="33"/>
        <v>-29.5</v>
      </c>
      <c r="O73" s="44">
        <f t="shared" si="34"/>
        <v>870.25</v>
      </c>
      <c r="P73" s="44"/>
      <c r="Q73" s="44"/>
      <c r="R73" s="44"/>
      <c r="S73" s="44"/>
      <c r="AB73" s="1">
        <v>72</v>
      </c>
      <c r="AC73" s="1">
        <v>1</v>
      </c>
      <c r="AD73" s="1">
        <v>3</v>
      </c>
      <c r="AE73" s="45">
        <f t="shared" si="35"/>
        <v>17</v>
      </c>
      <c r="AF73" s="45">
        <f t="shared" si="36"/>
        <v>78</v>
      </c>
      <c r="AG73" s="44">
        <f t="shared" si="37"/>
        <v>61</v>
      </c>
      <c r="AH73" s="44">
        <f t="shared" si="38"/>
        <v>3721</v>
      </c>
      <c r="AI73" s="44"/>
      <c r="AJ73" s="44"/>
      <c r="AK73" s="44"/>
      <c r="AL73" s="44"/>
      <c r="AU73" s="45">
        <f t="shared" si="39"/>
        <v>28</v>
      </c>
      <c r="AV73" s="45">
        <f t="shared" si="40"/>
        <v>26.5</v>
      </c>
      <c r="AW73" s="44">
        <f t="shared" si="41"/>
        <v>-1.5</v>
      </c>
      <c r="AX73" s="44">
        <f t="shared" si="42"/>
        <v>2.25</v>
      </c>
      <c r="AY73" s="44"/>
      <c r="AZ73" s="44"/>
      <c r="BA73" s="44"/>
      <c r="BB73" s="44"/>
      <c r="BK73" s="1">
        <v>5</v>
      </c>
      <c r="BL73" s="1"/>
      <c r="BM73" s="45">
        <f t="shared" si="43"/>
        <v>89</v>
      </c>
      <c r="BN73" s="45">
        <f t="shared" si="44"/>
        <v>26.5</v>
      </c>
      <c r="BO73" s="44">
        <f t="shared" si="45"/>
        <v>-62.5</v>
      </c>
      <c r="BP73" s="44">
        <f t="shared" si="46"/>
        <v>3906.25</v>
      </c>
      <c r="BQ73" s="44"/>
      <c r="BR73" s="44"/>
      <c r="BS73" s="44"/>
      <c r="BT73" s="44"/>
      <c r="CC73" s="1">
        <v>4</v>
      </c>
      <c r="CD73" s="45">
        <f t="shared" si="47"/>
        <v>80</v>
      </c>
      <c r="CE73" s="45">
        <f t="shared" si="48"/>
        <v>26.5</v>
      </c>
      <c r="CF73" s="44">
        <f t="shared" si="49"/>
        <v>-53.5</v>
      </c>
      <c r="CG73" s="44">
        <f t="shared" si="50"/>
        <v>2862.25</v>
      </c>
      <c r="CH73" s="44"/>
      <c r="CI73" s="44"/>
      <c r="CJ73" s="44"/>
      <c r="CK73" s="44"/>
    </row>
    <row r="74" spans="1:96" x14ac:dyDescent="0.2">
      <c r="A74" s="32">
        <v>73</v>
      </c>
      <c r="B74" s="1">
        <v>3</v>
      </c>
      <c r="C74" s="1">
        <f xml:space="preserve"> COUNTIF('Deepfake Einschätzung gesamt'!B91,"1")+COUNTIF('Deepfake Einschätzung gesamt'!C91,"2")+COUNTIF('Deepfake Einschätzung gesamt'!D91,"1")+COUNTIF('Deepfake Einschätzung gesamt'!E91,"1")+COUNTIF('Deepfake Einschätzung gesamt'!F91,"2")+COUNTIF('Deepfake Einschätzung gesamt'!G91,"1")+COUNTIF('Deepfake Einschätzung gesamt'!H91,"2")+COUNTIF('Deepfake Einschätzung gesamt'!I91,"2")+COUNTIF('Deepfake Einschätzung gesamt'!J91,"1")+COUNTIF('Deepfake Einschätzung gesamt'!K91,"2")</f>
        <v>7</v>
      </c>
      <c r="D74" s="1">
        <f t="shared" si="31"/>
        <v>3</v>
      </c>
      <c r="E74" s="1">
        <v>2</v>
      </c>
      <c r="H74" s="45"/>
      <c r="I74" s="45"/>
      <c r="J74" s="45"/>
      <c r="K74" s="45"/>
      <c r="L74" s="45">
        <f t="shared" si="51"/>
        <v>102.5</v>
      </c>
      <c r="M74" s="45">
        <f t="shared" si="32"/>
        <v>46</v>
      </c>
      <c r="N74" s="44">
        <f t="shared" si="33"/>
        <v>-56.5</v>
      </c>
      <c r="O74" s="44">
        <f t="shared" si="34"/>
        <v>3192.25</v>
      </c>
      <c r="P74" s="44"/>
      <c r="Q74" s="44"/>
      <c r="R74" s="44"/>
      <c r="S74" s="44"/>
      <c r="AB74" s="1">
        <v>73</v>
      </c>
      <c r="AC74" s="1">
        <v>2</v>
      </c>
      <c r="AD74" s="1">
        <v>3</v>
      </c>
      <c r="AE74" s="45">
        <f t="shared" si="35"/>
        <v>62</v>
      </c>
      <c r="AF74" s="45">
        <f t="shared" si="36"/>
        <v>78</v>
      </c>
      <c r="AG74" s="44">
        <f t="shared" si="37"/>
        <v>16</v>
      </c>
      <c r="AH74" s="44">
        <f t="shared" si="38"/>
        <v>256</v>
      </c>
      <c r="AI74" s="44"/>
      <c r="AJ74" s="44"/>
      <c r="AK74" s="44"/>
      <c r="AL74" s="44"/>
      <c r="AU74" s="45">
        <f t="shared" si="39"/>
        <v>85.5</v>
      </c>
      <c r="AV74" s="45">
        <f t="shared" si="40"/>
        <v>46</v>
      </c>
      <c r="AW74" s="44">
        <f t="shared" si="41"/>
        <v>-39.5</v>
      </c>
      <c r="AX74" s="44">
        <f t="shared" si="42"/>
        <v>1560.25</v>
      </c>
      <c r="AY74" s="44"/>
      <c r="AZ74" s="44"/>
      <c r="BA74" s="44"/>
      <c r="BB74" s="44"/>
      <c r="BK74" s="1">
        <v>3</v>
      </c>
      <c r="BL74" s="1"/>
      <c r="BM74" s="45">
        <f t="shared" si="43"/>
        <v>22.5</v>
      </c>
      <c r="BN74" s="45">
        <f t="shared" si="44"/>
        <v>46</v>
      </c>
      <c r="BO74" s="44">
        <f t="shared" si="45"/>
        <v>23.5</v>
      </c>
      <c r="BP74" s="44">
        <f t="shared" si="46"/>
        <v>552.25</v>
      </c>
      <c r="BQ74" s="44"/>
      <c r="BR74" s="44"/>
      <c r="BS74" s="44"/>
      <c r="BT74" s="44"/>
      <c r="CC74" s="1">
        <v>4</v>
      </c>
      <c r="CD74" s="45">
        <f t="shared" si="47"/>
        <v>80</v>
      </c>
      <c r="CE74" s="45">
        <f t="shared" si="48"/>
        <v>46</v>
      </c>
      <c r="CF74" s="44">
        <f t="shared" si="49"/>
        <v>-34</v>
      </c>
      <c r="CG74" s="44">
        <f t="shared" si="50"/>
        <v>1156</v>
      </c>
      <c r="CH74" s="44"/>
      <c r="CI74" s="44"/>
      <c r="CJ74" s="44"/>
      <c r="CK74" s="44"/>
    </row>
    <row r="75" spans="1:96" x14ac:dyDescent="0.2">
      <c r="A75" s="32">
        <v>74</v>
      </c>
      <c r="B75" s="1">
        <v>1</v>
      </c>
      <c r="C75" s="1">
        <f xml:space="preserve"> COUNTIF('Deepfake Einschätzung gesamt'!B92,"1")+COUNTIF('Deepfake Einschätzung gesamt'!C92,"2")+COUNTIF('Deepfake Einschätzung gesamt'!D92,"1")+COUNTIF('Deepfake Einschätzung gesamt'!E92,"1")+COUNTIF('Deepfake Einschätzung gesamt'!F92,"2")+COUNTIF('Deepfake Einschätzung gesamt'!G92,"1")+COUNTIF('Deepfake Einschätzung gesamt'!H92,"2")+COUNTIF('Deepfake Einschätzung gesamt'!I92,"2")+COUNTIF('Deepfake Einschätzung gesamt'!J92,"1")+COUNTIF('Deepfake Einschätzung gesamt'!K92,"2")</f>
        <v>5</v>
      </c>
      <c r="D75" s="1">
        <f t="shared" si="31"/>
        <v>5</v>
      </c>
      <c r="E75" s="1">
        <v>2</v>
      </c>
      <c r="H75" s="45"/>
      <c r="I75" s="45"/>
      <c r="J75" s="45"/>
      <c r="K75" s="45"/>
      <c r="L75" s="45">
        <f t="shared" si="51"/>
        <v>14</v>
      </c>
      <c r="M75" s="45">
        <f t="shared" si="32"/>
        <v>11</v>
      </c>
      <c r="N75" s="44">
        <f t="shared" si="33"/>
        <v>-3</v>
      </c>
      <c r="O75" s="44">
        <f t="shared" si="34"/>
        <v>9</v>
      </c>
      <c r="P75" s="44"/>
      <c r="Q75" s="44"/>
      <c r="R75" s="44"/>
      <c r="S75" s="44"/>
      <c r="AB75" s="1">
        <v>74</v>
      </c>
      <c r="AC75" s="1">
        <v>3</v>
      </c>
      <c r="AD75" s="1">
        <v>2</v>
      </c>
      <c r="AE75" s="45">
        <f t="shared" si="35"/>
        <v>105.5</v>
      </c>
      <c r="AF75" s="45">
        <f t="shared" si="36"/>
        <v>25</v>
      </c>
      <c r="AG75" s="44">
        <f t="shared" si="37"/>
        <v>-80.5</v>
      </c>
      <c r="AH75" s="44">
        <f t="shared" si="38"/>
        <v>6480.25</v>
      </c>
      <c r="AI75" s="44"/>
      <c r="AJ75" s="44"/>
      <c r="AK75" s="44"/>
      <c r="AL75" s="44"/>
      <c r="AU75" s="45">
        <f t="shared" si="39"/>
        <v>85.5</v>
      </c>
      <c r="AV75" s="45">
        <f t="shared" si="40"/>
        <v>11</v>
      </c>
      <c r="AW75" s="44">
        <f t="shared" si="41"/>
        <v>-74.5</v>
      </c>
      <c r="AX75" s="44">
        <f t="shared" si="42"/>
        <v>5550.25</v>
      </c>
      <c r="AY75" s="44"/>
      <c r="AZ75" s="44"/>
      <c r="BA75" s="44"/>
      <c r="BB75" s="44"/>
      <c r="BK75" s="1">
        <v>4</v>
      </c>
      <c r="BL75" s="1"/>
      <c r="BM75" s="45">
        <f t="shared" si="43"/>
        <v>47</v>
      </c>
      <c r="BN75" s="45">
        <f t="shared" si="44"/>
        <v>11</v>
      </c>
      <c r="BO75" s="44">
        <f t="shared" si="45"/>
        <v>-36</v>
      </c>
      <c r="BP75" s="44">
        <f t="shared" si="46"/>
        <v>1296</v>
      </c>
      <c r="BQ75" s="44"/>
      <c r="BR75" s="44"/>
      <c r="BS75" s="44"/>
      <c r="BT75" s="44"/>
      <c r="CC75" s="1">
        <v>3</v>
      </c>
      <c r="CD75" s="45">
        <f t="shared" si="47"/>
        <v>25.5</v>
      </c>
      <c r="CE75" s="45">
        <f t="shared" si="48"/>
        <v>11</v>
      </c>
      <c r="CF75" s="44">
        <f t="shared" si="49"/>
        <v>-14.5</v>
      </c>
      <c r="CG75" s="44">
        <f t="shared" si="50"/>
        <v>210.25</v>
      </c>
      <c r="CH75" s="44"/>
      <c r="CI75" s="44"/>
      <c r="CJ75" s="44"/>
      <c r="CK75" s="44"/>
    </row>
    <row r="76" spans="1:96" x14ac:dyDescent="0.2">
      <c r="A76" s="32">
        <v>75</v>
      </c>
      <c r="B76" s="1">
        <v>2</v>
      </c>
      <c r="C76" s="1">
        <f xml:space="preserve"> COUNTIF('Deepfake Einschätzung gesamt'!B93,"1")+COUNTIF('Deepfake Einschätzung gesamt'!C93,"2")+COUNTIF('Deepfake Einschätzung gesamt'!D93,"1")+COUNTIF('Deepfake Einschätzung gesamt'!E93,"1")+COUNTIF('Deepfake Einschätzung gesamt'!F93,"2")+COUNTIF('Deepfake Einschätzung gesamt'!G93,"1")+COUNTIF('Deepfake Einschätzung gesamt'!H93,"2")+COUNTIF('Deepfake Einschätzung gesamt'!I93,"2")+COUNTIF('Deepfake Einschätzung gesamt'!J93,"1")+COUNTIF('Deepfake Einschätzung gesamt'!K93,"2")</f>
        <v>9</v>
      </c>
      <c r="D76" s="1">
        <f t="shared" si="31"/>
        <v>1</v>
      </c>
      <c r="E76" s="1">
        <v>1</v>
      </c>
      <c r="H76" s="45"/>
      <c r="I76" s="45"/>
      <c r="J76" s="45"/>
      <c r="K76" s="45"/>
      <c r="L76" s="45">
        <f t="shared" si="51"/>
        <v>56</v>
      </c>
      <c r="M76" s="45">
        <f t="shared" si="32"/>
        <v>90.5</v>
      </c>
      <c r="N76" s="44">
        <f t="shared" si="33"/>
        <v>34.5</v>
      </c>
      <c r="O76" s="44">
        <f t="shared" si="34"/>
        <v>1190.25</v>
      </c>
      <c r="P76" s="44"/>
      <c r="Q76" s="44"/>
      <c r="R76" s="44"/>
      <c r="S76" s="44"/>
      <c r="AB76" s="1">
        <v>75</v>
      </c>
      <c r="AC76" s="1">
        <v>1</v>
      </c>
      <c r="AD76" s="1">
        <v>2</v>
      </c>
      <c r="AE76" s="45">
        <f t="shared" si="35"/>
        <v>17</v>
      </c>
      <c r="AF76" s="45">
        <f t="shared" si="36"/>
        <v>25</v>
      </c>
      <c r="AG76" s="44">
        <f t="shared" si="37"/>
        <v>8</v>
      </c>
      <c r="AH76" s="44">
        <f t="shared" si="38"/>
        <v>64</v>
      </c>
      <c r="AI76" s="44"/>
      <c r="AJ76" s="44"/>
      <c r="AK76" s="44"/>
      <c r="AL76" s="44"/>
      <c r="AU76" s="45">
        <f t="shared" si="39"/>
        <v>28</v>
      </c>
      <c r="AV76" s="45">
        <f t="shared" si="40"/>
        <v>90.5</v>
      </c>
      <c r="AW76" s="44">
        <f t="shared" si="41"/>
        <v>62.5</v>
      </c>
      <c r="AX76" s="44">
        <f t="shared" si="42"/>
        <v>3906.25</v>
      </c>
      <c r="AY76" s="44"/>
      <c r="AZ76" s="44"/>
      <c r="BA76" s="44"/>
      <c r="BB76" s="44"/>
      <c r="BK76" s="1">
        <v>5</v>
      </c>
      <c r="BL76" s="1"/>
      <c r="BM76" s="45">
        <f t="shared" si="43"/>
        <v>89</v>
      </c>
      <c r="BN76" s="45">
        <f t="shared" si="44"/>
        <v>90.5</v>
      </c>
      <c r="BO76" s="44">
        <f t="shared" si="45"/>
        <v>1.5</v>
      </c>
      <c r="BP76" s="44">
        <f t="shared" si="46"/>
        <v>2.25</v>
      </c>
      <c r="BQ76" s="44"/>
      <c r="BR76" s="44"/>
      <c r="BS76" s="44"/>
      <c r="BT76" s="44"/>
      <c r="CC76" s="1">
        <v>4</v>
      </c>
      <c r="CD76" s="45">
        <f t="shared" si="47"/>
        <v>80</v>
      </c>
      <c r="CE76" s="45">
        <f t="shared" si="48"/>
        <v>90.5</v>
      </c>
      <c r="CF76" s="44">
        <f t="shared" si="49"/>
        <v>10.5</v>
      </c>
      <c r="CG76" s="44">
        <f t="shared" si="50"/>
        <v>110.25</v>
      </c>
      <c r="CH76" s="44"/>
      <c r="CI76" s="44"/>
      <c r="CJ76" s="44"/>
      <c r="CK76" s="44"/>
    </row>
    <row r="77" spans="1:96" x14ac:dyDescent="0.2">
      <c r="A77" s="32">
        <v>76</v>
      </c>
      <c r="B77" s="1">
        <v>2</v>
      </c>
      <c r="C77" s="1">
        <f xml:space="preserve"> COUNTIF('Deepfake Einschätzung gesamt'!B94,"1")+COUNTIF('Deepfake Einschätzung gesamt'!C94,"2")+COUNTIF('Deepfake Einschätzung gesamt'!D94,"1")+COUNTIF('Deepfake Einschätzung gesamt'!E94,"1")+COUNTIF('Deepfake Einschätzung gesamt'!F94,"2")+COUNTIF('Deepfake Einschätzung gesamt'!G94,"1")+COUNTIF('Deepfake Einschätzung gesamt'!H94,"2")+COUNTIF('Deepfake Einschätzung gesamt'!I94,"2")+COUNTIF('Deepfake Einschätzung gesamt'!J94,"1")+COUNTIF('Deepfake Einschätzung gesamt'!K94,"2")</f>
        <v>7</v>
      </c>
      <c r="D77" s="1">
        <f t="shared" si="31"/>
        <v>3</v>
      </c>
      <c r="E77" s="1">
        <v>1</v>
      </c>
      <c r="H77" s="45"/>
      <c r="I77" s="45"/>
      <c r="J77" s="45"/>
      <c r="K77" s="45"/>
      <c r="L77" s="45">
        <f t="shared" si="51"/>
        <v>56</v>
      </c>
      <c r="M77" s="45">
        <f t="shared" si="32"/>
        <v>46</v>
      </c>
      <c r="N77" s="44">
        <f t="shared" si="33"/>
        <v>-10</v>
      </c>
      <c r="O77" s="44">
        <f t="shared" si="34"/>
        <v>100</v>
      </c>
      <c r="P77" s="44"/>
      <c r="Q77" s="44"/>
      <c r="R77" s="44"/>
      <c r="S77" s="44"/>
      <c r="AB77" s="1">
        <v>76</v>
      </c>
      <c r="AC77" s="1">
        <v>2</v>
      </c>
      <c r="AD77" s="1">
        <v>3</v>
      </c>
      <c r="AE77" s="45">
        <f t="shared" si="35"/>
        <v>62</v>
      </c>
      <c r="AF77" s="45">
        <f t="shared" si="36"/>
        <v>78</v>
      </c>
      <c r="AG77" s="44">
        <f t="shared" si="37"/>
        <v>16</v>
      </c>
      <c r="AH77" s="44">
        <f t="shared" si="38"/>
        <v>256</v>
      </c>
      <c r="AI77" s="44"/>
      <c r="AJ77" s="44"/>
      <c r="AK77" s="44"/>
      <c r="AL77" s="44"/>
      <c r="AU77" s="45">
        <f t="shared" si="39"/>
        <v>28</v>
      </c>
      <c r="AV77" s="45">
        <f t="shared" si="40"/>
        <v>46</v>
      </c>
      <c r="AW77" s="44">
        <f t="shared" si="41"/>
        <v>18</v>
      </c>
      <c r="AX77" s="44">
        <f t="shared" si="42"/>
        <v>324</v>
      </c>
      <c r="AY77" s="44"/>
      <c r="AZ77" s="44"/>
      <c r="BA77" s="44"/>
      <c r="BB77" s="44"/>
      <c r="BK77" s="1">
        <v>5</v>
      </c>
      <c r="BL77" s="1"/>
      <c r="BM77" s="45">
        <f t="shared" si="43"/>
        <v>89</v>
      </c>
      <c r="BN77" s="45">
        <f t="shared" si="44"/>
        <v>46</v>
      </c>
      <c r="BO77" s="44">
        <f t="shared" si="45"/>
        <v>-43</v>
      </c>
      <c r="BP77" s="44">
        <f t="shared" si="46"/>
        <v>1849</v>
      </c>
      <c r="BQ77" s="44"/>
      <c r="BR77" s="44"/>
      <c r="BS77" s="44"/>
      <c r="BT77" s="44"/>
      <c r="CC77" s="1">
        <v>4</v>
      </c>
      <c r="CD77" s="45">
        <f t="shared" si="47"/>
        <v>80</v>
      </c>
      <c r="CE77" s="45">
        <f t="shared" si="48"/>
        <v>46</v>
      </c>
      <c r="CF77" s="44">
        <f t="shared" si="49"/>
        <v>-34</v>
      </c>
      <c r="CG77" s="44">
        <f t="shared" si="50"/>
        <v>1156</v>
      </c>
      <c r="CH77" s="44"/>
      <c r="CI77" s="44"/>
      <c r="CJ77" s="44"/>
      <c r="CK77" s="44"/>
    </row>
    <row r="78" spans="1:96" x14ac:dyDescent="0.2">
      <c r="A78" s="32">
        <v>77</v>
      </c>
      <c r="B78" s="1">
        <v>1</v>
      </c>
      <c r="C78" s="1">
        <f xml:space="preserve"> COUNTIF('Deepfake Einschätzung gesamt'!B95,"1")+COUNTIF('Deepfake Einschätzung gesamt'!C95,"2")+COUNTIF('Deepfake Einschätzung gesamt'!D95,"1")+COUNTIF('Deepfake Einschätzung gesamt'!E95,"1")+COUNTIF('Deepfake Einschätzung gesamt'!F95,"2")+COUNTIF('Deepfake Einschätzung gesamt'!G95,"1")+COUNTIF('Deepfake Einschätzung gesamt'!H95,"2")+COUNTIF('Deepfake Einschätzung gesamt'!I95,"2")+COUNTIF('Deepfake Einschätzung gesamt'!J95,"1")+COUNTIF('Deepfake Einschätzung gesamt'!K95,"2")</f>
        <v>7</v>
      </c>
      <c r="D78" s="1">
        <f t="shared" si="31"/>
        <v>3</v>
      </c>
      <c r="E78" s="1">
        <v>2</v>
      </c>
      <c r="H78" s="45"/>
      <c r="I78" s="45"/>
      <c r="J78" s="45"/>
      <c r="K78" s="45"/>
      <c r="L78" s="45">
        <f t="shared" si="51"/>
        <v>14</v>
      </c>
      <c r="M78" s="45">
        <f t="shared" si="32"/>
        <v>46</v>
      </c>
      <c r="N78" s="44">
        <f t="shared" si="33"/>
        <v>32</v>
      </c>
      <c r="O78" s="44">
        <f t="shared" si="34"/>
        <v>1024</v>
      </c>
      <c r="P78" s="44"/>
      <c r="Q78" s="44"/>
      <c r="R78" s="44"/>
      <c r="S78" s="44"/>
      <c r="AB78" s="1">
        <v>77</v>
      </c>
      <c r="AC78" s="1">
        <v>1</v>
      </c>
      <c r="AD78" s="1">
        <v>3</v>
      </c>
      <c r="AE78" s="45">
        <f t="shared" si="35"/>
        <v>17</v>
      </c>
      <c r="AF78" s="45">
        <f t="shared" si="36"/>
        <v>78</v>
      </c>
      <c r="AG78" s="44">
        <f t="shared" si="37"/>
        <v>61</v>
      </c>
      <c r="AH78" s="44">
        <f t="shared" si="38"/>
        <v>3721</v>
      </c>
      <c r="AI78" s="44"/>
      <c r="AJ78" s="44"/>
      <c r="AK78" s="44"/>
      <c r="AL78" s="44"/>
      <c r="AU78" s="45">
        <f t="shared" si="39"/>
        <v>85.5</v>
      </c>
      <c r="AV78" s="45">
        <f t="shared" si="40"/>
        <v>46</v>
      </c>
      <c r="AW78" s="44">
        <f t="shared" si="41"/>
        <v>-39.5</v>
      </c>
      <c r="AX78" s="44">
        <f t="shared" si="42"/>
        <v>1560.25</v>
      </c>
      <c r="AY78" s="44"/>
      <c r="AZ78" s="44"/>
      <c r="BA78" s="44"/>
      <c r="BB78" s="44"/>
      <c r="BK78" s="1">
        <v>4</v>
      </c>
      <c r="BL78" s="1"/>
      <c r="BM78" s="45">
        <f t="shared" si="43"/>
        <v>47</v>
      </c>
      <c r="BN78" s="45">
        <f t="shared" si="44"/>
        <v>46</v>
      </c>
      <c r="BO78" s="44">
        <f t="shared" si="45"/>
        <v>-1</v>
      </c>
      <c r="BP78" s="44">
        <f t="shared" si="46"/>
        <v>1</v>
      </c>
      <c r="BQ78" s="44"/>
      <c r="BR78" s="44"/>
      <c r="BS78" s="44"/>
      <c r="BT78" s="44"/>
      <c r="CC78" s="1">
        <v>3</v>
      </c>
      <c r="CD78" s="45">
        <f t="shared" si="47"/>
        <v>25.5</v>
      </c>
      <c r="CE78" s="45">
        <f t="shared" si="48"/>
        <v>46</v>
      </c>
      <c r="CF78" s="44">
        <f t="shared" si="49"/>
        <v>20.5</v>
      </c>
      <c r="CG78" s="44">
        <f t="shared" si="50"/>
        <v>420.25</v>
      </c>
      <c r="CH78" s="44"/>
      <c r="CI78" s="44"/>
      <c r="CJ78" s="44"/>
      <c r="CK78" s="44"/>
    </row>
    <row r="79" spans="1:96" x14ac:dyDescent="0.2">
      <c r="A79" s="32">
        <v>78</v>
      </c>
      <c r="B79" s="1">
        <v>2</v>
      </c>
      <c r="C79" s="1">
        <f xml:space="preserve"> COUNTIF('Deepfake Einschätzung gesamt'!B96,"1")+COUNTIF('Deepfake Einschätzung gesamt'!C96,"2")+COUNTIF('Deepfake Einschätzung gesamt'!D96,"1")+COUNTIF('Deepfake Einschätzung gesamt'!E96,"1")+COUNTIF('Deepfake Einschätzung gesamt'!F96,"2")+COUNTIF('Deepfake Einschätzung gesamt'!G96,"1")+COUNTIF('Deepfake Einschätzung gesamt'!H96,"2")+COUNTIF('Deepfake Einschätzung gesamt'!I96,"2")+COUNTIF('Deepfake Einschätzung gesamt'!J96,"1")+COUNTIF('Deepfake Einschätzung gesamt'!K96,"2")</f>
        <v>8</v>
      </c>
      <c r="D79" s="1">
        <f t="shared" si="31"/>
        <v>2</v>
      </c>
      <c r="E79" s="1">
        <v>2</v>
      </c>
      <c r="H79" s="45"/>
      <c r="I79" s="45"/>
      <c r="J79" s="45"/>
      <c r="K79" s="45"/>
      <c r="L79" s="45">
        <f t="shared" si="51"/>
        <v>56</v>
      </c>
      <c r="M79" s="45">
        <f t="shared" si="32"/>
        <v>67.5</v>
      </c>
      <c r="N79" s="44">
        <f t="shared" si="33"/>
        <v>11.5</v>
      </c>
      <c r="O79" s="44">
        <f t="shared" si="34"/>
        <v>132.25</v>
      </c>
      <c r="P79" s="44"/>
      <c r="Q79" s="44"/>
      <c r="R79" s="44"/>
      <c r="S79" s="44"/>
      <c r="AB79" s="1">
        <v>78</v>
      </c>
      <c r="AC79" s="1">
        <v>2</v>
      </c>
      <c r="AD79" s="1">
        <v>3</v>
      </c>
      <c r="AE79" s="45">
        <f t="shared" si="35"/>
        <v>62</v>
      </c>
      <c r="AF79" s="45">
        <f t="shared" si="36"/>
        <v>78</v>
      </c>
      <c r="AG79" s="44">
        <f t="shared" si="37"/>
        <v>16</v>
      </c>
      <c r="AH79" s="44">
        <f t="shared" si="38"/>
        <v>256</v>
      </c>
      <c r="AI79" s="44"/>
      <c r="AJ79" s="44"/>
      <c r="AK79" s="44"/>
      <c r="AL79" s="44"/>
      <c r="AU79" s="45">
        <f t="shared" si="39"/>
        <v>85.5</v>
      </c>
      <c r="AV79" s="45">
        <f t="shared" si="40"/>
        <v>67.5</v>
      </c>
      <c r="AW79" s="44">
        <f t="shared" si="41"/>
        <v>-18</v>
      </c>
      <c r="AX79" s="44">
        <f t="shared" si="42"/>
        <v>324</v>
      </c>
      <c r="AY79" s="44"/>
      <c r="AZ79" s="44"/>
      <c r="BA79" s="44"/>
      <c r="BB79" s="44"/>
      <c r="BK79" s="1">
        <v>5</v>
      </c>
      <c r="BL79" s="1"/>
      <c r="BM79" s="45">
        <f t="shared" si="43"/>
        <v>89</v>
      </c>
      <c r="BN79" s="45">
        <f t="shared" si="44"/>
        <v>67.5</v>
      </c>
      <c r="BO79" s="44">
        <f t="shared" si="45"/>
        <v>-21.5</v>
      </c>
      <c r="BP79" s="44">
        <f t="shared" si="46"/>
        <v>462.25</v>
      </c>
      <c r="BQ79" s="44"/>
      <c r="BR79" s="44"/>
      <c r="BS79" s="44"/>
      <c r="BT79" s="44"/>
      <c r="CC79" s="1">
        <v>4</v>
      </c>
      <c r="CD79" s="45">
        <f t="shared" si="47"/>
        <v>80</v>
      </c>
      <c r="CE79" s="45">
        <f t="shared" si="48"/>
        <v>67.5</v>
      </c>
      <c r="CF79" s="44">
        <f t="shared" si="49"/>
        <v>-12.5</v>
      </c>
      <c r="CG79" s="44">
        <f t="shared" si="50"/>
        <v>156.25</v>
      </c>
      <c r="CH79" s="44"/>
      <c r="CI79" s="44"/>
      <c r="CJ79" s="44"/>
      <c r="CK79" s="44"/>
    </row>
    <row r="80" spans="1:96" x14ac:dyDescent="0.2">
      <c r="A80" s="32">
        <v>79</v>
      </c>
      <c r="B80" s="1">
        <v>3</v>
      </c>
      <c r="C80" s="1">
        <f xml:space="preserve"> COUNTIF('Deepfake Einschätzung gesamt'!B97,"1")+COUNTIF('Deepfake Einschätzung gesamt'!C97,"2")+COUNTIF('Deepfake Einschätzung gesamt'!D97,"1")+COUNTIF('Deepfake Einschätzung gesamt'!E97,"1")+COUNTIF('Deepfake Einschätzung gesamt'!F97,"2")+COUNTIF('Deepfake Einschätzung gesamt'!G97,"1")+COUNTIF('Deepfake Einschätzung gesamt'!H97,"2")+COUNTIF('Deepfake Einschätzung gesamt'!I97,"2")+COUNTIF('Deepfake Einschätzung gesamt'!J97,"1")+COUNTIF('Deepfake Einschätzung gesamt'!K97,"2")</f>
        <v>2</v>
      </c>
      <c r="D80" s="1">
        <f t="shared" si="31"/>
        <v>8</v>
      </c>
      <c r="E80" s="1">
        <v>2</v>
      </c>
      <c r="H80" s="45"/>
      <c r="I80" s="45"/>
      <c r="J80" s="45"/>
      <c r="K80" s="45"/>
      <c r="L80" s="45">
        <f t="shared" si="51"/>
        <v>102.5</v>
      </c>
      <c r="M80" s="45">
        <f t="shared" si="32"/>
        <v>1</v>
      </c>
      <c r="N80" s="44">
        <f t="shared" si="33"/>
        <v>-101.5</v>
      </c>
      <c r="O80" s="44">
        <f t="shared" si="34"/>
        <v>10302.25</v>
      </c>
      <c r="P80" s="44"/>
      <c r="Q80" s="44"/>
      <c r="R80" s="44"/>
      <c r="S80" s="44"/>
      <c r="AB80" s="1">
        <v>79</v>
      </c>
      <c r="AC80" s="1">
        <v>2</v>
      </c>
      <c r="AD80" s="1">
        <v>2</v>
      </c>
      <c r="AE80" s="45">
        <f t="shared" si="35"/>
        <v>62</v>
      </c>
      <c r="AF80" s="45">
        <f t="shared" si="36"/>
        <v>25</v>
      </c>
      <c r="AG80" s="44">
        <f t="shared" si="37"/>
        <v>-37</v>
      </c>
      <c r="AH80" s="44">
        <f t="shared" si="38"/>
        <v>1369</v>
      </c>
      <c r="AI80" s="44"/>
      <c r="AJ80" s="44"/>
      <c r="AK80" s="44"/>
      <c r="AL80" s="44"/>
      <c r="AU80" s="45">
        <f t="shared" si="39"/>
        <v>85.5</v>
      </c>
      <c r="AV80" s="45">
        <f t="shared" si="40"/>
        <v>1</v>
      </c>
      <c r="AW80" s="44">
        <f t="shared" si="41"/>
        <v>-84.5</v>
      </c>
      <c r="AX80" s="44">
        <f t="shared" si="42"/>
        <v>7140.25</v>
      </c>
      <c r="AY80" s="44"/>
      <c r="AZ80" s="44"/>
      <c r="BA80" s="44"/>
      <c r="BB80" s="44"/>
      <c r="BK80" s="1">
        <v>3</v>
      </c>
      <c r="BL80" s="1"/>
      <c r="BM80" s="45">
        <f t="shared" si="43"/>
        <v>22.5</v>
      </c>
      <c r="BN80" s="45">
        <f t="shared" si="44"/>
        <v>1</v>
      </c>
      <c r="BO80" s="44">
        <f t="shared" si="45"/>
        <v>-21.5</v>
      </c>
      <c r="BP80" s="44">
        <f t="shared" si="46"/>
        <v>462.25</v>
      </c>
      <c r="BQ80" s="44"/>
      <c r="BR80" s="44"/>
      <c r="BS80" s="44"/>
      <c r="BT80" s="44"/>
      <c r="CC80" s="1">
        <v>2</v>
      </c>
      <c r="CD80" s="45">
        <f t="shared" si="47"/>
        <v>8</v>
      </c>
      <c r="CE80" s="45">
        <f t="shared" si="48"/>
        <v>1</v>
      </c>
      <c r="CF80" s="44">
        <f t="shared" si="49"/>
        <v>-7</v>
      </c>
      <c r="CG80" s="44">
        <f t="shared" si="50"/>
        <v>49</v>
      </c>
      <c r="CH80" s="44"/>
      <c r="CI80" s="44"/>
      <c r="CJ80" s="44"/>
      <c r="CK80" s="44"/>
    </row>
    <row r="81" spans="1:89" x14ac:dyDescent="0.2">
      <c r="A81" s="32">
        <v>80</v>
      </c>
      <c r="B81" s="1">
        <v>2</v>
      </c>
      <c r="C81" s="1">
        <f xml:space="preserve"> COUNTIF('Deepfake Einschätzung gesamt'!B98,"1")+COUNTIF('Deepfake Einschätzung gesamt'!C98,"2")+COUNTIF('Deepfake Einschätzung gesamt'!D98,"1")+COUNTIF('Deepfake Einschätzung gesamt'!E98,"1")+COUNTIF('Deepfake Einschätzung gesamt'!F98,"2")+COUNTIF('Deepfake Einschätzung gesamt'!G98,"1")+COUNTIF('Deepfake Einschätzung gesamt'!H98,"2")+COUNTIF('Deepfake Einschätzung gesamt'!I98,"2")+COUNTIF('Deepfake Einschätzung gesamt'!J98,"1")+COUNTIF('Deepfake Einschätzung gesamt'!K98,"2")</f>
        <v>6</v>
      </c>
      <c r="D81" s="1">
        <f t="shared" si="31"/>
        <v>4</v>
      </c>
      <c r="E81" s="1">
        <v>2</v>
      </c>
      <c r="H81" s="45"/>
      <c r="I81" s="45"/>
      <c r="J81" s="45"/>
      <c r="K81" s="45"/>
      <c r="L81" s="45">
        <f t="shared" si="51"/>
        <v>56</v>
      </c>
      <c r="M81" s="45">
        <f t="shared" si="32"/>
        <v>26.5</v>
      </c>
      <c r="N81" s="44">
        <f t="shared" si="33"/>
        <v>-29.5</v>
      </c>
      <c r="O81" s="44">
        <f t="shared" si="34"/>
        <v>870.25</v>
      </c>
      <c r="P81" s="44"/>
      <c r="Q81" s="44"/>
      <c r="R81" s="44"/>
      <c r="S81" s="44"/>
      <c r="AB81" s="1">
        <v>80</v>
      </c>
      <c r="AC81" s="1">
        <v>2</v>
      </c>
      <c r="AD81" s="1">
        <v>2</v>
      </c>
      <c r="AE81" s="45">
        <f t="shared" si="35"/>
        <v>62</v>
      </c>
      <c r="AF81" s="45">
        <f t="shared" si="36"/>
        <v>25</v>
      </c>
      <c r="AG81" s="44">
        <f t="shared" si="37"/>
        <v>-37</v>
      </c>
      <c r="AH81" s="44">
        <f t="shared" si="38"/>
        <v>1369</v>
      </c>
      <c r="AI81" s="44"/>
      <c r="AJ81" s="44"/>
      <c r="AK81" s="44"/>
      <c r="AL81" s="44"/>
      <c r="AU81" s="45">
        <f t="shared" si="39"/>
        <v>85.5</v>
      </c>
      <c r="AV81" s="45">
        <f t="shared" si="40"/>
        <v>26.5</v>
      </c>
      <c r="AW81" s="44">
        <f t="shared" si="41"/>
        <v>-59</v>
      </c>
      <c r="AX81" s="44">
        <f t="shared" si="42"/>
        <v>3481</v>
      </c>
      <c r="AY81" s="44"/>
      <c r="AZ81" s="44"/>
      <c r="BA81" s="44"/>
      <c r="BB81" s="44"/>
      <c r="BK81" s="1">
        <v>5</v>
      </c>
      <c r="BL81" s="1"/>
      <c r="BM81" s="45">
        <f t="shared" si="43"/>
        <v>89</v>
      </c>
      <c r="BN81" s="45">
        <f t="shared" si="44"/>
        <v>26.5</v>
      </c>
      <c r="BO81" s="44">
        <f t="shared" si="45"/>
        <v>-62.5</v>
      </c>
      <c r="BP81" s="44">
        <f t="shared" si="46"/>
        <v>3906.25</v>
      </c>
      <c r="BQ81" s="44"/>
      <c r="BR81" s="44"/>
      <c r="BS81" s="44"/>
      <c r="BT81" s="44"/>
      <c r="CC81" s="1">
        <v>4</v>
      </c>
      <c r="CD81" s="45">
        <f t="shared" si="47"/>
        <v>80</v>
      </c>
      <c r="CE81" s="45">
        <f t="shared" si="48"/>
        <v>26.5</v>
      </c>
      <c r="CF81" s="44">
        <f t="shared" si="49"/>
        <v>-53.5</v>
      </c>
      <c r="CG81" s="44">
        <f t="shared" si="50"/>
        <v>2862.25</v>
      </c>
      <c r="CH81" s="44"/>
      <c r="CI81" s="44"/>
      <c r="CJ81" s="44"/>
      <c r="CK81" s="44"/>
    </row>
    <row r="82" spans="1:89" x14ac:dyDescent="0.2">
      <c r="A82" s="32">
        <v>81</v>
      </c>
      <c r="B82" s="1">
        <v>2</v>
      </c>
      <c r="C82" s="1">
        <f xml:space="preserve"> COUNTIF('Deepfake Einschätzung gesamt'!B99,"1")+COUNTIF('Deepfake Einschätzung gesamt'!C99,"2")+COUNTIF('Deepfake Einschätzung gesamt'!D99,"1")+COUNTIF('Deepfake Einschätzung gesamt'!E99,"1")+COUNTIF('Deepfake Einschätzung gesamt'!F99,"2")+COUNTIF('Deepfake Einschätzung gesamt'!G99,"1")+COUNTIF('Deepfake Einschätzung gesamt'!H99,"2")+COUNTIF('Deepfake Einschätzung gesamt'!I99,"2")+COUNTIF('Deepfake Einschätzung gesamt'!J99,"1")+COUNTIF('Deepfake Einschätzung gesamt'!K99,"2")</f>
        <v>6</v>
      </c>
      <c r="D82" s="1">
        <f t="shared" si="31"/>
        <v>4</v>
      </c>
      <c r="E82" s="1">
        <v>1</v>
      </c>
      <c r="H82" s="45"/>
      <c r="I82" s="45"/>
      <c r="J82" s="45"/>
      <c r="K82" s="45"/>
      <c r="L82" s="45">
        <f t="shared" si="51"/>
        <v>56</v>
      </c>
      <c r="M82" s="45">
        <f t="shared" si="32"/>
        <v>26.5</v>
      </c>
      <c r="N82" s="44">
        <f t="shared" si="33"/>
        <v>-29.5</v>
      </c>
      <c r="O82" s="44">
        <f t="shared" si="34"/>
        <v>870.25</v>
      </c>
      <c r="P82" s="44"/>
      <c r="Q82" s="44"/>
      <c r="R82" s="44"/>
      <c r="S82" s="44"/>
      <c r="AB82" s="1">
        <v>81</v>
      </c>
      <c r="AC82" s="1">
        <v>3</v>
      </c>
      <c r="AD82" s="1">
        <v>3</v>
      </c>
      <c r="AE82" s="45">
        <f t="shared" si="35"/>
        <v>105.5</v>
      </c>
      <c r="AF82" s="45">
        <f t="shared" si="36"/>
        <v>78</v>
      </c>
      <c r="AG82" s="44">
        <f t="shared" si="37"/>
        <v>-27.5</v>
      </c>
      <c r="AH82" s="44">
        <f t="shared" si="38"/>
        <v>756.25</v>
      </c>
      <c r="AI82" s="44"/>
      <c r="AJ82" s="44"/>
      <c r="AK82" s="44"/>
      <c r="AL82" s="44"/>
      <c r="AU82" s="45">
        <f t="shared" si="39"/>
        <v>28</v>
      </c>
      <c r="AV82" s="45">
        <f t="shared" si="40"/>
        <v>26.5</v>
      </c>
      <c r="AW82" s="44">
        <f t="shared" si="41"/>
        <v>-1.5</v>
      </c>
      <c r="AX82" s="44">
        <f t="shared" si="42"/>
        <v>2.25</v>
      </c>
      <c r="AY82" s="44"/>
      <c r="AZ82" s="44"/>
      <c r="BA82" s="44"/>
      <c r="BB82" s="44"/>
      <c r="BK82" s="1">
        <v>5</v>
      </c>
      <c r="BL82" s="1"/>
      <c r="BM82" s="45">
        <f t="shared" si="43"/>
        <v>89</v>
      </c>
      <c r="BN82" s="45">
        <f t="shared" si="44"/>
        <v>26.5</v>
      </c>
      <c r="BO82" s="44">
        <f t="shared" si="45"/>
        <v>-62.5</v>
      </c>
      <c r="BP82" s="44">
        <f t="shared" si="46"/>
        <v>3906.25</v>
      </c>
      <c r="BQ82" s="44"/>
      <c r="BR82" s="44"/>
      <c r="BS82" s="44"/>
      <c r="BT82" s="44"/>
      <c r="CC82" s="1">
        <v>4</v>
      </c>
      <c r="CD82" s="45">
        <f t="shared" si="47"/>
        <v>80</v>
      </c>
      <c r="CE82" s="45">
        <f t="shared" si="48"/>
        <v>26.5</v>
      </c>
      <c r="CF82" s="44">
        <f t="shared" si="49"/>
        <v>-53.5</v>
      </c>
      <c r="CG82" s="44">
        <f t="shared" si="50"/>
        <v>2862.25</v>
      </c>
      <c r="CH82" s="44"/>
      <c r="CI82" s="44"/>
      <c r="CJ82" s="44"/>
      <c r="CK82" s="44"/>
    </row>
    <row r="83" spans="1:89" x14ac:dyDescent="0.2">
      <c r="A83" s="32">
        <v>82</v>
      </c>
      <c r="B83" s="1">
        <v>2</v>
      </c>
      <c r="C83" s="1">
        <f xml:space="preserve"> COUNTIF('Deepfake Einschätzung gesamt'!B100,"1")+COUNTIF('Deepfake Einschätzung gesamt'!C100,"2")+COUNTIF('Deepfake Einschätzung gesamt'!D100,"1")+COUNTIF('Deepfake Einschätzung gesamt'!E100,"1")+COUNTIF('Deepfake Einschätzung gesamt'!F100,"2")+COUNTIF('Deepfake Einschätzung gesamt'!G100,"1")+COUNTIF('Deepfake Einschätzung gesamt'!H100,"2")+COUNTIF('Deepfake Einschätzung gesamt'!I100,"2")+COUNTIF('Deepfake Einschätzung gesamt'!J100,"1")+COUNTIF('Deepfake Einschätzung gesamt'!K100,"2")</f>
        <v>8</v>
      </c>
      <c r="D83" s="1">
        <f t="shared" si="31"/>
        <v>2</v>
      </c>
      <c r="E83" s="1">
        <v>1</v>
      </c>
      <c r="H83" s="45"/>
      <c r="I83" s="45"/>
      <c r="J83" s="45"/>
      <c r="K83" s="45"/>
      <c r="L83" s="45">
        <f t="shared" si="51"/>
        <v>56</v>
      </c>
      <c r="M83" s="45">
        <f t="shared" si="32"/>
        <v>67.5</v>
      </c>
      <c r="N83" s="44">
        <f t="shared" si="33"/>
        <v>11.5</v>
      </c>
      <c r="O83" s="44">
        <f t="shared" si="34"/>
        <v>132.25</v>
      </c>
      <c r="P83" s="44"/>
      <c r="Q83" s="44"/>
      <c r="R83" s="44"/>
      <c r="S83" s="44"/>
      <c r="AB83" s="1">
        <v>82</v>
      </c>
      <c r="AC83" s="1">
        <v>2</v>
      </c>
      <c r="AD83" s="1">
        <v>3</v>
      </c>
      <c r="AE83" s="45">
        <f t="shared" si="35"/>
        <v>62</v>
      </c>
      <c r="AF83" s="45">
        <f t="shared" si="36"/>
        <v>78</v>
      </c>
      <c r="AG83" s="44">
        <f t="shared" si="37"/>
        <v>16</v>
      </c>
      <c r="AH83" s="44">
        <f t="shared" si="38"/>
        <v>256</v>
      </c>
      <c r="AI83" s="44"/>
      <c r="AJ83" s="44"/>
      <c r="AK83" s="44"/>
      <c r="AL83" s="44"/>
      <c r="AU83" s="45">
        <f t="shared" si="39"/>
        <v>28</v>
      </c>
      <c r="AV83" s="45">
        <f t="shared" si="40"/>
        <v>67.5</v>
      </c>
      <c r="AW83" s="44">
        <f t="shared" si="41"/>
        <v>39.5</v>
      </c>
      <c r="AX83" s="44">
        <f t="shared" si="42"/>
        <v>1560.25</v>
      </c>
      <c r="AY83" s="44"/>
      <c r="AZ83" s="44"/>
      <c r="BA83" s="44"/>
      <c r="BB83" s="44"/>
      <c r="BK83" s="1">
        <v>4</v>
      </c>
      <c r="BL83" s="1"/>
      <c r="BM83" s="45">
        <f t="shared" si="43"/>
        <v>47</v>
      </c>
      <c r="BN83" s="45">
        <f t="shared" si="44"/>
        <v>67.5</v>
      </c>
      <c r="BO83" s="44">
        <f t="shared" si="45"/>
        <v>20.5</v>
      </c>
      <c r="BP83" s="44">
        <f t="shared" si="46"/>
        <v>420.25</v>
      </c>
      <c r="BQ83" s="44"/>
      <c r="BR83" s="44"/>
      <c r="BS83" s="44"/>
      <c r="BT83" s="44"/>
      <c r="CC83" s="1">
        <v>4</v>
      </c>
      <c r="CD83" s="45">
        <f t="shared" si="47"/>
        <v>80</v>
      </c>
      <c r="CE83" s="45">
        <f t="shared" si="48"/>
        <v>67.5</v>
      </c>
      <c r="CF83" s="44">
        <f t="shared" si="49"/>
        <v>-12.5</v>
      </c>
      <c r="CG83" s="44">
        <f t="shared" si="50"/>
        <v>156.25</v>
      </c>
      <c r="CH83" s="44"/>
      <c r="CI83" s="44"/>
      <c r="CJ83" s="44"/>
      <c r="CK83" s="44"/>
    </row>
    <row r="84" spans="1:89" x14ac:dyDescent="0.2">
      <c r="A84" s="32">
        <v>83</v>
      </c>
      <c r="B84" s="1">
        <v>1</v>
      </c>
      <c r="C84" s="1">
        <f xml:space="preserve"> COUNTIF('Deepfake Einschätzung gesamt'!B101,"1")+COUNTIF('Deepfake Einschätzung gesamt'!C101,"2")+COUNTIF('Deepfake Einschätzung gesamt'!D101,"1")+COUNTIF('Deepfake Einschätzung gesamt'!E101,"1")+COUNTIF('Deepfake Einschätzung gesamt'!F101,"2")+COUNTIF('Deepfake Einschätzung gesamt'!G101,"1")+COUNTIF('Deepfake Einschätzung gesamt'!H101,"2")+COUNTIF('Deepfake Einschätzung gesamt'!I101,"2")+COUNTIF('Deepfake Einschätzung gesamt'!J101,"1")+COUNTIF('Deepfake Einschätzung gesamt'!K101,"2")</f>
        <v>10</v>
      </c>
      <c r="D84" s="1">
        <f t="shared" si="31"/>
        <v>0</v>
      </c>
      <c r="E84" s="1">
        <v>1</v>
      </c>
      <c r="H84" s="45"/>
      <c r="I84" s="45"/>
      <c r="J84" s="45"/>
      <c r="K84" s="45"/>
      <c r="L84" s="45">
        <f t="shared" si="51"/>
        <v>14</v>
      </c>
      <c r="M84" s="45">
        <f t="shared" si="32"/>
        <v>110.5</v>
      </c>
      <c r="N84" s="44">
        <f t="shared" si="33"/>
        <v>96.5</v>
      </c>
      <c r="O84" s="44">
        <f t="shared" si="34"/>
        <v>9312.25</v>
      </c>
      <c r="P84" s="44"/>
      <c r="Q84" s="44"/>
      <c r="R84" s="44"/>
      <c r="S84" s="44"/>
      <c r="AB84" s="1">
        <v>83</v>
      </c>
      <c r="AC84" s="1">
        <v>2</v>
      </c>
      <c r="AD84" s="1">
        <v>3</v>
      </c>
      <c r="AE84" s="45">
        <f t="shared" si="35"/>
        <v>62</v>
      </c>
      <c r="AF84" s="45">
        <f t="shared" si="36"/>
        <v>78</v>
      </c>
      <c r="AG84" s="44">
        <f t="shared" si="37"/>
        <v>16</v>
      </c>
      <c r="AH84" s="44">
        <f t="shared" si="38"/>
        <v>256</v>
      </c>
      <c r="AI84" s="44"/>
      <c r="AJ84" s="44"/>
      <c r="AK84" s="44"/>
      <c r="AL84" s="44"/>
      <c r="AU84" s="45">
        <f t="shared" si="39"/>
        <v>28</v>
      </c>
      <c r="AV84" s="45">
        <f t="shared" si="40"/>
        <v>110.5</v>
      </c>
      <c r="AW84" s="44">
        <f t="shared" si="41"/>
        <v>82.5</v>
      </c>
      <c r="AX84" s="44">
        <f t="shared" si="42"/>
        <v>6806.25</v>
      </c>
      <c r="AY84" s="44"/>
      <c r="AZ84" s="44"/>
      <c r="BA84" s="44"/>
      <c r="BB84" s="44"/>
      <c r="BK84" s="1">
        <v>4</v>
      </c>
      <c r="BL84" s="1"/>
      <c r="BM84" s="45">
        <f t="shared" si="43"/>
        <v>47</v>
      </c>
      <c r="BN84" s="45">
        <f t="shared" si="44"/>
        <v>110.5</v>
      </c>
      <c r="BO84" s="44">
        <f t="shared" si="45"/>
        <v>63.5</v>
      </c>
      <c r="BP84" s="44">
        <f t="shared" si="46"/>
        <v>4032.25</v>
      </c>
      <c r="BQ84" s="44"/>
      <c r="BR84" s="44"/>
      <c r="BS84" s="44"/>
      <c r="BT84" s="44"/>
      <c r="CC84" s="1">
        <v>3</v>
      </c>
      <c r="CD84" s="45">
        <f t="shared" si="47"/>
        <v>25.5</v>
      </c>
      <c r="CE84" s="45">
        <f t="shared" si="48"/>
        <v>110.5</v>
      </c>
      <c r="CF84" s="44">
        <f t="shared" si="49"/>
        <v>85</v>
      </c>
      <c r="CG84" s="44">
        <f t="shared" si="50"/>
        <v>7225</v>
      </c>
      <c r="CH84" s="44"/>
      <c r="CI84" s="44"/>
      <c r="CJ84" s="44"/>
      <c r="CK84" s="44"/>
    </row>
    <row r="85" spans="1:89" x14ac:dyDescent="0.2">
      <c r="A85" s="32">
        <v>84</v>
      </c>
      <c r="B85" s="1">
        <v>2</v>
      </c>
      <c r="C85" s="1">
        <f xml:space="preserve"> COUNTIF('Deepfake Einschätzung gesamt'!B102,"1")+COUNTIF('Deepfake Einschätzung gesamt'!C102,"2")+COUNTIF('Deepfake Einschätzung gesamt'!D102,"1")+COUNTIF('Deepfake Einschätzung gesamt'!E102,"1")+COUNTIF('Deepfake Einschätzung gesamt'!F102,"2")+COUNTIF('Deepfake Einschätzung gesamt'!G102,"1")+COUNTIF('Deepfake Einschätzung gesamt'!H102,"2")+COUNTIF('Deepfake Einschätzung gesamt'!I102,"2")+COUNTIF('Deepfake Einschätzung gesamt'!J102,"1")+COUNTIF('Deepfake Einschätzung gesamt'!K102,"2")</f>
        <v>9</v>
      </c>
      <c r="D85" s="1">
        <f t="shared" si="31"/>
        <v>1</v>
      </c>
      <c r="E85" s="1">
        <v>1</v>
      </c>
      <c r="H85" s="45"/>
      <c r="I85" s="45"/>
      <c r="J85" s="45"/>
      <c r="K85" s="45"/>
      <c r="L85" s="45">
        <f t="shared" si="51"/>
        <v>56</v>
      </c>
      <c r="M85" s="45">
        <f t="shared" si="32"/>
        <v>90.5</v>
      </c>
      <c r="N85" s="44">
        <f t="shared" si="33"/>
        <v>34.5</v>
      </c>
      <c r="O85" s="44">
        <f t="shared" si="34"/>
        <v>1190.25</v>
      </c>
      <c r="P85" s="44"/>
      <c r="Q85" s="44"/>
      <c r="R85" s="44"/>
      <c r="S85" s="44"/>
      <c r="AB85" s="1">
        <v>84</v>
      </c>
      <c r="AC85" s="1">
        <v>2</v>
      </c>
      <c r="AD85" s="1">
        <v>2</v>
      </c>
      <c r="AE85" s="45">
        <f t="shared" si="35"/>
        <v>62</v>
      </c>
      <c r="AF85" s="45">
        <f t="shared" si="36"/>
        <v>25</v>
      </c>
      <c r="AG85" s="44">
        <f t="shared" si="37"/>
        <v>-37</v>
      </c>
      <c r="AH85" s="44">
        <f t="shared" si="38"/>
        <v>1369</v>
      </c>
      <c r="AI85" s="44"/>
      <c r="AJ85" s="44"/>
      <c r="AK85" s="44"/>
      <c r="AL85" s="44"/>
      <c r="AU85" s="45">
        <f t="shared" si="39"/>
        <v>28</v>
      </c>
      <c r="AV85" s="45">
        <f t="shared" si="40"/>
        <v>90.5</v>
      </c>
      <c r="AW85" s="44">
        <f t="shared" si="41"/>
        <v>62.5</v>
      </c>
      <c r="AX85" s="44">
        <f t="shared" si="42"/>
        <v>3906.25</v>
      </c>
      <c r="AY85" s="44"/>
      <c r="AZ85" s="44"/>
      <c r="BA85" s="44"/>
      <c r="BB85" s="44"/>
      <c r="BK85" s="1">
        <v>5</v>
      </c>
      <c r="BL85" s="1"/>
      <c r="BM85" s="45">
        <f t="shared" si="43"/>
        <v>89</v>
      </c>
      <c r="BN85" s="45">
        <f t="shared" si="44"/>
        <v>90.5</v>
      </c>
      <c r="BO85" s="44">
        <f t="shared" si="45"/>
        <v>1.5</v>
      </c>
      <c r="BP85" s="44">
        <f t="shared" si="46"/>
        <v>2.25</v>
      </c>
      <c r="BQ85" s="44"/>
      <c r="BR85" s="44"/>
      <c r="BS85" s="44"/>
      <c r="BT85" s="44"/>
      <c r="CC85" s="1">
        <v>3</v>
      </c>
      <c r="CD85" s="45">
        <f t="shared" si="47"/>
        <v>25.5</v>
      </c>
      <c r="CE85" s="45">
        <f t="shared" si="48"/>
        <v>90.5</v>
      </c>
      <c r="CF85" s="44">
        <f t="shared" si="49"/>
        <v>65</v>
      </c>
      <c r="CG85" s="44">
        <f t="shared" si="50"/>
        <v>4225</v>
      </c>
      <c r="CH85" s="44"/>
      <c r="CI85" s="44"/>
      <c r="CJ85" s="44"/>
      <c r="CK85" s="44"/>
    </row>
    <row r="86" spans="1:89" x14ac:dyDescent="0.2">
      <c r="A86" s="32">
        <v>85</v>
      </c>
      <c r="B86" s="1">
        <v>3</v>
      </c>
      <c r="C86" s="1">
        <f xml:space="preserve"> COUNTIF('Deepfake Einschätzung gesamt'!B103,"1")+COUNTIF('Deepfake Einschätzung gesamt'!C103,"2")+COUNTIF('Deepfake Einschätzung gesamt'!D103,"1")+COUNTIF('Deepfake Einschätzung gesamt'!E103,"1")+COUNTIF('Deepfake Einschätzung gesamt'!F103,"2")+COUNTIF('Deepfake Einschätzung gesamt'!G103,"1")+COUNTIF('Deepfake Einschätzung gesamt'!H103,"2")+COUNTIF('Deepfake Einschätzung gesamt'!I103,"2")+COUNTIF('Deepfake Einschätzung gesamt'!J103,"1")+COUNTIF('Deepfake Einschätzung gesamt'!K103,"2")</f>
        <v>7</v>
      </c>
      <c r="D86" s="1">
        <f t="shared" si="31"/>
        <v>3</v>
      </c>
      <c r="E86" s="1">
        <v>2</v>
      </c>
      <c r="H86" s="45"/>
      <c r="I86" s="45"/>
      <c r="J86" s="45"/>
      <c r="K86" s="45"/>
      <c r="L86" s="45">
        <f t="shared" si="51"/>
        <v>102.5</v>
      </c>
      <c r="M86" s="45">
        <f t="shared" si="32"/>
        <v>46</v>
      </c>
      <c r="N86" s="44">
        <f t="shared" si="33"/>
        <v>-56.5</v>
      </c>
      <c r="O86" s="44">
        <f t="shared" si="34"/>
        <v>3192.25</v>
      </c>
      <c r="P86" s="44"/>
      <c r="Q86" s="44"/>
      <c r="R86" s="44"/>
      <c r="S86" s="44"/>
      <c r="AB86" s="1">
        <v>85</v>
      </c>
      <c r="AC86" s="1">
        <v>1</v>
      </c>
      <c r="AD86" s="1">
        <v>4</v>
      </c>
      <c r="AE86" s="45">
        <f t="shared" si="35"/>
        <v>17</v>
      </c>
      <c r="AF86" s="45">
        <f t="shared" si="36"/>
        <v>116</v>
      </c>
      <c r="AG86" s="44">
        <f t="shared" si="37"/>
        <v>99</v>
      </c>
      <c r="AH86" s="44">
        <f t="shared" si="38"/>
        <v>9801</v>
      </c>
      <c r="AI86" s="44"/>
      <c r="AJ86" s="44"/>
      <c r="AK86" s="44"/>
      <c r="AL86" s="44"/>
      <c r="AU86" s="45">
        <f t="shared" si="39"/>
        <v>85.5</v>
      </c>
      <c r="AV86" s="45">
        <f t="shared" si="40"/>
        <v>46</v>
      </c>
      <c r="AW86" s="44">
        <f t="shared" si="41"/>
        <v>-39.5</v>
      </c>
      <c r="AX86" s="44">
        <f t="shared" si="42"/>
        <v>1560.25</v>
      </c>
      <c r="AY86" s="44"/>
      <c r="AZ86" s="44"/>
      <c r="BA86" s="44"/>
      <c r="BB86" s="44"/>
      <c r="BK86" s="1">
        <v>4</v>
      </c>
      <c r="BL86" s="1"/>
      <c r="BM86" s="45">
        <f t="shared" si="43"/>
        <v>47</v>
      </c>
      <c r="BN86" s="45">
        <f t="shared" si="44"/>
        <v>46</v>
      </c>
      <c r="BO86" s="44">
        <f t="shared" si="45"/>
        <v>-1</v>
      </c>
      <c r="BP86" s="44">
        <f t="shared" si="46"/>
        <v>1</v>
      </c>
      <c r="BQ86" s="44"/>
      <c r="BR86" s="44"/>
      <c r="BS86" s="44"/>
      <c r="BT86" s="44"/>
      <c r="CC86" s="1">
        <v>4</v>
      </c>
      <c r="CD86" s="45">
        <f t="shared" si="47"/>
        <v>80</v>
      </c>
      <c r="CE86" s="45">
        <f t="shared" si="48"/>
        <v>46</v>
      </c>
      <c r="CF86" s="44">
        <f t="shared" si="49"/>
        <v>-34</v>
      </c>
      <c r="CG86" s="44">
        <f t="shared" si="50"/>
        <v>1156</v>
      </c>
      <c r="CH86" s="44"/>
      <c r="CI86" s="44"/>
      <c r="CJ86" s="44"/>
      <c r="CK86" s="44"/>
    </row>
    <row r="87" spans="1:89" x14ac:dyDescent="0.2">
      <c r="A87" s="32">
        <v>86</v>
      </c>
      <c r="B87" s="1">
        <v>2</v>
      </c>
      <c r="C87" s="1">
        <f xml:space="preserve"> COUNTIF('Deepfake Einschätzung gesamt'!B104,"1")+COUNTIF('Deepfake Einschätzung gesamt'!C104,"2")+COUNTIF('Deepfake Einschätzung gesamt'!D104,"1")+COUNTIF('Deepfake Einschätzung gesamt'!E104,"1")+COUNTIF('Deepfake Einschätzung gesamt'!F104,"2")+COUNTIF('Deepfake Einschätzung gesamt'!G104,"1")+COUNTIF('Deepfake Einschätzung gesamt'!H104,"2")+COUNTIF('Deepfake Einschätzung gesamt'!I104,"2")+COUNTIF('Deepfake Einschätzung gesamt'!J104,"1")+COUNTIF('Deepfake Einschätzung gesamt'!K104,"2")</f>
        <v>9</v>
      </c>
      <c r="D87" s="1">
        <f t="shared" si="31"/>
        <v>1</v>
      </c>
      <c r="E87" s="1">
        <v>2</v>
      </c>
      <c r="H87" s="45"/>
      <c r="I87" s="45"/>
      <c r="J87" s="45"/>
      <c r="K87" s="45"/>
      <c r="L87" s="45">
        <f t="shared" si="51"/>
        <v>56</v>
      </c>
      <c r="M87" s="45">
        <f t="shared" si="32"/>
        <v>90.5</v>
      </c>
      <c r="N87" s="44">
        <f t="shared" si="33"/>
        <v>34.5</v>
      </c>
      <c r="O87" s="44">
        <f t="shared" si="34"/>
        <v>1190.25</v>
      </c>
      <c r="P87" s="44"/>
      <c r="Q87" s="44"/>
      <c r="R87" s="44"/>
      <c r="S87" s="44"/>
      <c r="AB87" s="1">
        <v>86</v>
      </c>
      <c r="AC87" s="1">
        <v>3</v>
      </c>
      <c r="AD87" s="1">
        <v>3</v>
      </c>
      <c r="AE87" s="45">
        <f t="shared" si="35"/>
        <v>105.5</v>
      </c>
      <c r="AF87" s="45">
        <f t="shared" si="36"/>
        <v>78</v>
      </c>
      <c r="AG87" s="44">
        <f t="shared" si="37"/>
        <v>-27.5</v>
      </c>
      <c r="AH87" s="44">
        <f t="shared" si="38"/>
        <v>756.25</v>
      </c>
      <c r="AI87" s="44"/>
      <c r="AJ87" s="44"/>
      <c r="AK87" s="44"/>
      <c r="AL87" s="44"/>
      <c r="AU87" s="45">
        <f t="shared" si="39"/>
        <v>85.5</v>
      </c>
      <c r="AV87" s="45">
        <f t="shared" si="40"/>
        <v>90.5</v>
      </c>
      <c r="AW87" s="44">
        <f t="shared" si="41"/>
        <v>5</v>
      </c>
      <c r="AX87" s="44">
        <f t="shared" si="42"/>
        <v>25</v>
      </c>
      <c r="AY87" s="44"/>
      <c r="AZ87" s="44"/>
      <c r="BA87" s="44"/>
      <c r="BB87" s="44"/>
      <c r="BK87" s="1">
        <v>5</v>
      </c>
      <c r="BL87" s="1"/>
      <c r="BM87" s="45">
        <f t="shared" si="43"/>
        <v>89</v>
      </c>
      <c r="BN87" s="45">
        <f t="shared" si="44"/>
        <v>90.5</v>
      </c>
      <c r="BO87" s="44">
        <f t="shared" si="45"/>
        <v>1.5</v>
      </c>
      <c r="BP87" s="44">
        <f t="shared" si="46"/>
        <v>2.25</v>
      </c>
      <c r="BQ87" s="44"/>
      <c r="BR87" s="44"/>
      <c r="BS87" s="44"/>
      <c r="BT87" s="44"/>
      <c r="CC87" s="1">
        <v>4</v>
      </c>
      <c r="CD87" s="45">
        <f t="shared" si="47"/>
        <v>80</v>
      </c>
      <c r="CE87" s="45">
        <f t="shared" si="48"/>
        <v>90.5</v>
      </c>
      <c r="CF87" s="44">
        <f t="shared" si="49"/>
        <v>10.5</v>
      </c>
      <c r="CG87" s="44">
        <f t="shared" si="50"/>
        <v>110.25</v>
      </c>
      <c r="CH87" s="44"/>
      <c r="CI87" s="44"/>
      <c r="CJ87" s="44"/>
      <c r="CK87" s="44"/>
    </row>
    <row r="88" spans="1:89" x14ac:dyDescent="0.2">
      <c r="A88" s="32">
        <v>87</v>
      </c>
      <c r="B88" s="1">
        <v>3</v>
      </c>
      <c r="C88" s="1">
        <f xml:space="preserve"> COUNTIF('Deepfake Einschätzung gesamt'!B105,"1")+COUNTIF('Deepfake Einschätzung gesamt'!C105,"2")+COUNTIF('Deepfake Einschätzung gesamt'!D105,"1")+COUNTIF('Deepfake Einschätzung gesamt'!E105,"1")+COUNTIF('Deepfake Einschätzung gesamt'!F105,"2")+COUNTIF('Deepfake Einschätzung gesamt'!G105,"1")+COUNTIF('Deepfake Einschätzung gesamt'!H105,"2")+COUNTIF('Deepfake Einschätzung gesamt'!I105,"2")+COUNTIF('Deepfake Einschätzung gesamt'!J105,"1")+COUNTIF('Deepfake Einschätzung gesamt'!K105,"2")</f>
        <v>7</v>
      </c>
      <c r="D88" s="1">
        <f t="shared" si="31"/>
        <v>3</v>
      </c>
      <c r="E88" s="1">
        <v>1</v>
      </c>
      <c r="H88" s="45"/>
      <c r="I88" s="45"/>
      <c r="J88" s="45"/>
      <c r="K88" s="45"/>
      <c r="L88" s="45">
        <f t="shared" si="51"/>
        <v>102.5</v>
      </c>
      <c r="M88" s="45">
        <f t="shared" si="32"/>
        <v>46</v>
      </c>
      <c r="N88" s="44">
        <f t="shared" si="33"/>
        <v>-56.5</v>
      </c>
      <c r="O88" s="44">
        <f t="shared" si="34"/>
        <v>3192.25</v>
      </c>
      <c r="P88" s="44"/>
      <c r="Q88" s="44"/>
      <c r="R88" s="44"/>
      <c r="S88" s="44"/>
      <c r="AB88" s="1">
        <v>87</v>
      </c>
      <c r="AC88" s="1">
        <v>2</v>
      </c>
      <c r="AD88" s="1">
        <v>3</v>
      </c>
      <c r="AE88" s="45">
        <f t="shared" si="35"/>
        <v>62</v>
      </c>
      <c r="AF88" s="45">
        <f t="shared" si="36"/>
        <v>78</v>
      </c>
      <c r="AG88" s="44">
        <f t="shared" si="37"/>
        <v>16</v>
      </c>
      <c r="AH88" s="44">
        <f t="shared" si="38"/>
        <v>256</v>
      </c>
      <c r="AI88" s="44"/>
      <c r="AJ88" s="44"/>
      <c r="AK88" s="44"/>
      <c r="AL88" s="44"/>
      <c r="AU88" s="45">
        <f t="shared" si="39"/>
        <v>28</v>
      </c>
      <c r="AV88" s="45">
        <f t="shared" si="40"/>
        <v>46</v>
      </c>
      <c r="AW88" s="44">
        <f t="shared" si="41"/>
        <v>18</v>
      </c>
      <c r="AX88" s="44">
        <f t="shared" si="42"/>
        <v>324</v>
      </c>
      <c r="AY88" s="44"/>
      <c r="AZ88" s="44"/>
      <c r="BA88" s="44"/>
      <c r="BB88" s="44"/>
      <c r="BK88" s="1">
        <v>3</v>
      </c>
      <c r="BL88" s="1"/>
      <c r="BM88" s="45">
        <f t="shared" si="43"/>
        <v>22.5</v>
      </c>
      <c r="BN88" s="45">
        <f t="shared" si="44"/>
        <v>46</v>
      </c>
      <c r="BO88" s="44">
        <f t="shared" si="45"/>
        <v>23.5</v>
      </c>
      <c r="BP88" s="44">
        <f t="shared" si="46"/>
        <v>552.25</v>
      </c>
      <c r="BQ88" s="44"/>
      <c r="BR88" s="44"/>
      <c r="BS88" s="44"/>
      <c r="BT88" s="44"/>
      <c r="CC88" s="1">
        <v>4</v>
      </c>
      <c r="CD88" s="45">
        <f t="shared" si="47"/>
        <v>80</v>
      </c>
      <c r="CE88" s="45">
        <f t="shared" si="48"/>
        <v>46</v>
      </c>
      <c r="CF88" s="44">
        <f t="shared" si="49"/>
        <v>-34</v>
      </c>
      <c r="CG88" s="44">
        <f t="shared" si="50"/>
        <v>1156</v>
      </c>
      <c r="CH88" s="44"/>
      <c r="CI88" s="44"/>
      <c r="CJ88" s="44"/>
      <c r="CK88" s="44"/>
    </row>
    <row r="89" spans="1:89" x14ac:dyDescent="0.2">
      <c r="A89" s="32">
        <v>88</v>
      </c>
      <c r="B89" s="1">
        <v>1</v>
      </c>
      <c r="C89" s="1">
        <f xml:space="preserve"> COUNTIF('Deepfake Einschätzung gesamt'!B106,"1")+COUNTIF('Deepfake Einschätzung gesamt'!C106,"2")+COUNTIF('Deepfake Einschätzung gesamt'!D106,"1")+COUNTIF('Deepfake Einschätzung gesamt'!E106,"1")+COUNTIF('Deepfake Einschätzung gesamt'!F106,"2")+COUNTIF('Deepfake Einschätzung gesamt'!G106,"1")+COUNTIF('Deepfake Einschätzung gesamt'!H106,"2")+COUNTIF('Deepfake Einschätzung gesamt'!I106,"2")+COUNTIF('Deepfake Einschätzung gesamt'!J106,"1")+COUNTIF('Deepfake Einschätzung gesamt'!K106,"2")</f>
        <v>8</v>
      </c>
      <c r="D89" s="1">
        <f t="shared" si="31"/>
        <v>2</v>
      </c>
      <c r="E89" s="1">
        <v>1</v>
      </c>
      <c r="H89" s="45"/>
      <c r="I89" s="45"/>
      <c r="J89" s="45"/>
      <c r="K89" s="45"/>
      <c r="L89" s="45">
        <f t="shared" si="51"/>
        <v>14</v>
      </c>
      <c r="M89" s="45">
        <f t="shared" si="32"/>
        <v>67.5</v>
      </c>
      <c r="N89" s="44">
        <f t="shared" si="33"/>
        <v>53.5</v>
      </c>
      <c r="O89" s="44">
        <f t="shared" si="34"/>
        <v>2862.25</v>
      </c>
      <c r="P89" s="44"/>
      <c r="Q89" s="44"/>
      <c r="R89" s="44"/>
      <c r="S89" s="44"/>
      <c r="AB89" s="1">
        <v>88</v>
      </c>
      <c r="AC89" s="1">
        <v>3</v>
      </c>
      <c r="AD89" s="1">
        <v>2</v>
      </c>
      <c r="AE89" s="45">
        <f t="shared" si="35"/>
        <v>105.5</v>
      </c>
      <c r="AF89" s="45">
        <f t="shared" si="36"/>
        <v>25</v>
      </c>
      <c r="AG89" s="44">
        <f t="shared" si="37"/>
        <v>-80.5</v>
      </c>
      <c r="AH89" s="44">
        <f t="shared" si="38"/>
        <v>6480.25</v>
      </c>
      <c r="AI89" s="44"/>
      <c r="AJ89" s="44"/>
      <c r="AK89" s="44"/>
      <c r="AL89" s="44"/>
      <c r="AU89" s="45">
        <f t="shared" si="39"/>
        <v>28</v>
      </c>
      <c r="AV89" s="45">
        <f t="shared" si="40"/>
        <v>67.5</v>
      </c>
      <c r="AW89" s="44">
        <f t="shared" si="41"/>
        <v>39.5</v>
      </c>
      <c r="AX89" s="44">
        <f t="shared" si="42"/>
        <v>1560.25</v>
      </c>
      <c r="AY89" s="44"/>
      <c r="AZ89" s="44"/>
      <c r="BA89" s="44"/>
      <c r="BB89" s="44"/>
      <c r="BK89" s="1">
        <v>5</v>
      </c>
      <c r="BL89" s="1"/>
      <c r="BM89" s="45">
        <f t="shared" si="43"/>
        <v>89</v>
      </c>
      <c r="BN89" s="45">
        <f t="shared" si="44"/>
        <v>67.5</v>
      </c>
      <c r="BO89" s="44">
        <f t="shared" si="45"/>
        <v>-21.5</v>
      </c>
      <c r="BP89" s="44">
        <f t="shared" si="46"/>
        <v>462.25</v>
      </c>
      <c r="BQ89" s="44"/>
      <c r="BR89" s="44"/>
      <c r="BS89" s="44"/>
      <c r="BT89" s="44"/>
      <c r="CC89" s="1">
        <v>3</v>
      </c>
      <c r="CD89" s="45">
        <f t="shared" si="47"/>
        <v>25.5</v>
      </c>
      <c r="CE89" s="45">
        <f t="shared" si="48"/>
        <v>67.5</v>
      </c>
      <c r="CF89" s="44">
        <f t="shared" si="49"/>
        <v>42</v>
      </c>
      <c r="CG89" s="44">
        <f t="shared" si="50"/>
        <v>1764</v>
      </c>
      <c r="CH89" s="44"/>
      <c r="CI89" s="44"/>
      <c r="CJ89" s="44"/>
      <c r="CK89" s="44"/>
    </row>
    <row r="90" spans="1:89" x14ac:dyDescent="0.2">
      <c r="A90" s="32">
        <v>89</v>
      </c>
      <c r="B90" s="1">
        <v>2</v>
      </c>
      <c r="C90" s="1">
        <f xml:space="preserve"> COUNTIF('Deepfake Einschätzung gesamt'!B107,"1")+COUNTIF('Deepfake Einschätzung gesamt'!C107,"2")+COUNTIF('Deepfake Einschätzung gesamt'!D107,"1")+COUNTIF('Deepfake Einschätzung gesamt'!E107,"1")+COUNTIF('Deepfake Einschätzung gesamt'!F107,"2")+COUNTIF('Deepfake Einschätzung gesamt'!G107,"1")+COUNTIF('Deepfake Einschätzung gesamt'!H107,"2")+COUNTIF('Deepfake Einschätzung gesamt'!I107,"2")+COUNTIF('Deepfake Einschätzung gesamt'!J107,"1")+COUNTIF('Deepfake Einschätzung gesamt'!K107,"2")</f>
        <v>5</v>
      </c>
      <c r="D90" s="1">
        <f t="shared" si="31"/>
        <v>5</v>
      </c>
      <c r="E90" s="1">
        <v>2</v>
      </c>
      <c r="H90" s="45"/>
      <c r="I90" s="45"/>
      <c r="J90" s="45"/>
      <c r="K90" s="45"/>
      <c r="L90" s="45">
        <f t="shared" si="51"/>
        <v>56</v>
      </c>
      <c r="M90" s="45">
        <f t="shared" si="32"/>
        <v>11</v>
      </c>
      <c r="N90" s="44">
        <f t="shared" si="33"/>
        <v>-45</v>
      </c>
      <c r="O90" s="44">
        <f t="shared" si="34"/>
        <v>2025</v>
      </c>
      <c r="P90" s="44"/>
      <c r="Q90" s="44"/>
      <c r="R90" s="44"/>
      <c r="S90" s="44"/>
      <c r="AB90" s="1">
        <v>89</v>
      </c>
      <c r="AC90" s="1">
        <v>1</v>
      </c>
      <c r="AD90" s="1">
        <v>2</v>
      </c>
      <c r="AE90" s="45">
        <f t="shared" si="35"/>
        <v>17</v>
      </c>
      <c r="AF90" s="45">
        <f t="shared" si="36"/>
        <v>25</v>
      </c>
      <c r="AG90" s="44">
        <f t="shared" si="37"/>
        <v>8</v>
      </c>
      <c r="AH90" s="44">
        <f t="shared" si="38"/>
        <v>64</v>
      </c>
      <c r="AI90" s="44"/>
      <c r="AJ90" s="44"/>
      <c r="AK90" s="44"/>
      <c r="AL90" s="44"/>
      <c r="AU90" s="45">
        <f t="shared" si="39"/>
        <v>85.5</v>
      </c>
      <c r="AV90" s="45">
        <f t="shared" si="40"/>
        <v>11</v>
      </c>
      <c r="AW90" s="44">
        <f t="shared" si="41"/>
        <v>-74.5</v>
      </c>
      <c r="AX90" s="44">
        <f t="shared" si="42"/>
        <v>5550.25</v>
      </c>
      <c r="AY90" s="44"/>
      <c r="AZ90" s="44"/>
      <c r="BA90" s="44"/>
      <c r="BB90" s="44"/>
      <c r="BK90" s="1">
        <v>3</v>
      </c>
      <c r="BL90" s="1"/>
      <c r="BM90" s="45">
        <f t="shared" si="43"/>
        <v>22.5</v>
      </c>
      <c r="BN90" s="45">
        <f t="shared" si="44"/>
        <v>11</v>
      </c>
      <c r="BO90" s="44">
        <f t="shared" si="45"/>
        <v>-11.5</v>
      </c>
      <c r="BP90" s="44">
        <f t="shared" si="46"/>
        <v>132.25</v>
      </c>
      <c r="BQ90" s="44"/>
      <c r="BR90" s="44"/>
      <c r="BS90" s="44"/>
      <c r="BT90" s="44"/>
      <c r="CC90" s="1">
        <v>4</v>
      </c>
      <c r="CD90" s="45">
        <f t="shared" si="47"/>
        <v>80</v>
      </c>
      <c r="CE90" s="45">
        <f t="shared" si="48"/>
        <v>11</v>
      </c>
      <c r="CF90" s="44">
        <f t="shared" si="49"/>
        <v>-69</v>
      </c>
      <c r="CG90" s="44">
        <f t="shared" si="50"/>
        <v>4761</v>
      </c>
      <c r="CH90" s="44"/>
      <c r="CI90" s="44"/>
      <c r="CJ90" s="44"/>
      <c r="CK90" s="44"/>
    </row>
    <row r="91" spans="1:89" x14ac:dyDescent="0.2">
      <c r="A91" s="32">
        <v>90</v>
      </c>
      <c r="B91" s="1">
        <v>1</v>
      </c>
      <c r="C91" s="1">
        <f xml:space="preserve"> COUNTIF('Deepfake Einschätzung gesamt'!B108,"1")+COUNTIF('Deepfake Einschätzung gesamt'!C108,"2")+COUNTIF('Deepfake Einschätzung gesamt'!D108,"1")+COUNTIF('Deepfake Einschätzung gesamt'!E108,"1")+COUNTIF('Deepfake Einschätzung gesamt'!F108,"2")+COUNTIF('Deepfake Einschätzung gesamt'!G108,"1")+COUNTIF('Deepfake Einschätzung gesamt'!H108,"2")+COUNTIF('Deepfake Einschätzung gesamt'!I108,"2")+COUNTIF('Deepfake Einschätzung gesamt'!J108,"1")+COUNTIF('Deepfake Einschätzung gesamt'!K108,"2")</f>
        <v>6</v>
      </c>
      <c r="D91" s="1">
        <f t="shared" si="31"/>
        <v>4</v>
      </c>
      <c r="E91" s="1">
        <v>2</v>
      </c>
      <c r="H91" s="45"/>
      <c r="I91" s="45"/>
      <c r="J91" s="45"/>
      <c r="K91" s="45"/>
      <c r="L91" s="45">
        <f t="shared" si="51"/>
        <v>14</v>
      </c>
      <c r="M91" s="45">
        <f t="shared" si="32"/>
        <v>26.5</v>
      </c>
      <c r="N91" s="44">
        <f t="shared" si="33"/>
        <v>12.5</v>
      </c>
      <c r="O91" s="44">
        <f t="shared" si="34"/>
        <v>156.25</v>
      </c>
      <c r="P91" s="44"/>
      <c r="Q91" s="44"/>
      <c r="R91" s="44"/>
      <c r="S91" s="44"/>
      <c r="AB91" s="1">
        <v>90</v>
      </c>
      <c r="AC91" s="1">
        <v>2</v>
      </c>
      <c r="AD91" s="1">
        <v>3</v>
      </c>
      <c r="AE91" s="45">
        <f t="shared" si="35"/>
        <v>62</v>
      </c>
      <c r="AF91" s="45">
        <f t="shared" si="36"/>
        <v>78</v>
      </c>
      <c r="AG91" s="44">
        <f t="shared" si="37"/>
        <v>16</v>
      </c>
      <c r="AH91" s="44">
        <f t="shared" si="38"/>
        <v>256</v>
      </c>
      <c r="AI91" s="44"/>
      <c r="AJ91" s="44"/>
      <c r="AK91" s="44"/>
      <c r="AL91" s="44"/>
      <c r="AU91" s="45">
        <f t="shared" si="39"/>
        <v>85.5</v>
      </c>
      <c r="AV91" s="45">
        <f t="shared" si="40"/>
        <v>26.5</v>
      </c>
      <c r="AW91" s="44">
        <f t="shared" si="41"/>
        <v>-59</v>
      </c>
      <c r="AX91" s="44">
        <f t="shared" si="42"/>
        <v>3481</v>
      </c>
      <c r="AY91" s="44"/>
      <c r="AZ91" s="44"/>
      <c r="BA91" s="44"/>
      <c r="BB91" s="44"/>
      <c r="BK91" s="1">
        <v>5</v>
      </c>
      <c r="BL91" s="1"/>
      <c r="BM91" s="45">
        <f t="shared" si="43"/>
        <v>89</v>
      </c>
      <c r="BN91" s="45">
        <f t="shared" si="44"/>
        <v>26.5</v>
      </c>
      <c r="BO91" s="44">
        <f t="shared" si="45"/>
        <v>-62.5</v>
      </c>
      <c r="BP91" s="44">
        <f t="shared" si="46"/>
        <v>3906.25</v>
      </c>
      <c r="BQ91" s="44"/>
      <c r="BR91" s="44"/>
      <c r="BS91" s="44"/>
      <c r="BT91" s="44"/>
      <c r="CC91" s="1">
        <v>3</v>
      </c>
      <c r="CD91" s="45">
        <f t="shared" si="47"/>
        <v>25.5</v>
      </c>
      <c r="CE91" s="45">
        <f t="shared" si="48"/>
        <v>26.5</v>
      </c>
      <c r="CF91" s="44">
        <f t="shared" si="49"/>
        <v>1</v>
      </c>
      <c r="CG91" s="44">
        <f t="shared" si="50"/>
        <v>1</v>
      </c>
      <c r="CH91" s="44"/>
      <c r="CI91" s="44"/>
      <c r="CJ91" s="44"/>
      <c r="CK91" s="44"/>
    </row>
    <row r="92" spans="1:89" x14ac:dyDescent="0.2">
      <c r="A92" s="32">
        <v>91</v>
      </c>
      <c r="B92" s="1">
        <v>3</v>
      </c>
      <c r="C92" s="1">
        <f xml:space="preserve"> COUNTIF('Deepfake Einschätzung gesamt'!B109,"1")+COUNTIF('Deepfake Einschätzung gesamt'!C109,"2")+COUNTIF('Deepfake Einschätzung gesamt'!D109,"1")+COUNTIF('Deepfake Einschätzung gesamt'!E109,"1")+COUNTIF('Deepfake Einschätzung gesamt'!F109,"2")+COUNTIF('Deepfake Einschätzung gesamt'!G109,"1")+COUNTIF('Deepfake Einschätzung gesamt'!H109,"2")+COUNTIF('Deepfake Einschätzung gesamt'!I109,"2")+COUNTIF('Deepfake Einschätzung gesamt'!J109,"1")+COUNTIF('Deepfake Einschätzung gesamt'!K109,"2")</f>
        <v>5</v>
      </c>
      <c r="D92" s="1">
        <f t="shared" si="31"/>
        <v>5</v>
      </c>
      <c r="E92" s="1">
        <v>2</v>
      </c>
      <c r="H92" s="45"/>
      <c r="I92" s="45"/>
      <c r="J92" s="45"/>
      <c r="K92" s="45"/>
      <c r="L92" s="45">
        <f t="shared" si="51"/>
        <v>102.5</v>
      </c>
      <c r="M92" s="45">
        <f t="shared" si="32"/>
        <v>11</v>
      </c>
      <c r="N92" s="44">
        <f t="shared" si="33"/>
        <v>-91.5</v>
      </c>
      <c r="O92" s="44">
        <f t="shared" si="34"/>
        <v>8372.25</v>
      </c>
      <c r="P92" s="44"/>
      <c r="Q92" s="44"/>
      <c r="R92" s="44"/>
      <c r="S92" s="44"/>
      <c r="AB92" s="1">
        <v>91</v>
      </c>
      <c r="AC92" s="1">
        <v>2</v>
      </c>
      <c r="AD92" s="1">
        <v>3</v>
      </c>
      <c r="AE92" s="45">
        <f t="shared" si="35"/>
        <v>62</v>
      </c>
      <c r="AF92" s="45">
        <f t="shared" si="36"/>
        <v>78</v>
      </c>
      <c r="AG92" s="44">
        <f t="shared" si="37"/>
        <v>16</v>
      </c>
      <c r="AH92" s="44">
        <f t="shared" si="38"/>
        <v>256</v>
      </c>
      <c r="AI92" s="44"/>
      <c r="AJ92" s="44"/>
      <c r="AK92" s="44"/>
      <c r="AL92" s="44"/>
      <c r="AU92" s="45">
        <f t="shared" si="39"/>
        <v>85.5</v>
      </c>
      <c r="AV92" s="45">
        <f t="shared" si="40"/>
        <v>11</v>
      </c>
      <c r="AW92" s="44">
        <f t="shared" si="41"/>
        <v>-74.5</v>
      </c>
      <c r="AX92" s="44">
        <f t="shared" si="42"/>
        <v>5550.25</v>
      </c>
      <c r="AY92" s="44"/>
      <c r="AZ92" s="44"/>
      <c r="BA92" s="44"/>
      <c r="BB92" s="44"/>
      <c r="BK92" s="1">
        <v>3</v>
      </c>
      <c r="BL92" s="1"/>
      <c r="BM92" s="45">
        <f t="shared" si="43"/>
        <v>22.5</v>
      </c>
      <c r="BN92" s="45">
        <f t="shared" si="44"/>
        <v>11</v>
      </c>
      <c r="BO92" s="44">
        <f t="shared" si="45"/>
        <v>-11.5</v>
      </c>
      <c r="BP92" s="44">
        <f t="shared" si="46"/>
        <v>132.25</v>
      </c>
      <c r="BQ92" s="44"/>
      <c r="BR92" s="44"/>
      <c r="BS92" s="44"/>
      <c r="BT92" s="44"/>
      <c r="CC92" s="1">
        <v>4</v>
      </c>
      <c r="CD92" s="45">
        <f t="shared" si="47"/>
        <v>80</v>
      </c>
      <c r="CE92" s="45">
        <f t="shared" si="48"/>
        <v>11</v>
      </c>
      <c r="CF92" s="44">
        <f t="shared" si="49"/>
        <v>-69</v>
      </c>
      <c r="CG92" s="44">
        <f t="shared" si="50"/>
        <v>4761</v>
      </c>
      <c r="CH92" s="44"/>
      <c r="CI92" s="44"/>
      <c r="CJ92" s="44"/>
      <c r="CK92" s="44"/>
    </row>
    <row r="93" spans="1:89" x14ac:dyDescent="0.2">
      <c r="A93" s="32">
        <v>92</v>
      </c>
      <c r="B93" s="1">
        <v>1</v>
      </c>
      <c r="C93" s="1">
        <f xml:space="preserve"> COUNTIF('Deepfake Einschätzung gesamt'!B110,"1")+COUNTIF('Deepfake Einschätzung gesamt'!C110,"2")+COUNTIF('Deepfake Einschätzung gesamt'!D110,"1")+COUNTIF('Deepfake Einschätzung gesamt'!E110,"1")+COUNTIF('Deepfake Einschätzung gesamt'!F110,"2")+COUNTIF('Deepfake Einschätzung gesamt'!G110,"1")+COUNTIF('Deepfake Einschätzung gesamt'!H110,"2")+COUNTIF('Deepfake Einschätzung gesamt'!I110,"2")+COUNTIF('Deepfake Einschätzung gesamt'!J110,"1")+COUNTIF('Deepfake Einschätzung gesamt'!K110,"2")</f>
        <v>10</v>
      </c>
      <c r="D93" s="1">
        <f t="shared" si="31"/>
        <v>0</v>
      </c>
      <c r="E93" s="1">
        <v>2</v>
      </c>
      <c r="H93" s="45"/>
      <c r="I93" s="45"/>
      <c r="J93" s="45"/>
      <c r="K93" s="45"/>
      <c r="L93" s="45">
        <f t="shared" si="51"/>
        <v>14</v>
      </c>
      <c r="M93" s="45">
        <f t="shared" si="32"/>
        <v>110.5</v>
      </c>
      <c r="N93" s="44">
        <f t="shared" si="33"/>
        <v>96.5</v>
      </c>
      <c r="O93" s="44">
        <f t="shared" si="34"/>
        <v>9312.25</v>
      </c>
      <c r="P93" s="44"/>
      <c r="Q93" s="44"/>
      <c r="R93" s="44"/>
      <c r="S93" s="44"/>
      <c r="AB93" s="1">
        <v>92</v>
      </c>
      <c r="AC93" s="1">
        <v>1</v>
      </c>
      <c r="AD93" s="1">
        <v>2</v>
      </c>
      <c r="AE93" s="45">
        <f t="shared" si="35"/>
        <v>17</v>
      </c>
      <c r="AF93" s="45">
        <f t="shared" si="36"/>
        <v>25</v>
      </c>
      <c r="AG93" s="44">
        <f t="shared" si="37"/>
        <v>8</v>
      </c>
      <c r="AH93" s="44">
        <f t="shared" si="38"/>
        <v>64</v>
      </c>
      <c r="AI93" s="44"/>
      <c r="AJ93" s="44"/>
      <c r="AK93" s="44"/>
      <c r="AL93" s="44"/>
      <c r="AU93" s="45">
        <f t="shared" si="39"/>
        <v>85.5</v>
      </c>
      <c r="AV93" s="45">
        <f t="shared" si="40"/>
        <v>110.5</v>
      </c>
      <c r="AW93" s="44">
        <f t="shared" si="41"/>
        <v>25</v>
      </c>
      <c r="AX93" s="44">
        <f t="shared" si="42"/>
        <v>625</v>
      </c>
      <c r="AY93" s="44"/>
      <c r="AZ93" s="44"/>
      <c r="BA93" s="44"/>
      <c r="BB93" s="44"/>
      <c r="BK93" s="1">
        <v>5</v>
      </c>
      <c r="BL93" s="1"/>
      <c r="BM93" s="45">
        <f t="shared" si="43"/>
        <v>89</v>
      </c>
      <c r="BN93" s="45">
        <f t="shared" si="44"/>
        <v>110.5</v>
      </c>
      <c r="BO93" s="44">
        <f t="shared" si="45"/>
        <v>21.5</v>
      </c>
      <c r="BP93" s="44">
        <f t="shared" si="46"/>
        <v>462.25</v>
      </c>
      <c r="BQ93" s="44"/>
      <c r="BR93" s="44"/>
      <c r="BS93" s="44"/>
      <c r="BT93" s="44"/>
      <c r="CC93" s="1">
        <v>4</v>
      </c>
      <c r="CD93" s="45">
        <f t="shared" si="47"/>
        <v>80</v>
      </c>
      <c r="CE93" s="45">
        <f t="shared" si="48"/>
        <v>110.5</v>
      </c>
      <c r="CF93" s="44">
        <f t="shared" si="49"/>
        <v>30.5</v>
      </c>
      <c r="CG93" s="44">
        <f t="shared" si="50"/>
        <v>930.25</v>
      </c>
      <c r="CH93" s="44"/>
      <c r="CI93" s="44"/>
      <c r="CJ93" s="44"/>
      <c r="CK93" s="44"/>
    </row>
    <row r="94" spans="1:89" x14ac:dyDescent="0.2">
      <c r="A94" s="32">
        <v>93</v>
      </c>
      <c r="B94" s="1">
        <v>3</v>
      </c>
      <c r="C94" s="1">
        <f xml:space="preserve"> COUNTIF('Deepfake Einschätzung gesamt'!B111,"1")+COUNTIF('Deepfake Einschätzung gesamt'!C111,"2")+COUNTIF('Deepfake Einschätzung gesamt'!D111,"1")+COUNTIF('Deepfake Einschätzung gesamt'!E111,"1")+COUNTIF('Deepfake Einschätzung gesamt'!F111,"2")+COUNTIF('Deepfake Einschätzung gesamt'!G111,"1")+COUNTIF('Deepfake Einschätzung gesamt'!H111,"2")+COUNTIF('Deepfake Einschätzung gesamt'!I111,"2")+COUNTIF('Deepfake Einschätzung gesamt'!J111,"1")+COUNTIF('Deepfake Einschätzung gesamt'!K111,"2")</f>
        <v>5</v>
      </c>
      <c r="D94" s="1">
        <f t="shared" si="31"/>
        <v>5</v>
      </c>
      <c r="E94" s="1">
        <v>2</v>
      </c>
      <c r="H94" s="45"/>
      <c r="I94" s="45"/>
      <c r="J94" s="45"/>
      <c r="K94" s="45"/>
      <c r="L94" s="45">
        <f t="shared" si="51"/>
        <v>102.5</v>
      </c>
      <c r="M94" s="45">
        <f t="shared" si="32"/>
        <v>11</v>
      </c>
      <c r="N94" s="44">
        <f t="shared" si="33"/>
        <v>-91.5</v>
      </c>
      <c r="O94" s="44">
        <f t="shared" si="34"/>
        <v>8372.25</v>
      </c>
      <c r="P94" s="44"/>
      <c r="Q94" s="44"/>
      <c r="R94" s="44"/>
      <c r="S94" s="44"/>
      <c r="AB94" s="1">
        <v>93</v>
      </c>
      <c r="AC94" s="1">
        <v>2</v>
      </c>
      <c r="AD94" s="1">
        <v>2</v>
      </c>
      <c r="AE94" s="45">
        <f t="shared" si="35"/>
        <v>62</v>
      </c>
      <c r="AF94" s="45">
        <f t="shared" si="36"/>
        <v>25</v>
      </c>
      <c r="AG94" s="44">
        <f t="shared" si="37"/>
        <v>-37</v>
      </c>
      <c r="AH94" s="44">
        <f t="shared" si="38"/>
        <v>1369</v>
      </c>
      <c r="AI94" s="44"/>
      <c r="AJ94" s="44"/>
      <c r="AK94" s="44"/>
      <c r="AL94" s="44"/>
      <c r="AU94" s="45">
        <f t="shared" si="39"/>
        <v>85.5</v>
      </c>
      <c r="AV94" s="45">
        <f t="shared" si="40"/>
        <v>11</v>
      </c>
      <c r="AW94" s="44">
        <f t="shared" si="41"/>
        <v>-74.5</v>
      </c>
      <c r="AX94" s="44">
        <f t="shared" si="42"/>
        <v>5550.25</v>
      </c>
      <c r="AY94" s="44"/>
      <c r="AZ94" s="44"/>
      <c r="BA94" s="44"/>
      <c r="BB94" s="44"/>
      <c r="BK94" s="1">
        <v>3</v>
      </c>
      <c r="BL94" s="1"/>
      <c r="BM94" s="45">
        <f t="shared" si="43"/>
        <v>22.5</v>
      </c>
      <c r="BN94" s="45">
        <f t="shared" si="44"/>
        <v>11</v>
      </c>
      <c r="BO94" s="44">
        <f t="shared" si="45"/>
        <v>-11.5</v>
      </c>
      <c r="BP94" s="44">
        <f t="shared" si="46"/>
        <v>132.25</v>
      </c>
      <c r="BQ94" s="44"/>
      <c r="BR94" s="44"/>
      <c r="BS94" s="44"/>
      <c r="BT94" s="44"/>
      <c r="CC94" s="1">
        <v>4</v>
      </c>
      <c r="CD94" s="45">
        <f t="shared" si="47"/>
        <v>80</v>
      </c>
      <c r="CE94" s="45">
        <f t="shared" si="48"/>
        <v>11</v>
      </c>
      <c r="CF94" s="44">
        <f t="shared" si="49"/>
        <v>-69</v>
      </c>
      <c r="CG94" s="44">
        <f t="shared" si="50"/>
        <v>4761</v>
      </c>
      <c r="CH94" s="44"/>
      <c r="CI94" s="44"/>
      <c r="CJ94" s="44"/>
      <c r="CK94" s="44"/>
    </row>
    <row r="95" spans="1:89" x14ac:dyDescent="0.2">
      <c r="A95" s="32">
        <v>94</v>
      </c>
      <c r="B95" s="1">
        <v>3</v>
      </c>
      <c r="C95" s="1">
        <f xml:space="preserve"> COUNTIF('Deepfake Einschätzung gesamt'!B112,"1")+COUNTIF('Deepfake Einschätzung gesamt'!C112,"2")+COUNTIF('Deepfake Einschätzung gesamt'!D112,"1")+COUNTIF('Deepfake Einschätzung gesamt'!E112,"1")+COUNTIF('Deepfake Einschätzung gesamt'!F112,"2")+COUNTIF('Deepfake Einschätzung gesamt'!G112,"1")+COUNTIF('Deepfake Einschätzung gesamt'!H112,"2")+COUNTIF('Deepfake Einschätzung gesamt'!I112,"2")+COUNTIF('Deepfake Einschätzung gesamt'!J112,"1")+COUNTIF('Deepfake Einschätzung gesamt'!K112,"2")</f>
        <v>6</v>
      </c>
      <c r="D95" s="1">
        <f t="shared" si="31"/>
        <v>4</v>
      </c>
      <c r="E95" s="1">
        <v>2</v>
      </c>
      <c r="H95" s="45"/>
      <c r="I95" s="45"/>
      <c r="J95" s="45"/>
      <c r="K95" s="45"/>
      <c r="L95" s="45">
        <f t="shared" si="51"/>
        <v>102.5</v>
      </c>
      <c r="M95" s="45">
        <f t="shared" si="32"/>
        <v>26.5</v>
      </c>
      <c r="N95" s="44">
        <f t="shared" si="33"/>
        <v>-76</v>
      </c>
      <c r="O95" s="44">
        <f t="shared" si="34"/>
        <v>5776</v>
      </c>
      <c r="P95" s="44"/>
      <c r="Q95" s="44"/>
      <c r="R95" s="44"/>
      <c r="S95" s="44"/>
      <c r="AB95" s="1">
        <v>94</v>
      </c>
      <c r="AC95" s="1">
        <v>3</v>
      </c>
      <c r="AD95" s="1">
        <v>2</v>
      </c>
      <c r="AE95" s="45">
        <f t="shared" si="35"/>
        <v>105.5</v>
      </c>
      <c r="AF95" s="45">
        <f t="shared" si="36"/>
        <v>25</v>
      </c>
      <c r="AG95" s="44">
        <f t="shared" si="37"/>
        <v>-80.5</v>
      </c>
      <c r="AH95" s="44">
        <f t="shared" si="38"/>
        <v>6480.25</v>
      </c>
      <c r="AI95" s="44"/>
      <c r="AJ95" s="44"/>
      <c r="AK95" s="44"/>
      <c r="AL95" s="44"/>
      <c r="AU95" s="45">
        <f t="shared" si="39"/>
        <v>85.5</v>
      </c>
      <c r="AV95" s="45">
        <f t="shared" si="40"/>
        <v>26.5</v>
      </c>
      <c r="AW95" s="44">
        <f t="shared" si="41"/>
        <v>-59</v>
      </c>
      <c r="AX95" s="44">
        <f t="shared" si="42"/>
        <v>3481</v>
      </c>
      <c r="AY95" s="44"/>
      <c r="AZ95" s="44"/>
      <c r="BA95" s="44"/>
      <c r="BB95" s="44"/>
      <c r="BK95" s="1">
        <v>5</v>
      </c>
      <c r="BL95" s="1"/>
      <c r="BM95" s="45">
        <f t="shared" si="43"/>
        <v>89</v>
      </c>
      <c r="BN95" s="45">
        <f t="shared" si="44"/>
        <v>26.5</v>
      </c>
      <c r="BO95" s="44">
        <f t="shared" si="45"/>
        <v>-62.5</v>
      </c>
      <c r="BP95" s="44">
        <f t="shared" si="46"/>
        <v>3906.25</v>
      </c>
      <c r="BQ95" s="44"/>
      <c r="BR95" s="44"/>
      <c r="BS95" s="44"/>
      <c r="BT95" s="44"/>
      <c r="CC95" s="1">
        <v>4</v>
      </c>
      <c r="CD95" s="45">
        <f t="shared" si="47"/>
        <v>80</v>
      </c>
      <c r="CE95" s="45">
        <f t="shared" si="48"/>
        <v>26.5</v>
      </c>
      <c r="CF95" s="44">
        <f t="shared" si="49"/>
        <v>-53.5</v>
      </c>
      <c r="CG95" s="44">
        <f t="shared" si="50"/>
        <v>2862.25</v>
      </c>
      <c r="CH95" s="44"/>
      <c r="CI95" s="44"/>
      <c r="CJ95" s="44"/>
      <c r="CK95" s="44"/>
    </row>
    <row r="96" spans="1:89" x14ac:dyDescent="0.2">
      <c r="A96" s="32">
        <v>95</v>
      </c>
      <c r="B96" s="1">
        <v>3</v>
      </c>
      <c r="C96" s="1">
        <f xml:space="preserve"> COUNTIF('Deepfake Einschätzung gesamt'!B114,"1")+COUNTIF('Deepfake Einschätzung gesamt'!C114,"2")+COUNTIF('Deepfake Einschätzung gesamt'!D114,"1")+COUNTIF('Deepfake Einschätzung gesamt'!E114,"1")+COUNTIF('Deepfake Einschätzung gesamt'!F114,"2")+COUNTIF('Deepfake Einschätzung gesamt'!G114,"1")+COUNTIF('Deepfake Einschätzung gesamt'!H114,"2")+COUNTIF('Deepfake Einschätzung gesamt'!I114,"2")+COUNTIF('Deepfake Einschätzung gesamt'!J114,"1")+COUNTIF('Deepfake Einschätzung gesamt'!K114,"2")</f>
        <v>6</v>
      </c>
      <c r="D96" s="1">
        <f t="shared" si="31"/>
        <v>4</v>
      </c>
      <c r="E96" s="1">
        <v>1</v>
      </c>
      <c r="H96" s="45"/>
      <c r="I96" s="45"/>
      <c r="J96" s="45"/>
      <c r="K96" s="45"/>
      <c r="L96" s="45">
        <f t="shared" si="51"/>
        <v>102.5</v>
      </c>
      <c r="M96" s="45">
        <f t="shared" si="32"/>
        <v>26.5</v>
      </c>
      <c r="N96" s="44">
        <f t="shared" si="33"/>
        <v>-76</v>
      </c>
      <c r="O96" s="44">
        <f t="shared" si="34"/>
        <v>5776</v>
      </c>
      <c r="P96" s="44"/>
      <c r="Q96" s="44"/>
      <c r="R96" s="44"/>
      <c r="S96" s="44"/>
      <c r="AB96" s="1">
        <v>95</v>
      </c>
      <c r="AC96" s="1">
        <v>2</v>
      </c>
      <c r="AD96" s="1">
        <v>3</v>
      </c>
      <c r="AE96" s="45">
        <f t="shared" si="35"/>
        <v>62</v>
      </c>
      <c r="AF96" s="45">
        <f t="shared" si="36"/>
        <v>78</v>
      </c>
      <c r="AG96" s="44">
        <f t="shared" si="37"/>
        <v>16</v>
      </c>
      <c r="AH96" s="44">
        <f t="shared" si="38"/>
        <v>256</v>
      </c>
      <c r="AI96" s="44"/>
      <c r="AJ96" s="44"/>
      <c r="AK96" s="44"/>
      <c r="AL96" s="44"/>
      <c r="AU96" s="45">
        <f t="shared" si="39"/>
        <v>28</v>
      </c>
      <c r="AV96" s="45">
        <f t="shared" si="40"/>
        <v>26.5</v>
      </c>
      <c r="AW96" s="44">
        <f t="shared" si="41"/>
        <v>-1.5</v>
      </c>
      <c r="AX96" s="44">
        <f t="shared" si="42"/>
        <v>2.25</v>
      </c>
      <c r="AY96" s="44"/>
      <c r="AZ96" s="44"/>
      <c r="BA96" s="44"/>
      <c r="BB96" s="44"/>
      <c r="BK96" s="1">
        <v>5</v>
      </c>
      <c r="BL96" s="1"/>
      <c r="BM96" s="45">
        <f t="shared" si="43"/>
        <v>89</v>
      </c>
      <c r="BN96" s="45">
        <f t="shared" si="44"/>
        <v>26.5</v>
      </c>
      <c r="BO96" s="44">
        <f t="shared" si="45"/>
        <v>-62.5</v>
      </c>
      <c r="BP96" s="44">
        <f t="shared" si="46"/>
        <v>3906.25</v>
      </c>
      <c r="BQ96" s="44"/>
      <c r="BR96" s="44"/>
      <c r="BS96" s="44"/>
      <c r="BT96" s="44"/>
      <c r="CC96" s="1">
        <v>4</v>
      </c>
      <c r="CD96" s="45">
        <f t="shared" si="47"/>
        <v>80</v>
      </c>
      <c r="CE96" s="45">
        <f t="shared" si="48"/>
        <v>26.5</v>
      </c>
      <c r="CF96" s="44">
        <f t="shared" si="49"/>
        <v>-53.5</v>
      </c>
      <c r="CG96" s="44">
        <f t="shared" si="50"/>
        <v>2862.25</v>
      </c>
      <c r="CH96" s="44"/>
      <c r="CI96" s="44"/>
      <c r="CJ96" s="44"/>
      <c r="CK96" s="44"/>
    </row>
    <row r="97" spans="1:89" x14ac:dyDescent="0.2">
      <c r="A97" s="32">
        <v>96</v>
      </c>
      <c r="B97" s="1">
        <v>2</v>
      </c>
      <c r="C97" s="1">
        <f xml:space="preserve"> COUNTIF('Deepfake Einschätzung gesamt'!B115,"1")+COUNTIF('Deepfake Einschätzung gesamt'!C115,"2")+COUNTIF('Deepfake Einschätzung gesamt'!D115,"1")+COUNTIF('Deepfake Einschätzung gesamt'!E115,"1")+COUNTIF('Deepfake Einschätzung gesamt'!F115,"2")+COUNTIF('Deepfake Einschätzung gesamt'!G115,"1")+COUNTIF('Deepfake Einschätzung gesamt'!H115,"2")+COUNTIF('Deepfake Einschätzung gesamt'!I115,"2")+COUNTIF('Deepfake Einschätzung gesamt'!J115,"1")+COUNTIF('Deepfake Einschätzung gesamt'!K115,"2")</f>
        <v>8</v>
      </c>
      <c r="D97" s="1">
        <f t="shared" si="31"/>
        <v>2</v>
      </c>
      <c r="E97" s="1">
        <v>2</v>
      </c>
      <c r="H97" s="45"/>
      <c r="I97" s="45"/>
      <c r="J97" s="45"/>
      <c r="K97" s="45"/>
      <c r="L97" s="45">
        <f t="shared" si="51"/>
        <v>56</v>
      </c>
      <c r="M97" s="45">
        <f t="shared" si="32"/>
        <v>67.5</v>
      </c>
      <c r="N97" s="44">
        <f t="shared" si="33"/>
        <v>11.5</v>
      </c>
      <c r="O97" s="44">
        <f t="shared" si="34"/>
        <v>132.25</v>
      </c>
      <c r="P97" s="44"/>
      <c r="Q97" s="44"/>
      <c r="R97" s="44"/>
      <c r="S97" s="44"/>
      <c r="AB97" s="1">
        <v>96</v>
      </c>
      <c r="AC97" s="1">
        <v>2</v>
      </c>
      <c r="AD97" s="1">
        <v>3</v>
      </c>
      <c r="AE97" s="45">
        <f t="shared" si="35"/>
        <v>62</v>
      </c>
      <c r="AF97" s="45">
        <f t="shared" si="36"/>
        <v>78</v>
      </c>
      <c r="AG97" s="44">
        <f t="shared" si="37"/>
        <v>16</v>
      </c>
      <c r="AH97" s="44">
        <f t="shared" si="38"/>
        <v>256</v>
      </c>
      <c r="AI97" s="44"/>
      <c r="AJ97" s="44"/>
      <c r="AK97" s="44"/>
      <c r="AL97" s="44"/>
      <c r="AU97" s="45">
        <f t="shared" si="39"/>
        <v>85.5</v>
      </c>
      <c r="AV97" s="45">
        <f t="shared" si="40"/>
        <v>67.5</v>
      </c>
      <c r="AW97" s="44">
        <f t="shared" si="41"/>
        <v>-18</v>
      </c>
      <c r="AX97" s="44">
        <f t="shared" si="42"/>
        <v>324</v>
      </c>
      <c r="AY97" s="44"/>
      <c r="AZ97" s="44"/>
      <c r="BA97" s="44"/>
      <c r="BB97" s="44"/>
      <c r="BK97" s="1">
        <v>5</v>
      </c>
      <c r="BL97" s="1"/>
      <c r="BM97" s="45">
        <f t="shared" si="43"/>
        <v>89</v>
      </c>
      <c r="BN97" s="45">
        <f t="shared" si="44"/>
        <v>67.5</v>
      </c>
      <c r="BO97" s="44">
        <f t="shared" si="45"/>
        <v>-21.5</v>
      </c>
      <c r="BP97" s="44">
        <f t="shared" si="46"/>
        <v>462.25</v>
      </c>
      <c r="BQ97" s="44"/>
      <c r="BR97" s="44"/>
      <c r="BS97" s="44"/>
      <c r="BT97" s="44"/>
      <c r="CC97" s="1">
        <v>4</v>
      </c>
      <c r="CD97" s="45">
        <f t="shared" si="47"/>
        <v>80</v>
      </c>
      <c r="CE97" s="45">
        <f t="shared" si="48"/>
        <v>67.5</v>
      </c>
      <c r="CF97" s="44">
        <f t="shared" si="49"/>
        <v>-12.5</v>
      </c>
      <c r="CG97" s="44">
        <f t="shared" si="50"/>
        <v>156.25</v>
      </c>
      <c r="CH97" s="44"/>
      <c r="CI97" s="44"/>
      <c r="CJ97" s="44"/>
      <c r="CK97" s="44"/>
    </row>
    <row r="98" spans="1:89" x14ac:dyDescent="0.2">
      <c r="A98" s="32">
        <v>97</v>
      </c>
      <c r="B98" s="1">
        <v>3</v>
      </c>
      <c r="C98" s="1">
        <f xml:space="preserve"> COUNTIF('Deepfake Einschätzung gesamt'!B116,"1")+COUNTIF('Deepfake Einschätzung gesamt'!C116,"2")+COUNTIF('Deepfake Einschätzung gesamt'!D116,"1")+COUNTIF('Deepfake Einschätzung gesamt'!E116,"1")+COUNTIF('Deepfake Einschätzung gesamt'!F116,"2")+COUNTIF('Deepfake Einschätzung gesamt'!G116,"1")+COUNTIF('Deepfake Einschätzung gesamt'!H116,"2")+COUNTIF('Deepfake Einschätzung gesamt'!I116,"2")+COUNTIF('Deepfake Einschätzung gesamt'!J116,"1")+COUNTIF('Deepfake Einschätzung gesamt'!K116,"2")</f>
        <v>7</v>
      </c>
      <c r="D98" s="1">
        <f t="shared" si="31"/>
        <v>3</v>
      </c>
      <c r="E98" s="1">
        <v>2</v>
      </c>
      <c r="H98" s="45"/>
      <c r="I98" s="45"/>
      <c r="J98" s="45"/>
      <c r="K98" s="45"/>
      <c r="L98" s="45">
        <f t="shared" si="51"/>
        <v>102.5</v>
      </c>
      <c r="M98" s="45">
        <f t="shared" si="32"/>
        <v>46</v>
      </c>
      <c r="N98" s="44">
        <f t="shared" si="33"/>
        <v>-56.5</v>
      </c>
      <c r="O98" s="44">
        <f t="shared" si="34"/>
        <v>3192.25</v>
      </c>
      <c r="P98" s="44"/>
      <c r="Q98" s="44"/>
      <c r="R98" s="44"/>
      <c r="S98" s="44"/>
      <c r="AB98" s="1">
        <v>97</v>
      </c>
      <c r="AC98" s="1">
        <v>2</v>
      </c>
      <c r="AD98" s="1">
        <v>3</v>
      </c>
      <c r="AE98" s="45">
        <f t="shared" si="35"/>
        <v>62</v>
      </c>
      <c r="AF98" s="45">
        <f t="shared" si="36"/>
        <v>78</v>
      </c>
      <c r="AG98" s="44">
        <f t="shared" si="37"/>
        <v>16</v>
      </c>
      <c r="AH98" s="44">
        <f t="shared" si="38"/>
        <v>256</v>
      </c>
      <c r="AI98" s="44"/>
      <c r="AJ98" s="44"/>
      <c r="AK98" s="44"/>
      <c r="AL98" s="44"/>
      <c r="AU98" s="45">
        <f t="shared" si="39"/>
        <v>85.5</v>
      </c>
      <c r="AV98" s="45">
        <f t="shared" si="40"/>
        <v>46</v>
      </c>
      <c r="AW98" s="44">
        <f t="shared" si="41"/>
        <v>-39.5</v>
      </c>
      <c r="AX98" s="44">
        <f t="shared" si="42"/>
        <v>1560.25</v>
      </c>
      <c r="AY98" s="44"/>
      <c r="AZ98" s="44"/>
      <c r="BA98" s="44"/>
      <c r="BB98" s="44"/>
      <c r="BK98" s="1">
        <v>2</v>
      </c>
      <c r="BL98" s="1"/>
      <c r="BM98" s="45">
        <f t="shared" si="43"/>
        <v>7.5</v>
      </c>
      <c r="BN98" s="45">
        <f t="shared" si="44"/>
        <v>46</v>
      </c>
      <c r="BO98" s="44">
        <f t="shared" si="45"/>
        <v>38.5</v>
      </c>
      <c r="BP98" s="44">
        <f t="shared" si="46"/>
        <v>1482.25</v>
      </c>
      <c r="BQ98" s="44"/>
      <c r="BR98" s="44"/>
      <c r="BS98" s="44"/>
      <c r="BT98" s="44"/>
      <c r="CC98" s="1">
        <v>4</v>
      </c>
      <c r="CD98" s="45">
        <f t="shared" si="47"/>
        <v>80</v>
      </c>
      <c r="CE98" s="45">
        <f t="shared" si="48"/>
        <v>46</v>
      </c>
      <c r="CF98" s="44">
        <f t="shared" si="49"/>
        <v>-34</v>
      </c>
      <c r="CG98" s="44">
        <f t="shared" si="50"/>
        <v>1156</v>
      </c>
      <c r="CH98" s="44"/>
      <c r="CI98" s="44"/>
      <c r="CJ98" s="44"/>
      <c r="CK98" s="44"/>
    </row>
    <row r="99" spans="1:89" x14ac:dyDescent="0.2">
      <c r="A99" s="32">
        <v>98</v>
      </c>
      <c r="B99" s="1">
        <v>3</v>
      </c>
      <c r="C99" s="1">
        <f xml:space="preserve"> COUNTIF('Deepfake Einschätzung gesamt'!B117,"1")+COUNTIF('Deepfake Einschätzung gesamt'!C117,"2")+COUNTIF('Deepfake Einschätzung gesamt'!D117,"1")+COUNTIF('Deepfake Einschätzung gesamt'!E117,"1")+COUNTIF('Deepfake Einschätzung gesamt'!F117,"2")+COUNTIF('Deepfake Einschätzung gesamt'!G117,"1")+COUNTIF('Deepfake Einschätzung gesamt'!H117,"2")+COUNTIF('Deepfake Einschätzung gesamt'!I117,"2")+COUNTIF('Deepfake Einschätzung gesamt'!J117,"1")+COUNTIF('Deepfake Einschätzung gesamt'!K117,"2")</f>
        <v>6</v>
      </c>
      <c r="D99" s="1">
        <f t="shared" si="31"/>
        <v>4</v>
      </c>
      <c r="E99" s="1">
        <v>1</v>
      </c>
      <c r="H99" s="45"/>
      <c r="I99" s="45"/>
      <c r="J99" s="45"/>
      <c r="K99" s="45"/>
      <c r="L99" s="45">
        <f t="shared" si="51"/>
        <v>102.5</v>
      </c>
      <c r="M99" s="45">
        <f t="shared" si="32"/>
        <v>26.5</v>
      </c>
      <c r="N99" s="44">
        <f t="shared" si="33"/>
        <v>-76</v>
      </c>
      <c r="O99" s="44">
        <f t="shared" si="34"/>
        <v>5776</v>
      </c>
      <c r="P99" s="44"/>
      <c r="Q99" s="44"/>
      <c r="R99" s="44"/>
      <c r="S99" s="44"/>
      <c r="AB99" s="1">
        <v>98</v>
      </c>
      <c r="AC99" s="1">
        <v>1</v>
      </c>
      <c r="AD99" s="1">
        <v>2</v>
      </c>
      <c r="AE99" s="45">
        <f t="shared" si="35"/>
        <v>17</v>
      </c>
      <c r="AF99" s="45">
        <f t="shared" si="36"/>
        <v>25</v>
      </c>
      <c r="AG99" s="44">
        <f t="shared" si="37"/>
        <v>8</v>
      </c>
      <c r="AH99" s="44">
        <f t="shared" si="38"/>
        <v>64</v>
      </c>
      <c r="AI99" s="44"/>
      <c r="AJ99" s="44"/>
      <c r="AK99" s="44"/>
      <c r="AL99" s="44"/>
      <c r="AU99" s="45">
        <f t="shared" si="39"/>
        <v>28</v>
      </c>
      <c r="AV99" s="45">
        <f t="shared" si="40"/>
        <v>26.5</v>
      </c>
      <c r="AW99" s="44">
        <f t="shared" si="41"/>
        <v>-1.5</v>
      </c>
      <c r="AX99" s="44">
        <f t="shared" si="42"/>
        <v>2.25</v>
      </c>
      <c r="AY99" s="44"/>
      <c r="AZ99" s="44"/>
      <c r="BA99" s="44"/>
      <c r="BB99" s="44"/>
      <c r="BK99" s="1">
        <v>5</v>
      </c>
      <c r="BL99" s="1"/>
      <c r="BM99" s="45">
        <f t="shared" si="43"/>
        <v>89</v>
      </c>
      <c r="BN99" s="45">
        <f t="shared" si="44"/>
        <v>26.5</v>
      </c>
      <c r="BO99" s="44">
        <f t="shared" si="45"/>
        <v>-62.5</v>
      </c>
      <c r="BP99" s="44">
        <f t="shared" si="46"/>
        <v>3906.25</v>
      </c>
      <c r="BQ99" s="44"/>
      <c r="BR99" s="44"/>
      <c r="BS99" s="44"/>
      <c r="BT99" s="44"/>
      <c r="CC99" s="1">
        <v>4</v>
      </c>
      <c r="CD99" s="45">
        <f t="shared" si="47"/>
        <v>80</v>
      </c>
      <c r="CE99" s="45">
        <f t="shared" si="48"/>
        <v>26.5</v>
      </c>
      <c r="CF99" s="44">
        <f t="shared" si="49"/>
        <v>-53.5</v>
      </c>
      <c r="CG99" s="44">
        <f t="shared" si="50"/>
        <v>2862.25</v>
      </c>
      <c r="CH99" s="44"/>
      <c r="CI99" s="44"/>
      <c r="CJ99" s="44"/>
      <c r="CK99" s="44"/>
    </row>
    <row r="100" spans="1:89" x14ac:dyDescent="0.2">
      <c r="A100" s="32">
        <v>99</v>
      </c>
      <c r="B100" s="1">
        <v>3</v>
      </c>
      <c r="C100" s="1">
        <f xml:space="preserve"> COUNTIF('Deepfake Einschätzung gesamt'!B118,"1")+COUNTIF('Deepfake Einschätzung gesamt'!C118,"2")+COUNTIF('Deepfake Einschätzung gesamt'!D118,"1")+COUNTIF('Deepfake Einschätzung gesamt'!E118,"1")+COUNTIF('Deepfake Einschätzung gesamt'!F118,"2")+COUNTIF('Deepfake Einschätzung gesamt'!G118,"1")+COUNTIF('Deepfake Einschätzung gesamt'!H118,"2")+COUNTIF('Deepfake Einschätzung gesamt'!I118,"2")+COUNTIF('Deepfake Einschätzung gesamt'!J118,"1")+COUNTIF('Deepfake Einschätzung gesamt'!K118,"2")</f>
        <v>6</v>
      </c>
      <c r="D100" s="1">
        <f t="shared" si="31"/>
        <v>4</v>
      </c>
      <c r="E100" s="1">
        <v>1</v>
      </c>
      <c r="H100" s="45"/>
      <c r="I100" s="45"/>
      <c r="J100" s="45"/>
      <c r="K100" s="45"/>
      <c r="L100" s="45">
        <f t="shared" si="51"/>
        <v>102.5</v>
      </c>
      <c r="M100" s="45">
        <f t="shared" si="32"/>
        <v>26.5</v>
      </c>
      <c r="N100" s="44">
        <f t="shared" si="33"/>
        <v>-76</v>
      </c>
      <c r="O100" s="44">
        <f t="shared" si="34"/>
        <v>5776</v>
      </c>
      <c r="P100" s="44"/>
      <c r="Q100" s="44"/>
      <c r="R100" s="44"/>
      <c r="S100" s="44"/>
      <c r="AB100" s="1">
        <v>99</v>
      </c>
      <c r="AC100" s="1">
        <v>2</v>
      </c>
      <c r="AD100" s="1">
        <v>3</v>
      </c>
      <c r="AE100" s="45">
        <f t="shared" si="35"/>
        <v>62</v>
      </c>
      <c r="AF100" s="45">
        <f t="shared" si="36"/>
        <v>78</v>
      </c>
      <c r="AG100" s="44">
        <f t="shared" si="37"/>
        <v>16</v>
      </c>
      <c r="AH100" s="44">
        <f t="shared" si="38"/>
        <v>256</v>
      </c>
      <c r="AI100" s="44"/>
      <c r="AJ100" s="44"/>
      <c r="AK100" s="44"/>
      <c r="AL100" s="44"/>
      <c r="AU100" s="45">
        <f t="shared" si="39"/>
        <v>28</v>
      </c>
      <c r="AV100" s="45">
        <f t="shared" si="40"/>
        <v>26.5</v>
      </c>
      <c r="AW100" s="44">
        <f t="shared" si="41"/>
        <v>-1.5</v>
      </c>
      <c r="AX100" s="44">
        <f t="shared" si="42"/>
        <v>2.25</v>
      </c>
      <c r="AY100" s="44"/>
      <c r="AZ100" s="44"/>
      <c r="BA100" s="44"/>
      <c r="BB100" s="44"/>
      <c r="BK100" s="1">
        <v>4</v>
      </c>
      <c r="BL100" s="1"/>
      <c r="BM100" s="45">
        <f t="shared" si="43"/>
        <v>47</v>
      </c>
      <c r="BN100" s="45">
        <f t="shared" si="44"/>
        <v>26.5</v>
      </c>
      <c r="BO100" s="44">
        <f t="shared" si="45"/>
        <v>-20.5</v>
      </c>
      <c r="BP100" s="44">
        <f t="shared" si="46"/>
        <v>420.25</v>
      </c>
      <c r="BQ100" s="44"/>
      <c r="BR100" s="44"/>
      <c r="BS100" s="44"/>
      <c r="BT100" s="44"/>
      <c r="CC100" s="1">
        <v>4</v>
      </c>
      <c r="CD100" s="45">
        <f t="shared" si="47"/>
        <v>80</v>
      </c>
      <c r="CE100" s="45">
        <f t="shared" si="48"/>
        <v>26.5</v>
      </c>
      <c r="CF100" s="44">
        <f t="shared" si="49"/>
        <v>-53.5</v>
      </c>
      <c r="CG100" s="44">
        <f t="shared" si="50"/>
        <v>2862.25</v>
      </c>
      <c r="CH100" s="44"/>
      <c r="CI100" s="44"/>
      <c r="CJ100" s="44"/>
      <c r="CK100" s="44"/>
    </row>
    <row r="101" spans="1:89" x14ac:dyDescent="0.2">
      <c r="A101" s="32">
        <v>100</v>
      </c>
      <c r="B101" s="1">
        <v>2</v>
      </c>
      <c r="C101" s="1">
        <f xml:space="preserve"> COUNTIF('Deepfake Einschätzung gesamt'!B119,"1")+COUNTIF('Deepfake Einschätzung gesamt'!C119,"2")+COUNTIF('Deepfake Einschätzung gesamt'!D119,"1")+COUNTIF('Deepfake Einschätzung gesamt'!E119,"1")+COUNTIF('Deepfake Einschätzung gesamt'!F119,"2")+COUNTIF('Deepfake Einschätzung gesamt'!G119,"1")+COUNTIF('Deepfake Einschätzung gesamt'!H119,"2")+COUNTIF('Deepfake Einschätzung gesamt'!I119,"2")+COUNTIF('Deepfake Einschätzung gesamt'!J119,"1")+COUNTIF('Deepfake Einschätzung gesamt'!K119,"2")</f>
        <v>8</v>
      </c>
      <c r="D101" s="1">
        <f t="shared" si="31"/>
        <v>2</v>
      </c>
      <c r="E101" s="1">
        <v>2</v>
      </c>
      <c r="H101" s="45"/>
      <c r="I101" s="45"/>
      <c r="J101" s="45"/>
      <c r="K101" s="45"/>
      <c r="L101" s="45">
        <f t="shared" si="51"/>
        <v>56</v>
      </c>
      <c r="M101" s="45">
        <f t="shared" si="32"/>
        <v>67.5</v>
      </c>
      <c r="N101" s="44">
        <f t="shared" si="33"/>
        <v>11.5</v>
      </c>
      <c r="O101" s="44">
        <f t="shared" si="34"/>
        <v>132.25</v>
      </c>
      <c r="P101" s="44"/>
      <c r="Q101" s="44"/>
      <c r="R101" s="44"/>
      <c r="S101" s="44"/>
      <c r="AB101" s="1">
        <v>100</v>
      </c>
      <c r="AC101" s="1">
        <v>3</v>
      </c>
      <c r="AD101" s="1">
        <v>3</v>
      </c>
      <c r="AE101" s="45">
        <f t="shared" si="35"/>
        <v>105.5</v>
      </c>
      <c r="AF101" s="45">
        <f t="shared" si="36"/>
        <v>78</v>
      </c>
      <c r="AG101" s="44">
        <f t="shared" si="37"/>
        <v>-27.5</v>
      </c>
      <c r="AH101" s="44">
        <f t="shared" si="38"/>
        <v>756.25</v>
      </c>
      <c r="AI101" s="44"/>
      <c r="AJ101" s="44"/>
      <c r="AK101" s="44"/>
      <c r="AL101" s="44"/>
      <c r="AU101" s="45">
        <f t="shared" si="39"/>
        <v>85.5</v>
      </c>
      <c r="AV101" s="45">
        <f t="shared" si="40"/>
        <v>67.5</v>
      </c>
      <c r="AW101" s="44">
        <f t="shared" si="41"/>
        <v>-18</v>
      </c>
      <c r="AX101" s="44">
        <f t="shared" si="42"/>
        <v>324</v>
      </c>
      <c r="AY101" s="44"/>
      <c r="AZ101" s="44"/>
      <c r="BA101" s="44"/>
      <c r="BB101" s="44"/>
      <c r="BK101" s="1">
        <v>4</v>
      </c>
      <c r="BL101" s="1"/>
      <c r="BM101" s="45">
        <f t="shared" si="43"/>
        <v>47</v>
      </c>
      <c r="BN101" s="45">
        <f t="shared" si="44"/>
        <v>67.5</v>
      </c>
      <c r="BO101" s="44">
        <f t="shared" si="45"/>
        <v>20.5</v>
      </c>
      <c r="BP101" s="44">
        <f t="shared" si="46"/>
        <v>420.25</v>
      </c>
      <c r="BQ101" s="44"/>
      <c r="BR101" s="44"/>
      <c r="BS101" s="44"/>
      <c r="BT101" s="44"/>
      <c r="CC101" s="1">
        <v>4</v>
      </c>
      <c r="CD101" s="45">
        <f t="shared" si="47"/>
        <v>80</v>
      </c>
      <c r="CE101" s="45">
        <f t="shared" si="48"/>
        <v>67.5</v>
      </c>
      <c r="CF101" s="44">
        <f t="shared" si="49"/>
        <v>-12.5</v>
      </c>
      <c r="CG101" s="44">
        <f t="shared" si="50"/>
        <v>156.25</v>
      </c>
      <c r="CH101" s="44"/>
      <c r="CI101" s="44"/>
      <c r="CJ101" s="44"/>
      <c r="CK101" s="44"/>
    </row>
    <row r="102" spans="1:89" x14ac:dyDescent="0.2">
      <c r="A102" s="32">
        <v>101</v>
      </c>
      <c r="B102" s="1">
        <v>3</v>
      </c>
      <c r="C102" s="1">
        <f xml:space="preserve"> COUNTIF('Deepfake Einschätzung gesamt'!B120,"1")+COUNTIF('Deepfake Einschätzung gesamt'!C120,"2")+COUNTIF('Deepfake Einschätzung gesamt'!D120,"1")+COUNTIF('Deepfake Einschätzung gesamt'!E120,"1")+COUNTIF('Deepfake Einschätzung gesamt'!F120,"2")+COUNTIF('Deepfake Einschätzung gesamt'!G120,"1")+COUNTIF('Deepfake Einschätzung gesamt'!H120,"2")+COUNTIF('Deepfake Einschätzung gesamt'!I120,"2")+COUNTIF('Deepfake Einschätzung gesamt'!J120,"1")+COUNTIF('Deepfake Einschätzung gesamt'!K120,"2")</f>
        <v>9</v>
      </c>
      <c r="D102" s="1">
        <f t="shared" si="31"/>
        <v>1</v>
      </c>
      <c r="E102" s="1">
        <v>2</v>
      </c>
      <c r="H102" s="45"/>
      <c r="I102" s="45"/>
      <c r="J102" s="45"/>
      <c r="K102" s="45"/>
      <c r="L102" s="45">
        <f t="shared" si="51"/>
        <v>102.5</v>
      </c>
      <c r="M102" s="45">
        <f t="shared" si="32"/>
        <v>90.5</v>
      </c>
      <c r="N102" s="44">
        <f t="shared" si="33"/>
        <v>-12</v>
      </c>
      <c r="O102" s="44">
        <f t="shared" si="34"/>
        <v>144</v>
      </c>
      <c r="P102" s="44"/>
      <c r="Q102" s="44"/>
      <c r="R102" s="44"/>
      <c r="S102" s="44"/>
      <c r="AB102" s="1">
        <v>101</v>
      </c>
      <c r="AC102" s="1">
        <v>2</v>
      </c>
      <c r="AD102" s="1">
        <v>2</v>
      </c>
      <c r="AE102" s="45">
        <f t="shared" si="35"/>
        <v>62</v>
      </c>
      <c r="AF102" s="45">
        <f t="shared" si="36"/>
        <v>25</v>
      </c>
      <c r="AG102" s="44">
        <f t="shared" si="37"/>
        <v>-37</v>
      </c>
      <c r="AH102" s="44">
        <f t="shared" si="38"/>
        <v>1369</v>
      </c>
      <c r="AI102" s="44"/>
      <c r="AJ102" s="44"/>
      <c r="AK102" s="44"/>
      <c r="AL102" s="44"/>
      <c r="AU102" s="45">
        <f t="shared" si="39"/>
        <v>85.5</v>
      </c>
      <c r="AV102" s="45">
        <f t="shared" si="40"/>
        <v>90.5</v>
      </c>
      <c r="AW102" s="44">
        <f t="shared" si="41"/>
        <v>5</v>
      </c>
      <c r="AX102" s="44">
        <f t="shared" si="42"/>
        <v>25</v>
      </c>
      <c r="AY102" s="44"/>
      <c r="AZ102" s="44"/>
      <c r="BA102" s="44"/>
      <c r="BB102" s="44"/>
      <c r="BK102" s="1">
        <v>3</v>
      </c>
      <c r="BL102" s="1"/>
      <c r="BM102" s="45">
        <f t="shared" si="43"/>
        <v>22.5</v>
      </c>
      <c r="BN102" s="45">
        <f t="shared" si="44"/>
        <v>90.5</v>
      </c>
      <c r="BO102" s="44">
        <f t="shared" si="45"/>
        <v>68</v>
      </c>
      <c r="BP102" s="44">
        <f t="shared" si="46"/>
        <v>4624</v>
      </c>
      <c r="BQ102" s="44"/>
      <c r="BR102" s="44"/>
      <c r="BS102" s="44"/>
      <c r="BT102" s="44"/>
      <c r="CC102" s="1">
        <v>-77</v>
      </c>
      <c r="CD102" s="45">
        <f t="shared" si="47"/>
        <v>1</v>
      </c>
      <c r="CE102" s="45">
        <f t="shared" si="48"/>
        <v>90.5</v>
      </c>
      <c r="CF102" s="44">
        <f t="shared" si="49"/>
        <v>89.5</v>
      </c>
      <c r="CG102" s="44">
        <f t="shared" si="50"/>
        <v>8010.25</v>
      </c>
      <c r="CH102" s="44"/>
      <c r="CI102" s="44"/>
      <c r="CJ102" s="44"/>
      <c r="CK102" s="44"/>
    </row>
    <row r="103" spans="1:89" x14ac:dyDescent="0.2">
      <c r="A103" s="32">
        <v>102</v>
      </c>
      <c r="B103" s="1">
        <v>3</v>
      </c>
      <c r="C103" s="1">
        <f xml:space="preserve"> COUNTIF('Deepfake Einschätzung gesamt'!B121,"1")+COUNTIF('Deepfake Einschätzung gesamt'!C121,"2")+COUNTIF('Deepfake Einschätzung gesamt'!D121,"1")+COUNTIF('Deepfake Einschätzung gesamt'!E121,"1")+COUNTIF('Deepfake Einschätzung gesamt'!F121,"2")+COUNTIF('Deepfake Einschätzung gesamt'!G121,"1")+COUNTIF('Deepfake Einschätzung gesamt'!H121,"2")+COUNTIF('Deepfake Einschätzung gesamt'!I121,"2")+COUNTIF('Deepfake Einschätzung gesamt'!J121,"1")+COUNTIF('Deepfake Einschätzung gesamt'!K121,"2")</f>
        <v>7</v>
      </c>
      <c r="D103" s="1">
        <f t="shared" si="31"/>
        <v>3</v>
      </c>
      <c r="E103" s="1">
        <v>1</v>
      </c>
      <c r="H103" s="45"/>
      <c r="I103" s="45"/>
      <c r="J103" s="45"/>
      <c r="K103" s="45"/>
      <c r="L103" s="45">
        <f t="shared" si="51"/>
        <v>102.5</v>
      </c>
      <c r="M103" s="45">
        <f t="shared" si="32"/>
        <v>46</v>
      </c>
      <c r="N103" s="44">
        <f t="shared" si="33"/>
        <v>-56.5</v>
      </c>
      <c r="O103" s="44">
        <f t="shared" si="34"/>
        <v>3192.25</v>
      </c>
      <c r="P103" s="44"/>
      <c r="Q103" s="44"/>
      <c r="R103" s="44"/>
      <c r="S103" s="44"/>
      <c r="AB103" s="1">
        <v>102</v>
      </c>
      <c r="AC103" s="1">
        <v>3</v>
      </c>
      <c r="AD103" s="1">
        <v>2</v>
      </c>
      <c r="AE103" s="45">
        <f t="shared" si="35"/>
        <v>105.5</v>
      </c>
      <c r="AF103" s="45">
        <f t="shared" si="36"/>
        <v>25</v>
      </c>
      <c r="AG103" s="44">
        <f t="shared" si="37"/>
        <v>-80.5</v>
      </c>
      <c r="AH103" s="44">
        <f t="shared" si="38"/>
        <v>6480.25</v>
      </c>
      <c r="AI103" s="44"/>
      <c r="AJ103" s="44"/>
      <c r="AK103" s="44"/>
      <c r="AL103" s="44"/>
      <c r="AU103" s="45">
        <f t="shared" si="39"/>
        <v>28</v>
      </c>
      <c r="AV103" s="45">
        <f t="shared" si="40"/>
        <v>46</v>
      </c>
      <c r="AW103" s="44">
        <f t="shared" si="41"/>
        <v>18</v>
      </c>
      <c r="AX103" s="44">
        <f t="shared" si="42"/>
        <v>324</v>
      </c>
      <c r="AY103" s="44"/>
      <c r="AZ103" s="44"/>
      <c r="BA103" s="44"/>
      <c r="BB103" s="44"/>
      <c r="BK103" s="1">
        <v>2</v>
      </c>
      <c r="BL103" s="1"/>
      <c r="BM103" s="45">
        <f t="shared" si="43"/>
        <v>7.5</v>
      </c>
      <c r="BN103" s="45">
        <f t="shared" si="44"/>
        <v>46</v>
      </c>
      <c r="BO103" s="44">
        <f t="shared" si="45"/>
        <v>38.5</v>
      </c>
      <c r="BP103" s="44">
        <f t="shared" si="46"/>
        <v>1482.25</v>
      </c>
      <c r="BQ103" s="44"/>
      <c r="BR103" s="44"/>
      <c r="BS103" s="44"/>
      <c r="BT103" s="44"/>
      <c r="CC103" s="1">
        <v>4</v>
      </c>
      <c r="CD103" s="45">
        <f t="shared" si="47"/>
        <v>80</v>
      </c>
      <c r="CE103" s="45">
        <f t="shared" si="48"/>
        <v>46</v>
      </c>
      <c r="CF103" s="44">
        <f t="shared" si="49"/>
        <v>-34</v>
      </c>
      <c r="CG103" s="44">
        <f t="shared" si="50"/>
        <v>1156</v>
      </c>
      <c r="CH103" s="44"/>
      <c r="CI103" s="44"/>
      <c r="CJ103" s="44"/>
      <c r="CK103" s="44"/>
    </row>
    <row r="104" spans="1:89" x14ac:dyDescent="0.2">
      <c r="A104" s="32">
        <v>103</v>
      </c>
      <c r="B104" s="1">
        <v>3</v>
      </c>
      <c r="C104" s="1">
        <f xml:space="preserve"> COUNTIF('Deepfake Einschätzung gesamt'!B122,"1")+COUNTIF('Deepfake Einschätzung gesamt'!C122,"2")+COUNTIF('Deepfake Einschätzung gesamt'!D122,"1")+COUNTIF('Deepfake Einschätzung gesamt'!E122,"1")+COUNTIF('Deepfake Einschätzung gesamt'!F122,"2")+COUNTIF('Deepfake Einschätzung gesamt'!G122,"1")+COUNTIF('Deepfake Einschätzung gesamt'!H122,"2")+COUNTIF('Deepfake Einschätzung gesamt'!I122,"2")+COUNTIF('Deepfake Einschätzung gesamt'!J122,"1")+COUNTIF('Deepfake Einschätzung gesamt'!K122,"2")</f>
        <v>9</v>
      </c>
      <c r="D104" s="1">
        <f t="shared" si="31"/>
        <v>1</v>
      </c>
      <c r="E104" s="1">
        <v>1</v>
      </c>
      <c r="H104" s="45"/>
      <c r="I104" s="45"/>
      <c r="J104" s="45"/>
      <c r="K104" s="45"/>
      <c r="L104" s="45">
        <f t="shared" si="51"/>
        <v>102.5</v>
      </c>
      <c r="M104" s="45">
        <f t="shared" si="32"/>
        <v>90.5</v>
      </c>
      <c r="N104" s="44">
        <f t="shared" si="33"/>
        <v>-12</v>
      </c>
      <c r="O104" s="44">
        <f t="shared" si="34"/>
        <v>144</v>
      </c>
      <c r="P104" s="44"/>
      <c r="Q104" s="44"/>
      <c r="R104" s="44"/>
      <c r="S104" s="44"/>
      <c r="AB104" s="1">
        <v>103</v>
      </c>
      <c r="AC104" s="1">
        <v>1</v>
      </c>
      <c r="AD104" s="1">
        <v>2</v>
      </c>
      <c r="AE104" s="45">
        <f t="shared" si="35"/>
        <v>17</v>
      </c>
      <c r="AF104" s="45">
        <f t="shared" si="36"/>
        <v>25</v>
      </c>
      <c r="AG104" s="44">
        <f t="shared" si="37"/>
        <v>8</v>
      </c>
      <c r="AH104" s="44">
        <f t="shared" si="38"/>
        <v>64</v>
      </c>
      <c r="AI104" s="44"/>
      <c r="AJ104" s="44"/>
      <c r="AK104" s="44"/>
      <c r="AL104" s="44"/>
      <c r="AU104" s="45">
        <f t="shared" si="39"/>
        <v>28</v>
      </c>
      <c r="AV104" s="45">
        <f t="shared" si="40"/>
        <v>90.5</v>
      </c>
      <c r="AW104" s="44">
        <f t="shared" si="41"/>
        <v>62.5</v>
      </c>
      <c r="AX104" s="44">
        <f t="shared" si="42"/>
        <v>3906.25</v>
      </c>
      <c r="AY104" s="44"/>
      <c r="AZ104" s="44"/>
      <c r="BA104" s="44"/>
      <c r="BB104" s="44"/>
      <c r="BK104" s="1">
        <v>5</v>
      </c>
      <c r="BL104" s="1"/>
      <c r="BM104" s="45">
        <f t="shared" si="43"/>
        <v>89</v>
      </c>
      <c r="BN104" s="45">
        <f t="shared" si="44"/>
        <v>90.5</v>
      </c>
      <c r="BO104" s="44">
        <f t="shared" si="45"/>
        <v>1.5</v>
      </c>
      <c r="BP104" s="44">
        <f t="shared" si="46"/>
        <v>2.25</v>
      </c>
      <c r="BQ104" s="44"/>
      <c r="BR104" s="44"/>
      <c r="BS104" s="44"/>
      <c r="BT104" s="44"/>
      <c r="CC104" s="1">
        <v>4</v>
      </c>
      <c r="CD104" s="45">
        <f t="shared" si="47"/>
        <v>80</v>
      </c>
      <c r="CE104" s="45">
        <f t="shared" si="48"/>
        <v>90.5</v>
      </c>
      <c r="CF104" s="44">
        <f t="shared" si="49"/>
        <v>10.5</v>
      </c>
      <c r="CG104" s="44">
        <f t="shared" si="50"/>
        <v>110.25</v>
      </c>
      <c r="CH104" s="44"/>
      <c r="CI104" s="44"/>
      <c r="CJ104" s="44"/>
      <c r="CK104" s="44"/>
    </row>
    <row r="105" spans="1:89" x14ac:dyDescent="0.2">
      <c r="A105" s="32">
        <v>104</v>
      </c>
      <c r="B105" s="1">
        <v>3</v>
      </c>
      <c r="C105" s="1">
        <f xml:space="preserve"> COUNTIF('Deepfake Einschätzung gesamt'!B123,"1")+COUNTIF('Deepfake Einschätzung gesamt'!C123,"2")+COUNTIF('Deepfake Einschätzung gesamt'!D123,"1")+COUNTIF('Deepfake Einschätzung gesamt'!E123,"1")+COUNTIF('Deepfake Einschätzung gesamt'!F123,"2")+COUNTIF('Deepfake Einschätzung gesamt'!G123,"1")+COUNTIF('Deepfake Einschätzung gesamt'!H123,"2")+COUNTIF('Deepfake Einschätzung gesamt'!I123,"2")+COUNTIF('Deepfake Einschätzung gesamt'!J123,"1")+COUNTIF('Deepfake Einschätzung gesamt'!K123,"2")</f>
        <v>6</v>
      </c>
      <c r="D105" s="1">
        <f t="shared" si="31"/>
        <v>4</v>
      </c>
      <c r="E105" s="1">
        <v>2</v>
      </c>
      <c r="H105" s="45"/>
      <c r="I105" s="45"/>
      <c r="J105" s="45"/>
      <c r="K105" s="45"/>
      <c r="L105" s="45">
        <f t="shared" si="51"/>
        <v>102.5</v>
      </c>
      <c r="M105" s="45">
        <f t="shared" si="32"/>
        <v>26.5</v>
      </c>
      <c r="N105" s="44">
        <f t="shared" si="33"/>
        <v>-76</v>
      </c>
      <c r="O105" s="44">
        <f t="shared" si="34"/>
        <v>5776</v>
      </c>
      <c r="P105" s="44"/>
      <c r="Q105" s="44"/>
      <c r="R105" s="44"/>
      <c r="S105" s="44"/>
      <c r="AB105" s="1">
        <v>104</v>
      </c>
      <c r="AC105" s="1">
        <v>2</v>
      </c>
      <c r="AD105" s="1">
        <v>2</v>
      </c>
      <c r="AE105" s="45">
        <f t="shared" si="35"/>
        <v>62</v>
      </c>
      <c r="AF105" s="45">
        <f t="shared" si="36"/>
        <v>25</v>
      </c>
      <c r="AG105" s="44">
        <f t="shared" si="37"/>
        <v>-37</v>
      </c>
      <c r="AH105" s="44">
        <f t="shared" si="38"/>
        <v>1369</v>
      </c>
      <c r="AI105" s="44"/>
      <c r="AJ105" s="44"/>
      <c r="AK105" s="44"/>
      <c r="AL105" s="44"/>
      <c r="AU105" s="45">
        <f t="shared" si="39"/>
        <v>85.5</v>
      </c>
      <c r="AV105" s="45">
        <f t="shared" si="40"/>
        <v>26.5</v>
      </c>
      <c r="AW105" s="44">
        <f t="shared" si="41"/>
        <v>-59</v>
      </c>
      <c r="AX105" s="44">
        <f t="shared" si="42"/>
        <v>3481</v>
      </c>
      <c r="AY105" s="44"/>
      <c r="AZ105" s="44"/>
      <c r="BA105" s="44"/>
      <c r="BB105" s="44"/>
      <c r="BK105" s="1">
        <v>2</v>
      </c>
      <c r="BL105" s="1"/>
      <c r="BM105" s="45">
        <f t="shared" si="43"/>
        <v>7.5</v>
      </c>
      <c r="BN105" s="45">
        <f t="shared" si="44"/>
        <v>26.5</v>
      </c>
      <c r="BO105" s="44">
        <f t="shared" si="45"/>
        <v>19</v>
      </c>
      <c r="BP105" s="44">
        <f t="shared" si="46"/>
        <v>361</v>
      </c>
      <c r="BQ105" s="44"/>
      <c r="BR105" s="44"/>
      <c r="BS105" s="44"/>
      <c r="BT105" s="44"/>
      <c r="CC105" s="1">
        <v>4</v>
      </c>
      <c r="CD105" s="45">
        <f t="shared" si="47"/>
        <v>80</v>
      </c>
      <c r="CE105" s="45">
        <f t="shared" si="48"/>
        <v>26.5</v>
      </c>
      <c r="CF105" s="44">
        <f t="shared" si="49"/>
        <v>-53.5</v>
      </c>
      <c r="CG105" s="44">
        <f t="shared" si="50"/>
        <v>2862.25</v>
      </c>
      <c r="CH105" s="44"/>
      <c r="CI105" s="44"/>
      <c r="CJ105" s="44"/>
      <c r="CK105" s="44"/>
    </row>
    <row r="106" spans="1:89" x14ac:dyDescent="0.2">
      <c r="A106" s="32">
        <v>105</v>
      </c>
      <c r="B106" s="1">
        <v>2</v>
      </c>
      <c r="C106" s="1">
        <f xml:space="preserve"> COUNTIF('Deepfake Einschätzung gesamt'!B124,"1")+COUNTIF('Deepfake Einschätzung gesamt'!C124,"2")+COUNTIF('Deepfake Einschätzung gesamt'!D124,"1")+COUNTIF('Deepfake Einschätzung gesamt'!E124,"1")+COUNTIF('Deepfake Einschätzung gesamt'!F124,"2")+COUNTIF('Deepfake Einschätzung gesamt'!G124,"1")+COUNTIF('Deepfake Einschätzung gesamt'!H124,"2")+COUNTIF('Deepfake Einschätzung gesamt'!I124,"2")+COUNTIF('Deepfake Einschätzung gesamt'!J124,"1")+COUNTIF('Deepfake Einschätzung gesamt'!K124,"2")</f>
        <v>7</v>
      </c>
      <c r="D106" s="1">
        <f t="shared" si="31"/>
        <v>3</v>
      </c>
      <c r="E106" s="1">
        <v>2</v>
      </c>
      <c r="H106" s="45"/>
      <c r="I106" s="45"/>
      <c r="J106" s="45"/>
      <c r="K106" s="45"/>
      <c r="L106" s="45">
        <f t="shared" si="51"/>
        <v>56</v>
      </c>
      <c r="M106" s="45">
        <f t="shared" si="32"/>
        <v>46</v>
      </c>
      <c r="N106" s="44">
        <f t="shared" si="33"/>
        <v>-10</v>
      </c>
      <c r="O106" s="44">
        <f t="shared" si="34"/>
        <v>100</v>
      </c>
      <c r="P106" s="44"/>
      <c r="Q106" s="44"/>
      <c r="R106" s="44"/>
      <c r="S106" s="44"/>
      <c r="AB106" s="1">
        <v>105</v>
      </c>
      <c r="AC106" s="1">
        <v>1</v>
      </c>
      <c r="AD106" s="1">
        <v>2</v>
      </c>
      <c r="AE106" s="45">
        <f t="shared" si="35"/>
        <v>17</v>
      </c>
      <c r="AF106" s="45">
        <f t="shared" si="36"/>
        <v>25</v>
      </c>
      <c r="AG106" s="44">
        <f t="shared" si="37"/>
        <v>8</v>
      </c>
      <c r="AH106" s="44">
        <f t="shared" si="38"/>
        <v>64</v>
      </c>
      <c r="AI106" s="44"/>
      <c r="AJ106" s="44"/>
      <c r="AK106" s="44"/>
      <c r="AL106" s="44"/>
      <c r="AU106" s="45">
        <f t="shared" si="39"/>
        <v>85.5</v>
      </c>
      <c r="AV106" s="45">
        <f t="shared" si="40"/>
        <v>46</v>
      </c>
      <c r="AW106" s="44">
        <f t="shared" si="41"/>
        <v>-39.5</v>
      </c>
      <c r="AX106" s="44">
        <f t="shared" si="42"/>
        <v>1560.25</v>
      </c>
      <c r="AY106" s="44"/>
      <c r="AZ106" s="44"/>
      <c r="BA106" s="44"/>
      <c r="BB106" s="44"/>
      <c r="BK106" s="1">
        <v>3</v>
      </c>
      <c r="BL106" s="1"/>
      <c r="BM106" s="45">
        <f t="shared" si="43"/>
        <v>22.5</v>
      </c>
      <c r="BN106" s="45">
        <f t="shared" si="44"/>
        <v>46</v>
      </c>
      <c r="BO106" s="44">
        <f t="shared" si="45"/>
        <v>23.5</v>
      </c>
      <c r="BP106" s="44">
        <f t="shared" si="46"/>
        <v>552.25</v>
      </c>
      <c r="BQ106" s="44"/>
      <c r="BR106" s="44"/>
      <c r="BS106" s="44"/>
      <c r="BT106" s="44"/>
      <c r="CC106" s="1">
        <v>4</v>
      </c>
      <c r="CD106" s="45">
        <f t="shared" si="47"/>
        <v>80</v>
      </c>
      <c r="CE106" s="45">
        <f t="shared" si="48"/>
        <v>46</v>
      </c>
      <c r="CF106" s="44">
        <f t="shared" si="49"/>
        <v>-34</v>
      </c>
      <c r="CG106" s="44">
        <f t="shared" si="50"/>
        <v>1156</v>
      </c>
      <c r="CH106" s="44"/>
      <c r="CI106" s="44"/>
      <c r="CJ106" s="44"/>
      <c r="CK106" s="44"/>
    </row>
    <row r="107" spans="1:89" x14ac:dyDescent="0.2">
      <c r="A107" s="32">
        <v>106</v>
      </c>
      <c r="B107" s="1">
        <v>3</v>
      </c>
      <c r="C107" s="1">
        <f xml:space="preserve"> COUNTIF('Deepfake Einschätzung gesamt'!B125,"1")+COUNTIF('Deepfake Einschätzung gesamt'!C125,"2")+COUNTIF('Deepfake Einschätzung gesamt'!D125,"1")+COUNTIF('Deepfake Einschätzung gesamt'!E125,"1")+COUNTIF('Deepfake Einschätzung gesamt'!F125,"2")+COUNTIF('Deepfake Einschätzung gesamt'!G125,"1")+COUNTIF('Deepfake Einschätzung gesamt'!H125,"2")+COUNTIF('Deepfake Einschätzung gesamt'!I125,"2")+COUNTIF('Deepfake Einschätzung gesamt'!J125,"1")+COUNTIF('Deepfake Einschätzung gesamt'!K125,"2")</f>
        <v>4</v>
      </c>
      <c r="D107" s="1">
        <f t="shared" si="31"/>
        <v>6</v>
      </c>
      <c r="E107" s="1">
        <v>2</v>
      </c>
      <c r="H107" s="45"/>
      <c r="I107" s="45"/>
      <c r="J107" s="45"/>
      <c r="K107" s="45"/>
      <c r="L107" s="45">
        <f t="shared" si="51"/>
        <v>102.5</v>
      </c>
      <c r="M107" s="45">
        <f t="shared" si="32"/>
        <v>4.5</v>
      </c>
      <c r="N107" s="44">
        <f t="shared" si="33"/>
        <v>-98</v>
      </c>
      <c r="O107" s="44">
        <f t="shared" si="34"/>
        <v>9604</v>
      </c>
      <c r="P107" s="44"/>
      <c r="Q107" s="44"/>
      <c r="R107" s="44"/>
      <c r="S107" s="44"/>
      <c r="AB107" s="1">
        <v>106</v>
      </c>
      <c r="AC107" s="1">
        <v>3</v>
      </c>
      <c r="AD107" s="1">
        <v>2</v>
      </c>
      <c r="AE107" s="45">
        <f t="shared" si="35"/>
        <v>105.5</v>
      </c>
      <c r="AF107" s="45">
        <f t="shared" si="36"/>
        <v>25</v>
      </c>
      <c r="AG107" s="44">
        <f t="shared" si="37"/>
        <v>-80.5</v>
      </c>
      <c r="AH107" s="44">
        <f t="shared" si="38"/>
        <v>6480.25</v>
      </c>
      <c r="AI107" s="44"/>
      <c r="AJ107" s="44"/>
      <c r="AK107" s="44"/>
      <c r="AL107" s="44"/>
      <c r="AU107" s="45">
        <f t="shared" si="39"/>
        <v>85.5</v>
      </c>
      <c r="AV107" s="45">
        <f t="shared" si="40"/>
        <v>4.5</v>
      </c>
      <c r="AW107" s="44">
        <f t="shared" si="41"/>
        <v>-81</v>
      </c>
      <c r="AX107" s="44">
        <f t="shared" si="42"/>
        <v>6561</v>
      </c>
      <c r="AY107" s="44"/>
      <c r="AZ107" s="44"/>
      <c r="BA107" s="44"/>
      <c r="BB107" s="44"/>
      <c r="BK107" s="1">
        <v>3</v>
      </c>
      <c r="BL107" s="1"/>
      <c r="BM107" s="45">
        <f t="shared" si="43"/>
        <v>22.5</v>
      </c>
      <c r="BN107" s="45">
        <f t="shared" si="44"/>
        <v>4.5</v>
      </c>
      <c r="BO107" s="44">
        <f t="shared" si="45"/>
        <v>-18</v>
      </c>
      <c r="BP107" s="44">
        <f t="shared" si="46"/>
        <v>324</v>
      </c>
      <c r="BQ107" s="44"/>
      <c r="BR107" s="44"/>
      <c r="BS107" s="44"/>
      <c r="BT107" s="44"/>
      <c r="CC107" s="1">
        <v>4</v>
      </c>
      <c r="CD107" s="45">
        <f t="shared" si="47"/>
        <v>80</v>
      </c>
      <c r="CE107" s="45">
        <f t="shared" si="48"/>
        <v>4.5</v>
      </c>
      <c r="CF107" s="44">
        <f t="shared" si="49"/>
        <v>-75.5</v>
      </c>
      <c r="CG107" s="44">
        <f t="shared" si="50"/>
        <v>5700.25</v>
      </c>
      <c r="CH107" s="44"/>
      <c r="CI107" s="44"/>
      <c r="CJ107" s="44"/>
      <c r="CK107" s="44"/>
    </row>
    <row r="108" spans="1:89" x14ac:dyDescent="0.2">
      <c r="A108" s="32">
        <v>107</v>
      </c>
      <c r="B108" s="1">
        <v>3</v>
      </c>
      <c r="C108" s="1">
        <f xml:space="preserve"> COUNTIF('Deepfake Einschätzung gesamt'!B126,"1")+COUNTIF('Deepfake Einschätzung gesamt'!C126,"2")+COUNTIF('Deepfake Einschätzung gesamt'!D126,"1")+COUNTIF('Deepfake Einschätzung gesamt'!E126,"1")+COUNTIF('Deepfake Einschätzung gesamt'!F126,"2")+COUNTIF('Deepfake Einschätzung gesamt'!G126,"1")+COUNTIF('Deepfake Einschätzung gesamt'!H126,"2")+COUNTIF('Deepfake Einschätzung gesamt'!I126,"2")+COUNTIF('Deepfake Einschätzung gesamt'!J126,"1")+COUNTIF('Deepfake Einschätzung gesamt'!K126,"2")</f>
        <v>4</v>
      </c>
      <c r="D108" s="1">
        <f t="shared" si="31"/>
        <v>6</v>
      </c>
      <c r="E108" s="1">
        <v>1</v>
      </c>
      <c r="H108" s="45"/>
      <c r="I108" s="45"/>
      <c r="J108" s="45"/>
      <c r="K108" s="45"/>
      <c r="L108" s="45">
        <f t="shared" si="51"/>
        <v>102.5</v>
      </c>
      <c r="M108" s="45">
        <f t="shared" si="32"/>
        <v>4.5</v>
      </c>
      <c r="N108" s="44">
        <f t="shared" si="33"/>
        <v>-98</v>
      </c>
      <c r="O108" s="44">
        <f t="shared" si="34"/>
        <v>9604</v>
      </c>
      <c r="P108" s="44"/>
      <c r="Q108" s="44"/>
      <c r="R108" s="44"/>
      <c r="S108" s="44"/>
      <c r="AB108" s="1">
        <v>107</v>
      </c>
      <c r="AC108" s="1">
        <v>1</v>
      </c>
      <c r="AD108" s="1">
        <v>1</v>
      </c>
      <c r="AE108" s="45">
        <f t="shared" si="35"/>
        <v>17</v>
      </c>
      <c r="AF108" s="45">
        <f t="shared" si="36"/>
        <v>3</v>
      </c>
      <c r="AG108" s="44">
        <f t="shared" si="37"/>
        <v>-14</v>
      </c>
      <c r="AH108" s="44">
        <f t="shared" si="38"/>
        <v>196</v>
      </c>
      <c r="AI108" s="44"/>
      <c r="AJ108" s="44"/>
      <c r="AK108" s="44"/>
      <c r="AL108" s="44"/>
      <c r="AU108" s="45">
        <f t="shared" si="39"/>
        <v>28</v>
      </c>
      <c r="AV108" s="45">
        <f t="shared" si="40"/>
        <v>4.5</v>
      </c>
      <c r="AW108" s="44">
        <f t="shared" si="41"/>
        <v>-23.5</v>
      </c>
      <c r="AX108" s="44">
        <f t="shared" si="42"/>
        <v>552.25</v>
      </c>
      <c r="AY108" s="44"/>
      <c r="AZ108" s="44"/>
      <c r="BA108" s="44"/>
      <c r="BB108" s="44"/>
      <c r="BK108" s="1">
        <v>3</v>
      </c>
      <c r="BL108" s="1"/>
      <c r="BM108" s="45">
        <f t="shared" si="43"/>
        <v>22.5</v>
      </c>
      <c r="BN108" s="45">
        <f t="shared" si="44"/>
        <v>4.5</v>
      </c>
      <c r="BO108" s="44">
        <f t="shared" si="45"/>
        <v>-18</v>
      </c>
      <c r="BP108" s="44">
        <f t="shared" si="46"/>
        <v>324</v>
      </c>
      <c r="BQ108" s="44"/>
      <c r="BR108" s="44"/>
      <c r="BS108" s="44"/>
      <c r="BT108" s="44"/>
      <c r="CC108" s="1">
        <v>1</v>
      </c>
      <c r="CD108" s="45">
        <f t="shared" si="47"/>
        <v>3.5</v>
      </c>
      <c r="CE108" s="45">
        <f t="shared" si="48"/>
        <v>4.5</v>
      </c>
      <c r="CF108" s="44">
        <f t="shared" si="49"/>
        <v>1</v>
      </c>
      <c r="CG108" s="44">
        <f t="shared" si="50"/>
        <v>1</v>
      </c>
      <c r="CH108" s="44"/>
      <c r="CI108" s="44"/>
      <c r="CJ108" s="44"/>
      <c r="CK108" s="44"/>
    </row>
    <row r="109" spans="1:89" x14ac:dyDescent="0.2">
      <c r="A109" s="32">
        <v>108</v>
      </c>
      <c r="B109" s="1">
        <v>3</v>
      </c>
      <c r="C109" s="1">
        <f xml:space="preserve"> COUNTIF('Deepfake Einschätzung gesamt'!B127,"1")+COUNTIF('Deepfake Einschätzung gesamt'!C127,"2")+COUNTIF('Deepfake Einschätzung gesamt'!D127,"1")+COUNTIF('Deepfake Einschätzung gesamt'!E127,"1")+COUNTIF('Deepfake Einschätzung gesamt'!F127,"2")+COUNTIF('Deepfake Einschätzung gesamt'!G127,"1")+COUNTIF('Deepfake Einschätzung gesamt'!H127,"2")+COUNTIF('Deepfake Einschätzung gesamt'!I127,"2")+COUNTIF('Deepfake Einschätzung gesamt'!J127,"1")+COUNTIF('Deepfake Einschätzung gesamt'!K127,"2")</f>
        <v>7</v>
      </c>
      <c r="D109" s="1">
        <f t="shared" si="31"/>
        <v>3</v>
      </c>
      <c r="E109" s="1">
        <v>2</v>
      </c>
      <c r="H109" s="45"/>
      <c r="I109" s="45"/>
      <c r="J109" s="45"/>
      <c r="K109" s="45"/>
      <c r="L109" s="45">
        <f t="shared" si="51"/>
        <v>102.5</v>
      </c>
      <c r="M109" s="45">
        <f t="shared" si="32"/>
        <v>46</v>
      </c>
      <c r="N109" s="44">
        <f t="shared" si="33"/>
        <v>-56.5</v>
      </c>
      <c r="O109" s="44">
        <f t="shared" si="34"/>
        <v>3192.25</v>
      </c>
      <c r="P109" s="44"/>
      <c r="Q109" s="44"/>
      <c r="R109" s="44"/>
      <c r="S109" s="44"/>
      <c r="AB109" s="1">
        <v>108</v>
      </c>
      <c r="AC109" s="1">
        <v>3</v>
      </c>
      <c r="AD109" s="1">
        <v>2</v>
      </c>
      <c r="AE109" s="45">
        <f t="shared" si="35"/>
        <v>105.5</v>
      </c>
      <c r="AF109" s="45">
        <f t="shared" si="36"/>
        <v>25</v>
      </c>
      <c r="AG109" s="44">
        <f t="shared" si="37"/>
        <v>-80.5</v>
      </c>
      <c r="AH109" s="44">
        <f t="shared" si="38"/>
        <v>6480.25</v>
      </c>
      <c r="AI109" s="44"/>
      <c r="AJ109" s="44"/>
      <c r="AK109" s="44"/>
      <c r="AL109" s="44"/>
      <c r="AU109" s="45">
        <f t="shared" si="39"/>
        <v>85.5</v>
      </c>
      <c r="AV109" s="45">
        <f t="shared" si="40"/>
        <v>46</v>
      </c>
      <c r="AW109" s="44">
        <f t="shared" si="41"/>
        <v>-39.5</v>
      </c>
      <c r="AX109" s="44">
        <f t="shared" si="42"/>
        <v>1560.25</v>
      </c>
      <c r="AY109" s="44"/>
      <c r="AZ109" s="44"/>
      <c r="BA109" s="44"/>
      <c r="BB109" s="44"/>
      <c r="BK109" s="1">
        <v>3</v>
      </c>
      <c r="BL109" s="1"/>
      <c r="BM109" s="45">
        <f t="shared" si="43"/>
        <v>22.5</v>
      </c>
      <c r="BN109" s="45">
        <f t="shared" si="44"/>
        <v>46</v>
      </c>
      <c r="BO109" s="44">
        <f t="shared" si="45"/>
        <v>23.5</v>
      </c>
      <c r="BP109" s="44">
        <f t="shared" si="46"/>
        <v>552.25</v>
      </c>
      <c r="BQ109" s="44"/>
      <c r="BR109" s="44"/>
      <c r="BS109" s="44"/>
      <c r="BT109" s="44"/>
      <c r="CC109" s="1">
        <v>4</v>
      </c>
      <c r="CD109" s="45">
        <f t="shared" si="47"/>
        <v>80</v>
      </c>
      <c r="CE109" s="45">
        <f t="shared" si="48"/>
        <v>46</v>
      </c>
      <c r="CF109" s="44">
        <f t="shared" si="49"/>
        <v>-34</v>
      </c>
      <c r="CG109" s="44">
        <f t="shared" si="50"/>
        <v>1156</v>
      </c>
      <c r="CH109" s="44"/>
      <c r="CI109" s="44"/>
      <c r="CJ109" s="44"/>
      <c r="CK109" s="44"/>
    </row>
    <row r="110" spans="1:89" x14ac:dyDescent="0.2">
      <c r="A110" s="32">
        <v>109</v>
      </c>
      <c r="B110" s="1">
        <v>3</v>
      </c>
      <c r="C110" s="1">
        <f xml:space="preserve"> COUNTIF('Deepfake Einschätzung gesamt'!B128,"1")+COUNTIF('Deepfake Einschätzung gesamt'!C128,"2")+COUNTIF('Deepfake Einschätzung gesamt'!D128,"1")+COUNTIF('Deepfake Einschätzung gesamt'!E128,"1")+COUNTIF('Deepfake Einschätzung gesamt'!F128,"2")+COUNTIF('Deepfake Einschätzung gesamt'!G128,"1")+COUNTIF('Deepfake Einschätzung gesamt'!H128,"2")+COUNTIF('Deepfake Einschätzung gesamt'!I128,"2")+COUNTIF('Deepfake Einschätzung gesamt'!J128,"1")+COUNTIF('Deepfake Einschätzung gesamt'!K128,"2")</f>
        <v>6</v>
      </c>
      <c r="D110" s="1">
        <f t="shared" si="31"/>
        <v>4</v>
      </c>
      <c r="E110" s="1">
        <v>1</v>
      </c>
      <c r="H110" s="45"/>
      <c r="I110" s="45"/>
      <c r="J110" s="45"/>
      <c r="K110" s="45"/>
      <c r="L110" s="45">
        <f t="shared" si="51"/>
        <v>102.5</v>
      </c>
      <c r="M110" s="45">
        <f t="shared" si="32"/>
        <v>26.5</v>
      </c>
      <c r="N110" s="44">
        <f t="shared" si="33"/>
        <v>-76</v>
      </c>
      <c r="O110" s="44">
        <f t="shared" si="34"/>
        <v>5776</v>
      </c>
      <c r="P110" s="44"/>
      <c r="Q110" s="44"/>
      <c r="R110" s="44"/>
      <c r="S110" s="44"/>
      <c r="AB110" s="1">
        <v>109</v>
      </c>
      <c r="AC110" s="1">
        <v>3</v>
      </c>
      <c r="AD110" s="1">
        <v>2</v>
      </c>
      <c r="AE110" s="45">
        <f t="shared" si="35"/>
        <v>105.5</v>
      </c>
      <c r="AF110" s="45">
        <f t="shared" si="36"/>
        <v>25</v>
      </c>
      <c r="AG110" s="44">
        <f t="shared" si="37"/>
        <v>-80.5</v>
      </c>
      <c r="AH110" s="44">
        <f t="shared" si="38"/>
        <v>6480.25</v>
      </c>
      <c r="AI110" s="44"/>
      <c r="AJ110" s="44"/>
      <c r="AK110" s="44"/>
      <c r="AL110" s="44"/>
      <c r="AU110" s="45">
        <f t="shared" si="39"/>
        <v>28</v>
      </c>
      <c r="AV110" s="45">
        <f t="shared" si="40"/>
        <v>26.5</v>
      </c>
      <c r="AW110" s="44">
        <f t="shared" si="41"/>
        <v>-1.5</v>
      </c>
      <c r="AX110" s="44">
        <f t="shared" si="42"/>
        <v>2.25</v>
      </c>
      <c r="AY110" s="44"/>
      <c r="AZ110" s="44"/>
      <c r="BA110" s="44"/>
      <c r="BB110" s="44"/>
      <c r="BK110" s="1">
        <v>2</v>
      </c>
      <c r="BL110" s="1"/>
      <c r="BM110" s="45">
        <f t="shared" si="43"/>
        <v>7.5</v>
      </c>
      <c r="BN110" s="45">
        <f t="shared" si="44"/>
        <v>26.5</v>
      </c>
      <c r="BO110" s="44">
        <f t="shared" si="45"/>
        <v>19</v>
      </c>
      <c r="BP110" s="44">
        <f t="shared" si="46"/>
        <v>361</v>
      </c>
      <c r="BQ110" s="44"/>
      <c r="BR110" s="44"/>
      <c r="BS110" s="44"/>
      <c r="BT110" s="44"/>
      <c r="CC110" s="1">
        <v>4</v>
      </c>
      <c r="CD110" s="45">
        <f t="shared" si="47"/>
        <v>80</v>
      </c>
      <c r="CE110" s="45">
        <f t="shared" si="48"/>
        <v>26.5</v>
      </c>
      <c r="CF110" s="44">
        <f t="shared" si="49"/>
        <v>-53.5</v>
      </c>
      <c r="CG110" s="44">
        <f t="shared" si="50"/>
        <v>2862.25</v>
      </c>
      <c r="CH110" s="44"/>
      <c r="CI110" s="44"/>
      <c r="CJ110" s="44"/>
      <c r="CK110" s="44"/>
    </row>
    <row r="111" spans="1:89" x14ac:dyDescent="0.2">
      <c r="A111" s="32">
        <v>110</v>
      </c>
      <c r="B111" s="1">
        <v>3</v>
      </c>
      <c r="C111" s="1">
        <f xml:space="preserve"> COUNTIF('Deepfake Einschätzung gesamt'!B129,"1")+COUNTIF('Deepfake Einschätzung gesamt'!C129,"2")+COUNTIF('Deepfake Einschätzung gesamt'!D129,"1")+COUNTIF('Deepfake Einschätzung gesamt'!E129,"1")+COUNTIF('Deepfake Einschätzung gesamt'!F129,"2")+COUNTIF('Deepfake Einschätzung gesamt'!G129,"1")+COUNTIF('Deepfake Einschätzung gesamt'!H129,"2")+COUNTIF('Deepfake Einschätzung gesamt'!I129,"2")+COUNTIF('Deepfake Einschätzung gesamt'!J129,"1")+COUNTIF('Deepfake Einschätzung gesamt'!K129,"2")</f>
        <v>5</v>
      </c>
      <c r="D111" s="1">
        <f t="shared" si="31"/>
        <v>5</v>
      </c>
      <c r="E111" s="1">
        <v>1</v>
      </c>
      <c r="H111" s="45"/>
      <c r="I111" s="45"/>
      <c r="J111" s="45"/>
      <c r="K111" s="45"/>
      <c r="L111" s="45">
        <f t="shared" si="51"/>
        <v>102.5</v>
      </c>
      <c r="M111" s="45">
        <f t="shared" si="32"/>
        <v>11</v>
      </c>
      <c r="N111" s="44">
        <f t="shared" si="33"/>
        <v>-91.5</v>
      </c>
      <c r="O111" s="44">
        <f t="shared" si="34"/>
        <v>8372.25</v>
      </c>
      <c r="P111" s="44"/>
      <c r="Q111" s="44"/>
      <c r="R111" s="44"/>
      <c r="S111" s="44"/>
      <c r="AB111" s="1">
        <v>110</v>
      </c>
      <c r="AC111" s="1">
        <v>2</v>
      </c>
      <c r="AD111" s="1">
        <v>3</v>
      </c>
      <c r="AE111" s="45">
        <f t="shared" si="35"/>
        <v>62</v>
      </c>
      <c r="AF111" s="45">
        <f t="shared" si="36"/>
        <v>78</v>
      </c>
      <c r="AG111" s="44">
        <f t="shared" si="37"/>
        <v>16</v>
      </c>
      <c r="AH111" s="44">
        <f t="shared" si="38"/>
        <v>256</v>
      </c>
      <c r="AI111" s="44"/>
      <c r="AJ111" s="44"/>
      <c r="AK111" s="44"/>
      <c r="AL111" s="44"/>
      <c r="AU111" s="45">
        <f t="shared" si="39"/>
        <v>28</v>
      </c>
      <c r="AV111" s="45">
        <f t="shared" si="40"/>
        <v>11</v>
      </c>
      <c r="AW111" s="44">
        <f t="shared" si="41"/>
        <v>-17</v>
      </c>
      <c r="AX111" s="44">
        <f t="shared" si="42"/>
        <v>289</v>
      </c>
      <c r="AY111" s="44"/>
      <c r="AZ111" s="44"/>
      <c r="BA111" s="44"/>
      <c r="BB111" s="44"/>
      <c r="BK111" s="1">
        <v>3</v>
      </c>
      <c r="BL111" s="1"/>
      <c r="BM111" s="45">
        <f t="shared" si="43"/>
        <v>22.5</v>
      </c>
      <c r="BN111" s="45">
        <f t="shared" si="44"/>
        <v>11</v>
      </c>
      <c r="BO111" s="44">
        <f t="shared" si="45"/>
        <v>-11.5</v>
      </c>
      <c r="BP111" s="44">
        <f t="shared" si="46"/>
        <v>132.25</v>
      </c>
      <c r="BQ111" s="44"/>
      <c r="BR111" s="44"/>
      <c r="BS111" s="44"/>
      <c r="BT111" s="44"/>
      <c r="CC111" s="1">
        <v>2</v>
      </c>
      <c r="CD111" s="45">
        <f t="shared" si="47"/>
        <v>8</v>
      </c>
      <c r="CE111" s="45">
        <f t="shared" si="48"/>
        <v>11</v>
      </c>
      <c r="CF111" s="44">
        <f t="shared" si="49"/>
        <v>3</v>
      </c>
      <c r="CG111" s="44">
        <f t="shared" si="50"/>
        <v>9</v>
      </c>
      <c r="CH111" s="44"/>
      <c r="CI111" s="44"/>
      <c r="CJ111" s="44"/>
      <c r="CK111" s="44"/>
    </row>
    <row r="112" spans="1:89" x14ac:dyDescent="0.2">
      <c r="A112" s="32">
        <v>111</v>
      </c>
      <c r="B112" s="1">
        <v>3</v>
      </c>
      <c r="C112" s="1">
        <f xml:space="preserve"> COUNTIF('Deepfake Einschätzung gesamt'!B130,"1")+COUNTIF('Deepfake Einschätzung gesamt'!C130,"2")+COUNTIF('Deepfake Einschätzung gesamt'!D130,"1")+COUNTIF('Deepfake Einschätzung gesamt'!E130,"1")+COUNTIF('Deepfake Einschätzung gesamt'!F130,"2")+COUNTIF('Deepfake Einschätzung gesamt'!G130,"1")+COUNTIF('Deepfake Einschätzung gesamt'!H130,"2")+COUNTIF('Deepfake Einschätzung gesamt'!I130,"2")+COUNTIF('Deepfake Einschätzung gesamt'!J130,"1")+COUNTIF('Deepfake Einschätzung gesamt'!K130,"2")</f>
        <v>6</v>
      </c>
      <c r="D112" s="1">
        <f t="shared" si="31"/>
        <v>4</v>
      </c>
      <c r="E112" s="1">
        <v>1</v>
      </c>
      <c r="H112" s="45"/>
      <c r="I112" s="45"/>
      <c r="J112" s="45"/>
      <c r="K112" s="45"/>
      <c r="L112" s="45">
        <f t="shared" si="51"/>
        <v>102.5</v>
      </c>
      <c r="M112" s="45">
        <f t="shared" si="32"/>
        <v>26.5</v>
      </c>
      <c r="N112" s="44">
        <f t="shared" si="33"/>
        <v>-76</v>
      </c>
      <c r="O112" s="44">
        <f t="shared" si="34"/>
        <v>5776</v>
      </c>
      <c r="P112" s="44"/>
      <c r="Q112" s="44"/>
      <c r="R112" s="44"/>
      <c r="S112" s="44"/>
      <c r="AB112" s="1">
        <v>111</v>
      </c>
      <c r="AC112" s="1">
        <v>3</v>
      </c>
      <c r="AD112" s="1">
        <v>2</v>
      </c>
      <c r="AE112" s="45">
        <f t="shared" si="35"/>
        <v>105.5</v>
      </c>
      <c r="AF112" s="45">
        <f t="shared" si="36"/>
        <v>25</v>
      </c>
      <c r="AG112" s="44">
        <f t="shared" si="37"/>
        <v>-80.5</v>
      </c>
      <c r="AH112" s="44">
        <f t="shared" si="38"/>
        <v>6480.25</v>
      </c>
      <c r="AI112" s="44"/>
      <c r="AJ112" s="44"/>
      <c r="AK112" s="44"/>
      <c r="AL112" s="44"/>
      <c r="AU112" s="45">
        <f t="shared" si="39"/>
        <v>28</v>
      </c>
      <c r="AV112" s="45">
        <f t="shared" si="40"/>
        <v>26.5</v>
      </c>
      <c r="AW112" s="44">
        <f t="shared" si="41"/>
        <v>-1.5</v>
      </c>
      <c r="AX112" s="44">
        <f t="shared" si="42"/>
        <v>2.25</v>
      </c>
      <c r="AY112" s="44"/>
      <c r="AZ112" s="44"/>
      <c r="BA112" s="44"/>
      <c r="BB112" s="44"/>
      <c r="BK112" s="1">
        <v>2</v>
      </c>
      <c r="BL112" s="1"/>
      <c r="BM112" s="45">
        <f t="shared" si="43"/>
        <v>7.5</v>
      </c>
      <c r="BN112" s="45">
        <f t="shared" si="44"/>
        <v>26.5</v>
      </c>
      <c r="BO112" s="44">
        <f t="shared" si="45"/>
        <v>19</v>
      </c>
      <c r="BP112" s="44">
        <f t="shared" si="46"/>
        <v>361</v>
      </c>
      <c r="BQ112" s="44"/>
      <c r="BR112" s="44"/>
      <c r="BS112" s="44"/>
      <c r="BT112" s="44"/>
      <c r="CC112" s="1">
        <v>4</v>
      </c>
      <c r="CD112" s="45">
        <f t="shared" si="47"/>
        <v>80</v>
      </c>
      <c r="CE112" s="45">
        <f t="shared" si="48"/>
        <v>26.5</v>
      </c>
      <c r="CF112" s="44">
        <f t="shared" si="49"/>
        <v>-53.5</v>
      </c>
      <c r="CG112" s="44">
        <f t="shared" si="50"/>
        <v>2862.25</v>
      </c>
      <c r="CH112" s="44"/>
      <c r="CI112" s="44"/>
      <c r="CJ112" s="44"/>
      <c r="CK112" s="44"/>
    </row>
    <row r="113" spans="1:96" x14ac:dyDescent="0.2">
      <c r="A113" s="32">
        <v>112</v>
      </c>
      <c r="B113" s="1">
        <v>3</v>
      </c>
      <c r="C113" s="1">
        <f xml:space="preserve"> COUNTIF('Deepfake Einschätzung gesamt'!B131,"1")+COUNTIF('Deepfake Einschätzung gesamt'!C131,"2")+COUNTIF('Deepfake Einschätzung gesamt'!D131,"1")+COUNTIF('Deepfake Einschätzung gesamt'!E131,"1")+COUNTIF('Deepfake Einschätzung gesamt'!F131,"2")+COUNTIF('Deepfake Einschätzung gesamt'!G131,"1")+COUNTIF('Deepfake Einschätzung gesamt'!H131,"2")+COUNTIF('Deepfake Einschätzung gesamt'!I131,"2")+COUNTIF('Deepfake Einschätzung gesamt'!J131,"1")+COUNTIF('Deepfake Einschätzung gesamt'!K131,"2")</f>
        <v>6</v>
      </c>
      <c r="D113" s="1">
        <f t="shared" si="31"/>
        <v>4</v>
      </c>
      <c r="E113" s="1">
        <v>2</v>
      </c>
      <c r="H113" s="45"/>
      <c r="I113" s="45"/>
      <c r="J113" s="45"/>
      <c r="K113" s="45"/>
      <c r="L113" s="45">
        <f t="shared" si="51"/>
        <v>102.5</v>
      </c>
      <c r="M113" s="45">
        <f t="shared" si="32"/>
        <v>26.5</v>
      </c>
      <c r="N113" s="44">
        <f t="shared" si="33"/>
        <v>-76</v>
      </c>
      <c r="O113" s="44">
        <f t="shared" si="34"/>
        <v>5776</v>
      </c>
      <c r="P113" s="44"/>
      <c r="Q113" s="44"/>
      <c r="R113" s="44"/>
      <c r="S113" s="44"/>
      <c r="T113" s="36"/>
      <c r="U113" s="36"/>
      <c r="V113" s="36"/>
      <c r="W113" s="36"/>
      <c r="X113" s="36"/>
      <c r="Y113" s="36"/>
      <c r="Z113" s="36"/>
      <c r="AA113" s="36"/>
      <c r="AB113" s="1">
        <v>112</v>
      </c>
      <c r="AC113" s="1">
        <v>2</v>
      </c>
      <c r="AD113" s="1">
        <v>2</v>
      </c>
      <c r="AE113" s="45">
        <f t="shared" si="35"/>
        <v>62</v>
      </c>
      <c r="AF113" s="45">
        <f t="shared" si="36"/>
        <v>25</v>
      </c>
      <c r="AG113" s="44">
        <f t="shared" si="37"/>
        <v>-37</v>
      </c>
      <c r="AH113" s="44">
        <f t="shared" si="38"/>
        <v>1369</v>
      </c>
      <c r="AI113" s="44"/>
      <c r="AJ113" s="44"/>
      <c r="AK113" s="44"/>
      <c r="AL113" s="44"/>
      <c r="AM113" s="36"/>
      <c r="AN113" s="36"/>
      <c r="AO113" s="36"/>
      <c r="AP113" s="36"/>
      <c r="AQ113" s="36"/>
      <c r="AR113" s="36"/>
      <c r="AS113" s="36"/>
      <c r="AU113" s="45">
        <f t="shared" si="39"/>
        <v>85.5</v>
      </c>
      <c r="AV113" s="45">
        <f t="shared" si="40"/>
        <v>26.5</v>
      </c>
      <c r="AW113" s="44">
        <f t="shared" si="41"/>
        <v>-59</v>
      </c>
      <c r="AX113" s="44">
        <f t="shared" si="42"/>
        <v>3481</v>
      </c>
      <c r="AY113" s="44"/>
      <c r="AZ113" s="44"/>
      <c r="BA113" s="44"/>
      <c r="BB113" s="44"/>
      <c r="BC113" s="36"/>
      <c r="BD113" s="36"/>
      <c r="BE113" s="36"/>
      <c r="BF113" s="36"/>
      <c r="BG113" s="36"/>
      <c r="BH113" s="36"/>
      <c r="BI113" s="36"/>
      <c r="BK113" s="1">
        <v>5</v>
      </c>
      <c r="BL113" s="1"/>
      <c r="BM113" s="45">
        <f t="shared" si="43"/>
        <v>89</v>
      </c>
      <c r="BN113" s="45">
        <f t="shared" si="44"/>
        <v>26.5</v>
      </c>
      <c r="BO113" s="44">
        <f t="shared" si="45"/>
        <v>-62.5</v>
      </c>
      <c r="BP113" s="44">
        <f t="shared" si="46"/>
        <v>3906.25</v>
      </c>
      <c r="BQ113" s="44"/>
      <c r="BR113" s="44"/>
      <c r="BS113" s="44"/>
      <c r="BT113" s="44"/>
      <c r="BU113" s="36"/>
      <c r="BV113" s="36"/>
      <c r="BW113" s="36"/>
      <c r="BX113" s="36"/>
      <c r="BY113" s="36"/>
      <c r="BZ113" s="36"/>
      <c r="CA113" s="36"/>
      <c r="CC113" s="1">
        <v>4</v>
      </c>
      <c r="CD113" s="45">
        <f t="shared" si="47"/>
        <v>80</v>
      </c>
      <c r="CE113" s="45">
        <f t="shared" si="48"/>
        <v>26.5</v>
      </c>
      <c r="CF113" s="44">
        <f t="shared" si="49"/>
        <v>-53.5</v>
      </c>
      <c r="CG113" s="44">
        <f t="shared" si="50"/>
        <v>2862.25</v>
      </c>
      <c r="CH113" s="44"/>
      <c r="CI113" s="44"/>
      <c r="CJ113" s="44"/>
      <c r="CK113" s="44"/>
      <c r="CL113" s="36"/>
      <c r="CM113" s="36"/>
      <c r="CN113" s="36"/>
      <c r="CO113" s="36"/>
      <c r="CP113" s="36"/>
      <c r="CQ113" s="36"/>
      <c r="CR113" s="36"/>
    </row>
    <row r="114" spans="1:96" x14ac:dyDescent="0.2">
      <c r="A114" s="32">
        <v>113</v>
      </c>
      <c r="B114" s="1">
        <v>1</v>
      </c>
      <c r="C114" s="1">
        <f xml:space="preserve"> COUNTIF('Deepfake Einschätzung gesamt'!B132,"1")+COUNTIF('Deepfake Einschätzung gesamt'!C132,"2")+COUNTIF('Deepfake Einschätzung gesamt'!D132,"1")+COUNTIF('Deepfake Einschätzung gesamt'!E132,"1")+COUNTIF('Deepfake Einschätzung gesamt'!F132,"2")+COUNTIF('Deepfake Einschätzung gesamt'!G132,"1")+COUNTIF('Deepfake Einschätzung gesamt'!H132,"2")+COUNTIF('Deepfake Einschätzung gesamt'!I132,"2")+COUNTIF('Deepfake Einschätzung gesamt'!J132,"1")+COUNTIF('Deepfake Einschätzung gesamt'!K132,"2")</f>
        <v>9</v>
      </c>
      <c r="D114" s="1">
        <f t="shared" si="31"/>
        <v>1</v>
      </c>
      <c r="E114" s="1">
        <v>2</v>
      </c>
      <c r="H114" s="45"/>
      <c r="I114" s="45"/>
      <c r="J114" s="45"/>
      <c r="K114" s="45"/>
      <c r="L114" s="45">
        <f t="shared" si="51"/>
        <v>14</v>
      </c>
      <c r="M114" s="45">
        <f t="shared" si="32"/>
        <v>90.5</v>
      </c>
      <c r="N114" s="44">
        <f t="shared" si="33"/>
        <v>76.5</v>
      </c>
      <c r="O114" s="44">
        <f t="shared" si="34"/>
        <v>5852.25</v>
      </c>
      <c r="P114" s="44"/>
      <c r="Q114" s="44"/>
      <c r="R114" s="44"/>
      <c r="S114" s="44"/>
      <c r="AB114" s="1">
        <v>113</v>
      </c>
      <c r="AC114" s="1">
        <v>3</v>
      </c>
      <c r="AD114" s="1">
        <v>3</v>
      </c>
      <c r="AE114" s="45">
        <f t="shared" si="35"/>
        <v>105.5</v>
      </c>
      <c r="AF114" s="45">
        <f t="shared" si="36"/>
        <v>78</v>
      </c>
      <c r="AG114" s="44">
        <f t="shared" si="37"/>
        <v>-27.5</v>
      </c>
      <c r="AH114" s="44">
        <f t="shared" si="38"/>
        <v>756.25</v>
      </c>
      <c r="AI114" s="44"/>
      <c r="AJ114" s="44"/>
      <c r="AK114" s="44"/>
      <c r="AL114" s="44"/>
      <c r="AU114" s="45">
        <f t="shared" si="39"/>
        <v>85.5</v>
      </c>
      <c r="AV114" s="45">
        <f t="shared" si="40"/>
        <v>90.5</v>
      </c>
      <c r="AW114" s="44">
        <f t="shared" si="41"/>
        <v>5</v>
      </c>
      <c r="AX114" s="44">
        <f t="shared" si="42"/>
        <v>25</v>
      </c>
      <c r="AY114" s="44"/>
      <c r="AZ114" s="44"/>
      <c r="BA114" s="44"/>
      <c r="BB114" s="44"/>
      <c r="BK114" s="1">
        <v>1</v>
      </c>
      <c r="BL114" s="1"/>
      <c r="BM114" s="45">
        <f t="shared" si="43"/>
        <v>3</v>
      </c>
      <c r="BN114" s="45">
        <f t="shared" si="44"/>
        <v>90.5</v>
      </c>
      <c r="BO114" s="44">
        <f t="shared" si="45"/>
        <v>87.5</v>
      </c>
      <c r="BP114" s="44">
        <f t="shared" si="46"/>
        <v>7656.25</v>
      </c>
      <c r="BQ114" s="44"/>
      <c r="BR114" s="44"/>
      <c r="BS114" s="44"/>
      <c r="BT114" s="44"/>
      <c r="CC114" s="1">
        <v>3</v>
      </c>
      <c r="CD114" s="45">
        <f t="shared" si="47"/>
        <v>25.5</v>
      </c>
      <c r="CE114" s="45">
        <f t="shared" si="48"/>
        <v>90.5</v>
      </c>
      <c r="CF114" s="44">
        <f t="shared" si="49"/>
        <v>65</v>
      </c>
      <c r="CG114" s="44">
        <f t="shared" si="50"/>
        <v>4225</v>
      </c>
      <c r="CH114" s="44"/>
      <c r="CI114" s="44"/>
      <c r="CJ114" s="44"/>
      <c r="CK114" s="44"/>
    </row>
    <row r="115" spans="1:96" x14ac:dyDescent="0.2">
      <c r="A115" s="32">
        <v>114</v>
      </c>
      <c r="B115" s="1">
        <v>2</v>
      </c>
      <c r="C115" s="1">
        <f xml:space="preserve"> COUNTIF('Deepfake Einschätzung gesamt'!B133,"1")+COUNTIF('Deepfake Einschätzung gesamt'!C133,"2")+COUNTIF('Deepfake Einschätzung gesamt'!D133,"1")+COUNTIF('Deepfake Einschätzung gesamt'!E133,"1")+COUNTIF('Deepfake Einschätzung gesamt'!F133,"2")+COUNTIF('Deepfake Einschätzung gesamt'!G133,"1")+COUNTIF('Deepfake Einschätzung gesamt'!H133,"2")+COUNTIF('Deepfake Einschätzung gesamt'!I133,"2")+COUNTIF('Deepfake Einschätzung gesamt'!J133,"1")+COUNTIF('Deepfake Einschätzung gesamt'!K133,"2")</f>
        <v>10</v>
      </c>
      <c r="D115" s="1">
        <f t="shared" si="31"/>
        <v>0</v>
      </c>
      <c r="E115" s="1">
        <v>2</v>
      </c>
      <c r="H115" s="45"/>
      <c r="I115" s="45"/>
      <c r="J115" s="45"/>
      <c r="K115" s="45"/>
      <c r="L115" s="45">
        <f t="shared" si="51"/>
        <v>56</v>
      </c>
      <c r="M115" s="45">
        <f t="shared" si="32"/>
        <v>110.5</v>
      </c>
      <c r="N115" s="44">
        <f t="shared" si="33"/>
        <v>54.5</v>
      </c>
      <c r="O115" s="44">
        <f t="shared" si="34"/>
        <v>2970.25</v>
      </c>
      <c r="P115" s="44"/>
      <c r="Q115" s="44"/>
      <c r="R115" s="44"/>
      <c r="S115" s="44"/>
      <c r="AB115" s="1">
        <v>114</v>
      </c>
      <c r="AC115" s="1">
        <v>3</v>
      </c>
      <c r="AD115" s="1">
        <v>2</v>
      </c>
      <c r="AE115" s="45">
        <f t="shared" si="35"/>
        <v>105.5</v>
      </c>
      <c r="AF115" s="45">
        <f t="shared" si="36"/>
        <v>25</v>
      </c>
      <c r="AG115" s="44">
        <f t="shared" si="37"/>
        <v>-80.5</v>
      </c>
      <c r="AH115" s="44">
        <f t="shared" si="38"/>
        <v>6480.25</v>
      </c>
      <c r="AI115" s="44"/>
      <c r="AJ115" s="44"/>
      <c r="AK115" s="44"/>
      <c r="AL115" s="44"/>
      <c r="AU115" s="45">
        <f t="shared" si="39"/>
        <v>85.5</v>
      </c>
      <c r="AV115" s="45">
        <f t="shared" si="40"/>
        <v>110.5</v>
      </c>
      <c r="AW115" s="44">
        <f t="shared" si="41"/>
        <v>25</v>
      </c>
      <c r="AX115" s="44">
        <f t="shared" si="42"/>
        <v>625</v>
      </c>
      <c r="AY115" s="44"/>
      <c r="AZ115" s="44"/>
      <c r="BA115" s="44"/>
      <c r="BB115" s="44"/>
      <c r="BK115" s="1">
        <v>5</v>
      </c>
      <c r="BL115" s="1"/>
      <c r="BM115" s="45">
        <f t="shared" si="43"/>
        <v>89</v>
      </c>
      <c r="BN115" s="45">
        <f t="shared" si="44"/>
        <v>110.5</v>
      </c>
      <c r="BO115" s="44">
        <f t="shared" si="45"/>
        <v>21.5</v>
      </c>
      <c r="BP115" s="44">
        <f t="shared" si="46"/>
        <v>462.25</v>
      </c>
      <c r="BQ115" s="44"/>
      <c r="BR115" s="44"/>
      <c r="BS115" s="44"/>
      <c r="BT115" s="44"/>
      <c r="CC115" s="1">
        <v>4</v>
      </c>
      <c r="CD115" s="45">
        <f t="shared" si="47"/>
        <v>80</v>
      </c>
      <c r="CE115" s="45">
        <f t="shared" si="48"/>
        <v>110.5</v>
      </c>
      <c r="CF115" s="44">
        <f t="shared" si="49"/>
        <v>30.5</v>
      </c>
      <c r="CG115" s="44">
        <f t="shared" si="50"/>
        <v>930.25</v>
      </c>
      <c r="CH115" s="44"/>
      <c r="CI115" s="44"/>
      <c r="CJ115" s="44"/>
      <c r="CK115" s="44"/>
    </row>
    <row r="116" spans="1:96" x14ac:dyDescent="0.2">
      <c r="A116" s="32">
        <v>115</v>
      </c>
      <c r="B116" s="1">
        <v>1</v>
      </c>
      <c r="C116" s="1">
        <f xml:space="preserve"> COUNTIF('Deepfake Einschätzung gesamt'!B134,"1")+COUNTIF('Deepfake Einschätzung gesamt'!C134,"2")+COUNTIF('Deepfake Einschätzung gesamt'!D134,"1")+COUNTIF('Deepfake Einschätzung gesamt'!E134,"1")+COUNTIF('Deepfake Einschätzung gesamt'!F134,"2")+COUNTIF('Deepfake Einschätzung gesamt'!G134,"1")+COUNTIF('Deepfake Einschätzung gesamt'!H134,"2")+COUNTIF('Deepfake Einschätzung gesamt'!I134,"2")+COUNTIF('Deepfake Einschätzung gesamt'!J134,"1")+COUNTIF('Deepfake Einschätzung gesamt'!K134,"2")</f>
        <v>8</v>
      </c>
      <c r="D116" s="1">
        <f t="shared" si="31"/>
        <v>2</v>
      </c>
      <c r="E116" s="1">
        <v>2</v>
      </c>
      <c r="H116" s="45"/>
      <c r="I116" s="45"/>
      <c r="J116" s="45"/>
      <c r="K116" s="45"/>
      <c r="L116" s="45">
        <f t="shared" si="51"/>
        <v>14</v>
      </c>
      <c r="M116" s="45">
        <f t="shared" si="32"/>
        <v>67.5</v>
      </c>
      <c r="N116" s="44">
        <f t="shared" si="33"/>
        <v>53.5</v>
      </c>
      <c r="O116" s="44">
        <f t="shared" si="34"/>
        <v>2862.25</v>
      </c>
      <c r="P116" s="44"/>
      <c r="Q116" s="44"/>
      <c r="R116" s="44"/>
      <c r="S116" s="44"/>
      <c r="AB116" s="1">
        <v>115</v>
      </c>
      <c r="AC116" s="1">
        <v>3</v>
      </c>
      <c r="AD116" s="1">
        <v>4</v>
      </c>
      <c r="AE116" s="45">
        <f t="shared" si="35"/>
        <v>105.5</v>
      </c>
      <c r="AF116" s="45">
        <f t="shared" si="36"/>
        <v>116</v>
      </c>
      <c r="AG116" s="44">
        <f t="shared" si="37"/>
        <v>10.5</v>
      </c>
      <c r="AH116" s="44">
        <f t="shared" si="38"/>
        <v>110.25</v>
      </c>
      <c r="AI116" s="44"/>
      <c r="AJ116" s="44"/>
      <c r="AK116" s="44"/>
      <c r="AL116" s="44"/>
      <c r="AU116" s="45">
        <f t="shared" si="39"/>
        <v>85.5</v>
      </c>
      <c r="AV116" s="45">
        <f t="shared" si="40"/>
        <v>67.5</v>
      </c>
      <c r="AW116" s="44">
        <f t="shared" si="41"/>
        <v>-18</v>
      </c>
      <c r="AX116" s="44">
        <f t="shared" si="42"/>
        <v>324</v>
      </c>
      <c r="AY116" s="44"/>
      <c r="AZ116" s="44"/>
      <c r="BA116" s="44"/>
      <c r="BB116" s="44"/>
      <c r="BK116" s="1">
        <v>3</v>
      </c>
      <c r="BL116" s="1"/>
      <c r="BM116" s="45">
        <f t="shared" si="43"/>
        <v>22.5</v>
      </c>
      <c r="BN116" s="45">
        <f t="shared" si="44"/>
        <v>67.5</v>
      </c>
      <c r="BO116" s="44">
        <f t="shared" si="45"/>
        <v>45</v>
      </c>
      <c r="BP116" s="44">
        <f t="shared" si="46"/>
        <v>2025</v>
      </c>
      <c r="BQ116" s="44"/>
      <c r="BR116" s="44"/>
      <c r="BS116" s="44"/>
      <c r="BT116" s="44"/>
      <c r="CC116" s="1">
        <v>4</v>
      </c>
      <c r="CD116" s="45">
        <f t="shared" si="47"/>
        <v>80</v>
      </c>
      <c r="CE116" s="45">
        <f t="shared" si="48"/>
        <v>67.5</v>
      </c>
      <c r="CF116" s="44">
        <f t="shared" si="49"/>
        <v>-12.5</v>
      </c>
      <c r="CG116" s="44">
        <f t="shared" si="50"/>
        <v>156.25</v>
      </c>
      <c r="CH116" s="44"/>
      <c r="CI116" s="44"/>
      <c r="CJ116" s="44"/>
      <c r="CK116" s="44"/>
    </row>
    <row r="117" spans="1:96" x14ac:dyDescent="0.2">
      <c r="A117" s="32">
        <v>116</v>
      </c>
      <c r="B117" s="1">
        <v>2</v>
      </c>
      <c r="C117" s="1">
        <f xml:space="preserve"> COUNTIF('Deepfake Einschätzung gesamt'!B135,"1")+COUNTIF('Deepfake Einschätzung gesamt'!C135,"2")+COUNTIF('Deepfake Einschätzung gesamt'!D135,"1")+COUNTIF('Deepfake Einschätzung gesamt'!E135,"1")+COUNTIF('Deepfake Einschätzung gesamt'!F135,"2")+COUNTIF('Deepfake Einschätzung gesamt'!G135,"1")+COUNTIF('Deepfake Einschätzung gesamt'!H135,"2")+COUNTIF('Deepfake Einschätzung gesamt'!I135,"2")+COUNTIF('Deepfake Einschätzung gesamt'!J135,"1")+COUNTIF('Deepfake Einschätzung gesamt'!K135,"2")</f>
        <v>6</v>
      </c>
      <c r="D117" s="1">
        <f t="shared" si="31"/>
        <v>4</v>
      </c>
      <c r="E117" s="1">
        <v>1</v>
      </c>
      <c r="H117" s="45"/>
      <c r="I117" s="45"/>
      <c r="J117" s="45"/>
      <c r="K117" s="45"/>
      <c r="L117" s="45">
        <f t="shared" si="51"/>
        <v>56</v>
      </c>
      <c r="M117" s="45">
        <f t="shared" si="32"/>
        <v>26.5</v>
      </c>
      <c r="N117" s="44">
        <f t="shared" si="33"/>
        <v>-29.5</v>
      </c>
      <c r="O117" s="44">
        <f t="shared" si="34"/>
        <v>870.25</v>
      </c>
      <c r="P117" s="44"/>
      <c r="Q117" s="44"/>
      <c r="R117" s="44"/>
      <c r="S117" s="44"/>
      <c r="AB117" s="1">
        <v>116</v>
      </c>
      <c r="AC117" s="1">
        <v>2</v>
      </c>
      <c r="AD117" s="1">
        <v>3</v>
      </c>
      <c r="AE117" s="45">
        <f t="shared" si="35"/>
        <v>62</v>
      </c>
      <c r="AF117" s="45">
        <f t="shared" si="36"/>
        <v>78</v>
      </c>
      <c r="AG117" s="44">
        <f t="shared" si="37"/>
        <v>16</v>
      </c>
      <c r="AH117" s="44">
        <f t="shared" si="38"/>
        <v>256</v>
      </c>
      <c r="AI117" s="44"/>
      <c r="AJ117" s="44"/>
      <c r="AK117" s="44"/>
      <c r="AL117" s="44"/>
      <c r="AU117" s="45">
        <f t="shared" si="39"/>
        <v>28</v>
      </c>
      <c r="AV117" s="45">
        <f t="shared" si="40"/>
        <v>26.5</v>
      </c>
      <c r="AW117" s="44">
        <f t="shared" si="41"/>
        <v>-1.5</v>
      </c>
      <c r="AX117" s="44">
        <f t="shared" si="42"/>
        <v>2.25</v>
      </c>
      <c r="AY117" s="44"/>
      <c r="AZ117" s="44"/>
      <c r="BA117" s="44"/>
      <c r="BB117" s="44"/>
      <c r="BK117" s="1">
        <v>3</v>
      </c>
      <c r="BL117" s="1"/>
      <c r="BM117" s="45">
        <f t="shared" si="43"/>
        <v>22.5</v>
      </c>
      <c r="BN117" s="45">
        <f t="shared" si="44"/>
        <v>26.5</v>
      </c>
      <c r="BO117" s="44">
        <f t="shared" si="45"/>
        <v>4</v>
      </c>
      <c r="BP117" s="44">
        <f t="shared" si="46"/>
        <v>16</v>
      </c>
      <c r="BQ117" s="44"/>
      <c r="BR117" s="44"/>
      <c r="BS117" s="44"/>
      <c r="BT117" s="44"/>
      <c r="CC117" s="1">
        <v>4</v>
      </c>
      <c r="CD117" s="45">
        <f t="shared" si="47"/>
        <v>80</v>
      </c>
      <c r="CE117" s="45">
        <f t="shared" si="48"/>
        <v>26.5</v>
      </c>
      <c r="CF117" s="44">
        <f t="shared" si="49"/>
        <v>-53.5</v>
      </c>
      <c r="CG117" s="44">
        <f t="shared" si="50"/>
        <v>2862.25</v>
      </c>
      <c r="CH117" s="44"/>
      <c r="CI117" s="44"/>
      <c r="CJ117" s="44"/>
      <c r="CK117" s="44"/>
    </row>
    <row r="118" spans="1:96" x14ac:dyDescent="0.2">
      <c r="A118" s="32">
        <v>117</v>
      </c>
      <c r="B118" s="1">
        <v>2</v>
      </c>
      <c r="C118" s="1">
        <f xml:space="preserve"> COUNTIF('Deepfake Einschätzung gesamt'!B136,"1")+COUNTIF('Deepfake Einschätzung gesamt'!C136,"2")+COUNTIF('Deepfake Einschätzung gesamt'!D136,"1")+COUNTIF('Deepfake Einschätzung gesamt'!E136,"1")+COUNTIF('Deepfake Einschätzung gesamt'!F136,"2")+COUNTIF('Deepfake Einschätzung gesamt'!G136,"1")+COUNTIF('Deepfake Einschätzung gesamt'!H136,"2")+COUNTIF('Deepfake Einschätzung gesamt'!I136,"2")+COUNTIF('Deepfake Einschätzung gesamt'!J136,"1")+COUNTIF('Deepfake Einschätzung gesamt'!K136,"2")</f>
        <v>9</v>
      </c>
      <c r="D118" s="1">
        <f t="shared" si="31"/>
        <v>1</v>
      </c>
      <c r="E118" s="1">
        <v>2</v>
      </c>
      <c r="H118" s="45"/>
      <c r="I118" s="45"/>
      <c r="J118" s="45"/>
      <c r="K118" s="45"/>
      <c r="L118" s="45">
        <f t="shared" si="51"/>
        <v>56</v>
      </c>
      <c r="M118" s="45">
        <f t="shared" si="32"/>
        <v>90.5</v>
      </c>
      <c r="N118" s="44">
        <f t="shared" si="33"/>
        <v>34.5</v>
      </c>
      <c r="O118" s="44">
        <f t="shared" si="34"/>
        <v>1190.25</v>
      </c>
      <c r="P118" s="44"/>
      <c r="Q118" s="44"/>
      <c r="R118" s="44"/>
      <c r="S118" s="44"/>
      <c r="AB118" s="1">
        <v>117</v>
      </c>
      <c r="AC118" s="1">
        <v>3</v>
      </c>
      <c r="AD118" s="1">
        <v>3</v>
      </c>
      <c r="AE118" s="45">
        <f t="shared" si="35"/>
        <v>105.5</v>
      </c>
      <c r="AF118" s="45">
        <f t="shared" si="36"/>
        <v>78</v>
      </c>
      <c r="AG118" s="44">
        <f t="shared" si="37"/>
        <v>-27.5</v>
      </c>
      <c r="AH118" s="44">
        <f t="shared" si="38"/>
        <v>756.25</v>
      </c>
      <c r="AI118" s="44"/>
      <c r="AJ118" s="44"/>
      <c r="AK118" s="44"/>
      <c r="AL118" s="44"/>
      <c r="AU118" s="45">
        <f t="shared" si="39"/>
        <v>85.5</v>
      </c>
      <c r="AV118" s="45">
        <f t="shared" si="40"/>
        <v>90.5</v>
      </c>
      <c r="AW118" s="44">
        <f t="shared" si="41"/>
        <v>5</v>
      </c>
      <c r="AX118" s="44">
        <f t="shared" si="42"/>
        <v>25</v>
      </c>
      <c r="AY118" s="44"/>
      <c r="AZ118" s="44"/>
      <c r="BA118" s="44"/>
      <c r="BB118" s="44"/>
      <c r="BK118" s="1">
        <v>3</v>
      </c>
      <c r="BL118" s="1"/>
      <c r="BM118" s="45">
        <f t="shared" si="43"/>
        <v>22.5</v>
      </c>
      <c r="BN118" s="45">
        <f t="shared" si="44"/>
        <v>90.5</v>
      </c>
      <c r="BO118" s="44">
        <f t="shared" si="45"/>
        <v>68</v>
      </c>
      <c r="BP118" s="44">
        <f t="shared" si="46"/>
        <v>4624</v>
      </c>
      <c r="BQ118" s="44"/>
      <c r="BR118" s="44"/>
      <c r="BS118" s="44"/>
      <c r="BT118" s="44"/>
      <c r="CC118" s="1">
        <v>4</v>
      </c>
      <c r="CD118" s="45">
        <f t="shared" si="47"/>
        <v>80</v>
      </c>
      <c r="CE118" s="45">
        <f t="shared" si="48"/>
        <v>90.5</v>
      </c>
      <c r="CF118" s="44">
        <f t="shared" si="49"/>
        <v>10.5</v>
      </c>
      <c r="CG118" s="44">
        <f t="shared" si="50"/>
        <v>110.25</v>
      </c>
      <c r="CH118" s="44"/>
      <c r="CI118" s="44"/>
      <c r="CJ118" s="44"/>
      <c r="CK118" s="44"/>
    </row>
    <row r="119" spans="1:96" x14ac:dyDescent="0.2">
      <c r="A119" s="32">
        <v>118</v>
      </c>
      <c r="B119" s="1">
        <v>3</v>
      </c>
      <c r="C119" s="1">
        <f xml:space="preserve"> COUNTIF('Deepfake Einschätzung gesamt'!B137,"1")+COUNTIF('Deepfake Einschätzung gesamt'!C137,"2")+COUNTIF('Deepfake Einschätzung gesamt'!D137,"1")+COUNTIF('Deepfake Einschätzung gesamt'!E137,"1")+COUNTIF('Deepfake Einschätzung gesamt'!F137,"2")+COUNTIF('Deepfake Einschätzung gesamt'!G137,"1")+COUNTIF('Deepfake Einschätzung gesamt'!H137,"2")+COUNTIF('Deepfake Einschätzung gesamt'!I137,"2")+COUNTIF('Deepfake Einschätzung gesamt'!J137,"1")+COUNTIF('Deepfake Einschätzung gesamt'!K137,"2")</f>
        <v>6</v>
      </c>
      <c r="D119" s="1">
        <f t="shared" si="31"/>
        <v>4</v>
      </c>
      <c r="E119" s="1">
        <v>2</v>
      </c>
      <c r="H119" s="45"/>
      <c r="I119" s="45"/>
      <c r="J119" s="45"/>
      <c r="K119" s="45"/>
      <c r="L119" s="45">
        <f t="shared" si="51"/>
        <v>102.5</v>
      </c>
      <c r="M119" s="45">
        <f t="shared" si="32"/>
        <v>26.5</v>
      </c>
      <c r="N119" s="44">
        <f t="shared" si="33"/>
        <v>-76</v>
      </c>
      <c r="O119" s="44">
        <f t="shared" si="34"/>
        <v>5776</v>
      </c>
      <c r="P119" s="44"/>
      <c r="Q119" s="44"/>
      <c r="R119" s="44"/>
      <c r="S119" s="44"/>
      <c r="AB119" s="1">
        <v>118</v>
      </c>
      <c r="AC119" s="1">
        <v>3</v>
      </c>
      <c r="AD119" s="1">
        <v>3</v>
      </c>
      <c r="AE119" s="45">
        <f t="shared" si="35"/>
        <v>105.5</v>
      </c>
      <c r="AF119" s="45">
        <f t="shared" si="36"/>
        <v>78</v>
      </c>
      <c r="AG119" s="44">
        <f t="shared" si="37"/>
        <v>-27.5</v>
      </c>
      <c r="AH119" s="44">
        <f t="shared" si="38"/>
        <v>756.25</v>
      </c>
      <c r="AI119" s="44"/>
      <c r="AJ119" s="44"/>
      <c r="AK119" s="44"/>
      <c r="AL119" s="44"/>
      <c r="AU119" s="45">
        <f t="shared" si="39"/>
        <v>85.5</v>
      </c>
      <c r="AV119" s="45">
        <f t="shared" si="40"/>
        <v>26.5</v>
      </c>
      <c r="AW119" s="44">
        <f t="shared" si="41"/>
        <v>-59</v>
      </c>
      <c r="AX119" s="44">
        <f t="shared" si="42"/>
        <v>3481</v>
      </c>
      <c r="AY119" s="44"/>
      <c r="AZ119" s="44"/>
      <c r="BA119" s="44"/>
      <c r="BB119" s="44"/>
      <c r="BK119" s="1">
        <v>3</v>
      </c>
      <c r="BL119" s="1"/>
      <c r="BM119" s="45">
        <f t="shared" si="43"/>
        <v>22.5</v>
      </c>
      <c r="BN119" s="45">
        <f t="shared" si="44"/>
        <v>26.5</v>
      </c>
      <c r="BO119" s="44">
        <f t="shared" si="45"/>
        <v>4</v>
      </c>
      <c r="BP119" s="44">
        <f t="shared" si="46"/>
        <v>16</v>
      </c>
      <c r="BQ119" s="44"/>
      <c r="BR119" s="44"/>
      <c r="BS119" s="44"/>
      <c r="BT119" s="44"/>
      <c r="CC119" s="1">
        <v>4</v>
      </c>
      <c r="CD119" s="45">
        <f t="shared" si="47"/>
        <v>80</v>
      </c>
      <c r="CE119" s="45">
        <f t="shared" si="48"/>
        <v>26.5</v>
      </c>
      <c r="CF119" s="44">
        <f t="shared" si="49"/>
        <v>-53.5</v>
      </c>
      <c r="CG119" s="44">
        <f t="shared" si="50"/>
        <v>2862.25</v>
      </c>
      <c r="CH119" s="44"/>
      <c r="CI119" s="44"/>
      <c r="CJ119" s="44"/>
      <c r="CK119" s="44"/>
    </row>
    <row r="120" spans="1:96" x14ac:dyDescent="0.2">
      <c r="A120" s="32">
        <v>119</v>
      </c>
      <c r="B120" s="1">
        <v>2</v>
      </c>
      <c r="C120" s="1">
        <f xml:space="preserve"> COUNTIF('Deepfake Einschätzung gesamt'!B138,"1")+COUNTIF('Deepfake Einschätzung gesamt'!C138,"2")+COUNTIF('Deepfake Einschätzung gesamt'!D138,"1")+COUNTIF('Deepfake Einschätzung gesamt'!E138,"1")+COUNTIF('Deepfake Einschätzung gesamt'!F138,"2")+COUNTIF('Deepfake Einschätzung gesamt'!G138,"1")+COUNTIF('Deepfake Einschätzung gesamt'!H138,"2")+COUNTIF('Deepfake Einschätzung gesamt'!I138,"2")+COUNTIF('Deepfake Einschätzung gesamt'!J138,"1")+COUNTIF('Deepfake Einschätzung gesamt'!K138,"2")</f>
        <v>7</v>
      </c>
      <c r="D120" s="1">
        <f t="shared" si="31"/>
        <v>3</v>
      </c>
      <c r="E120" s="1">
        <v>2</v>
      </c>
      <c r="H120" s="45"/>
      <c r="I120" s="45"/>
      <c r="J120" s="45"/>
      <c r="K120" s="45"/>
      <c r="L120" s="45">
        <f t="shared" si="51"/>
        <v>56</v>
      </c>
      <c r="M120" s="45">
        <f t="shared" si="32"/>
        <v>46</v>
      </c>
      <c r="N120" s="44">
        <f t="shared" si="33"/>
        <v>-10</v>
      </c>
      <c r="O120" s="44">
        <f t="shared" si="34"/>
        <v>100</v>
      </c>
      <c r="P120" s="44"/>
      <c r="Q120" s="44"/>
      <c r="R120" s="44"/>
      <c r="S120" s="44"/>
      <c r="AB120" s="1">
        <v>119</v>
      </c>
      <c r="AC120" s="1">
        <v>3</v>
      </c>
      <c r="AD120" s="1">
        <v>3</v>
      </c>
      <c r="AE120" s="45">
        <f t="shared" si="35"/>
        <v>105.5</v>
      </c>
      <c r="AF120" s="45">
        <f t="shared" si="36"/>
        <v>78</v>
      </c>
      <c r="AG120" s="44">
        <f t="shared" si="37"/>
        <v>-27.5</v>
      </c>
      <c r="AH120" s="44">
        <f t="shared" si="38"/>
        <v>756.25</v>
      </c>
      <c r="AI120" s="44"/>
      <c r="AJ120" s="44"/>
      <c r="AK120" s="44"/>
      <c r="AL120" s="44"/>
      <c r="AU120" s="45">
        <f t="shared" si="39"/>
        <v>85.5</v>
      </c>
      <c r="AV120" s="45">
        <f t="shared" si="40"/>
        <v>46</v>
      </c>
      <c r="AW120" s="44">
        <f t="shared" si="41"/>
        <v>-39.5</v>
      </c>
      <c r="AX120" s="44">
        <f t="shared" si="42"/>
        <v>1560.25</v>
      </c>
      <c r="AY120" s="44"/>
      <c r="AZ120" s="44"/>
      <c r="BA120" s="44"/>
      <c r="BB120" s="44"/>
      <c r="BK120" s="1">
        <v>3</v>
      </c>
      <c r="BL120" s="1"/>
      <c r="BM120" s="45">
        <f t="shared" si="43"/>
        <v>22.5</v>
      </c>
      <c r="BN120" s="45">
        <f t="shared" si="44"/>
        <v>46</v>
      </c>
      <c r="BO120" s="44">
        <f t="shared" si="45"/>
        <v>23.5</v>
      </c>
      <c r="BP120" s="44">
        <f t="shared" si="46"/>
        <v>552.25</v>
      </c>
      <c r="BQ120" s="44"/>
      <c r="BR120" s="44"/>
      <c r="BS120" s="44"/>
      <c r="BT120" s="44"/>
      <c r="CC120" s="1">
        <v>4</v>
      </c>
      <c r="CD120" s="45">
        <f t="shared" si="47"/>
        <v>80</v>
      </c>
      <c r="CE120" s="45">
        <f t="shared" si="48"/>
        <v>46</v>
      </c>
      <c r="CF120" s="44">
        <f t="shared" si="49"/>
        <v>-34</v>
      </c>
      <c r="CG120" s="44">
        <f t="shared" si="50"/>
        <v>1156</v>
      </c>
      <c r="CH120" s="44"/>
      <c r="CI120" s="44"/>
      <c r="CJ120" s="44"/>
      <c r="CK120" s="44"/>
    </row>
    <row r="121" spans="1:96" x14ac:dyDescent="0.2">
      <c r="A121" s="32">
        <v>120</v>
      </c>
      <c r="B121" s="1">
        <v>2</v>
      </c>
      <c r="C121" s="1">
        <f xml:space="preserve"> COUNTIF('Deepfake Einschätzung gesamt'!B139,"1")+COUNTIF('Deepfake Einschätzung gesamt'!C139,"2")+COUNTIF('Deepfake Einschätzung gesamt'!D139,"1")+COUNTIF('Deepfake Einschätzung gesamt'!E139,"1")+COUNTIF('Deepfake Einschätzung gesamt'!F139,"2")+COUNTIF('Deepfake Einschätzung gesamt'!G139,"1")+COUNTIF('Deepfake Einschätzung gesamt'!H139,"2")+COUNTIF('Deepfake Einschätzung gesamt'!I139,"2")+COUNTIF('Deepfake Einschätzung gesamt'!J139,"1")+COUNTIF('Deepfake Einschätzung gesamt'!K139,"2")</f>
        <v>7</v>
      </c>
      <c r="D121" s="1">
        <f t="shared" si="31"/>
        <v>3</v>
      </c>
      <c r="E121" s="1">
        <v>2</v>
      </c>
      <c r="H121" s="45"/>
      <c r="I121" s="45"/>
      <c r="J121" s="45"/>
      <c r="K121" s="45"/>
      <c r="L121" s="45">
        <f t="shared" si="51"/>
        <v>56</v>
      </c>
      <c r="M121" s="45">
        <f t="shared" si="32"/>
        <v>46</v>
      </c>
      <c r="N121" s="44">
        <f t="shared" si="33"/>
        <v>-10</v>
      </c>
      <c r="O121" s="44">
        <f t="shared" si="34"/>
        <v>100</v>
      </c>
      <c r="P121" s="44"/>
      <c r="Q121" s="44"/>
      <c r="R121" s="44"/>
      <c r="S121" s="44"/>
      <c r="AB121" s="1">
        <v>120</v>
      </c>
      <c r="AC121" s="1">
        <v>3</v>
      </c>
      <c r="AD121" s="1">
        <v>3</v>
      </c>
      <c r="AE121" s="45">
        <f t="shared" si="35"/>
        <v>105.5</v>
      </c>
      <c r="AF121" s="45">
        <f t="shared" si="36"/>
        <v>78</v>
      </c>
      <c r="AG121" s="44">
        <f t="shared" si="37"/>
        <v>-27.5</v>
      </c>
      <c r="AH121" s="44">
        <f t="shared" si="38"/>
        <v>756.25</v>
      </c>
      <c r="AI121" s="44"/>
      <c r="AJ121" s="44"/>
      <c r="AK121" s="44"/>
      <c r="AL121" s="44"/>
      <c r="AU121" s="45">
        <f t="shared" si="39"/>
        <v>85.5</v>
      </c>
      <c r="AV121" s="45">
        <f t="shared" si="40"/>
        <v>46</v>
      </c>
      <c r="AW121" s="44">
        <f t="shared" si="41"/>
        <v>-39.5</v>
      </c>
      <c r="AX121" s="44">
        <f t="shared" si="42"/>
        <v>1560.25</v>
      </c>
      <c r="AY121" s="44"/>
      <c r="AZ121" s="44"/>
      <c r="BA121" s="44"/>
      <c r="BB121" s="44"/>
      <c r="BK121" s="1">
        <v>-77</v>
      </c>
      <c r="BL121" s="1"/>
      <c r="BM121" s="45">
        <f t="shared" si="43"/>
        <v>1</v>
      </c>
      <c r="BN121" s="45">
        <f t="shared" si="44"/>
        <v>46</v>
      </c>
      <c r="BO121" s="44">
        <f t="shared" si="45"/>
        <v>45</v>
      </c>
      <c r="BP121" s="44">
        <f t="shared" si="46"/>
        <v>2025</v>
      </c>
      <c r="BQ121" s="44"/>
      <c r="BR121" s="44"/>
      <c r="BS121" s="44"/>
      <c r="BT121" s="44"/>
      <c r="CC121" s="1">
        <v>4</v>
      </c>
      <c r="CD121" s="45">
        <f t="shared" si="47"/>
        <v>80</v>
      </c>
      <c r="CE121" s="45">
        <f t="shared" si="48"/>
        <v>46</v>
      </c>
      <c r="CF121" s="44">
        <f t="shared" si="49"/>
        <v>-34</v>
      </c>
      <c r="CG121" s="44">
        <f t="shared" si="50"/>
        <v>1156</v>
      </c>
      <c r="CH121" s="44"/>
      <c r="CI121" s="44"/>
      <c r="CJ121" s="44"/>
      <c r="CK121" s="44"/>
    </row>
    <row r="122" spans="1:96" x14ac:dyDescent="0.2">
      <c r="AB122" s="1">
        <v>121</v>
      </c>
      <c r="AC122" s="1">
        <v>2</v>
      </c>
      <c r="AD122" s="1">
        <v>3</v>
      </c>
      <c r="AE122" s="45">
        <f t="shared" si="35"/>
        <v>62</v>
      </c>
      <c r="AF122" s="45">
        <f t="shared" si="36"/>
        <v>78</v>
      </c>
      <c r="AG122" s="44">
        <f t="shared" si="37"/>
        <v>16</v>
      </c>
      <c r="AH122" s="44">
        <f t="shared" si="38"/>
        <v>256</v>
      </c>
    </row>
    <row r="123" spans="1:96" x14ac:dyDescent="0.2">
      <c r="AB123" s="1">
        <v>122</v>
      </c>
      <c r="AC123" s="1">
        <v>3</v>
      </c>
      <c r="AD123" s="1">
        <v>3</v>
      </c>
      <c r="AE123" s="45">
        <f t="shared" si="35"/>
        <v>105.5</v>
      </c>
      <c r="AF123" s="45">
        <f t="shared" si="36"/>
        <v>78</v>
      </c>
      <c r="AG123" s="44">
        <f t="shared" si="37"/>
        <v>-27.5</v>
      </c>
      <c r="AH123" s="44">
        <f t="shared" si="38"/>
        <v>756.25</v>
      </c>
    </row>
    <row r="124" spans="1:96" x14ac:dyDescent="0.2">
      <c r="AB124" s="1">
        <v>123</v>
      </c>
      <c r="AC124" s="1">
        <v>3</v>
      </c>
      <c r="AD124" s="1">
        <v>2</v>
      </c>
      <c r="AE124" s="45">
        <f t="shared" si="35"/>
        <v>105.5</v>
      </c>
      <c r="AF124" s="45">
        <f t="shared" si="36"/>
        <v>25</v>
      </c>
      <c r="AG124" s="44">
        <f t="shared" si="37"/>
        <v>-80.5</v>
      </c>
      <c r="AH124" s="44">
        <f t="shared" si="38"/>
        <v>6480.25</v>
      </c>
    </row>
    <row r="125" spans="1:96" x14ac:dyDescent="0.2">
      <c r="AB125" s="1">
        <v>124</v>
      </c>
      <c r="AC125" s="1">
        <v>3</v>
      </c>
      <c r="AD125" s="1">
        <v>3</v>
      </c>
      <c r="AE125" s="45">
        <f t="shared" si="35"/>
        <v>105.5</v>
      </c>
      <c r="AF125" s="45">
        <f t="shared" si="36"/>
        <v>78</v>
      </c>
      <c r="AG125" s="44">
        <f t="shared" si="37"/>
        <v>-27.5</v>
      </c>
      <c r="AH125" s="44">
        <f t="shared" si="38"/>
        <v>756.25</v>
      </c>
    </row>
    <row r="126" spans="1:96" x14ac:dyDescent="0.2">
      <c r="AB126" s="1">
        <v>125</v>
      </c>
      <c r="AC126" s="1">
        <v>3</v>
      </c>
      <c r="AD126" s="1">
        <v>3</v>
      </c>
      <c r="AE126" s="45">
        <f t="shared" si="35"/>
        <v>105.5</v>
      </c>
      <c r="AF126" s="45">
        <f t="shared" si="36"/>
        <v>78</v>
      </c>
      <c r="AG126" s="44">
        <f t="shared" si="37"/>
        <v>-27.5</v>
      </c>
      <c r="AH126" s="44">
        <f t="shared" si="38"/>
        <v>756.25</v>
      </c>
    </row>
    <row r="127" spans="1:96" x14ac:dyDescent="0.2">
      <c r="AB127" s="1">
        <v>126</v>
      </c>
      <c r="AC127" s="1">
        <v>3</v>
      </c>
      <c r="AD127" s="1">
        <v>2</v>
      </c>
      <c r="AE127" s="45">
        <f t="shared" si="35"/>
        <v>105.5</v>
      </c>
      <c r="AF127" s="45">
        <f t="shared" si="36"/>
        <v>25</v>
      </c>
      <c r="AG127" s="44">
        <f t="shared" si="37"/>
        <v>-80.5</v>
      </c>
      <c r="AH127" s="44">
        <f t="shared" si="38"/>
        <v>6480.25</v>
      </c>
    </row>
    <row r="128" spans="1:96" x14ac:dyDescent="0.2">
      <c r="AB128" s="1">
        <v>127</v>
      </c>
      <c r="AC128" s="1">
        <v>3</v>
      </c>
      <c r="AD128" s="1">
        <v>2</v>
      </c>
      <c r="AE128" s="45">
        <f t="shared" si="35"/>
        <v>105.5</v>
      </c>
      <c r="AF128" s="45">
        <f t="shared" si="36"/>
        <v>25</v>
      </c>
      <c r="AG128" s="44">
        <f t="shared" si="37"/>
        <v>-80.5</v>
      </c>
      <c r="AH128" s="44">
        <f t="shared" si="38"/>
        <v>6480.25</v>
      </c>
    </row>
    <row r="129" spans="28:34" x14ac:dyDescent="0.2">
      <c r="AB129" s="1">
        <v>128</v>
      </c>
      <c r="AC129" s="1">
        <v>3</v>
      </c>
      <c r="AD129" s="1">
        <v>2</v>
      </c>
      <c r="AE129" s="45">
        <f t="shared" si="35"/>
        <v>105.5</v>
      </c>
      <c r="AF129" s="45">
        <f t="shared" si="36"/>
        <v>25</v>
      </c>
      <c r="AG129" s="44">
        <f t="shared" si="37"/>
        <v>-80.5</v>
      </c>
      <c r="AH129" s="44">
        <f t="shared" si="38"/>
        <v>6480.25</v>
      </c>
    </row>
    <row r="130" spans="28:34" x14ac:dyDescent="0.2">
      <c r="AB130" s="1">
        <v>129</v>
      </c>
      <c r="AC130" s="1">
        <v>1</v>
      </c>
      <c r="AD130" s="1">
        <v>2</v>
      </c>
      <c r="AE130" s="45">
        <f t="shared" si="35"/>
        <v>17</v>
      </c>
      <c r="AF130" s="45">
        <f t="shared" si="36"/>
        <v>25</v>
      </c>
      <c r="AG130" s="44">
        <f t="shared" si="37"/>
        <v>8</v>
      </c>
      <c r="AH130" s="44">
        <f t="shared" si="38"/>
        <v>64</v>
      </c>
    </row>
    <row r="131" spans="28:34" x14ac:dyDescent="0.2">
      <c r="AB131" s="1">
        <v>130</v>
      </c>
      <c r="AC131" s="1">
        <v>2</v>
      </c>
      <c r="AD131" s="1">
        <v>2</v>
      </c>
      <c r="AE131" s="45">
        <f t="shared" ref="AE131:AE137" si="52">_xlfn.RANK.AVG(AC131,$AC$2:$AC$121,1)</f>
        <v>62</v>
      </c>
      <c r="AF131" s="45">
        <f t="shared" ref="AF131:AF137" si="53">_xlfn.RANK.AVG(AD131,$AD$2:$AD$121,1)</f>
        <v>25</v>
      </c>
      <c r="AG131" s="44">
        <f t="shared" ref="AG131:AG137" si="54">AF131-AE131</f>
        <v>-37</v>
      </c>
      <c r="AH131" s="44">
        <f t="shared" ref="AH131:AH137" si="55">(AG131)*(AG131)</f>
        <v>1369</v>
      </c>
    </row>
    <row r="132" spans="28:34" x14ac:dyDescent="0.2">
      <c r="AB132" s="1">
        <v>131</v>
      </c>
      <c r="AC132" s="1">
        <v>1</v>
      </c>
      <c r="AD132" s="1">
        <v>3</v>
      </c>
      <c r="AE132" s="45">
        <f t="shared" si="52"/>
        <v>17</v>
      </c>
      <c r="AF132" s="45">
        <f t="shared" si="53"/>
        <v>78</v>
      </c>
      <c r="AG132" s="44">
        <f t="shared" si="54"/>
        <v>61</v>
      </c>
      <c r="AH132" s="44">
        <f t="shared" si="55"/>
        <v>3721</v>
      </c>
    </row>
    <row r="133" spans="28:34" x14ac:dyDescent="0.2">
      <c r="AB133" s="1">
        <v>132</v>
      </c>
      <c r="AC133" s="1">
        <v>2</v>
      </c>
      <c r="AD133" s="1">
        <v>2</v>
      </c>
      <c r="AE133" s="45">
        <f t="shared" si="52"/>
        <v>62</v>
      </c>
      <c r="AF133" s="45">
        <f t="shared" si="53"/>
        <v>25</v>
      </c>
      <c r="AG133" s="44">
        <f t="shared" si="54"/>
        <v>-37</v>
      </c>
      <c r="AH133" s="44">
        <f t="shared" si="55"/>
        <v>1369</v>
      </c>
    </row>
    <row r="134" spans="28:34" x14ac:dyDescent="0.2">
      <c r="AB134" s="1">
        <v>133</v>
      </c>
      <c r="AC134" s="1">
        <v>2</v>
      </c>
      <c r="AD134" s="1">
        <v>2</v>
      </c>
      <c r="AE134" s="45">
        <f t="shared" si="52"/>
        <v>62</v>
      </c>
      <c r="AF134" s="45">
        <f t="shared" si="53"/>
        <v>25</v>
      </c>
      <c r="AG134" s="44">
        <f t="shared" si="54"/>
        <v>-37</v>
      </c>
      <c r="AH134" s="44">
        <f t="shared" si="55"/>
        <v>1369</v>
      </c>
    </row>
    <row r="135" spans="28:34" x14ac:dyDescent="0.2">
      <c r="AB135" s="1">
        <v>134</v>
      </c>
      <c r="AC135" s="1">
        <v>3</v>
      </c>
      <c r="AD135" s="1">
        <v>2</v>
      </c>
      <c r="AE135" s="45">
        <f t="shared" si="52"/>
        <v>105.5</v>
      </c>
      <c r="AF135" s="45">
        <f t="shared" si="53"/>
        <v>25</v>
      </c>
      <c r="AG135" s="44">
        <f t="shared" si="54"/>
        <v>-80.5</v>
      </c>
      <c r="AH135" s="44">
        <f t="shared" si="55"/>
        <v>6480.25</v>
      </c>
    </row>
    <row r="136" spans="28:34" x14ac:dyDescent="0.2">
      <c r="AB136" s="1">
        <v>135</v>
      </c>
      <c r="AC136" s="1">
        <v>2</v>
      </c>
      <c r="AD136" s="1">
        <v>3</v>
      </c>
      <c r="AE136" s="45">
        <f t="shared" si="52"/>
        <v>62</v>
      </c>
      <c r="AF136" s="45">
        <f t="shared" si="53"/>
        <v>78</v>
      </c>
      <c r="AG136" s="44">
        <f t="shared" si="54"/>
        <v>16</v>
      </c>
      <c r="AH136" s="44">
        <f t="shared" si="55"/>
        <v>256</v>
      </c>
    </row>
    <row r="137" spans="28:34" x14ac:dyDescent="0.2">
      <c r="AB137" s="1">
        <v>136</v>
      </c>
      <c r="AC137" s="1">
        <v>2</v>
      </c>
      <c r="AD137" s="1">
        <v>2</v>
      </c>
      <c r="AE137" s="45">
        <f t="shared" si="52"/>
        <v>62</v>
      </c>
      <c r="AF137" s="45">
        <f t="shared" si="53"/>
        <v>25</v>
      </c>
      <c r="AG137" s="44">
        <f t="shared" si="54"/>
        <v>-37</v>
      </c>
      <c r="AH137" s="44">
        <f t="shared" si="55"/>
        <v>1369</v>
      </c>
    </row>
  </sheetData>
  <autoFilter ref="AE1:AF139" xr:uid="{F98ABE5F-72E1-42D4-937C-2BCC25D2ACCA}"/>
  <conditionalFormatting sqref="C1:C37 C39:C1048576">
    <cfRule type="cellIs" dxfId="4" priority="7" operator="equal">
      <formula>10</formula>
    </cfRule>
  </conditionalFormatting>
  <conditionalFormatting sqref="D1:E1">
    <cfRule type="cellIs" dxfId="3" priority="1" operator="equal">
      <formula>10</formula>
    </cfRule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BF0F-9C07-43CB-985C-15180C426CE7}">
  <dimension ref="A1:BL122"/>
  <sheetViews>
    <sheetView workbookViewId="0">
      <selection activeCell="AL7" sqref="AL7"/>
    </sheetView>
  </sheetViews>
  <sheetFormatPr baseColWidth="10" defaultRowHeight="12.75" x14ac:dyDescent="0.2"/>
  <cols>
    <col min="1" max="1" width="11.42578125" style="33"/>
    <col min="3" max="3" width="32.5703125" bestFit="1" customWidth="1"/>
    <col min="14" max="14" width="22.28515625" bestFit="1" customWidth="1"/>
    <col min="15" max="15" width="34.140625" bestFit="1" customWidth="1"/>
    <col min="18" max="18" width="39.7109375" bestFit="1" customWidth="1"/>
    <col min="19" max="19" width="34.5703125" bestFit="1" customWidth="1"/>
    <col min="20" max="25" width="25.5703125" customWidth="1"/>
    <col min="26" max="26" width="46.28515625" bestFit="1" customWidth="1"/>
    <col min="31" max="31" width="21.7109375" bestFit="1" customWidth="1"/>
    <col min="32" max="32" width="117.85546875" bestFit="1" customWidth="1"/>
    <col min="33" max="33" width="16.42578125" customWidth="1"/>
    <col min="34" max="34" width="14.140625" bestFit="1" customWidth="1"/>
    <col min="35" max="35" width="31.28515625" bestFit="1" customWidth="1"/>
    <col min="36" max="41" width="25.5703125" customWidth="1"/>
    <col min="42" max="42" width="46.28515625" bestFit="1" customWidth="1"/>
    <col min="47" max="47" width="21.7109375" bestFit="1" customWidth="1"/>
    <col min="48" max="48" width="102" bestFit="1" customWidth="1"/>
    <col min="49" max="49" width="16.42578125" customWidth="1"/>
    <col min="50" max="50" width="14.140625" bestFit="1" customWidth="1"/>
    <col min="51" max="51" width="40.28515625" bestFit="1" customWidth="1"/>
    <col min="52" max="57" width="25.5703125" customWidth="1"/>
    <col min="58" max="58" width="46.28515625" bestFit="1" customWidth="1"/>
    <col min="63" max="63" width="21.7109375" bestFit="1" customWidth="1"/>
    <col min="64" max="64" width="117.85546875" bestFit="1" customWidth="1"/>
  </cols>
  <sheetData>
    <row r="1" spans="1:64" x14ac:dyDescent="0.2">
      <c r="A1" s="33" t="s">
        <v>177</v>
      </c>
      <c r="B1" s="33" t="s">
        <v>1</v>
      </c>
      <c r="C1" s="33" t="s">
        <v>387</v>
      </c>
      <c r="D1" s="33"/>
      <c r="E1" s="33" t="s">
        <v>18</v>
      </c>
      <c r="F1" s="33" t="s">
        <v>22</v>
      </c>
      <c r="G1" s="33" t="s">
        <v>26</v>
      </c>
      <c r="H1" s="33" t="s">
        <v>30</v>
      </c>
      <c r="I1" s="33" t="s">
        <v>34</v>
      </c>
      <c r="J1" s="33" t="s">
        <v>38</v>
      </c>
      <c r="K1" s="33" t="s">
        <v>42</v>
      </c>
      <c r="L1" s="33" t="s">
        <v>46</v>
      </c>
      <c r="M1" s="33" t="s">
        <v>50</v>
      </c>
      <c r="N1" s="33" t="s">
        <v>54</v>
      </c>
      <c r="O1" s="33" t="s">
        <v>388</v>
      </c>
      <c r="P1" s="33"/>
      <c r="Q1" s="33"/>
      <c r="R1" s="33" t="s">
        <v>391</v>
      </c>
      <c r="S1" s="33" t="s">
        <v>392</v>
      </c>
      <c r="T1" s="33" t="s">
        <v>333</v>
      </c>
      <c r="U1" s="33" t="s">
        <v>334</v>
      </c>
      <c r="V1" s="33" t="s">
        <v>283</v>
      </c>
      <c r="W1" s="33" t="s">
        <v>335</v>
      </c>
      <c r="X1" s="33" t="s">
        <v>336</v>
      </c>
      <c r="Y1" s="33" t="s">
        <v>337</v>
      </c>
      <c r="Z1" s="33" t="s">
        <v>338</v>
      </c>
      <c r="AA1" s="33" t="s">
        <v>339</v>
      </c>
      <c r="AB1" s="33" t="s">
        <v>340</v>
      </c>
      <c r="AC1" s="33" t="s">
        <v>341</v>
      </c>
      <c r="AD1" s="33"/>
      <c r="AE1" s="33"/>
      <c r="AF1" s="33" t="s">
        <v>342</v>
      </c>
      <c r="AG1" s="33"/>
      <c r="AH1" s="33" t="s">
        <v>362</v>
      </c>
      <c r="AI1" s="33" t="s">
        <v>389</v>
      </c>
      <c r="AJ1" s="33" t="s">
        <v>333</v>
      </c>
      <c r="AK1" s="33" t="s">
        <v>334</v>
      </c>
      <c r="AL1" s="33" t="s">
        <v>283</v>
      </c>
      <c r="AM1" s="33" t="s">
        <v>335</v>
      </c>
      <c r="AN1" s="33" t="s">
        <v>336</v>
      </c>
      <c r="AO1" s="33" t="s">
        <v>337</v>
      </c>
      <c r="AP1" s="33" t="s">
        <v>338</v>
      </c>
      <c r="AQ1" s="33" t="s">
        <v>339</v>
      </c>
      <c r="AR1" s="33" t="s">
        <v>340</v>
      </c>
      <c r="AS1" s="33" t="s">
        <v>341</v>
      </c>
      <c r="AT1" s="33"/>
      <c r="AU1" s="33"/>
      <c r="AV1" s="33" t="s">
        <v>342</v>
      </c>
      <c r="AW1" s="33"/>
      <c r="AX1" s="33" t="s">
        <v>362</v>
      </c>
      <c r="AY1" s="33" t="s">
        <v>390</v>
      </c>
      <c r="AZ1" s="33" t="s">
        <v>333</v>
      </c>
      <c r="BA1" s="33" t="s">
        <v>334</v>
      </c>
      <c r="BB1" s="33" t="s">
        <v>283</v>
      </c>
      <c r="BC1" s="33" t="s">
        <v>335</v>
      </c>
      <c r="BD1" s="33" t="s">
        <v>336</v>
      </c>
      <c r="BE1" s="33" t="s">
        <v>337</v>
      </c>
      <c r="BF1" s="33" t="s">
        <v>338</v>
      </c>
      <c r="BG1" s="33" t="s">
        <v>339</v>
      </c>
      <c r="BH1" s="33" t="s">
        <v>340</v>
      </c>
      <c r="BI1" s="33" t="s">
        <v>341</v>
      </c>
      <c r="BJ1" s="33"/>
      <c r="BK1" s="33"/>
      <c r="BL1" s="33" t="s">
        <v>342</v>
      </c>
    </row>
    <row r="2" spans="1:64" x14ac:dyDescent="0.2">
      <c r="A2" s="33">
        <v>1</v>
      </c>
      <c r="B2" s="1">
        <v>1</v>
      </c>
      <c r="C2" s="1">
        <f>'Deepfakes gesamt (120)'!L2</f>
        <v>7</v>
      </c>
      <c r="E2" s="28">
        <v>3</v>
      </c>
      <c r="F2" s="28">
        <v>3</v>
      </c>
      <c r="G2" s="28">
        <v>2</v>
      </c>
      <c r="H2" s="28">
        <v>3</v>
      </c>
      <c r="I2" s="28">
        <v>2</v>
      </c>
      <c r="J2" s="28">
        <v>2</v>
      </c>
      <c r="K2" s="28">
        <v>2</v>
      </c>
      <c r="L2" s="28">
        <v>2</v>
      </c>
      <c r="M2" s="28">
        <v>2</v>
      </c>
      <c r="N2" s="28">
        <v>2</v>
      </c>
      <c r="O2" s="45">
        <f>AVERAGE(E2:N2)</f>
        <v>2.2999999999999998</v>
      </c>
      <c r="R2" s="45">
        <f>_xlfn.RANK.AVG(C2,$C$2:$C$121,1)</f>
        <v>46</v>
      </c>
      <c r="S2" s="45">
        <f>_xlfn.RANK.AVG(O2,$O$2:$O$121,1)</f>
        <v>12</v>
      </c>
      <c r="T2" s="44">
        <f>S2-R2</f>
        <v>-34</v>
      </c>
      <c r="U2" s="44">
        <f>(T2)*(T2)</f>
        <v>1156</v>
      </c>
      <c r="V2" s="44">
        <f>SUM(U2:U121)</f>
        <v>190703</v>
      </c>
      <c r="W2" s="44" cm="1">
        <f t="array" ref="W2:W10">_xlfn._xlws.SORT(_xlfn.UNIQUE(R2:R121))</f>
        <v>1</v>
      </c>
      <c r="X2" s="1">
        <f>COUNTIF(R:R,W2)</f>
        <v>1</v>
      </c>
      <c r="Y2" s="44" cm="1">
        <f t="array" ref="Y2:Y26">_xlfn._xlws.SORT(_xlfn.UNIQUE(S2:S121))</f>
        <v>1</v>
      </c>
      <c r="Z2" s="1">
        <f>COUNTIF(S:S,Y2)</f>
        <v>1</v>
      </c>
      <c r="AA2" s="45">
        <f>((X2^3-X2)+(X3^3-X3)+(X4^3-X4)+(X5^3-X5)+(X6^3-X6)+(X7^3-X7)+(X8^3-X8)+(X9^3-X9)+(X10^3-X10))/12</f>
        <v>4151</v>
      </c>
      <c r="AB2" s="45">
        <f>((Z2^3-Z2)+(Z3^3-Z3)+(Z4^3-Z4)+(Z5^3-Z5)+(Z6^3-Z6)+(Z7^3-Z7)+(Z8^3-Z8)+(Z9^3-Z9)+(Z10^3-Z10)+(Z11^3-Z11)+(Z12^3-Z12)+(Z13^3-Z13)+(Z14^3-Z14)+(Z15^3-Z15)+(Z16^3-Z16)+(Z17^3-Z17)+(Z18^3-Z18)+(Z19^3-Z19)+(Z20^3-Z20)+(Z21^3-Z21)+(Z22^3-Z22)+(Z23^3-Z23)+(Z24^3-Z24)+(Z25^3-Z25)+(Z26^3-Z26))/12</f>
        <v>809</v>
      </c>
      <c r="AC2">
        <f>((120^3)-120)/12</f>
        <v>143990</v>
      </c>
      <c r="AD2">
        <f>(2*AC2)-AA2-AB2-V2</f>
        <v>92317</v>
      </c>
      <c r="AE2">
        <f>2*(SQRT((AC2-AA2)*(AC2-AB2)))</f>
        <v>283000.26755464385</v>
      </c>
      <c r="AF2" s="44">
        <f>(AD2)/(AE2)</f>
        <v>0.32620817216073739</v>
      </c>
      <c r="AG2" s="44"/>
      <c r="AH2" s="45">
        <f>_xlfn.RANK.AVG(B2,$B$2:$B$121,1)</f>
        <v>14</v>
      </c>
      <c r="AI2" s="45">
        <f>_xlfn.RANK.AVG(O2,$O$2:$O$121,1)</f>
        <v>12</v>
      </c>
      <c r="AJ2" s="44">
        <f>AI2-AH2</f>
        <v>-2</v>
      </c>
      <c r="AK2" s="44">
        <f>(AJ2)*(AJ2)</f>
        <v>4</v>
      </c>
      <c r="AL2" s="44">
        <f>SUM(AK2:AK121)</f>
        <v>286669.5</v>
      </c>
      <c r="AM2" s="44" cm="1">
        <f t="array" ref="AM2:AM4">_xlfn._xlws.SORT(_xlfn.UNIQUE(AH2:AH121))</f>
        <v>14</v>
      </c>
      <c r="AN2" s="1">
        <f>COUNTIF(AH:AH,AM2)</f>
        <v>27</v>
      </c>
      <c r="AO2" s="44" cm="1">
        <f t="array" ref="AO2:AO26">_xlfn._xlws.SORT(_xlfn.UNIQUE(AI2:AI121))</f>
        <v>1</v>
      </c>
      <c r="AP2" s="1">
        <f>COUNTIF(AI:AI,AO2)</f>
        <v>1</v>
      </c>
      <c r="AQ2" s="45">
        <f>((AN2^3-AN2)+(AN3^3-AN3)+(AN4^3-AN4))/12</f>
        <v>20951</v>
      </c>
      <c r="AR2" s="45">
        <f>((AP2^3-AP2)+(AP3^3-AP3)+(AP4^3-AP4)+(AP5^3-AP5)+(AP6^3-AP6)+(AP7^3-AP7)+(AP8^3-AP8)+(AP9^3-AP9)+(AP10^3-AP10)+(AP11^3-AP11)+(AP12^3-AP12)+(AP13^3-AP13)+(AP14^3-AP14)+(AP15^3-AP15)+(AP16^3-AP16)+(AP17^3-AP17)+(AP18^3-AP18)+(AP19^3-AP19)+(AP20^3-AP20)+(AP21^3-AP21)+(AP22^3-AP22)+(AP23^3-AP23)+(AP24^3-AP24)+(AP25^3-AP25)+(AP26^3-AP26))/12</f>
        <v>809</v>
      </c>
      <c r="AS2">
        <f>((120^3)-120)/12</f>
        <v>143990</v>
      </c>
      <c r="AT2">
        <f>(2*AS2)-AQ2-AR2-AL2</f>
        <v>-20449.5</v>
      </c>
      <c r="AU2">
        <f>2*(SQRT((AS2-AQ2)*(AS2-AR2)))</f>
        <v>265456.94233905431</v>
      </c>
      <c r="AV2" s="44">
        <f>(AT2)/(AU2)</f>
        <v>-7.7035092093696009E-2</v>
      </c>
      <c r="AW2" s="44"/>
      <c r="AX2" s="45">
        <f>_xlfn.RANK.AVG(B2,$B$2:$B$121,1)</f>
        <v>14</v>
      </c>
      <c r="AY2" s="45">
        <f>_xlfn.RANK.AVG(C2,$C$2:$C$121,1)</f>
        <v>46</v>
      </c>
      <c r="AZ2" s="44">
        <f>AY2-AX2</f>
        <v>32</v>
      </c>
      <c r="BA2" s="44">
        <f>(AZ2)*(AZ2)</f>
        <v>1024</v>
      </c>
      <c r="BB2" s="44">
        <f>SUM(BA2:BA121)</f>
        <v>350343</v>
      </c>
      <c r="BC2" s="44" cm="1">
        <f t="array" ref="BC2:BC4">_xlfn._xlws.SORT(_xlfn.UNIQUE(AX2:AX121))</f>
        <v>14</v>
      </c>
      <c r="BD2" s="1">
        <f>COUNTIF(AX:AX,BC2)</f>
        <v>27</v>
      </c>
      <c r="BE2" s="44" cm="1">
        <f t="array" ref="BE2:BE10">_xlfn._xlws.SORT(_xlfn.UNIQUE(AY2:AY121))</f>
        <v>1</v>
      </c>
      <c r="BF2" s="1">
        <f>COUNTIF(AY:AY,BE2)</f>
        <v>1</v>
      </c>
      <c r="BG2" s="45">
        <f>((BD2^3-BD2)+(BD3^3-BD3)+(BD4^3-BD4))/12</f>
        <v>20951</v>
      </c>
      <c r="BH2" s="45">
        <f>((BF2^3-BF2)+(BF3^3-BF3)+(BF4^3-BF4)+(BF5^3-BF5)+(BF6^3-BF6)+(BF7^3-BF7)+(BF8^3-BF8)+(BF9^3-BF9)+(BF10^3-BF10))/12</f>
        <v>4151</v>
      </c>
      <c r="BI2">
        <f>((120^3)-120)/12</f>
        <v>143990</v>
      </c>
      <c r="BJ2">
        <f>(2*BI2)-BG2-BH2-BB2</f>
        <v>-87465</v>
      </c>
      <c r="BK2">
        <f>2*(SQRT((BI2-BG2)*(BI2-BH2)))</f>
        <v>262340.62377756136</v>
      </c>
      <c r="BL2" s="44">
        <f>(BJ2)/(BK2)</f>
        <v>-0.33340242445318563</v>
      </c>
    </row>
    <row r="3" spans="1:64" x14ac:dyDescent="0.2">
      <c r="A3" s="33">
        <v>2</v>
      </c>
      <c r="B3" s="1">
        <v>2</v>
      </c>
      <c r="C3" s="1">
        <f>'Deepfakes gesamt (120)'!L3</f>
        <v>9</v>
      </c>
      <c r="E3" s="28">
        <v>4</v>
      </c>
      <c r="F3" s="28">
        <v>3</v>
      </c>
      <c r="G3" s="28">
        <v>3</v>
      </c>
      <c r="H3" s="28">
        <v>2</v>
      </c>
      <c r="I3" s="28">
        <v>4</v>
      </c>
      <c r="J3" s="28">
        <v>2</v>
      </c>
      <c r="K3" s="28">
        <v>4</v>
      </c>
      <c r="L3" s="28">
        <v>3</v>
      </c>
      <c r="M3" s="28">
        <v>4</v>
      </c>
      <c r="N3" s="28">
        <v>4</v>
      </c>
      <c r="O3" s="45">
        <f t="shared" ref="O3:O66" si="0">AVERAGE(E3:N3)</f>
        <v>3.3</v>
      </c>
      <c r="R3" s="45">
        <f t="shared" ref="R3:R66" si="1">_xlfn.RANK.AVG(C3,$C$2:$C$121,1)</f>
        <v>90.5</v>
      </c>
      <c r="S3" s="45">
        <f t="shared" ref="S3:S66" si="2">_xlfn.RANK.AVG(O3,$O$2:$O$121,1)</f>
        <v>86.5</v>
      </c>
      <c r="T3" s="44">
        <f t="shared" ref="T3:T66" si="3">S3-R3</f>
        <v>-4</v>
      </c>
      <c r="U3" s="44">
        <f t="shared" ref="U3:U66" si="4">(T3)*(T3)</f>
        <v>16</v>
      </c>
      <c r="V3" s="44"/>
      <c r="W3" s="44">
        <v>2</v>
      </c>
      <c r="X3" s="1">
        <f t="shared" ref="X3:X10" si="5">COUNTIF(R:R,W3)</f>
        <v>1</v>
      </c>
      <c r="Y3" s="44">
        <v>2</v>
      </c>
      <c r="Z3" s="1">
        <f t="shared" ref="Z3:Z26" si="6">COUNTIF(S:S,Y3)</f>
        <v>1</v>
      </c>
      <c r="AH3" s="45">
        <f t="shared" ref="AH3:AH66" si="7">_xlfn.RANK.AVG(B3,$B$2:$B$121,1)</f>
        <v>56</v>
      </c>
      <c r="AI3" s="45">
        <f t="shared" ref="AI3:AI66" si="8">_xlfn.RANK.AVG(O3,$O$2:$O$121,1)</f>
        <v>86.5</v>
      </c>
      <c r="AJ3" s="44">
        <f t="shared" ref="AJ3:AJ66" si="9">AI3-AH3</f>
        <v>30.5</v>
      </c>
      <c r="AK3" s="44">
        <f t="shared" ref="AK3:AK66" si="10">(AJ3)*(AJ3)</f>
        <v>930.25</v>
      </c>
      <c r="AL3" s="44"/>
      <c r="AM3" s="44">
        <v>56</v>
      </c>
      <c r="AN3" s="1">
        <f t="shared" ref="AN3:AN4" si="11">COUNTIF(AH:AH,AM3)</f>
        <v>57</v>
      </c>
      <c r="AO3" s="44">
        <v>2</v>
      </c>
      <c r="AP3" s="1">
        <f t="shared" ref="AP3:AP26" si="12">COUNTIF(AI:AI,AO3)</f>
        <v>1</v>
      </c>
      <c r="AX3" s="45">
        <f t="shared" ref="AX3:AX66" si="13">_xlfn.RANK.AVG(B3,$B$2:$B$121,1)</f>
        <v>56</v>
      </c>
      <c r="AY3" s="45">
        <f t="shared" ref="AY3:AY66" si="14">_xlfn.RANK.AVG(C3,$C$2:$C$121,1)</f>
        <v>90.5</v>
      </c>
      <c r="AZ3" s="44">
        <f t="shared" ref="AZ3:AZ66" si="15">AY3-AX3</f>
        <v>34.5</v>
      </c>
      <c r="BA3" s="44">
        <f t="shared" ref="BA3:BA66" si="16">(AZ3)*(AZ3)</f>
        <v>1190.25</v>
      </c>
      <c r="BB3" s="44"/>
      <c r="BC3" s="44">
        <v>56</v>
      </c>
      <c r="BD3" s="1">
        <f t="shared" ref="BD3:BD4" si="17">COUNTIF(AX:AX,BC3)</f>
        <v>57</v>
      </c>
      <c r="BE3" s="44">
        <v>2</v>
      </c>
      <c r="BF3" s="1">
        <f t="shared" ref="BF3:BF10" si="18">COUNTIF(AY:AY,BE3)</f>
        <v>1</v>
      </c>
    </row>
    <row r="4" spans="1:64" x14ac:dyDescent="0.2">
      <c r="A4" s="33">
        <v>3</v>
      </c>
      <c r="B4" s="1">
        <v>2</v>
      </c>
      <c r="C4" s="1">
        <f>'Deepfakes gesamt (120)'!L4</f>
        <v>7</v>
      </c>
      <c r="E4" s="28">
        <v>4</v>
      </c>
      <c r="F4" s="28">
        <v>3</v>
      </c>
      <c r="G4" s="28">
        <v>3</v>
      </c>
      <c r="H4" s="28">
        <v>3</v>
      </c>
      <c r="I4" s="28">
        <v>3</v>
      </c>
      <c r="J4" s="28">
        <v>3</v>
      </c>
      <c r="K4" s="28">
        <v>3</v>
      </c>
      <c r="L4" s="28">
        <v>2</v>
      </c>
      <c r="M4" s="28">
        <v>3</v>
      </c>
      <c r="N4" s="28">
        <v>3</v>
      </c>
      <c r="O4" s="45">
        <f t="shared" si="0"/>
        <v>3</v>
      </c>
      <c r="R4" s="45">
        <f t="shared" si="1"/>
        <v>46</v>
      </c>
      <c r="S4" s="45">
        <f t="shared" si="2"/>
        <v>53</v>
      </c>
      <c r="T4" s="44">
        <f t="shared" si="3"/>
        <v>7</v>
      </c>
      <c r="U4" s="44">
        <f t="shared" si="4"/>
        <v>49</v>
      </c>
      <c r="V4" s="44"/>
      <c r="W4" s="44">
        <v>4.5</v>
      </c>
      <c r="X4" s="1">
        <f t="shared" si="5"/>
        <v>4</v>
      </c>
      <c r="Y4" s="44">
        <v>3</v>
      </c>
      <c r="Z4" s="1">
        <f t="shared" si="6"/>
        <v>1</v>
      </c>
      <c r="AH4" s="45">
        <f t="shared" si="7"/>
        <v>56</v>
      </c>
      <c r="AI4" s="45">
        <f t="shared" si="8"/>
        <v>53</v>
      </c>
      <c r="AJ4" s="44">
        <f t="shared" si="9"/>
        <v>-3</v>
      </c>
      <c r="AK4" s="44">
        <f t="shared" si="10"/>
        <v>9</v>
      </c>
      <c r="AL4" s="44"/>
      <c r="AM4" s="44">
        <v>102.5</v>
      </c>
      <c r="AN4" s="1">
        <f t="shared" si="11"/>
        <v>36</v>
      </c>
      <c r="AO4" s="44">
        <v>3</v>
      </c>
      <c r="AP4" s="1">
        <f t="shared" si="12"/>
        <v>1</v>
      </c>
      <c r="AX4" s="45">
        <f t="shared" si="13"/>
        <v>56</v>
      </c>
      <c r="AY4" s="45">
        <f t="shared" si="14"/>
        <v>46</v>
      </c>
      <c r="AZ4" s="44">
        <f t="shared" si="15"/>
        <v>-10</v>
      </c>
      <c r="BA4" s="44">
        <f t="shared" si="16"/>
        <v>100</v>
      </c>
      <c r="BB4" s="44"/>
      <c r="BC4" s="44">
        <v>102.5</v>
      </c>
      <c r="BD4" s="1">
        <f t="shared" si="17"/>
        <v>36</v>
      </c>
      <c r="BE4" s="44">
        <v>4.5</v>
      </c>
      <c r="BF4" s="1">
        <f t="shared" si="18"/>
        <v>4</v>
      </c>
    </row>
    <row r="5" spans="1:64" x14ac:dyDescent="0.2">
      <c r="A5" s="33">
        <v>4</v>
      </c>
      <c r="B5" s="1">
        <v>1</v>
      </c>
      <c r="C5" s="1">
        <f>'Deepfakes gesamt (120)'!L5</f>
        <v>5</v>
      </c>
      <c r="E5" s="28">
        <v>2</v>
      </c>
      <c r="F5" s="28">
        <v>3</v>
      </c>
      <c r="G5" s="28">
        <v>4</v>
      </c>
      <c r="H5" s="28">
        <v>4</v>
      </c>
      <c r="I5" s="28">
        <v>4</v>
      </c>
      <c r="J5" s="28">
        <v>4</v>
      </c>
      <c r="K5" s="28">
        <v>4</v>
      </c>
      <c r="L5" s="28">
        <v>4</v>
      </c>
      <c r="M5" s="28">
        <v>4</v>
      </c>
      <c r="N5" s="28">
        <v>2</v>
      </c>
      <c r="O5" s="45">
        <f t="shared" si="0"/>
        <v>3.5</v>
      </c>
      <c r="R5" s="45">
        <f t="shared" si="1"/>
        <v>11</v>
      </c>
      <c r="S5" s="45">
        <f t="shared" si="2"/>
        <v>101</v>
      </c>
      <c r="T5" s="44">
        <f t="shared" si="3"/>
        <v>90</v>
      </c>
      <c r="U5" s="44">
        <f t="shared" si="4"/>
        <v>8100</v>
      </c>
      <c r="V5" s="44"/>
      <c r="W5" s="44">
        <v>11</v>
      </c>
      <c r="X5" s="1">
        <f t="shared" si="5"/>
        <v>9</v>
      </c>
      <c r="Y5" s="44">
        <v>4.5</v>
      </c>
      <c r="Z5" s="1">
        <f t="shared" si="6"/>
        <v>2</v>
      </c>
      <c r="AH5" s="45">
        <f t="shared" si="7"/>
        <v>14</v>
      </c>
      <c r="AI5" s="45">
        <f t="shared" si="8"/>
        <v>101</v>
      </c>
      <c r="AJ5" s="44">
        <f t="shared" si="9"/>
        <v>87</v>
      </c>
      <c r="AK5" s="44">
        <f t="shared" si="10"/>
        <v>7569</v>
      </c>
      <c r="AL5" s="44"/>
      <c r="AM5" s="44"/>
      <c r="AN5" s="1"/>
      <c r="AO5" s="44">
        <v>4.5</v>
      </c>
      <c r="AP5" s="1">
        <f t="shared" si="12"/>
        <v>2</v>
      </c>
      <c r="AX5" s="45">
        <f t="shared" si="13"/>
        <v>14</v>
      </c>
      <c r="AY5" s="45">
        <f t="shared" si="14"/>
        <v>11</v>
      </c>
      <c r="AZ5" s="44">
        <f t="shared" si="15"/>
        <v>-3</v>
      </c>
      <c r="BA5" s="44">
        <f t="shared" si="16"/>
        <v>9</v>
      </c>
      <c r="BB5" s="44"/>
      <c r="BC5" s="44"/>
      <c r="BD5" s="1"/>
      <c r="BE5" s="44">
        <v>11</v>
      </c>
      <c r="BF5" s="1">
        <f t="shared" si="18"/>
        <v>9</v>
      </c>
    </row>
    <row r="6" spans="1:64" x14ac:dyDescent="0.2">
      <c r="A6" s="33">
        <v>5</v>
      </c>
      <c r="B6" s="1">
        <v>1</v>
      </c>
      <c r="C6" s="1">
        <f>'Deepfakes gesamt (120)'!L6</f>
        <v>8</v>
      </c>
      <c r="E6" s="28">
        <v>4</v>
      </c>
      <c r="F6" s="28">
        <v>3</v>
      </c>
      <c r="G6" s="28">
        <v>1</v>
      </c>
      <c r="H6" s="28">
        <v>2</v>
      </c>
      <c r="I6" s="28">
        <v>3</v>
      </c>
      <c r="J6" s="28">
        <v>1</v>
      </c>
      <c r="K6" s="28">
        <v>4</v>
      </c>
      <c r="L6" s="28">
        <v>3</v>
      </c>
      <c r="M6" s="28">
        <v>2</v>
      </c>
      <c r="N6" s="28">
        <v>3</v>
      </c>
      <c r="O6" s="45">
        <f t="shared" si="0"/>
        <v>2.6</v>
      </c>
      <c r="R6" s="45">
        <f t="shared" si="1"/>
        <v>67.5</v>
      </c>
      <c r="S6" s="45">
        <f t="shared" si="2"/>
        <v>21.5</v>
      </c>
      <c r="T6" s="44">
        <f t="shared" si="3"/>
        <v>-46</v>
      </c>
      <c r="U6" s="44">
        <f t="shared" si="4"/>
        <v>2116</v>
      </c>
      <c r="V6" s="44"/>
      <c r="W6" s="44">
        <v>26.5</v>
      </c>
      <c r="X6" s="1">
        <f t="shared" si="5"/>
        <v>22</v>
      </c>
      <c r="Y6" s="44">
        <v>6</v>
      </c>
      <c r="Z6" s="1">
        <f t="shared" si="6"/>
        <v>1</v>
      </c>
      <c r="AH6" s="45">
        <f t="shared" si="7"/>
        <v>14</v>
      </c>
      <c r="AI6" s="45">
        <f t="shared" si="8"/>
        <v>21.5</v>
      </c>
      <c r="AJ6" s="44">
        <f t="shared" si="9"/>
        <v>7.5</v>
      </c>
      <c r="AK6" s="44">
        <f t="shared" si="10"/>
        <v>56.25</v>
      </c>
      <c r="AL6" s="44"/>
      <c r="AM6" s="44"/>
      <c r="AN6" s="1"/>
      <c r="AO6" s="44">
        <v>6</v>
      </c>
      <c r="AP6" s="1">
        <f t="shared" si="12"/>
        <v>1</v>
      </c>
      <c r="AX6" s="45">
        <f t="shared" si="13"/>
        <v>14</v>
      </c>
      <c r="AY6" s="45">
        <f t="shared" si="14"/>
        <v>67.5</v>
      </c>
      <c r="AZ6" s="44">
        <f t="shared" si="15"/>
        <v>53.5</v>
      </c>
      <c r="BA6" s="44">
        <f t="shared" si="16"/>
        <v>2862.25</v>
      </c>
      <c r="BB6" s="44"/>
      <c r="BC6" s="44"/>
      <c r="BD6" s="1"/>
      <c r="BE6" s="44">
        <v>26.5</v>
      </c>
      <c r="BF6" s="1">
        <f t="shared" si="18"/>
        <v>22</v>
      </c>
    </row>
    <row r="7" spans="1:64" x14ac:dyDescent="0.2">
      <c r="A7" s="33">
        <v>6</v>
      </c>
      <c r="B7" s="1">
        <v>3</v>
      </c>
      <c r="C7" s="1">
        <f>'Deepfakes gesamt (120)'!L7</f>
        <v>6</v>
      </c>
      <c r="E7" s="28">
        <v>3</v>
      </c>
      <c r="F7" s="28">
        <v>4</v>
      </c>
      <c r="G7" s="28">
        <v>3</v>
      </c>
      <c r="H7" s="28">
        <v>2</v>
      </c>
      <c r="I7" s="28">
        <v>2</v>
      </c>
      <c r="J7" s="28">
        <v>4</v>
      </c>
      <c r="K7" s="28">
        <v>4</v>
      </c>
      <c r="L7" s="28">
        <v>2</v>
      </c>
      <c r="M7" s="28">
        <v>4</v>
      </c>
      <c r="N7" s="28">
        <v>2</v>
      </c>
      <c r="O7" s="45">
        <f t="shared" si="0"/>
        <v>3</v>
      </c>
      <c r="R7" s="45">
        <f t="shared" si="1"/>
        <v>26.5</v>
      </c>
      <c r="S7" s="45">
        <f t="shared" si="2"/>
        <v>53</v>
      </c>
      <c r="T7" s="44">
        <f t="shared" si="3"/>
        <v>26.5</v>
      </c>
      <c r="U7" s="44">
        <f t="shared" si="4"/>
        <v>702.25</v>
      </c>
      <c r="V7" s="44"/>
      <c r="W7" s="44">
        <v>46</v>
      </c>
      <c r="X7" s="1">
        <f t="shared" si="5"/>
        <v>17</v>
      </c>
      <c r="Y7" s="44">
        <v>7.5</v>
      </c>
      <c r="Z7" s="1">
        <f t="shared" si="6"/>
        <v>2</v>
      </c>
      <c r="AH7" s="45">
        <f t="shared" si="7"/>
        <v>102.5</v>
      </c>
      <c r="AI7" s="45">
        <f t="shared" si="8"/>
        <v>53</v>
      </c>
      <c r="AJ7" s="44">
        <f t="shared" si="9"/>
        <v>-49.5</v>
      </c>
      <c r="AK7" s="44">
        <f t="shared" si="10"/>
        <v>2450.25</v>
      </c>
      <c r="AL7" s="44"/>
      <c r="AM7" s="44"/>
      <c r="AN7" s="1"/>
      <c r="AO7" s="44">
        <v>7.5</v>
      </c>
      <c r="AP7" s="1">
        <f t="shared" si="12"/>
        <v>2</v>
      </c>
      <c r="AX7" s="45">
        <f t="shared" si="13"/>
        <v>102.5</v>
      </c>
      <c r="AY7" s="45">
        <f t="shared" si="14"/>
        <v>26.5</v>
      </c>
      <c r="AZ7" s="44">
        <f t="shared" si="15"/>
        <v>-76</v>
      </c>
      <c r="BA7" s="44">
        <f t="shared" si="16"/>
        <v>5776</v>
      </c>
      <c r="BB7" s="44"/>
      <c r="BC7" s="44"/>
      <c r="BD7" s="1"/>
      <c r="BE7" s="44">
        <v>46</v>
      </c>
      <c r="BF7" s="1">
        <f t="shared" si="18"/>
        <v>17</v>
      </c>
    </row>
    <row r="8" spans="1:64" x14ac:dyDescent="0.2">
      <c r="A8" s="33">
        <v>7</v>
      </c>
      <c r="B8" s="1">
        <v>1</v>
      </c>
      <c r="C8" s="1">
        <f>'Deepfakes gesamt (120)'!L8</f>
        <v>10</v>
      </c>
      <c r="E8" s="28">
        <v>4</v>
      </c>
      <c r="F8" s="28">
        <v>4</v>
      </c>
      <c r="G8" s="28">
        <v>4</v>
      </c>
      <c r="H8" s="28">
        <v>4</v>
      </c>
      <c r="I8" s="28">
        <v>4</v>
      </c>
      <c r="J8" s="28">
        <v>4</v>
      </c>
      <c r="K8" s="28">
        <v>3</v>
      </c>
      <c r="L8" s="28">
        <v>3</v>
      </c>
      <c r="M8" s="28">
        <v>4</v>
      </c>
      <c r="N8" s="28">
        <v>4</v>
      </c>
      <c r="O8" s="45">
        <f t="shared" si="0"/>
        <v>3.8</v>
      </c>
      <c r="R8" s="45">
        <f t="shared" si="1"/>
        <v>110.5</v>
      </c>
      <c r="S8" s="45">
        <f t="shared" si="2"/>
        <v>116</v>
      </c>
      <c r="T8" s="44">
        <f t="shared" si="3"/>
        <v>5.5</v>
      </c>
      <c r="U8" s="44">
        <f t="shared" si="4"/>
        <v>30.25</v>
      </c>
      <c r="V8" s="44"/>
      <c r="W8" s="44">
        <v>67.5</v>
      </c>
      <c r="X8" s="1">
        <f t="shared" si="5"/>
        <v>26</v>
      </c>
      <c r="Y8" s="44">
        <v>9.5</v>
      </c>
      <c r="Z8" s="1">
        <f t="shared" si="6"/>
        <v>2</v>
      </c>
      <c r="AA8" s="36"/>
      <c r="AB8" s="36"/>
      <c r="AC8" s="36"/>
      <c r="AD8" s="36"/>
      <c r="AE8" s="36"/>
      <c r="AF8" s="36"/>
      <c r="AH8" s="45">
        <f t="shared" si="7"/>
        <v>14</v>
      </c>
      <c r="AI8" s="45">
        <f t="shared" si="8"/>
        <v>116</v>
      </c>
      <c r="AJ8" s="44">
        <f t="shared" si="9"/>
        <v>102</v>
      </c>
      <c r="AK8" s="44">
        <f t="shared" si="10"/>
        <v>10404</v>
      </c>
      <c r="AL8" s="44"/>
      <c r="AM8" s="44"/>
      <c r="AN8" s="1"/>
      <c r="AO8" s="44">
        <v>9.5</v>
      </c>
      <c r="AP8" s="1">
        <f t="shared" si="12"/>
        <v>2</v>
      </c>
      <c r="AQ8" s="36"/>
      <c r="AR8" s="36"/>
      <c r="AS8" s="36"/>
      <c r="AT8" s="36"/>
      <c r="AU8" s="36"/>
      <c r="AV8" s="36"/>
      <c r="AX8" s="45">
        <f t="shared" si="13"/>
        <v>14</v>
      </c>
      <c r="AY8" s="45">
        <f t="shared" si="14"/>
        <v>110.5</v>
      </c>
      <c r="AZ8" s="44">
        <f t="shared" si="15"/>
        <v>96.5</v>
      </c>
      <c r="BA8" s="44">
        <f t="shared" si="16"/>
        <v>9312.25</v>
      </c>
      <c r="BB8" s="44"/>
      <c r="BC8" s="44"/>
      <c r="BD8" s="1"/>
      <c r="BE8" s="44">
        <v>67.5</v>
      </c>
      <c r="BF8" s="1">
        <f t="shared" si="18"/>
        <v>26</v>
      </c>
      <c r="BG8" s="36"/>
      <c r="BH8" s="36"/>
      <c r="BI8" s="36"/>
      <c r="BJ8" s="36"/>
      <c r="BK8" s="36"/>
      <c r="BL8" s="36"/>
    </row>
    <row r="9" spans="1:64" x14ac:dyDescent="0.2">
      <c r="A9" s="33">
        <v>8</v>
      </c>
      <c r="B9" s="1">
        <v>3</v>
      </c>
      <c r="C9" s="1">
        <f>'Deepfakes gesamt (120)'!L9</f>
        <v>3</v>
      </c>
      <c r="E9" s="28">
        <v>4</v>
      </c>
      <c r="F9" s="28">
        <v>3</v>
      </c>
      <c r="G9" s="28">
        <v>4</v>
      </c>
      <c r="H9" s="28">
        <v>3</v>
      </c>
      <c r="I9" s="28">
        <v>3</v>
      </c>
      <c r="J9" s="28">
        <v>3</v>
      </c>
      <c r="K9" s="28">
        <v>4</v>
      </c>
      <c r="L9" s="28">
        <v>4</v>
      </c>
      <c r="M9" s="28">
        <v>4</v>
      </c>
      <c r="N9" s="28">
        <v>3</v>
      </c>
      <c r="O9" s="45">
        <f t="shared" si="0"/>
        <v>3.5</v>
      </c>
      <c r="R9" s="45">
        <f t="shared" si="1"/>
        <v>2</v>
      </c>
      <c r="S9" s="45">
        <f t="shared" si="2"/>
        <v>101</v>
      </c>
      <c r="T9" s="44">
        <f t="shared" si="3"/>
        <v>99</v>
      </c>
      <c r="U9" s="44">
        <f t="shared" si="4"/>
        <v>9801</v>
      </c>
      <c r="V9" s="44"/>
      <c r="W9" s="44">
        <v>90.5</v>
      </c>
      <c r="X9" s="1">
        <f t="shared" si="5"/>
        <v>20</v>
      </c>
      <c r="Y9" s="44">
        <v>12</v>
      </c>
      <c r="Z9" s="1">
        <f t="shared" si="6"/>
        <v>3</v>
      </c>
      <c r="AE9" s="7" t="s">
        <v>347</v>
      </c>
      <c r="AF9" s="7" t="s">
        <v>343</v>
      </c>
      <c r="AH9" s="45">
        <f t="shared" si="7"/>
        <v>102.5</v>
      </c>
      <c r="AI9" s="45">
        <f t="shared" si="8"/>
        <v>101</v>
      </c>
      <c r="AJ9" s="44">
        <f t="shared" si="9"/>
        <v>-1.5</v>
      </c>
      <c r="AK9" s="44">
        <f t="shared" si="10"/>
        <v>2.25</v>
      </c>
      <c r="AL9" s="44"/>
      <c r="AM9" s="44"/>
      <c r="AN9" s="1"/>
      <c r="AO9" s="44">
        <v>12</v>
      </c>
      <c r="AP9" s="1">
        <f t="shared" si="12"/>
        <v>3</v>
      </c>
      <c r="AU9" s="7" t="s">
        <v>347</v>
      </c>
      <c r="AV9" s="7" t="s">
        <v>343</v>
      </c>
      <c r="AX9" s="45">
        <f t="shared" si="13"/>
        <v>102.5</v>
      </c>
      <c r="AY9" s="45">
        <f t="shared" si="14"/>
        <v>2</v>
      </c>
      <c r="AZ9" s="44">
        <f t="shared" si="15"/>
        <v>-100.5</v>
      </c>
      <c r="BA9" s="44">
        <f t="shared" si="16"/>
        <v>10100.25</v>
      </c>
      <c r="BB9" s="44"/>
      <c r="BC9" s="44"/>
      <c r="BD9" s="1"/>
      <c r="BE9" s="44">
        <v>90.5</v>
      </c>
      <c r="BF9" s="1">
        <f t="shared" si="18"/>
        <v>20</v>
      </c>
      <c r="BK9" s="7" t="s">
        <v>347</v>
      </c>
      <c r="BL9" s="7" t="s">
        <v>343</v>
      </c>
    </row>
    <row r="10" spans="1:64" x14ac:dyDescent="0.2">
      <c r="A10" s="33">
        <v>9</v>
      </c>
      <c r="B10" s="1">
        <v>2</v>
      </c>
      <c r="C10" s="1">
        <f>'Deepfakes gesamt (120)'!L10</f>
        <v>10</v>
      </c>
      <c r="E10" s="28">
        <v>3</v>
      </c>
      <c r="F10" s="28">
        <v>4</v>
      </c>
      <c r="G10" s="28">
        <v>3</v>
      </c>
      <c r="H10" s="28">
        <v>4</v>
      </c>
      <c r="I10" s="28">
        <v>3</v>
      </c>
      <c r="J10" s="28">
        <v>4</v>
      </c>
      <c r="K10" s="28">
        <v>4</v>
      </c>
      <c r="L10" s="28">
        <v>3</v>
      </c>
      <c r="M10" s="28">
        <v>4</v>
      </c>
      <c r="N10" s="28">
        <v>4</v>
      </c>
      <c r="O10" s="45">
        <f t="shared" si="0"/>
        <v>3.6</v>
      </c>
      <c r="R10" s="45">
        <f t="shared" si="1"/>
        <v>110.5</v>
      </c>
      <c r="S10" s="45">
        <f t="shared" si="2"/>
        <v>108</v>
      </c>
      <c r="T10" s="44">
        <f t="shared" si="3"/>
        <v>-2.5</v>
      </c>
      <c r="U10" s="44">
        <f t="shared" si="4"/>
        <v>6.25</v>
      </c>
      <c r="V10" s="44"/>
      <c r="W10" s="44">
        <v>110.5</v>
      </c>
      <c r="X10" s="1">
        <f t="shared" si="5"/>
        <v>20</v>
      </c>
      <c r="Y10" s="44">
        <v>14.5</v>
      </c>
      <c r="Z10" s="1">
        <f t="shared" si="6"/>
        <v>2</v>
      </c>
      <c r="AE10" s="7" t="s">
        <v>345</v>
      </c>
      <c r="AF10" s="48">
        <f>AF2*AF2</f>
        <v>0.10641177158444928</v>
      </c>
      <c r="AH10" s="45">
        <f t="shared" si="7"/>
        <v>56</v>
      </c>
      <c r="AI10" s="45">
        <f t="shared" si="8"/>
        <v>108</v>
      </c>
      <c r="AJ10" s="44">
        <f t="shared" si="9"/>
        <v>52</v>
      </c>
      <c r="AK10" s="44">
        <f t="shared" si="10"/>
        <v>2704</v>
      </c>
      <c r="AL10" s="44"/>
      <c r="AM10" s="44"/>
      <c r="AN10" s="1"/>
      <c r="AO10" s="44">
        <v>14.5</v>
      </c>
      <c r="AP10" s="1">
        <f t="shared" si="12"/>
        <v>2</v>
      </c>
      <c r="AU10" s="7" t="s">
        <v>345</v>
      </c>
      <c r="AV10" s="48">
        <f>AV2*AV2</f>
        <v>5.9344054138842257E-3</v>
      </c>
      <c r="AX10" s="45">
        <f t="shared" si="13"/>
        <v>56</v>
      </c>
      <c r="AY10" s="45">
        <f t="shared" si="14"/>
        <v>110.5</v>
      </c>
      <c r="AZ10" s="44">
        <f t="shared" si="15"/>
        <v>54.5</v>
      </c>
      <c r="BA10" s="44">
        <f t="shared" si="16"/>
        <v>2970.25</v>
      </c>
      <c r="BB10" s="44"/>
      <c r="BC10" s="44"/>
      <c r="BD10" s="1"/>
      <c r="BE10" s="44">
        <v>110.5</v>
      </c>
      <c r="BF10" s="1">
        <f t="shared" si="18"/>
        <v>20</v>
      </c>
      <c r="BK10" s="7" t="s">
        <v>345</v>
      </c>
      <c r="BL10" s="48">
        <f>BL2*BL2</f>
        <v>0.11115717663126215</v>
      </c>
    </row>
    <row r="11" spans="1:64" x14ac:dyDescent="0.2">
      <c r="A11" s="33">
        <v>10</v>
      </c>
      <c r="B11" s="1">
        <v>2</v>
      </c>
      <c r="C11" s="1">
        <f>'Deepfakes gesamt (120)'!L11</f>
        <v>10</v>
      </c>
      <c r="E11" s="28">
        <v>3</v>
      </c>
      <c r="F11" s="28">
        <v>2</v>
      </c>
      <c r="G11" s="28">
        <v>3</v>
      </c>
      <c r="H11" s="28">
        <v>4</v>
      </c>
      <c r="I11" s="28">
        <v>3</v>
      </c>
      <c r="J11" s="28">
        <v>4</v>
      </c>
      <c r="K11" s="28">
        <v>2</v>
      </c>
      <c r="L11" s="28">
        <v>3</v>
      </c>
      <c r="M11" s="28">
        <v>3</v>
      </c>
      <c r="N11" s="28">
        <v>3</v>
      </c>
      <c r="O11" s="45">
        <f t="shared" si="0"/>
        <v>3</v>
      </c>
      <c r="R11" s="45">
        <f t="shared" si="1"/>
        <v>110.5</v>
      </c>
      <c r="S11" s="45">
        <f t="shared" si="2"/>
        <v>53</v>
      </c>
      <c r="T11" s="44">
        <f t="shared" si="3"/>
        <v>-57.5</v>
      </c>
      <c r="U11" s="44">
        <f t="shared" si="4"/>
        <v>3306.25</v>
      </c>
      <c r="V11" s="44"/>
      <c r="W11" s="44"/>
      <c r="X11" s="44">
        <f>SUM(X2:X10)</f>
        <v>120</v>
      </c>
      <c r="Y11" s="44">
        <v>17.5</v>
      </c>
      <c r="Z11" s="1">
        <f t="shared" si="6"/>
        <v>4</v>
      </c>
      <c r="AE11" s="7" t="s">
        <v>346</v>
      </c>
      <c r="AF11" s="48">
        <f>1-AF10</f>
        <v>0.89358822841555074</v>
      </c>
      <c r="AH11" s="45">
        <f t="shared" si="7"/>
        <v>56</v>
      </c>
      <c r="AI11" s="45">
        <f t="shared" si="8"/>
        <v>53</v>
      </c>
      <c r="AJ11" s="44">
        <f t="shared" si="9"/>
        <v>-3</v>
      </c>
      <c r="AK11" s="44">
        <f t="shared" si="10"/>
        <v>9</v>
      </c>
      <c r="AL11" s="44"/>
      <c r="AM11" s="44"/>
      <c r="AN11" s="44">
        <f>SUM(AN2:AN10)</f>
        <v>120</v>
      </c>
      <c r="AO11" s="44">
        <v>17.5</v>
      </c>
      <c r="AP11" s="1">
        <f t="shared" si="12"/>
        <v>4</v>
      </c>
      <c r="AU11" s="7" t="s">
        <v>346</v>
      </c>
      <c r="AV11" s="48">
        <f>1-AV10</f>
        <v>0.99406559458611576</v>
      </c>
      <c r="AX11" s="45">
        <f t="shared" si="13"/>
        <v>56</v>
      </c>
      <c r="AY11" s="45">
        <f t="shared" si="14"/>
        <v>110.5</v>
      </c>
      <c r="AZ11" s="44">
        <f t="shared" si="15"/>
        <v>54.5</v>
      </c>
      <c r="BA11" s="44">
        <f t="shared" si="16"/>
        <v>2970.25</v>
      </c>
      <c r="BB11" s="44"/>
      <c r="BC11" s="44"/>
      <c r="BD11" s="44">
        <f>SUM(BD2:BD10)</f>
        <v>120</v>
      </c>
      <c r="BE11" s="44"/>
      <c r="BF11" s="1"/>
      <c r="BK11" s="7" t="s">
        <v>346</v>
      </c>
      <c r="BL11" s="48">
        <f>1-BL10</f>
        <v>0.88884282336873788</v>
      </c>
    </row>
    <row r="12" spans="1:64" x14ac:dyDescent="0.2">
      <c r="A12" s="33">
        <v>11</v>
      </c>
      <c r="B12" s="1">
        <v>2</v>
      </c>
      <c r="C12" s="1">
        <f>'Deepfakes gesamt (120)'!L12</f>
        <v>4</v>
      </c>
      <c r="E12" s="28">
        <v>2</v>
      </c>
      <c r="F12" s="28">
        <v>3</v>
      </c>
      <c r="G12" s="28">
        <v>3</v>
      </c>
      <c r="H12" s="28">
        <v>2</v>
      </c>
      <c r="I12" s="28">
        <v>2</v>
      </c>
      <c r="J12" s="28">
        <v>4</v>
      </c>
      <c r="K12" s="28">
        <v>2</v>
      </c>
      <c r="L12" s="28">
        <v>3</v>
      </c>
      <c r="M12" s="28">
        <v>3</v>
      </c>
      <c r="N12" s="28">
        <v>3</v>
      </c>
      <c r="O12" s="45">
        <f t="shared" si="0"/>
        <v>2.7</v>
      </c>
      <c r="R12" s="45">
        <f t="shared" si="1"/>
        <v>4.5</v>
      </c>
      <c r="S12" s="45">
        <f t="shared" si="2"/>
        <v>25</v>
      </c>
      <c r="T12" s="44">
        <f t="shared" si="3"/>
        <v>20.5</v>
      </c>
      <c r="U12" s="44">
        <f t="shared" si="4"/>
        <v>420.25</v>
      </c>
      <c r="V12" s="44"/>
      <c r="W12" s="44"/>
      <c r="X12" s="44"/>
      <c r="Y12" s="44">
        <v>21.5</v>
      </c>
      <c r="Z12" s="1">
        <f t="shared" si="6"/>
        <v>4</v>
      </c>
      <c r="AE12" s="7" t="s">
        <v>344</v>
      </c>
      <c r="AF12" s="48">
        <f>AF2/SQRT(AF11/118)</f>
        <v>3.7485829103712245</v>
      </c>
      <c r="AH12" s="45">
        <f t="shared" si="7"/>
        <v>56</v>
      </c>
      <c r="AI12" s="45">
        <f t="shared" si="8"/>
        <v>25</v>
      </c>
      <c r="AJ12" s="44">
        <f t="shared" si="9"/>
        <v>-31</v>
      </c>
      <c r="AK12" s="44">
        <f t="shared" si="10"/>
        <v>961</v>
      </c>
      <c r="AL12" s="44"/>
      <c r="AM12" s="44"/>
      <c r="AN12" s="44"/>
      <c r="AO12" s="44">
        <v>21.5</v>
      </c>
      <c r="AP12" s="1">
        <f t="shared" si="12"/>
        <v>4</v>
      </c>
      <c r="AU12" s="7" t="s">
        <v>344</v>
      </c>
      <c r="AV12" s="48">
        <f>AV2/SQRT(AV11/118)</f>
        <v>-0.83930940243049623</v>
      </c>
      <c r="AX12" s="45">
        <f t="shared" si="13"/>
        <v>56</v>
      </c>
      <c r="AY12" s="45">
        <f t="shared" si="14"/>
        <v>4.5</v>
      </c>
      <c r="AZ12" s="44">
        <f t="shared" si="15"/>
        <v>-51.5</v>
      </c>
      <c r="BA12" s="44">
        <f t="shared" si="16"/>
        <v>2652.25</v>
      </c>
      <c r="BB12" s="44"/>
      <c r="BC12" s="44"/>
      <c r="BD12" s="44"/>
      <c r="BE12" s="44"/>
      <c r="BF12" s="44">
        <f>SUM(BF2:BF10)</f>
        <v>120</v>
      </c>
      <c r="BK12" s="7" t="s">
        <v>344</v>
      </c>
      <c r="BL12" s="48">
        <f>BL2/SQRT(BL11/118)</f>
        <v>-3.8414684632403011</v>
      </c>
    </row>
    <row r="13" spans="1:64" x14ac:dyDescent="0.2">
      <c r="A13" s="33">
        <v>12</v>
      </c>
      <c r="B13" s="1">
        <v>2</v>
      </c>
      <c r="C13" s="1">
        <f>'Deepfakes gesamt (120)'!L13</f>
        <v>10</v>
      </c>
      <c r="E13" s="28">
        <v>2</v>
      </c>
      <c r="F13" s="28">
        <v>3</v>
      </c>
      <c r="G13" s="28">
        <v>2</v>
      </c>
      <c r="H13" s="28">
        <v>3</v>
      </c>
      <c r="I13" s="28">
        <v>3</v>
      </c>
      <c r="J13" s="28">
        <v>4</v>
      </c>
      <c r="K13" s="28">
        <v>3</v>
      </c>
      <c r="L13" s="28">
        <v>3</v>
      </c>
      <c r="M13" s="28">
        <v>4</v>
      </c>
      <c r="N13" s="28">
        <v>4</v>
      </c>
      <c r="O13" s="45">
        <f t="shared" si="0"/>
        <v>3.1</v>
      </c>
      <c r="R13" s="45">
        <f t="shared" si="1"/>
        <v>110.5</v>
      </c>
      <c r="S13" s="45">
        <f t="shared" si="2"/>
        <v>64</v>
      </c>
      <c r="T13" s="44">
        <f t="shared" si="3"/>
        <v>-46.5</v>
      </c>
      <c r="U13" s="44">
        <f t="shared" si="4"/>
        <v>2162.25</v>
      </c>
      <c r="V13" s="44"/>
      <c r="W13" s="44"/>
      <c r="X13" s="44"/>
      <c r="Y13" s="44">
        <v>25</v>
      </c>
      <c r="Z13" s="1">
        <f t="shared" si="6"/>
        <v>3</v>
      </c>
      <c r="AH13" s="45">
        <f t="shared" si="7"/>
        <v>56</v>
      </c>
      <c r="AI13" s="45">
        <f t="shared" si="8"/>
        <v>64</v>
      </c>
      <c r="AJ13" s="44">
        <f t="shared" si="9"/>
        <v>8</v>
      </c>
      <c r="AK13" s="44">
        <f t="shared" si="10"/>
        <v>64</v>
      </c>
      <c r="AL13" s="44"/>
      <c r="AM13" s="44"/>
      <c r="AN13" s="44"/>
      <c r="AO13" s="44">
        <v>25</v>
      </c>
      <c r="AP13" s="1">
        <f t="shared" si="12"/>
        <v>3</v>
      </c>
      <c r="AX13" s="45">
        <f t="shared" si="13"/>
        <v>56</v>
      </c>
      <c r="AY13" s="45">
        <f t="shared" si="14"/>
        <v>110.5</v>
      </c>
      <c r="AZ13" s="44">
        <f t="shared" si="15"/>
        <v>54.5</v>
      </c>
      <c r="BA13" s="44">
        <f t="shared" si="16"/>
        <v>2970.25</v>
      </c>
      <c r="BB13" s="44"/>
      <c r="BC13" s="44"/>
      <c r="BD13" s="44"/>
      <c r="BE13" s="44"/>
      <c r="BF13" s="1"/>
    </row>
    <row r="14" spans="1:64" x14ac:dyDescent="0.2">
      <c r="A14" s="33">
        <v>13</v>
      </c>
      <c r="B14" s="1">
        <v>2</v>
      </c>
      <c r="C14" s="1">
        <f>'Deepfakes gesamt (120)'!L14</f>
        <v>8</v>
      </c>
      <c r="E14" s="28">
        <v>2</v>
      </c>
      <c r="F14" s="28">
        <v>4</v>
      </c>
      <c r="G14" s="28">
        <v>4</v>
      </c>
      <c r="H14" s="28">
        <v>3</v>
      </c>
      <c r="I14" s="28">
        <v>2</v>
      </c>
      <c r="J14" s="28">
        <v>3</v>
      </c>
      <c r="K14" s="28">
        <v>3</v>
      </c>
      <c r="L14" s="28">
        <v>4</v>
      </c>
      <c r="M14" s="28">
        <v>4</v>
      </c>
      <c r="N14" s="28">
        <v>3</v>
      </c>
      <c r="O14" s="45">
        <f t="shared" si="0"/>
        <v>3.2</v>
      </c>
      <c r="R14" s="45">
        <f t="shared" si="1"/>
        <v>67.5</v>
      </c>
      <c r="S14" s="45">
        <f t="shared" si="2"/>
        <v>75.5</v>
      </c>
      <c r="T14" s="44">
        <f t="shared" si="3"/>
        <v>8</v>
      </c>
      <c r="U14" s="44">
        <f t="shared" si="4"/>
        <v>64</v>
      </c>
      <c r="V14" s="44"/>
      <c r="W14" s="44"/>
      <c r="X14" s="44"/>
      <c r="Y14" s="44">
        <v>33.5</v>
      </c>
      <c r="Z14" s="1">
        <f t="shared" si="6"/>
        <v>14</v>
      </c>
      <c r="AE14" s="7"/>
      <c r="AF14" s="7" t="s">
        <v>393</v>
      </c>
      <c r="AH14" s="45">
        <f t="shared" si="7"/>
        <v>56</v>
      </c>
      <c r="AI14" s="45">
        <f t="shared" si="8"/>
        <v>75.5</v>
      </c>
      <c r="AJ14" s="44">
        <f t="shared" si="9"/>
        <v>19.5</v>
      </c>
      <c r="AK14" s="44">
        <f t="shared" si="10"/>
        <v>380.25</v>
      </c>
      <c r="AL14" s="44"/>
      <c r="AM14" s="44"/>
      <c r="AN14" s="44"/>
      <c r="AO14" s="44">
        <v>33.5</v>
      </c>
      <c r="AP14" s="1">
        <f t="shared" si="12"/>
        <v>14</v>
      </c>
      <c r="AX14" s="45">
        <f t="shared" si="13"/>
        <v>56</v>
      </c>
      <c r="AY14" s="45">
        <f t="shared" si="14"/>
        <v>67.5</v>
      </c>
      <c r="AZ14" s="44">
        <f t="shared" si="15"/>
        <v>11.5</v>
      </c>
      <c r="BA14" s="44">
        <f t="shared" si="16"/>
        <v>132.25</v>
      </c>
      <c r="BB14" s="44"/>
      <c r="BC14" s="44"/>
      <c r="BD14" s="44"/>
      <c r="BE14" s="44"/>
      <c r="BF14" s="1"/>
      <c r="BK14" s="7"/>
      <c r="BL14" s="7" t="s">
        <v>398</v>
      </c>
    </row>
    <row r="15" spans="1:64" x14ac:dyDescent="0.2">
      <c r="A15" s="33">
        <v>14</v>
      </c>
      <c r="B15" s="1">
        <v>1</v>
      </c>
      <c r="C15" s="1">
        <f>'Deepfakes gesamt (120)'!L15</f>
        <v>10</v>
      </c>
      <c r="E15" s="28">
        <v>2</v>
      </c>
      <c r="F15" s="28">
        <v>4</v>
      </c>
      <c r="G15" s="28">
        <v>3</v>
      </c>
      <c r="H15" s="28">
        <v>4</v>
      </c>
      <c r="I15" s="28">
        <v>4</v>
      </c>
      <c r="J15" s="28">
        <v>4</v>
      </c>
      <c r="K15" s="28">
        <v>4</v>
      </c>
      <c r="L15" s="28">
        <v>4</v>
      </c>
      <c r="M15" s="28">
        <v>4</v>
      </c>
      <c r="N15" s="28">
        <v>4</v>
      </c>
      <c r="O15" s="45">
        <f t="shared" si="0"/>
        <v>3.7</v>
      </c>
      <c r="R15" s="45">
        <f t="shared" si="1"/>
        <v>110.5</v>
      </c>
      <c r="S15" s="45">
        <f t="shared" si="2"/>
        <v>112</v>
      </c>
      <c r="T15" s="44">
        <f t="shared" si="3"/>
        <v>1.5</v>
      </c>
      <c r="U15" s="44">
        <f t="shared" si="4"/>
        <v>2.25</v>
      </c>
      <c r="V15" s="44"/>
      <c r="W15" s="44"/>
      <c r="X15" s="44"/>
      <c r="Y15" s="44">
        <v>44</v>
      </c>
      <c r="Z15" s="1">
        <f t="shared" si="6"/>
        <v>7</v>
      </c>
      <c r="AE15" s="7"/>
      <c r="AF15" s="7" t="s">
        <v>396</v>
      </c>
      <c r="AH15" s="45">
        <f t="shared" si="7"/>
        <v>14</v>
      </c>
      <c r="AI15" s="45">
        <f t="shared" si="8"/>
        <v>112</v>
      </c>
      <c r="AJ15" s="44">
        <f t="shared" si="9"/>
        <v>98</v>
      </c>
      <c r="AK15" s="44">
        <f t="shared" si="10"/>
        <v>9604</v>
      </c>
      <c r="AL15" s="44"/>
      <c r="AM15" s="44"/>
      <c r="AN15" s="44"/>
      <c r="AO15" s="44">
        <v>44</v>
      </c>
      <c r="AP15" s="1">
        <f t="shared" si="12"/>
        <v>7</v>
      </c>
      <c r="AX15" s="45">
        <f t="shared" si="13"/>
        <v>14</v>
      </c>
      <c r="AY15" s="45">
        <f t="shared" si="14"/>
        <v>110.5</v>
      </c>
      <c r="AZ15" s="44">
        <f t="shared" si="15"/>
        <v>96.5</v>
      </c>
      <c r="BA15" s="44">
        <f t="shared" si="16"/>
        <v>9312.25</v>
      </c>
      <c r="BB15" s="44"/>
      <c r="BC15" s="44"/>
      <c r="BD15" s="44"/>
      <c r="BE15" s="44"/>
      <c r="BF15" s="1"/>
      <c r="BK15" s="7"/>
      <c r="BL15" s="7" t="s">
        <v>399</v>
      </c>
    </row>
    <row r="16" spans="1:64" x14ac:dyDescent="0.2">
      <c r="A16" s="33">
        <v>15</v>
      </c>
      <c r="B16" s="1">
        <v>1</v>
      </c>
      <c r="C16" s="1">
        <f>'Deepfakes gesamt (120)'!L16</f>
        <v>7</v>
      </c>
      <c r="E16" s="28">
        <v>4</v>
      </c>
      <c r="F16" s="28">
        <v>2</v>
      </c>
      <c r="G16" s="28">
        <v>4</v>
      </c>
      <c r="H16" s="28">
        <v>2</v>
      </c>
      <c r="I16" s="28">
        <v>2</v>
      </c>
      <c r="J16" s="28">
        <v>4</v>
      </c>
      <c r="K16" s="28">
        <v>3</v>
      </c>
      <c r="L16" s="28">
        <v>4</v>
      </c>
      <c r="M16" s="28">
        <v>4</v>
      </c>
      <c r="N16" s="28">
        <v>4</v>
      </c>
      <c r="O16" s="45">
        <f t="shared" si="0"/>
        <v>3.3</v>
      </c>
      <c r="R16" s="45">
        <f t="shared" si="1"/>
        <v>46</v>
      </c>
      <c r="S16" s="45">
        <f t="shared" si="2"/>
        <v>86.5</v>
      </c>
      <c r="T16" s="44">
        <f t="shared" si="3"/>
        <v>40.5</v>
      </c>
      <c r="U16" s="44">
        <f t="shared" si="4"/>
        <v>1640.25</v>
      </c>
      <c r="V16" s="44"/>
      <c r="W16" s="44"/>
      <c r="X16" s="44"/>
      <c r="Y16" s="44">
        <v>53</v>
      </c>
      <c r="Z16" s="1">
        <f t="shared" si="6"/>
        <v>11</v>
      </c>
      <c r="AE16" s="7"/>
      <c r="AF16" s="7" t="s">
        <v>397</v>
      </c>
      <c r="AH16" s="45">
        <f t="shared" si="7"/>
        <v>14</v>
      </c>
      <c r="AI16" s="45">
        <f t="shared" si="8"/>
        <v>86.5</v>
      </c>
      <c r="AJ16" s="44">
        <f t="shared" si="9"/>
        <v>72.5</v>
      </c>
      <c r="AK16" s="44">
        <f t="shared" si="10"/>
        <v>5256.25</v>
      </c>
      <c r="AL16" s="44"/>
      <c r="AM16" s="44"/>
      <c r="AN16" s="44"/>
      <c r="AO16" s="44">
        <v>53</v>
      </c>
      <c r="AP16" s="1">
        <f t="shared" si="12"/>
        <v>11</v>
      </c>
      <c r="AX16" s="45">
        <f t="shared" si="13"/>
        <v>14</v>
      </c>
      <c r="AY16" s="45">
        <f t="shared" si="14"/>
        <v>46</v>
      </c>
      <c r="AZ16" s="44">
        <f t="shared" si="15"/>
        <v>32</v>
      </c>
      <c r="BA16" s="44">
        <f t="shared" si="16"/>
        <v>1024</v>
      </c>
      <c r="BB16" s="44"/>
      <c r="BC16" s="44"/>
      <c r="BD16" s="44"/>
      <c r="BE16" s="44"/>
      <c r="BF16" s="1"/>
      <c r="BK16" s="7"/>
      <c r="BL16" s="7" t="s">
        <v>400</v>
      </c>
    </row>
    <row r="17" spans="1:64" x14ac:dyDescent="0.2">
      <c r="A17" s="33">
        <v>16</v>
      </c>
      <c r="B17" s="1">
        <v>1</v>
      </c>
      <c r="C17" s="1">
        <f>'Deepfakes gesamt (120)'!L17</f>
        <v>7</v>
      </c>
      <c r="E17" s="28">
        <v>2</v>
      </c>
      <c r="F17" s="28">
        <v>3</v>
      </c>
      <c r="G17" s="28">
        <v>3</v>
      </c>
      <c r="H17" s="28">
        <v>4</v>
      </c>
      <c r="I17" s="28">
        <v>3</v>
      </c>
      <c r="J17" s="28">
        <v>3</v>
      </c>
      <c r="K17" s="28">
        <v>2</v>
      </c>
      <c r="L17" s="28">
        <v>2</v>
      </c>
      <c r="M17" s="28">
        <v>3</v>
      </c>
      <c r="N17" s="28">
        <v>3</v>
      </c>
      <c r="O17" s="45">
        <f t="shared" si="0"/>
        <v>2.8</v>
      </c>
      <c r="R17" s="45">
        <f t="shared" si="1"/>
        <v>46</v>
      </c>
      <c r="S17" s="45">
        <f t="shared" si="2"/>
        <v>33.5</v>
      </c>
      <c r="T17" s="44">
        <f t="shared" si="3"/>
        <v>-12.5</v>
      </c>
      <c r="U17" s="44">
        <f t="shared" si="4"/>
        <v>156.25</v>
      </c>
      <c r="V17" s="44"/>
      <c r="W17" s="44"/>
      <c r="X17" s="44"/>
      <c r="Y17" s="44">
        <v>64</v>
      </c>
      <c r="Z17" s="1">
        <f t="shared" si="6"/>
        <v>11</v>
      </c>
      <c r="AE17" s="7"/>
      <c r="AF17" s="7"/>
      <c r="AH17" s="45">
        <f t="shared" si="7"/>
        <v>14</v>
      </c>
      <c r="AI17" s="45">
        <f t="shared" si="8"/>
        <v>33.5</v>
      </c>
      <c r="AJ17" s="44">
        <f t="shared" si="9"/>
        <v>19.5</v>
      </c>
      <c r="AK17" s="44">
        <f t="shared" si="10"/>
        <v>380.25</v>
      </c>
      <c r="AL17" s="44"/>
      <c r="AM17" s="44"/>
      <c r="AN17" s="44"/>
      <c r="AO17" s="44">
        <v>64</v>
      </c>
      <c r="AP17" s="1">
        <f t="shared" si="12"/>
        <v>11</v>
      </c>
      <c r="AX17" s="45">
        <f t="shared" si="13"/>
        <v>14</v>
      </c>
      <c r="AY17" s="45">
        <f t="shared" si="14"/>
        <v>46</v>
      </c>
      <c r="AZ17" s="44">
        <f t="shared" si="15"/>
        <v>32</v>
      </c>
      <c r="BA17" s="44">
        <f t="shared" si="16"/>
        <v>1024</v>
      </c>
      <c r="BB17" s="44"/>
      <c r="BC17" s="44"/>
      <c r="BD17" s="44"/>
      <c r="BE17" s="44"/>
      <c r="BF17" s="1"/>
      <c r="BK17" s="7"/>
      <c r="BL17" s="7"/>
    </row>
    <row r="18" spans="1:64" x14ac:dyDescent="0.2">
      <c r="A18" s="33">
        <v>17</v>
      </c>
      <c r="B18" s="1">
        <v>2</v>
      </c>
      <c r="C18" s="1">
        <f>'Deepfakes gesamt (120)'!L18</f>
        <v>7</v>
      </c>
      <c r="E18" s="28">
        <v>2</v>
      </c>
      <c r="F18" s="28">
        <v>3</v>
      </c>
      <c r="G18" s="28">
        <v>4</v>
      </c>
      <c r="H18" s="28">
        <v>2</v>
      </c>
      <c r="I18" s="28">
        <v>3</v>
      </c>
      <c r="J18" s="28">
        <v>3</v>
      </c>
      <c r="K18" s="28">
        <v>3</v>
      </c>
      <c r="L18" s="28">
        <v>3</v>
      </c>
      <c r="M18" s="28">
        <v>4</v>
      </c>
      <c r="N18" s="28">
        <v>4</v>
      </c>
      <c r="O18" s="45">
        <f t="shared" si="0"/>
        <v>3.1</v>
      </c>
      <c r="R18" s="45">
        <f t="shared" si="1"/>
        <v>46</v>
      </c>
      <c r="S18" s="45">
        <f t="shared" si="2"/>
        <v>64</v>
      </c>
      <c r="T18" s="44">
        <f>S18-R18</f>
        <v>18</v>
      </c>
      <c r="U18" s="44">
        <f t="shared" si="4"/>
        <v>324</v>
      </c>
      <c r="V18" s="44"/>
      <c r="W18" s="44"/>
      <c r="X18" s="44"/>
      <c r="Y18" s="44">
        <v>75.5</v>
      </c>
      <c r="Z18" s="1">
        <f t="shared" si="6"/>
        <v>12</v>
      </c>
      <c r="AE18" s="7"/>
      <c r="AF18" s="7" t="s">
        <v>360</v>
      </c>
      <c r="AH18" s="45">
        <f t="shared" si="7"/>
        <v>56</v>
      </c>
      <c r="AI18" s="45">
        <f t="shared" si="8"/>
        <v>64</v>
      </c>
      <c r="AJ18" s="44">
        <f t="shared" si="9"/>
        <v>8</v>
      </c>
      <c r="AK18" s="44">
        <f t="shared" si="10"/>
        <v>64</v>
      </c>
      <c r="AL18" s="44"/>
      <c r="AM18" s="44"/>
      <c r="AN18" s="44"/>
      <c r="AO18" s="44">
        <v>75.5</v>
      </c>
      <c r="AP18" s="1">
        <f t="shared" si="12"/>
        <v>12</v>
      </c>
      <c r="AX18" s="45">
        <f t="shared" si="13"/>
        <v>56</v>
      </c>
      <c r="AY18" s="45">
        <f t="shared" si="14"/>
        <v>46</v>
      </c>
      <c r="AZ18" s="44">
        <f t="shared" si="15"/>
        <v>-10</v>
      </c>
      <c r="BA18" s="44">
        <f t="shared" si="16"/>
        <v>100</v>
      </c>
      <c r="BB18" s="44"/>
      <c r="BC18" s="44"/>
      <c r="BD18" s="44"/>
      <c r="BE18" s="44"/>
      <c r="BF18" s="1"/>
      <c r="BK18" s="7"/>
      <c r="BL18" s="7" t="s">
        <v>360</v>
      </c>
    </row>
    <row r="19" spans="1:64" x14ac:dyDescent="0.2">
      <c r="A19" s="33">
        <v>18</v>
      </c>
      <c r="B19" s="1">
        <v>2</v>
      </c>
      <c r="C19" s="1">
        <f>'Deepfakes gesamt (120)'!L19</f>
        <v>8</v>
      </c>
      <c r="E19" s="28">
        <v>4</v>
      </c>
      <c r="F19" s="28">
        <v>3</v>
      </c>
      <c r="G19" s="28">
        <v>2</v>
      </c>
      <c r="H19" s="28">
        <v>2</v>
      </c>
      <c r="I19" s="28">
        <v>1</v>
      </c>
      <c r="J19" s="28">
        <v>2</v>
      </c>
      <c r="K19" s="28">
        <v>4</v>
      </c>
      <c r="L19" s="28">
        <v>3</v>
      </c>
      <c r="M19" s="28">
        <v>3</v>
      </c>
      <c r="N19" s="28">
        <v>4</v>
      </c>
      <c r="O19" s="45">
        <f t="shared" si="0"/>
        <v>2.8</v>
      </c>
      <c r="R19" s="45">
        <f t="shared" si="1"/>
        <v>67.5</v>
      </c>
      <c r="S19" s="45">
        <f t="shared" si="2"/>
        <v>33.5</v>
      </c>
      <c r="T19" s="44">
        <f t="shared" si="3"/>
        <v>-34</v>
      </c>
      <c r="U19" s="44">
        <f t="shared" si="4"/>
        <v>1156</v>
      </c>
      <c r="V19" s="44"/>
      <c r="W19" s="44"/>
      <c r="X19" s="44"/>
      <c r="Y19" s="44">
        <v>86.5</v>
      </c>
      <c r="Z19" s="1">
        <f t="shared" si="6"/>
        <v>10</v>
      </c>
      <c r="AE19" s="7"/>
      <c r="AF19" s="7" t="s">
        <v>394</v>
      </c>
      <c r="AH19" s="45">
        <f t="shared" si="7"/>
        <v>56</v>
      </c>
      <c r="AI19" s="45">
        <f t="shared" si="8"/>
        <v>33.5</v>
      </c>
      <c r="AJ19" s="44">
        <f t="shared" si="9"/>
        <v>-22.5</v>
      </c>
      <c r="AK19" s="44">
        <f t="shared" si="10"/>
        <v>506.25</v>
      </c>
      <c r="AL19" s="44"/>
      <c r="AM19" s="44"/>
      <c r="AN19" s="44"/>
      <c r="AO19" s="44">
        <v>86.5</v>
      </c>
      <c r="AP19" s="1">
        <f t="shared" si="12"/>
        <v>10</v>
      </c>
      <c r="AX19" s="45">
        <f t="shared" si="13"/>
        <v>56</v>
      </c>
      <c r="AY19" s="45">
        <f t="shared" si="14"/>
        <v>67.5</v>
      </c>
      <c r="AZ19" s="44">
        <f t="shared" si="15"/>
        <v>11.5</v>
      </c>
      <c r="BA19" s="44">
        <f t="shared" si="16"/>
        <v>132.25</v>
      </c>
      <c r="BB19" s="44"/>
      <c r="BC19" s="44"/>
      <c r="BD19" s="44"/>
      <c r="BE19" s="44"/>
      <c r="BF19" s="1"/>
      <c r="BK19" s="7"/>
      <c r="BL19" s="7" t="s">
        <v>361</v>
      </c>
    </row>
    <row r="20" spans="1:64" x14ac:dyDescent="0.2">
      <c r="A20" s="33">
        <v>19</v>
      </c>
      <c r="B20" s="1">
        <v>2</v>
      </c>
      <c r="C20" s="1">
        <f>'Deepfakes gesamt (120)'!L20</f>
        <v>4</v>
      </c>
      <c r="E20" s="28">
        <v>3</v>
      </c>
      <c r="F20" s="28">
        <v>4</v>
      </c>
      <c r="G20" s="28">
        <v>4</v>
      </c>
      <c r="H20" s="28">
        <v>3</v>
      </c>
      <c r="I20" s="28">
        <v>2</v>
      </c>
      <c r="J20" s="28">
        <v>4</v>
      </c>
      <c r="K20" s="28">
        <v>3</v>
      </c>
      <c r="L20" s="28">
        <v>2</v>
      </c>
      <c r="M20" s="28">
        <v>2</v>
      </c>
      <c r="N20" s="28">
        <v>4</v>
      </c>
      <c r="O20" s="45">
        <f t="shared" si="0"/>
        <v>3.1</v>
      </c>
      <c r="R20" s="45">
        <f t="shared" si="1"/>
        <v>4.5</v>
      </c>
      <c r="S20" s="45">
        <f t="shared" si="2"/>
        <v>64</v>
      </c>
      <c r="T20" s="44">
        <f t="shared" si="3"/>
        <v>59.5</v>
      </c>
      <c r="U20" s="44">
        <f t="shared" si="4"/>
        <v>3540.25</v>
      </c>
      <c r="V20" s="44"/>
      <c r="W20" s="44"/>
      <c r="X20" s="44"/>
      <c r="Y20" s="44">
        <v>94</v>
      </c>
      <c r="Z20" s="1">
        <f t="shared" si="6"/>
        <v>5</v>
      </c>
      <c r="AE20" s="7"/>
      <c r="AF20" s="7" t="s">
        <v>355</v>
      </c>
      <c r="AH20" s="45">
        <f t="shared" si="7"/>
        <v>56</v>
      </c>
      <c r="AI20" s="45">
        <f t="shared" si="8"/>
        <v>64</v>
      </c>
      <c r="AJ20" s="44">
        <f t="shared" si="9"/>
        <v>8</v>
      </c>
      <c r="AK20" s="44">
        <f t="shared" si="10"/>
        <v>64</v>
      </c>
      <c r="AL20" s="44"/>
      <c r="AM20" s="44"/>
      <c r="AN20" s="44"/>
      <c r="AO20" s="44">
        <v>94</v>
      </c>
      <c r="AP20" s="1">
        <f t="shared" si="12"/>
        <v>5</v>
      </c>
      <c r="AX20" s="45">
        <f t="shared" si="13"/>
        <v>56</v>
      </c>
      <c r="AY20" s="45">
        <f t="shared" si="14"/>
        <v>4.5</v>
      </c>
      <c r="AZ20" s="44">
        <f t="shared" si="15"/>
        <v>-51.5</v>
      </c>
      <c r="BA20" s="44">
        <f t="shared" si="16"/>
        <v>2652.25</v>
      </c>
      <c r="BB20" s="44"/>
      <c r="BC20" s="44"/>
      <c r="BD20" s="44"/>
      <c r="BE20" s="44"/>
      <c r="BF20" s="1"/>
      <c r="BK20" s="7"/>
      <c r="BL20" s="7" t="s">
        <v>358</v>
      </c>
    </row>
    <row r="21" spans="1:64" x14ac:dyDescent="0.2">
      <c r="A21" s="33">
        <v>20</v>
      </c>
      <c r="B21" s="1">
        <v>2</v>
      </c>
      <c r="C21" s="1">
        <f>'Deepfakes gesamt (120)'!L21</f>
        <v>8</v>
      </c>
      <c r="E21" s="28">
        <v>3</v>
      </c>
      <c r="F21" s="28">
        <v>4</v>
      </c>
      <c r="G21" s="28">
        <v>4</v>
      </c>
      <c r="H21" s="28">
        <v>3</v>
      </c>
      <c r="I21" s="28">
        <v>4</v>
      </c>
      <c r="J21" s="28">
        <v>3</v>
      </c>
      <c r="K21" s="28">
        <v>4</v>
      </c>
      <c r="L21" s="28">
        <v>3</v>
      </c>
      <c r="M21" s="28">
        <v>2</v>
      </c>
      <c r="N21" s="28">
        <v>4</v>
      </c>
      <c r="O21" s="45">
        <f t="shared" si="0"/>
        <v>3.4</v>
      </c>
      <c r="R21" s="45">
        <f t="shared" si="1"/>
        <v>67.5</v>
      </c>
      <c r="S21" s="45">
        <f t="shared" si="2"/>
        <v>94</v>
      </c>
      <c r="T21" s="44">
        <f t="shared" si="3"/>
        <v>26.5</v>
      </c>
      <c r="U21" s="44">
        <f t="shared" si="4"/>
        <v>702.25</v>
      </c>
      <c r="V21" s="44"/>
      <c r="W21" s="44"/>
      <c r="X21" s="44"/>
      <c r="Y21" s="44">
        <v>101</v>
      </c>
      <c r="Z21" s="1">
        <f t="shared" si="6"/>
        <v>9</v>
      </c>
      <c r="AF21" s="7" t="s">
        <v>395</v>
      </c>
      <c r="AH21" s="45">
        <f t="shared" si="7"/>
        <v>56</v>
      </c>
      <c r="AI21" s="45">
        <f t="shared" si="8"/>
        <v>94</v>
      </c>
      <c r="AJ21" s="44">
        <f t="shared" si="9"/>
        <v>38</v>
      </c>
      <c r="AK21" s="44">
        <f t="shared" si="10"/>
        <v>1444</v>
      </c>
      <c r="AL21" s="44"/>
      <c r="AM21" s="44"/>
      <c r="AN21" s="44"/>
      <c r="AO21" s="44">
        <v>101</v>
      </c>
      <c r="AP21" s="1">
        <f t="shared" si="12"/>
        <v>9</v>
      </c>
      <c r="AX21" s="45">
        <f t="shared" si="13"/>
        <v>56</v>
      </c>
      <c r="AY21" s="45">
        <f t="shared" si="14"/>
        <v>67.5</v>
      </c>
      <c r="AZ21" s="44">
        <f t="shared" si="15"/>
        <v>11.5</v>
      </c>
      <c r="BA21" s="44">
        <f t="shared" si="16"/>
        <v>132.25</v>
      </c>
      <c r="BB21" s="44"/>
      <c r="BC21" s="44"/>
      <c r="BD21" s="44"/>
      <c r="BE21" s="44"/>
      <c r="BF21" s="1"/>
      <c r="BL21" s="7" t="s">
        <v>401</v>
      </c>
    </row>
    <row r="22" spans="1:64" x14ac:dyDescent="0.2">
      <c r="A22" s="33">
        <v>21</v>
      </c>
      <c r="B22" s="1">
        <v>3</v>
      </c>
      <c r="C22" s="1">
        <f>'Deepfakes gesamt (120)'!L22</f>
        <v>5</v>
      </c>
      <c r="E22" s="28">
        <v>2</v>
      </c>
      <c r="F22" s="28">
        <v>4</v>
      </c>
      <c r="G22" s="28">
        <v>3</v>
      </c>
      <c r="H22" s="28">
        <v>3</v>
      </c>
      <c r="I22" s="28">
        <v>2</v>
      </c>
      <c r="J22" s="28">
        <v>3</v>
      </c>
      <c r="K22" s="28">
        <v>2</v>
      </c>
      <c r="L22" s="28">
        <v>3</v>
      </c>
      <c r="M22" s="28">
        <v>4</v>
      </c>
      <c r="N22" s="28">
        <v>3</v>
      </c>
      <c r="O22" s="45">
        <f t="shared" si="0"/>
        <v>2.9</v>
      </c>
      <c r="R22" s="45">
        <f t="shared" si="1"/>
        <v>11</v>
      </c>
      <c r="S22" s="45">
        <f t="shared" si="2"/>
        <v>44</v>
      </c>
      <c r="T22" s="44">
        <f t="shared" si="3"/>
        <v>33</v>
      </c>
      <c r="U22" s="44">
        <f t="shared" si="4"/>
        <v>1089</v>
      </c>
      <c r="V22" s="44"/>
      <c r="W22" s="44"/>
      <c r="X22" s="44"/>
      <c r="Y22" s="44">
        <v>108</v>
      </c>
      <c r="Z22" s="1">
        <f t="shared" si="6"/>
        <v>5</v>
      </c>
      <c r="AH22" s="45">
        <f t="shared" si="7"/>
        <v>102.5</v>
      </c>
      <c r="AI22" s="45">
        <f t="shared" si="8"/>
        <v>44</v>
      </c>
      <c r="AJ22" s="44">
        <f t="shared" si="9"/>
        <v>-58.5</v>
      </c>
      <c r="AK22" s="44">
        <f t="shared" si="10"/>
        <v>3422.25</v>
      </c>
      <c r="AL22" s="44"/>
      <c r="AM22" s="44"/>
      <c r="AN22" s="44"/>
      <c r="AO22" s="44">
        <v>108</v>
      </c>
      <c r="AP22" s="1">
        <f t="shared" si="12"/>
        <v>5</v>
      </c>
      <c r="AX22" s="45">
        <f t="shared" si="13"/>
        <v>102.5</v>
      </c>
      <c r="AY22" s="45">
        <f t="shared" si="14"/>
        <v>11</v>
      </c>
      <c r="AZ22" s="44">
        <f t="shared" si="15"/>
        <v>-91.5</v>
      </c>
      <c r="BA22" s="44">
        <f t="shared" si="16"/>
        <v>8372.25</v>
      </c>
      <c r="BB22" s="44"/>
      <c r="BC22" s="44"/>
      <c r="BD22" s="44"/>
      <c r="BE22" s="44"/>
      <c r="BF22" s="1"/>
    </row>
    <row r="23" spans="1:64" x14ac:dyDescent="0.2">
      <c r="A23" s="33">
        <v>22</v>
      </c>
      <c r="B23" s="1">
        <v>2</v>
      </c>
      <c r="C23" s="1">
        <f>'Deepfakes gesamt (120)'!L23</f>
        <v>10</v>
      </c>
      <c r="E23" s="28">
        <v>4</v>
      </c>
      <c r="F23" s="28">
        <v>4</v>
      </c>
      <c r="G23" s="28">
        <v>4</v>
      </c>
      <c r="H23" s="28">
        <v>4</v>
      </c>
      <c r="I23" s="28">
        <v>4</v>
      </c>
      <c r="J23" s="28">
        <v>4</v>
      </c>
      <c r="K23" s="28">
        <v>4</v>
      </c>
      <c r="L23" s="28">
        <v>3</v>
      </c>
      <c r="M23" s="28">
        <v>3</v>
      </c>
      <c r="N23" s="28">
        <v>4</v>
      </c>
      <c r="O23" s="45">
        <f t="shared" si="0"/>
        <v>3.8</v>
      </c>
      <c r="R23" s="45">
        <f t="shared" si="1"/>
        <v>110.5</v>
      </c>
      <c r="S23" s="45">
        <f t="shared" si="2"/>
        <v>116</v>
      </c>
      <c r="T23" s="44">
        <f t="shared" si="3"/>
        <v>5.5</v>
      </c>
      <c r="U23" s="44">
        <f t="shared" si="4"/>
        <v>30.25</v>
      </c>
      <c r="V23" s="44"/>
      <c r="W23" s="44"/>
      <c r="X23" s="44"/>
      <c r="Y23" s="44">
        <v>112</v>
      </c>
      <c r="Z23" s="1">
        <f t="shared" si="6"/>
        <v>3</v>
      </c>
      <c r="AH23" s="45">
        <f t="shared" si="7"/>
        <v>56</v>
      </c>
      <c r="AI23" s="45">
        <f t="shared" si="8"/>
        <v>116</v>
      </c>
      <c r="AJ23" s="44">
        <f t="shared" si="9"/>
        <v>60</v>
      </c>
      <c r="AK23" s="44">
        <f t="shared" si="10"/>
        <v>3600</v>
      </c>
      <c r="AL23" s="44"/>
      <c r="AM23" s="44"/>
      <c r="AN23" s="44"/>
      <c r="AO23" s="44">
        <v>112</v>
      </c>
      <c r="AP23" s="1">
        <f t="shared" si="12"/>
        <v>3</v>
      </c>
      <c r="AX23" s="45">
        <f t="shared" si="13"/>
        <v>56</v>
      </c>
      <c r="AY23" s="45">
        <f t="shared" si="14"/>
        <v>110.5</v>
      </c>
      <c r="AZ23" s="44">
        <f t="shared" si="15"/>
        <v>54.5</v>
      </c>
      <c r="BA23" s="44">
        <f t="shared" si="16"/>
        <v>2970.25</v>
      </c>
      <c r="BB23" s="44"/>
      <c r="BC23" s="44"/>
      <c r="BD23" s="44"/>
      <c r="BE23" s="44"/>
      <c r="BF23" s="1"/>
    </row>
    <row r="24" spans="1:64" x14ac:dyDescent="0.2">
      <c r="A24" s="33">
        <v>23</v>
      </c>
      <c r="B24" s="1">
        <v>1</v>
      </c>
      <c r="C24" s="1">
        <f>'Deepfakes gesamt (120)'!L24</f>
        <v>8</v>
      </c>
      <c r="E24" s="28">
        <v>3</v>
      </c>
      <c r="F24" s="28">
        <v>3</v>
      </c>
      <c r="G24" s="28">
        <v>2</v>
      </c>
      <c r="H24" s="28">
        <v>1</v>
      </c>
      <c r="I24" s="28">
        <v>1</v>
      </c>
      <c r="J24" s="28">
        <v>3</v>
      </c>
      <c r="K24" s="28">
        <v>3</v>
      </c>
      <c r="L24" s="28">
        <v>3</v>
      </c>
      <c r="M24" s="28">
        <v>4</v>
      </c>
      <c r="N24" s="28">
        <v>3</v>
      </c>
      <c r="O24" s="45">
        <f t="shared" si="0"/>
        <v>2.6</v>
      </c>
      <c r="R24" s="45">
        <f t="shared" si="1"/>
        <v>67.5</v>
      </c>
      <c r="S24" s="45">
        <f t="shared" si="2"/>
        <v>21.5</v>
      </c>
      <c r="T24" s="44">
        <f t="shared" si="3"/>
        <v>-46</v>
      </c>
      <c r="U24" s="44">
        <f t="shared" si="4"/>
        <v>2116</v>
      </c>
      <c r="V24" s="44"/>
      <c r="W24" s="44"/>
      <c r="X24" s="44"/>
      <c r="Y24" s="44">
        <v>116</v>
      </c>
      <c r="Z24" s="1">
        <f t="shared" si="6"/>
        <v>5</v>
      </c>
      <c r="AG24" s="4"/>
      <c r="AH24" s="45">
        <f t="shared" si="7"/>
        <v>14</v>
      </c>
      <c r="AI24" s="45">
        <f t="shared" si="8"/>
        <v>21.5</v>
      </c>
      <c r="AJ24" s="44">
        <f t="shared" si="9"/>
        <v>7.5</v>
      </c>
      <c r="AK24" s="44">
        <f t="shared" si="10"/>
        <v>56.25</v>
      </c>
      <c r="AL24" s="44"/>
      <c r="AM24" s="44"/>
      <c r="AN24" s="44"/>
      <c r="AO24" s="44">
        <v>116</v>
      </c>
      <c r="AP24" s="1">
        <f t="shared" si="12"/>
        <v>5</v>
      </c>
      <c r="AW24" s="4"/>
      <c r="AX24" s="45">
        <f t="shared" si="13"/>
        <v>14</v>
      </c>
      <c r="AY24" s="45">
        <f t="shared" si="14"/>
        <v>67.5</v>
      </c>
      <c r="AZ24" s="44">
        <f t="shared" si="15"/>
        <v>53.5</v>
      </c>
      <c r="BA24" s="44">
        <f t="shared" si="16"/>
        <v>2862.25</v>
      </c>
      <c r="BB24" s="44"/>
      <c r="BC24" s="44"/>
      <c r="BD24" s="44"/>
      <c r="BE24" s="44"/>
      <c r="BF24" s="1"/>
    </row>
    <row r="25" spans="1:64" x14ac:dyDescent="0.2">
      <c r="A25" s="33">
        <v>24</v>
      </c>
      <c r="B25" s="1">
        <v>2</v>
      </c>
      <c r="C25" s="1">
        <f>'Deepfakes gesamt (120)'!L25</f>
        <v>10</v>
      </c>
      <c r="E25" s="28">
        <v>4</v>
      </c>
      <c r="F25" s="28">
        <v>4</v>
      </c>
      <c r="G25" s="28">
        <v>4</v>
      </c>
      <c r="H25" s="28">
        <v>3</v>
      </c>
      <c r="I25" s="28">
        <v>4</v>
      </c>
      <c r="J25" s="28">
        <v>3</v>
      </c>
      <c r="K25" s="28">
        <v>4</v>
      </c>
      <c r="L25" s="28">
        <v>4</v>
      </c>
      <c r="M25" s="28">
        <v>4</v>
      </c>
      <c r="N25" s="28">
        <v>4</v>
      </c>
      <c r="O25" s="45">
        <f t="shared" si="0"/>
        <v>3.8</v>
      </c>
      <c r="R25" s="45">
        <f t="shared" si="1"/>
        <v>110.5</v>
      </c>
      <c r="S25" s="45">
        <f t="shared" si="2"/>
        <v>116</v>
      </c>
      <c r="T25" s="44">
        <f t="shared" si="3"/>
        <v>5.5</v>
      </c>
      <c r="U25" s="44">
        <f t="shared" si="4"/>
        <v>30.25</v>
      </c>
      <c r="V25" s="44"/>
      <c r="W25" s="44"/>
      <c r="X25" s="44"/>
      <c r="Y25" s="44">
        <v>119</v>
      </c>
      <c r="Z25" s="1">
        <f t="shared" si="6"/>
        <v>1</v>
      </c>
      <c r="AG25" s="4"/>
      <c r="AH25" s="45">
        <f t="shared" si="7"/>
        <v>56</v>
      </c>
      <c r="AI25" s="45">
        <f t="shared" si="8"/>
        <v>116</v>
      </c>
      <c r="AJ25" s="44">
        <f t="shared" si="9"/>
        <v>60</v>
      </c>
      <c r="AK25" s="44">
        <f t="shared" si="10"/>
        <v>3600</v>
      </c>
      <c r="AL25" s="44"/>
      <c r="AM25" s="44"/>
      <c r="AN25" s="44"/>
      <c r="AO25" s="44">
        <v>119</v>
      </c>
      <c r="AP25" s="1">
        <f t="shared" si="12"/>
        <v>1</v>
      </c>
      <c r="AW25" s="4"/>
      <c r="AX25" s="45">
        <f t="shared" si="13"/>
        <v>56</v>
      </c>
      <c r="AY25" s="45">
        <f t="shared" si="14"/>
        <v>110.5</v>
      </c>
      <c r="AZ25" s="44">
        <f t="shared" si="15"/>
        <v>54.5</v>
      </c>
      <c r="BA25" s="44">
        <f t="shared" si="16"/>
        <v>2970.25</v>
      </c>
      <c r="BB25" s="44"/>
      <c r="BC25" s="44"/>
      <c r="BD25" s="44"/>
      <c r="BE25" s="44"/>
      <c r="BF25" s="1"/>
    </row>
    <row r="26" spans="1:64" x14ac:dyDescent="0.2">
      <c r="A26" s="33">
        <v>25</v>
      </c>
      <c r="B26" s="1">
        <v>3</v>
      </c>
      <c r="C26" s="1">
        <f>'Deepfakes gesamt (120)'!L26</f>
        <v>8</v>
      </c>
      <c r="E26" s="28">
        <v>1</v>
      </c>
      <c r="F26" s="28">
        <v>4</v>
      </c>
      <c r="G26" s="28">
        <v>4</v>
      </c>
      <c r="H26" s="28">
        <v>3</v>
      </c>
      <c r="I26" s="28">
        <v>4</v>
      </c>
      <c r="J26" s="28">
        <v>3</v>
      </c>
      <c r="K26" s="28">
        <v>4</v>
      </c>
      <c r="L26" s="28">
        <v>4</v>
      </c>
      <c r="M26" s="28">
        <v>4</v>
      </c>
      <c r="N26" s="28">
        <v>4</v>
      </c>
      <c r="O26" s="45">
        <f t="shared" si="0"/>
        <v>3.5</v>
      </c>
      <c r="R26" s="45">
        <f t="shared" si="1"/>
        <v>67.5</v>
      </c>
      <c r="S26" s="45">
        <f t="shared" si="2"/>
        <v>101</v>
      </c>
      <c r="T26" s="44">
        <f t="shared" si="3"/>
        <v>33.5</v>
      </c>
      <c r="U26" s="44">
        <f t="shared" si="4"/>
        <v>1122.25</v>
      </c>
      <c r="V26" s="44"/>
      <c r="W26" s="44"/>
      <c r="X26" s="44"/>
      <c r="Y26" s="44">
        <v>120</v>
      </c>
      <c r="Z26" s="1">
        <f t="shared" si="6"/>
        <v>1</v>
      </c>
      <c r="AH26" s="45">
        <f t="shared" si="7"/>
        <v>102.5</v>
      </c>
      <c r="AI26" s="45">
        <f t="shared" si="8"/>
        <v>101</v>
      </c>
      <c r="AJ26" s="44">
        <f t="shared" si="9"/>
        <v>-1.5</v>
      </c>
      <c r="AK26" s="44">
        <f t="shared" si="10"/>
        <v>2.25</v>
      </c>
      <c r="AL26" s="44"/>
      <c r="AM26" s="44"/>
      <c r="AN26" s="44"/>
      <c r="AO26" s="44">
        <v>120</v>
      </c>
      <c r="AP26" s="1">
        <f t="shared" si="12"/>
        <v>1</v>
      </c>
      <c r="AX26" s="45">
        <f t="shared" si="13"/>
        <v>102.5</v>
      </c>
      <c r="AY26" s="45">
        <f t="shared" si="14"/>
        <v>67.5</v>
      </c>
      <c r="AZ26" s="44">
        <f t="shared" si="15"/>
        <v>-35</v>
      </c>
      <c r="BA26" s="44">
        <f t="shared" si="16"/>
        <v>1225</v>
      </c>
      <c r="BB26" s="44"/>
      <c r="BC26" s="44"/>
      <c r="BD26" s="44"/>
      <c r="BE26" s="44"/>
      <c r="BF26" s="1"/>
    </row>
    <row r="27" spans="1:64" x14ac:dyDescent="0.2">
      <c r="A27" s="33">
        <v>26</v>
      </c>
      <c r="B27" s="1">
        <v>2</v>
      </c>
      <c r="C27" s="1">
        <f>'Deepfakes gesamt (120)'!L27</f>
        <v>9</v>
      </c>
      <c r="E27" s="28">
        <v>4</v>
      </c>
      <c r="F27" s="28">
        <v>3</v>
      </c>
      <c r="G27" s="28">
        <v>3</v>
      </c>
      <c r="H27" s="28">
        <v>3</v>
      </c>
      <c r="I27" s="28">
        <v>2</v>
      </c>
      <c r="J27" s="28">
        <v>3</v>
      </c>
      <c r="K27" s="28">
        <v>4</v>
      </c>
      <c r="L27" s="28">
        <v>2</v>
      </c>
      <c r="M27" s="28">
        <v>3</v>
      </c>
      <c r="N27" s="28">
        <v>3</v>
      </c>
      <c r="O27" s="45">
        <f t="shared" si="0"/>
        <v>3</v>
      </c>
      <c r="R27" s="45">
        <f t="shared" si="1"/>
        <v>90.5</v>
      </c>
      <c r="S27" s="45">
        <f t="shared" si="2"/>
        <v>53</v>
      </c>
      <c r="T27" s="44">
        <f t="shared" si="3"/>
        <v>-37.5</v>
      </c>
      <c r="U27" s="44">
        <f t="shared" si="4"/>
        <v>1406.25</v>
      </c>
      <c r="V27" s="44"/>
      <c r="W27" s="44"/>
      <c r="X27" s="44"/>
      <c r="Y27" s="44"/>
      <c r="Z27" s="44">
        <f>SUM(Z2:Z26)</f>
        <v>120</v>
      </c>
      <c r="AH27" s="45">
        <f t="shared" si="7"/>
        <v>56</v>
      </c>
      <c r="AI27" s="45">
        <f t="shared" si="8"/>
        <v>53</v>
      </c>
      <c r="AJ27" s="44">
        <f t="shared" si="9"/>
        <v>-3</v>
      </c>
      <c r="AK27" s="44">
        <f t="shared" si="10"/>
        <v>9</v>
      </c>
      <c r="AL27" s="44"/>
      <c r="AM27" s="44"/>
      <c r="AN27" s="44"/>
      <c r="AO27" s="44"/>
      <c r="AP27" s="44">
        <f>SUM(AP2:AP26)</f>
        <v>120</v>
      </c>
      <c r="AX27" s="45">
        <f t="shared" si="13"/>
        <v>56</v>
      </c>
      <c r="AY27" s="45">
        <f t="shared" si="14"/>
        <v>90.5</v>
      </c>
      <c r="AZ27" s="44">
        <f t="shared" si="15"/>
        <v>34.5</v>
      </c>
      <c r="BA27" s="44">
        <f t="shared" si="16"/>
        <v>1190.25</v>
      </c>
      <c r="BB27" s="44"/>
      <c r="BC27" s="44"/>
      <c r="BD27" s="44"/>
      <c r="BE27" s="44"/>
    </row>
    <row r="28" spans="1:64" x14ac:dyDescent="0.2">
      <c r="A28" s="33">
        <v>27</v>
      </c>
      <c r="B28" s="1">
        <v>2</v>
      </c>
      <c r="C28" s="1">
        <f>'Deepfakes gesamt (120)'!L28</f>
        <v>10</v>
      </c>
      <c r="E28" s="28">
        <v>4</v>
      </c>
      <c r="F28" s="28">
        <v>4</v>
      </c>
      <c r="G28" s="28">
        <v>4</v>
      </c>
      <c r="H28" s="28">
        <v>3</v>
      </c>
      <c r="I28" s="28">
        <v>3</v>
      </c>
      <c r="J28" s="28">
        <v>3</v>
      </c>
      <c r="K28" s="28">
        <v>4</v>
      </c>
      <c r="L28" s="28">
        <v>3</v>
      </c>
      <c r="M28" s="28">
        <v>4</v>
      </c>
      <c r="N28" s="28">
        <v>4</v>
      </c>
      <c r="O28" s="45">
        <f t="shared" si="0"/>
        <v>3.6</v>
      </c>
      <c r="R28" s="45">
        <f t="shared" si="1"/>
        <v>110.5</v>
      </c>
      <c r="S28" s="45">
        <f t="shared" si="2"/>
        <v>108</v>
      </c>
      <c r="T28" s="44">
        <f t="shared" si="3"/>
        <v>-2.5</v>
      </c>
      <c r="U28" s="44">
        <f t="shared" si="4"/>
        <v>6.25</v>
      </c>
      <c r="V28" s="44"/>
      <c r="W28" s="44"/>
      <c r="X28" s="44"/>
      <c r="Y28" s="44"/>
      <c r="AH28" s="45">
        <f t="shared" si="7"/>
        <v>56</v>
      </c>
      <c r="AI28" s="45">
        <f t="shared" si="8"/>
        <v>108</v>
      </c>
      <c r="AJ28" s="44">
        <f t="shared" si="9"/>
        <v>52</v>
      </c>
      <c r="AK28" s="44">
        <f t="shared" si="10"/>
        <v>2704</v>
      </c>
      <c r="AL28" s="44"/>
      <c r="AM28" s="44"/>
      <c r="AN28" s="44"/>
      <c r="AO28" s="44"/>
      <c r="AX28" s="45">
        <f t="shared" si="13"/>
        <v>56</v>
      </c>
      <c r="AY28" s="45">
        <f t="shared" si="14"/>
        <v>110.5</v>
      </c>
      <c r="AZ28" s="44">
        <f t="shared" si="15"/>
        <v>54.5</v>
      </c>
      <c r="BA28" s="44">
        <f t="shared" si="16"/>
        <v>2970.25</v>
      </c>
      <c r="BB28" s="44"/>
      <c r="BC28" s="44"/>
      <c r="BD28" s="44"/>
      <c r="BE28" s="44"/>
    </row>
    <row r="29" spans="1:64" x14ac:dyDescent="0.2">
      <c r="A29" s="33">
        <v>28</v>
      </c>
      <c r="B29" s="1">
        <v>2</v>
      </c>
      <c r="C29" s="1">
        <f>'Deepfakes gesamt (120)'!L29</f>
        <v>10</v>
      </c>
      <c r="E29" s="28">
        <v>3</v>
      </c>
      <c r="F29" s="28">
        <v>3</v>
      </c>
      <c r="G29" s="28">
        <v>3</v>
      </c>
      <c r="H29" s="28">
        <v>3</v>
      </c>
      <c r="I29" s="28">
        <v>3</v>
      </c>
      <c r="J29" s="28">
        <v>3</v>
      </c>
      <c r="K29" s="28">
        <v>3</v>
      </c>
      <c r="L29" s="28">
        <v>3</v>
      </c>
      <c r="M29" s="28">
        <v>3</v>
      </c>
      <c r="N29" s="28">
        <v>4</v>
      </c>
      <c r="O29" s="45">
        <f t="shared" si="0"/>
        <v>3.1</v>
      </c>
      <c r="R29" s="45">
        <f t="shared" si="1"/>
        <v>110.5</v>
      </c>
      <c r="S29" s="45">
        <f t="shared" si="2"/>
        <v>64</v>
      </c>
      <c r="T29" s="44">
        <f t="shared" si="3"/>
        <v>-46.5</v>
      </c>
      <c r="U29" s="44">
        <f t="shared" si="4"/>
        <v>2162.25</v>
      </c>
      <c r="V29" s="44"/>
      <c r="W29" s="44"/>
      <c r="X29" s="44"/>
      <c r="Y29" s="44"/>
      <c r="AH29" s="45">
        <f t="shared" si="7"/>
        <v>56</v>
      </c>
      <c r="AI29" s="45">
        <f t="shared" si="8"/>
        <v>64</v>
      </c>
      <c r="AJ29" s="44">
        <f t="shared" si="9"/>
        <v>8</v>
      </c>
      <c r="AK29" s="44">
        <f t="shared" si="10"/>
        <v>64</v>
      </c>
      <c r="AL29" s="44"/>
      <c r="AM29" s="44"/>
      <c r="AN29" s="44"/>
      <c r="AO29" s="44"/>
      <c r="AX29" s="45">
        <f t="shared" si="13"/>
        <v>56</v>
      </c>
      <c r="AY29" s="45">
        <f t="shared" si="14"/>
        <v>110.5</v>
      </c>
      <c r="AZ29" s="44">
        <f t="shared" si="15"/>
        <v>54.5</v>
      </c>
      <c r="BA29" s="44">
        <f t="shared" si="16"/>
        <v>2970.25</v>
      </c>
      <c r="BB29" s="44"/>
      <c r="BC29" s="44"/>
      <c r="BD29" s="44"/>
      <c r="BE29" s="44"/>
    </row>
    <row r="30" spans="1:64" x14ac:dyDescent="0.2">
      <c r="A30" s="33">
        <v>29</v>
      </c>
      <c r="B30" s="1">
        <v>1</v>
      </c>
      <c r="C30" s="1">
        <f>'Deepfakes gesamt (120)'!L30</f>
        <v>8</v>
      </c>
      <c r="E30" s="28">
        <v>4</v>
      </c>
      <c r="F30" s="28">
        <v>3</v>
      </c>
      <c r="G30" s="28">
        <v>2</v>
      </c>
      <c r="H30" s="28">
        <v>3</v>
      </c>
      <c r="I30" s="28">
        <v>3</v>
      </c>
      <c r="J30" s="28">
        <v>2</v>
      </c>
      <c r="K30" s="28">
        <v>4</v>
      </c>
      <c r="L30" s="28">
        <v>3</v>
      </c>
      <c r="M30" s="28">
        <v>4</v>
      </c>
      <c r="N30" s="28">
        <v>3</v>
      </c>
      <c r="O30" s="45">
        <f t="shared" si="0"/>
        <v>3.1</v>
      </c>
      <c r="R30" s="45">
        <f t="shared" si="1"/>
        <v>67.5</v>
      </c>
      <c r="S30" s="45">
        <f t="shared" si="2"/>
        <v>64</v>
      </c>
      <c r="T30" s="44">
        <f t="shared" si="3"/>
        <v>-3.5</v>
      </c>
      <c r="U30" s="44">
        <f t="shared" si="4"/>
        <v>12.25</v>
      </c>
      <c r="V30" s="44"/>
      <c r="W30" s="44"/>
      <c r="X30" s="44"/>
      <c r="Y30" s="44"/>
      <c r="AH30" s="45">
        <f t="shared" si="7"/>
        <v>14</v>
      </c>
      <c r="AI30" s="45">
        <f t="shared" si="8"/>
        <v>64</v>
      </c>
      <c r="AJ30" s="44">
        <f t="shared" si="9"/>
        <v>50</v>
      </c>
      <c r="AK30" s="44">
        <f t="shared" si="10"/>
        <v>2500</v>
      </c>
      <c r="AL30" s="44"/>
      <c r="AM30" s="44"/>
      <c r="AN30" s="44"/>
      <c r="AO30" s="44"/>
      <c r="AX30" s="45">
        <f t="shared" si="13"/>
        <v>14</v>
      </c>
      <c r="AY30" s="45">
        <f t="shared" si="14"/>
        <v>67.5</v>
      </c>
      <c r="AZ30" s="44">
        <f t="shared" si="15"/>
        <v>53.5</v>
      </c>
      <c r="BA30" s="44">
        <f t="shared" si="16"/>
        <v>2862.25</v>
      </c>
      <c r="BB30" s="44"/>
      <c r="BC30" s="44"/>
      <c r="BD30" s="44"/>
      <c r="BE30" s="44"/>
    </row>
    <row r="31" spans="1:64" x14ac:dyDescent="0.2">
      <c r="A31" s="33">
        <v>30</v>
      </c>
      <c r="B31" s="1">
        <v>2</v>
      </c>
      <c r="C31" s="1">
        <f>'Deepfakes gesamt (120)'!L31</f>
        <v>6</v>
      </c>
      <c r="E31" s="28">
        <v>4</v>
      </c>
      <c r="F31" s="28">
        <v>2</v>
      </c>
      <c r="G31" s="28">
        <v>2</v>
      </c>
      <c r="H31" s="28">
        <v>3</v>
      </c>
      <c r="I31" s="28">
        <v>3</v>
      </c>
      <c r="J31" s="28">
        <v>2</v>
      </c>
      <c r="K31" s="28">
        <v>2</v>
      </c>
      <c r="L31" s="28">
        <v>2</v>
      </c>
      <c r="M31" s="28">
        <v>2</v>
      </c>
      <c r="N31" s="28">
        <v>3</v>
      </c>
      <c r="O31" s="45">
        <f t="shared" si="0"/>
        <v>2.5</v>
      </c>
      <c r="R31" s="45">
        <f t="shared" si="1"/>
        <v>26.5</v>
      </c>
      <c r="S31" s="45">
        <f t="shared" si="2"/>
        <v>17.5</v>
      </c>
      <c r="T31" s="44">
        <f t="shared" si="3"/>
        <v>-9</v>
      </c>
      <c r="U31" s="44">
        <f t="shared" si="4"/>
        <v>81</v>
      </c>
      <c r="V31" s="44"/>
      <c r="W31" s="44"/>
      <c r="X31" s="44"/>
      <c r="Y31" s="44"/>
      <c r="AH31" s="45">
        <f t="shared" si="7"/>
        <v>56</v>
      </c>
      <c r="AI31" s="45">
        <f t="shared" si="8"/>
        <v>17.5</v>
      </c>
      <c r="AJ31" s="44">
        <f t="shared" si="9"/>
        <v>-38.5</v>
      </c>
      <c r="AK31" s="44">
        <f t="shared" si="10"/>
        <v>1482.25</v>
      </c>
      <c r="AL31" s="44"/>
      <c r="AM31" s="44"/>
      <c r="AN31" s="44"/>
      <c r="AO31" s="44"/>
      <c r="AX31" s="45">
        <f t="shared" si="13"/>
        <v>56</v>
      </c>
      <c r="AY31" s="45">
        <f t="shared" si="14"/>
        <v>26.5</v>
      </c>
      <c r="AZ31" s="44">
        <f t="shared" si="15"/>
        <v>-29.5</v>
      </c>
      <c r="BA31" s="44">
        <f t="shared" si="16"/>
        <v>870.25</v>
      </c>
      <c r="BB31" s="44"/>
      <c r="BC31" s="44"/>
      <c r="BD31" s="44"/>
      <c r="BE31" s="44"/>
    </row>
    <row r="32" spans="1:64" x14ac:dyDescent="0.2">
      <c r="A32" s="33">
        <v>31</v>
      </c>
      <c r="B32" s="1">
        <v>3</v>
      </c>
      <c r="C32" s="1">
        <f>'Deepfakes gesamt (120)'!L32</f>
        <v>10</v>
      </c>
      <c r="E32" s="28">
        <v>3</v>
      </c>
      <c r="F32" s="28">
        <v>3</v>
      </c>
      <c r="G32" s="28">
        <v>3</v>
      </c>
      <c r="H32" s="28">
        <v>3</v>
      </c>
      <c r="I32" s="28">
        <v>3</v>
      </c>
      <c r="J32" s="28">
        <v>3</v>
      </c>
      <c r="K32" s="28">
        <v>4</v>
      </c>
      <c r="L32" s="28">
        <v>3</v>
      </c>
      <c r="M32" s="28">
        <v>3</v>
      </c>
      <c r="N32" s="28">
        <v>4</v>
      </c>
      <c r="O32" s="45">
        <f t="shared" si="0"/>
        <v>3.2</v>
      </c>
      <c r="R32" s="45">
        <f t="shared" si="1"/>
        <v>110.5</v>
      </c>
      <c r="S32" s="45">
        <f t="shared" si="2"/>
        <v>75.5</v>
      </c>
      <c r="T32" s="44">
        <f t="shared" si="3"/>
        <v>-35</v>
      </c>
      <c r="U32" s="44">
        <f t="shared" si="4"/>
        <v>1225</v>
      </c>
      <c r="V32" s="44"/>
      <c r="W32" s="44"/>
      <c r="X32" s="44"/>
      <c r="Y32" s="44"/>
      <c r="AH32" s="45">
        <f t="shared" si="7"/>
        <v>102.5</v>
      </c>
      <c r="AI32" s="45">
        <f t="shared" si="8"/>
        <v>75.5</v>
      </c>
      <c r="AJ32" s="44">
        <f t="shared" si="9"/>
        <v>-27</v>
      </c>
      <c r="AK32" s="44">
        <f t="shared" si="10"/>
        <v>729</v>
      </c>
      <c r="AL32" s="44"/>
      <c r="AM32" s="44"/>
      <c r="AN32" s="44"/>
      <c r="AO32" s="44"/>
      <c r="AX32" s="45">
        <f t="shared" si="13"/>
        <v>102.5</v>
      </c>
      <c r="AY32" s="45">
        <f t="shared" si="14"/>
        <v>110.5</v>
      </c>
      <c r="AZ32" s="44">
        <f t="shared" si="15"/>
        <v>8</v>
      </c>
      <c r="BA32" s="44">
        <f t="shared" si="16"/>
        <v>64</v>
      </c>
      <c r="BB32" s="44"/>
      <c r="BC32" s="44"/>
      <c r="BD32" s="44"/>
      <c r="BE32" s="44"/>
    </row>
    <row r="33" spans="1:64" x14ac:dyDescent="0.2">
      <c r="A33" s="33">
        <v>32</v>
      </c>
      <c r="B33" s="1">
        <v>2</v>
      </c>
      <c r="C33" s="1">
        <f>'Deepfakes gesamt (120)'!L33</f>
        <v>9</v>
      </c>
      <c r="E33" s="28">
        <v>2</v>
      </c>
      <c r="F33" s="28">
        <v>4</v>
      </c>
      <c r="G33" s="28">
        <v>3</v>
      </c>
      <c r="H33" s="28">
        <v>3</v>
      </c>
      <c r="I33" s="28">
        <v>3</v>
      </c>
      <c r="J33" s="28">
        <v>2</v>
      </c>
      <c r="K33" s="28">
        <v>3</v>
      </c>
      <c r="L33" s="28">
        <v>2</v>
      </c>
      <c r="M33" s="28">
        <v>3</v>
      </c>
      <c r="N33" s="28">
        <v>3</v>
      </c>
      <c r="O33" s="45">
        <f t="shared" si="0"/>
        <v>2.8</v>
      </c>
      <c r="R33" s="45">
        <f t="shared" si="1"/>
        <v>90.5</v>
      </c>
      <c r="S33" s="45">
        <f t="shared" si="2"/>
        <v>33.5</v>
      </c>
      <c r="T33" s="44">
        <f t="shared" si="3"/>
        <v>-57</v>
      </c>
      <c r="U33" s="44">
        <f t="shared" si="4"/>
        <v>3249</v>
      </c>
      <c r="V33" s="44"/>
      <c r="W33" s="44"/>
      <c r="X33" s="44"/>
      <c r="Y33" s="44"/>
      <c r="AH33" s="45">
        <f t="shared" si="7"/>
        <v>56</v>
      </c>
      <c r="AI33" s="45">
        <f t="shared" si="8"/>
        <v>33.5</v>
      </c>
      <c r="AJ33" s="44">
        <f t="shared" si="9"/>
        <v>-22.5</v>
      </c>
      <c r="AK33" s="44">
        <f t="shared" si="10"/>
        <v>506.25</v>
      </c>
      <c r="AL33" s="44"/>
      <c r="AM33" s="44"/>
      <c r="AN33" s="44"/>
      <c r="AO33" s="44"/>
      <c r="AX33" s="45">
        <f t="shared" si="13"/>
        <v>56</v>
      </c>
      <c r="AY33" s="45">
        <f t="shared" si="14"/>
        <v>90.5</v>
      </c>
      <c r="AZ33" s="44">
        <f t="shared" si="15"/>
        <v>34.5</v>
      </c>
      <c r="BA33" s="44">
        <f t="shared" si="16"/>
        <v>1190.25</v>
      </c>
      <c r="BB33" s="44"/>
      <c r="BC33" s="44"/>
      <c r="BD33" s="44"/>
      <c r="BE33" s="44"/>
    </row>
    <row r="34" spans="1:64" x14ac:dyDescent="0.2">
      <c r="A34" s="33">
        <v>33</v>
      </c>
      <c r="B34" s="1">
        <v>3</v>
      </c>
      <c r="C34" s="1">
        <f>'Deepfakes gesamt (120)'!L34</f>
        <v>8</v>
      </c>
      <c r="E34" s="28">
        <v>4</v>
      </c>
      <c r="F34" s="28">
        <v>3</v>
      </c>
      <c r="G34" s="28">
        <v>3</v>
      </c>
      <c r="H34" s="28">
        <v>3</v>
      </c>
      <c r="I34" s="28">
        <v>4</v>
      </c>
      <c r="J34" s="28">
        <v>3</v>
      </c>
      <c r="K34" s="28">
        <v>4</v>
      </c>
      <c r="L34" s="28">
        <v>3</v>
      </c>
      <c r="M34" s="28">
        <v>3</v>
      </c>
      <c r="N34" s="28">
        <v>3</v>
      </c>
      <c r="O34" s="45">
        <f t="shared" si="0"/>
        <v>3.3</v>
      </c>
      <c r="R34" s="45">
        <f t="shared" si="1"/>
        <v>67.5</v>
      </c>
      <c r="S34" s="45">
        <f t="shared" si="2"/>
        <v>86.5</v>
      </c>
      <c r="T34" s="44">
        <f t="shared" si="3"/>
        <v>19</v>
      </c>
      <c r="U34" s="44">
        <f t="shared" si="4"/>
        <v>361</v>
      </c>
      <c r="V34" s="44"/>
      <c r="W34" s="44"/>
      <c r="X34" s="44"/>
      <c r="Y34" s="44"/>
      <c r="AH34" s="45">
        <f t="shared" si="7"/>
        <v>102.5</v>
      </c>
      <c r="AI34" s="45">
        <f t="shared" si="8"/>
        <v>86.5</v>
      </c>
      <c r="AJ34" s="44">
        <f t="shared" si="9"/>
        <v>-16</v>
      </c>
      <c r="AK34" s="44">
        <f t="shared" si="10"/>
        <v>256</v>
      </c>
      <c r="AL34" s="44"/>
      <c r="AM34" s="44"/>
      <c r="AN34" s="44"/>
      <c r="AO34" s="44"/>
      <c r="AX34" s="45">
        <f t="shared" si="13"/>
        <v>102.5</v>
      </c>
      <c r="AY34" s="45">
        <f t="shared" si="14"/>
        <v>67.5</v>
      </c>
      <c r="AZ34" s="44">
        <f t="shared" si="15"/>
        <v>-35</v>
      </c>
      <c r="BA34" s="44">
        <f t="shared" si="16"/>
        <v>1225</v>
      </c>
      <c r="BB34" s="44"/>
      <c r="BC34" s="44"/>
      <c r="BD34" s="44"/>
      <c r="BE34" s="44"/>
    </row>
    <row r="35" spans="1:64" x14ac:dyDescent="0.2">
      <c r="A35" s="33">
        <v>34</v>
      </c>
      <c r="B35" s="1">
        <v>2</v>
      </c>
      <c r="C35" s="1">
        <f>'Deepfakes gesamt (120)'!L35</f>
        <v>9</v>
      </c>
      <c r="E35" s="28">
        <v>2</v>
      </c>
      <c r="F35" s="28">
        <v>4</v>
      </c>
      <c r="G35" s="28">
        <v>4</v>
      </c>
      <c r="H35" s="28">
        <v>2</v>
      </c>
      <c r="I35" s="28">
        <v>3</v>
      </c>
      <c r="J35" s="28">
        <v>4</v>
      </c>
      <c r="K35" s="28">
        <v>4</v>
      </c>
      <c r="L35" s="28">
        <v>4</v>
      </c>
      <c r="M35" s="28">
        <v>4</v>
      </c>
      <c r="N35" s="28">
        <v>4</v>
      </c>
      <c r="O35" s="45">
        <f t="shared" si="0"/>
        <v>3.5</v>
      </c>
      <c r="R35" s="45">
        <f t="shared" si="1"/>
        <v>90.5</v>
      </c>
      <c r="S35" s="45">
        <f t="shared" si="2"/>
        <v>101</v>
      </c>
      <c r="T35" s="44">
        <f t="shared" si="3"/>
        <v>10.5</v>
      </c>
      <c r="U35" s="44">
        <f t="shared" si="4"/>
        <v>110.25</v>
      </c>
      <c r="V35" s="44"/>
      <c r="W35" s="44"/>
      <c r="X35" s="44"/>
      <c r="Y35" s="44"/>
      <c r="Z35" s="36"/>
      <c r="AA35" s="36"/>
      <c r="AB35" s="36"/>
      <c r="AC35" s="36"/>
      <c r="AD35" s="36"/>
      <c r="AE35" s="36"/>
      <c r="AF35" s="36"/>
      <c r="AG35" s="36"/>
      <c r="AH35" s="45">
        <f t="shared" si="7"/>
        <v>56</v>
      </c>
      <c r="AI35" s="45">
        <f t="shared" si="8"/>
        <v>101</v>
      </c>
      <c r="AJ35" s="44">
        <f t="shared" si="9"/>
        <v>45</v>
      </c>
      <c r="AK35" s="44">
        <f t="shared" si="10"/>
        <v>2025</v>
      </c>
      <c r="AL35" s="44"/>
      <c r="AM35" s="44"/>
      <c r="AN35" s="44"/>
      <c r="AO35" s="44"/>
      <c r="AP35" s="36"/>
      <c r="AQ35" s="36"/>
      <c r="AR35" s="36"/>
      <c r="AS35" s="36"/>
      <c r="AT35" s="36"/>
      <c r="AU35" s="36"/>
      <c r="AV35" s="36"/>
      <c r="AW35" s="36"/>
      <c r="AX35" s="45">
        <f t="shared" si="13"/>
        <v>56</v>
      </c>
      <c r="AY35" s="45">
        <f t="shared" si="14"/>
        <v>90.5</v>
      </c>
      <c r="AZ35" s="44">
        <f t="shared" si="15"/>
        <v>34.5</v>
      </c>
      <c r="BA35" s="44">
        <f t="shared" si="16"/>
        <v>1190.25</v>
      </c>
      <c r="BB35" s="44"/>
      <c r="BC35" s="44"/>
      <c r="BD35" s="44"/>
      <c r="BE35" s="44"/>
      <c r="BF35" s="36"/>
      <c r="BG35" s="36"/>
      <c r="BH35" s="36"/>
      <c r="BI35" s="36"/>
      <c r="BJ35" s="36"/>
      <c r="BK35" s="36"/>
      <c r="BL35" s="36"/>
    </row>
    <row r="36" spans="1:64" x14ac:dyDescent="0.2">
      <c r="A36" s="33">
        <v>35</v>
      </c>
      <c r="B36" s="1">
        <v>2</v>
      </c>
      <c r="C36" s="1">
        <f>'Deepfakes gesamt (120)'!L36</f>
        <v>9</v>
      </c>
      <c r="E36" s="28">
        <v>3</v>
      </c>
      <c r="F36" s="28">
        <v>3</v>
      </c>
      <c r="G36" s="28">
        <v>4</v>
      </c>
      <c r="H36" s="28">
        <v>3</v>
      </c>
      <c r="I36" s="28">
        <v>3</v>
      </c>
      <c r="J36" s="28">
        <v>4</v>
      </c>
      <c r="K36" s="28">
        <v>4</v>
      </c>
      <c r="L36" s="28">
        <v>4</v>
      </c>
      <c r="M36" s="28">
        <v>4</v>
      </c>
      <c r="N36" s="28">
        <v>4</v>
      </c>
      <c r="O36" s="45">
        <f t="shared" si="0"/>
        <v>3.6</v>
      </c>
      <c r="R36" s="45">
        <f t="shared" si="1"/>
        <v>90.5</v>
      </c>
      <c r="S36" s="45">
        <f t="shared" si="2"/>
        <v>108</v>
      </c>
      <c r="T36" s="44">
        <f t="shared" si="3"/>
        <v>17.5</v>
      </c>
      <c r="U36" s="44">
        <f t="shared" si="4"/>
        <v>306.25</v>
      </c>
      <c r="V36" s="44"/>
      <c r="W36" s="44"/>
      <c r="X36" s="44"/>
      <c r="Y36" s="44"/>
      <c r="AH36" s="45">
        <f t="shared" si="7"/>
        <v>56</v>
      </c>
      <c r="AI36" s="45">
        <f t="shared" si="8"/>
        <v>108</v>
      </c>
      <c r="AJ36" s="44">
        <f t="shared" si="9"/>
        <v>52</v>
      </c>
      <c r="AK36" s="44">
        <f t="shared" si="10"/>
        <v>2704</v>
      </c>
      <c r="AL36" s="44"/>
      <c r="AM36" s="44"/>
      <c r="AN36" s="44"/>
      <c r="AO36" s="44"/>
      <c r="AX36" s="45">
        <f t="shared" si="13"/>
        <v>56</v>
      </c>
      <c r="AY36" s="45">
        <f t="shared" si="14"/>
        <v>90.5</v>
      </c>
      <c r="AZ36" s="44">
        <f t="shared" si="15"/>
        <v>34.5</v>
      </c>
      <c r="BA36" s="44">
        <f t="shared" si="16"/>
        <v>1190.25</v>
      </c>
      <c r="BB36" s="44"/>
      <c r="BC36" s="44"/>
      <c r="BD36" s="44"/>
      <c r="BE36" s="44"/>
    </row>
    <row r="37" spans="1:64" x14ac:dyDescent="0.2">
      <c r="A37" s="33">
        <v>36</v>
      </c>
      <c r="B37" s="1">
        <v>2</v>
      </c>
      <c r="C37" s="1">
        <f>'Deepfakes gesamt (120)'!L37</f>
        <v>10</v>
      </c>
      <c r="E37" s="28">
        <v>3</v>
      </c>
      <c r="F37" s="28">
        <v>2</v>
      </c>
      <c r="G37" s="28">
        <v>4</v>
      </c>
      <c r="H37" s="28">
        <v>2</v>
      </c>
      <c r="I37" s="28">
        <v>2</v>
      </c>
      <c r="J37" s="28">
        <v>4</v>
      </c>
      <c r="K37" s="28">
        <v>3</v>
      </c>
      <c r="L37" s="28">
        <v>2</v>
      </c>
      <c r="M37" s="28">
        <v>4</v>
      </c>
      <c r="N37" s="28">
        <v>3</v>
      </c>
      <c r="O37" s="45">
        <f t="shared" si="0"/>
        <v>2.9</v>
      </c>
      <c r="R37" s="45">
        <f t="shared" si="1"/>
        <v>110.5</v>
      </c>
      <c r="S37" s="45">
        <f t="shared" si="2"/>
        <v>44</v>
      </c>
      <c r="T37" s="44">
        <f t="shared" si="3"/>
        <v>-66.5</v>
      </c>
      <c r="U37" s="44">
        <f t="shared" si="4"/>
        <v>4422.25</v>
      </c>
      <c r="V37" s="44"/>
      <c r="W37" s="44"/>
      <c r="X37" s="44"/>
      <c r="Y37" s="44"/>
      <c r="AH37" s="45">
        <f t="shared" si="7"/>
        <v>56</v>
      </c>
      <c r="AI37" s="45">
        <f t="shared" si="8"/>
        <v>44</v>
      </c>
      <c r="AJ37" s="44">
        <f t="shared" si="9"/>
        <v>-12</v>
      </c>
      <c r="AK37" s="44">
        <f t="shared" si="10"/>
        <v>144</v>
      </c>
      <c r="AL37" s="44"/>
      <c r="AM37" s="44"/>
      <c r="AN37" s="44"/>
      <c r="AO37" s="44"/>
      <c r="AX37" s="45">
        <f t="shared" si="13"/>
        <v>56</v>
      </c>
      <c r="AY37" s="45">
        <f t="shared" si="14"/>
        <v>110.5</v>
      </c>
      <c r="AZ37" s="44">
        <f t="shared" si="15"/>
        <v>54.5</v>
      </c>
      <c r="BA37" s="44">
        <f t="shared" si="16"/>
        <v>2970.25</v>
      </c>
      <c r="BB37" s="44"/>
      <c r="BC37" s="44"/>
      <c r="BD37" s="44"/>
      <c r="BE37" s="44"/>
    </row>
    <row r="38" spans="1:64" x14ac:dyDescent="0.2">
      <c r="A38" s="33">
        <v>37</v>
      </c>
      <c r="B38" s="1">
        <v>2</v>
      </c>
      <c r="C38" s="1">
        <f>'Deepfakes gesamt (120)'!L38</f>
        <v>9</v>
      </c>
      <c r="E38" s="28">
        <v>4</v>
      </c>
      <c r="F38" s="28">
        <v>3</v>
      </c>
      <c r="G38" s="28">
        <v>4</v>
      </c>
      <c r="H38" s="28">
        <v>3</v>
      </c>
      <c r="I38" s="28">
        <v>2</v>
      </c>
      <c r="J38" s="28">
        <v>4</v>
      </c>
      <c r="K38" s="28">
        <v>3</v>
      </c>
      <c r="L38" s="28">
        <v>4</v>
      </c>
      <c r="M38" s="28">
        <v>4</v>
      </c>
      <c r="N38" s="28">
        <v>4</v>
      </c>
      <c r="O38" s="45">
        <f t="shared" si="0"/>
        <v>3.5</v>
      </c>
      <c r="R38" s="45">
        <f t="shared" si="1"/>
        <v>90.5</v>
      </c>
      <c r="S38" s="45">
        <f t="shared" si="2"/>
        <v>101</v>
      </c>
      <c r="T38" s="44">
        <f t="shared" si="3"/>
        <v>10.5</v>
      </c>
      <c r="U38" s="44">
        <f t="shared" si="4"/>
        <v>110.25</v>
      </c>
      <c r="V38" s="44"/>
      <c r="W38" s="44"/>
      <c r="X38" s="44"/>
      <c r="Y38" s="44"/>
      <c r="AH38" s="45">
        <f t="shared" si="7"/>
        <v>56</v>
      </c>
      <c r="AI38" s="45">
        <f t="shared" si="8"/>
        <v>101</v>
      </c>
      <c r="AJ38" s="44">
        <f t="shared" si="9"/>
        <v>45</v>
      </c>
      <c r="AK38" s="44">
        <f t="shared" si="10"/>
        <v>2025</v>
      </c>
      <c r="AL38" s="44"/>
      <c r="AM38" s="44"/>
      <c r="AN38" s="44"/>
      <c r="AO38" s="44"/>
      <c r="AX38" s="45">
        <f t="shared" si="13"/>
        <v>56</v>
      </c>
      <c r="AY38" s="45">
        <f t="shared" si="14"/>
        <v>90.5</v>
      </c>
      <c r="AZ38" s="44">
        <f t="shared" si="15"/>
        <v>34.5</v>
      </c>
      <c r="BA38" s="44">
        <f t="shared" si="16"/>
        <v>1190.25</v>
      </c>
      <c r="BB38" s="44"/>
      <c r="BC38" s="44"/>
      <c r="BD38" s="44"/>
      <c r="BE38" s="44"/>
    </row>
    <row r="39" spans="1:64" x14ac:dyDescent="0.2">
      <c r="A39" s="33">
        <v>38</v>
      </c>
      <c r="B39" s="1">
        <v>2</v>
      </c>
      <c r="C39" s="1">
        <f>'Deepfakes gesamt (120)'!L39</f>
        <v>6</v>
      </c>
      <c r="E39" s="28">
        <v>2</v>
      </c>
      <c r="F39" s="28">
        <v>3</v>
      </c>
      <c r="G39" s="28">
        <v>4</v>
      </c>
      <c r="H39" s="28">
        <v>3</v>
      </c>
      <c r="I39" s="28">
        <v>4</v>
      </c>
      <c r="J39" s="28">
        <v>3</v>
      </c>
      <c r="K39" s="28">
        <v>2</v>
      </c>
      <c r="L39" s="28">
        <v>2</v>
      </c>
      <c r="M39" s="28">
        <v>2</v>
      </c>
      <c r="N39" s="28">
        <v>3</v>
      </c>
      <c r="O39" s="45">
        <f t="shared" si="0"/>
        <v>2.8</v>
      </c>
      <c r="R39" s="45">
        <f t="shared" si="1"/>
        <v>26.5</v>
      </c>
      <c r="S39" s="45">
        <f t="shared" si="2"/>
        <v>33.5</v>
      </c>
      <c r="T39" s="44">
        <f t="shared" si="3"/>
        <v>7</v>
      </c>
      <c r="U39" s="44">
        <f t="shared" si="4"/>
        <v>49</v>
      </c>
      <c r="V39" s="44"/>
      <c r="W39" s="44"/>
      <c r="X39" s="44"/>
      <c r="Y39" s="44"/>
      <c r="AH39" s="45">
        <f t="shared" si="7"/>
        <v>56</v>
      </c>
      <c r="AI39" s="45">
        <f t="shared" si="8"/>
        <v>33.5</v>
      </c>
      <c r="AJ39" s="44">
        <f t="shared" si="9"/>
        <v>-22.5</v>
      </c>
      <c r="AK39" s="44">
        <f t="shared" si="10"/>
        <v>506.25</v>
      </c>
      <c r="AL39" s="44"/>
      <c r="AM39" s="44"/>
      <c r="AN39" s="44"/>
      <c r="AO39" s="44"/>
      <c r="AX39" s="45">
        <f t="shared" si="13"/>
        <v>56</v>
      </c>
      <c r="AY39" s="45">
        <f t="shared" si="14"/>
        <v>26.5</v>
      </c>
      <c r="AZ39" s="44">
        <f t="shared" si="15"/>
        <v>-29.5</v>
      </c>
      <c r="BA39" s="44">
        <f t="shared" si="16"/>
        <v>870.25</v>
      </c>
      <c r="BB39" s="44"/>
      <c r="BC39" s="44"/>
      <c r="BD39" s="44"/>
      <c r="BE39" s="44"/>
    </row>
    <row r="40" spans="1:64" x14ac:dyDescent="0.2">
      <c r="A40" s="33">
        <v>39</v>
      </c>
      <c r="B40" s="1">
        <v>2</v>
      </c>
      <c r="C40" s="1">
        <f>'Deepfakes gesamt (120)'!L40</f>
        <v>5</v>
      </c>
      <c r="E40" s="28">
        <v>2</v>
      </c>
      <c r="F40" s="28">
        <v>4</v>
      </c>
      <c r="G40" s="28">
        <v>2</v>
      </c>
      <c r="H40" s="28">
        <v>2</v>
      </c>
      <c r="I40" s="28">
        <v>2</v>
      </c>
      <c r="J40" s="28">
        <v>3</v>
      </c>
      <c r="K40" s="28">
        <v>4</v>
      </c>
      <c r="L40" s="28">
        <v>4</v>
      </c>
      <c r="M40" s="28">
        <v>2</v>
      </c>
      <c r="N40" s="28">
        <v>3</v>
      </c>
      <c r="O40" s="45">
        <f t="shared" si="0"/>
        <v>2.8</v>
      </c>
      <c r="R40" s="45">
        <f t="shared" si="1"/>
        <v>11</v>
      </c>
      <c r="S40" s="45">
        <f t="shared" si="2"/>
        <v>33.5</v>
      </c>
      <c r="T40" s="44">
        <f t="shared" si="3"/>
        <v>22.5</v>
      </c>
      <c r="U40" s="44">
        <f t="shared" si="4"/>
        <v>506.25</v>
      </c>
      <c r="V40" s="44"/>
      <c r="W40" s="44"/>
      <c r="X40" s="44"/>
      <c r="Y40" s="44"/>
      <c r="Z40" s="36"/>
      <c r="AA40" s="36"/>
      <c r="AB40" s="36"/>
      <c r="AC40" s="36"/>
      <c r="AD40" s="36"/>
      <c r="AE40" s="36"/>
      <c r="AF40" s="36"/>
      <c r="AG40" s="36"/>
      <c r="AH40" s="45">
        <f t="shared" si="7"/>
        <v>56</v>
      </c>
      <c r="AI40" s="45">
        <f t="shared" si="8"/>
        <v>33.5</v>
      </c>
      <c r="AJ40" s="44">
        <f t="shared" si="9"/>
        <v>-22.5</v>
      </c>
      <c r="AK40" s="44">
        <f t="shared" si="10"/>
        <v>506.25</v>
      </c>
      <c r="AL40" s="44"/>
      <c r="AM40" s="44"/>
      <c r="AN40" s="44"/>
      <c r="AO40" s="44"/>
      <c r="AP40" s="36"/>
      <c r="AQ40" s="36"/>
      <c r="AR40" s="36"/>
      <c r="AS40" s="36"/>
      <c r="AT40" s="36"/>
      <c r="AU40" s="36"/>
      <c r="AV40" s="36"/>
      <c r="AW40" s="36"/>
      <c r="AX40" s="45">
        <f t="shared" si="13"/>
        <v>56</v>
      </c>
      <c r="AY40" s="45">
        <f t="shared" si="14"/>
        <v>11</v>
      </c>
      <c r="AZ40" s="44">
        <f t="shared" si="15"/>
        <v>-45</v>
      </c>
      <c r="BA40" s="44">
        <f t="shared" si="16"/>
        <v>2025</v>
      </c>
      <c r="BB40" s="44"/>
      <c r="BC40" s="44"/>
      <c r="BD40" s="44"/>
      <c r="BE40" s="44"/>
      <c r="BF40" s="36"/>
      <c r="BG40" s="36"/>
      <c r="BH40" s="36"/>
      <c r="BI40" s="36"/>
      <c r="BJ40" s="36"/>
      <c r="BK40" s="36"/>
      <c r="BL40" s="36"/>
    </row>
    <row r="41" spans="1:64" x14ac:dyDescent="0.2">
      <c r="A41" s="33">
        <v>40</v>
      </c>
      <c r="B41" s="1">
        <v>3</v>
      </c>
      <c r="C41" s="1">
        <f>'Deepfakes gesamt (120)'!L41</f>
        <v>10</v>
      </c>
      <c r="E41" s="28">
        <v>4</v>
      </c>
      <c r="F41" s="28">
        <v>4</v>
      </c>
      <c r="G41" s="28">
        <v>1</v>
      </c>
      <c r="H41" s="28">
        <v>3</v>
      </c>
      <c r="I41" s="28">
        <v>3</v>
      </c>
      <c r="J41" s="28">
        <v>2</v>
      </c>
      <c r="K41" s="28">
        <v>3</v>
      </c>
      <c r="L41" s="28">
        <v>3</v>
      </c>
      <c r="M41" s="28">
        <v>3</v>
      </c>
      <c r="N41" s="28">
        <v>3</v>
      </c>
      <c r="O41" s="45">
        <f t="shared" si="0"/>
        <v>2.9</v>
      </c>
      <c r="R41" s="45">
        <f t="shared" si="1"/>
        <v>110.5</v>
      </c>
      <c r="S41" s="45">
        <f t="shared" si="2"/>
        <v>44</v>
      </c>
      <c r="T41" s="44">
        <f t="shared" si="3"/>
        <v>-66.5</v>
      </c>
      <c r="U41" s="44">
        <f t="shared" si="4"/>
        <v>4422.25</v>
      </c>
      <c r="V41" s="44"/>
      <c r="W41" s="44"/>
      <c r="X41" s="44"/>
      <c r="Y41" s="44"/>
      <c r="Z41" s="36"/>
      <c r="AA41" s="36"/>
      <c r="AB41" s="36"/>
      <c r="AC41" s="36"/>
      <c r="AD41" s="36"/>
      <c r="AE41" s="36"/>
      <c r="AF41" s="36"/>
      <c r="AG41" s="36"/>
      <c r="AH41" s="45">
        <f t="shared" si="7"/>
        <v>102.5</v>
      </c>
      <c r="AI41" s="45">
        <f t="shared" si="8"/>
        <v>44</v>
      </c>
      <c r="AJ41" s="44">
        <f t="shared" si="9"/>
        <v>-58.5</v>
      </c>
      <c r="AK41" s="44">
        <f t="shared" si="10"/>
        <v>3422.25</v>
      </c>
      <c r="AL41" s="44"/>
      <c r="AM41" s="44"/>
      <c r="AN41" s="44"/>
      <c r="AO41" s="44"/>
      <c r="AP41" s="36"/>
      <c r="AQ41" s="36"/>
      <c r="AR41" s="36"/>
      <c r="AS41" s="36"/>
      <c r="AT41" s="36"/>
      <c r="AU41" s="36"/>
      <c r="AV41" s="36"/>
      <c r="AW41" s="36"/>
      <c r="AX41" s="45">
        <f t="shared" si="13"/>
        <v>102.5</v>
      </c>
      <c r="AY41" s="45">
        <f t="shared" si="14"/>
        <v>110.5</v>
      </c>
      <c r="AZ41" s="44">
        <f t="shared" si="15"/>
        <v>8</v>
      </c>
      <c r="BA41" s="44">
        <f t="shared" si="16"/>
        <v>64</v>
      </c>
      <c r="BB41" s="44"/>
      <c r="BC41" s="44"/>
      <c r="BD41" s="44"/>
      <c r="BE41" s="44"/>
      <c r="BF41" s="36"/>
      <c r="BG41" s="36"/>
      <c r="BH41" s="36"/>
      <c r="BI41" s="36"/>
      <c r="BJ41" s="36"/>
      <c r="BK41" s="36"/>
      <c r="BL41" s="36"/>
    </row>
    <row r="42" spans="1:64" x14ac:dyDescent="0.2">
      <c r="A42" s="33">
        <v>41</v>
      </c>
      <c r="B42" s="1">
        <v>2</v>
      </c>
      <c r="C42" s="1">
        <f>'Deepfakes gesamt (120)'!L42</f>
        <v>8</v>
      </c>
      <c r="E42" s="28">
        <v>3</v>
      </c>
      <c r="F42" s="28">
        <v>4</v>
      </c>
      <c r="G42" s="28">
        <v>3</v>
      </c>
      <c r="H42" s="28">
        <v>2</v>
      </c>
      <c r="I42" s="28">
        <v>2</v>
      </c>
      <c r="J42" s="28">
        <v>3</v>
      </c>
      <c r="K42" s="28">
        <v>4</v>
      </c>
      <c r="L42" s="28">
        <v>3</v>
      </c>
      <c r="M42" s="28">
        <v>4</v>
      </c>
      <c r="N42" s="28">
        <v>2</v>
      </c>
      <c r="O42" s="45">
        <f t="shared" si="0"/>
        <v>3</v>
      </c>
      <c r="R42" s="45">
        <f t="shared" si="1"/>
        <v>67.5</v>
      </c>
      <c r="S42" s="45">
        <f t="shared" si="2"/>
        <v>53</v>
      </c>
      <c r="T42" s="44">
        <f t="shared" si="3"/>
        <v>-14.5</v>
      </c>
      <c r="U42" s="44">
        <f t="shared" si="4"/>
        <v>210.25</v>
      </c>
      <c r="V42" s="44"/>
      <c r="W42" s="44"/>
      <c r="X42" s="44"/>
      <c r="Y42" s="44"/>
      <c r="Z42" s="36"/>
      <c r="AA42" s="36"/>
      <c r="AB42" s="36"/>
      <c r="AC42" s="36"/>
      <c r="AD42" s="36"/>
      <c r="AE42" s="36"/>
      <c r="AF42" s="36"/>
      <c r="AG42" s="36"/>
      <c r="AH42" s="45">
        <f t="shared" si="7"/>
        <v>56</v>
      </c>
      <c r="AI42" s="45">
        <f t="shared" si="8"/>
        <v>53</v>
      </c>
      <c r="AJ42" s="44">
        <f t="shared" si="9"/>
        <v>-3</v>
      </c>
      <c r="AK42" s="44">
        <f t="shared" si="10"/>
        <v>9</v>
      </c>
      <c r="AL42" s="44"/>
      <c r="AM42" s="44"/>
      <c r="AN42" s="44"/>
      <c r="AO42" s="44"/>
      <c r="AP42" s="36"/>
      <c r="AQ42" s="36"/>
      <c r="AR42" s="36"/>
      <c r="AS42" s="36"/>
      <c r="AT42" s="36"/>
      <c r="AU42" s="36"/>
      <c r="AV42" s="36"/>
      <c r="AW42" s="36"/>
      <c r="AX42" s="45">
        <f t="shared" si="13"/>
        <v>56</v>
      </c>
      <c r="AY42" s="45">
        <f t="shared" si="14"/>
        <v>67.5</v>
      </c>
      <c r="AZ42" s="44">
        <f t="shared" si="15"/>
        <v>11.5</v>
      </c>
      <c r="BA42" s="44">
        <f t="shared" si="16"/>
        <v>132.25</v>
      </c>
      <c r="BB42" s="44"/>
      <c r="BC42" s="44"/>
      <c r="BD42" s="44"/>
      <c r="BE42" s="44"/>
      <c r="BF42" s="36"/>
      <c r="BG42" s="36"/>
      <c r="BH42" s="36"/>
      <c r="BI42" s="36"/>
      <c r="BJ42" s="36"/>
      <c r="BK42" s="36"/>
      <c r="BL42" s="36"/>
    </row>
    <row r="43" spans="1:64" x14ac:dyDescent="0.2">
      <c r="A43" s="33">
        <v>42</v>
      </c>
      <c r="B43" s="1">
        <v>2</v>
      </c>
      <c r="C43" s="1">
        <f>'Deepfakes gesamt (120)'!L43</f>
        <v>8</v>
      </c>
      <c r="E43" s="28">
        <v>4</v>
      </c>
      <c r="F43" s="28">
        <v>3</v>
      </c>
      <c r="G43" s="28">
        <v>3</v>
      </c>
      <c r="H43" s="28">
        <v>4</v>
      </c>
      <c r="I43" s="28">
        <v>4</v>
      </c>
      <c r="J43" s="28">
        <v>4</v>
      </c>
      <c r="K43" s="28">
        <v>4</v>
      </c>
      <c r="L43" s="28">
        <v>3</v>
      </c>
      <c r="M43" s="28">
        <v>3</v>
      </c>
      <c r="N43" s="28">
        <v>3</v>
      </c>
      <c r="O43" s="45">
        <f t="shared" si="0"/>
        <v>3.5</v>
      </c>
      <c r="R43" s="45">
        <f t="shared" si="1"/>
        <v>67.5</v>
      </c>
      <c r="S43" s="45">
        <f t="shared" si="2"/>
        <v>101</v>
      </c>
      <c r="T43" s="44">
        <f t="shared" si="3"/>
        <v>33.5</v>
      </c>
      <c r="U43" s="44">
        <f t="shared" si="4"/>
        <v>1122.25</v>
      </c>
      <c r="V43" s="44"/>
      <c r="W43" s="44"/>
      <c r="X43" s="44"/>
      <c r="Y43" s="44"/>
      <c r="AH43" s="45">
        <f t="shared" si="7"/>
        <v>56</v>
      </c>
      <c r="AI43" s="45">
        <f t="shared" si="8"/>
        <v>101</v>
      </c>
      <c r="AJ43" s="44">
        <f t="shared" si="9"/>
        <v>45</v>
      </c>
      <c r="AK43" s="44">
        <f t="shared" si="10"/>
        <v>2025</v>
      </c>
      <c r="AL43" s="44"/>
      <c r="AM43" s="44"/>
      <c r="AN43" s="44"/>
      <c r="AO43" s="44"/>
      <c r="AX43" s="45">
        <f t="shared" si="13"/>
        <v>56</v>
      </c>
      <c r="AY43" s="45">
        <f t="shared" si="14"/>
        <v>67.5</v>
      </c>
      <c r="AZ43" s="44">
        <f t="shared" si="15"/>
        <v>11.5</v>
      </c>
      <c r="BA43" s="44">
        <f t="shared" si="16"/>
        <v>132.25</v>
      </c>
      <c r="BB43" s="44"/>
      <c r="BC43" s="44"/>
      <c r="BD43" s="44"/>
      <c r="BE43" s="44"/>
    </row>
    <row r="44" spans="1:64" x14ac:dyDescent="0.2">
      <c r="A44" s="33">
        <v>43</v>
      </c>
      <c r="B44" s="1">
        <v>1</v>
      </c>
      <c r="C44" s="1">
        <f>'Deepfakes gesamt (120)'!L44</f>
        <v>10</v>
      </c>
      <c r="E44" s="28">
        <v>3</v>
      </c>
      <c r="F44" s="28">
        <v>4</v>
      </c>
      <c r="G44" s="28">
        <v>3</v>
      </c>
      <c r="H44" s="28">
        <v>2</v>
      </c>
      <c r="I44" s="28">
        <v>2</v>
      </c>
      <c r="J44" s="28">
        <v>4</v>
      </c>
      <c r="K44" s="28">
        <v>4</v>
      </c>
      <c r="L44" s="28">
        <v>4</v>
      </c>
      <c r="M44" s="28">
        <v>4</v>
      </c>
      <c r="N44" s="28">
        <v>3</v>
      </c>
      <c r="O44" s="45">
        <f t="shared" si="0"/>
        <v>3.3</v>
      </c>
      <c r="R44" s="45">
        <f t="shared" si="1"/>
        <v>110.5</v>
      </c>
      <c r="S44" s="45">
        <f t="shared" si="2"/>
        <v>86.5</v>
      </c>
      <c r="T44" s="44">
        <f t="shared" si="3"/>
        <v>-24</v>
      </c>
      <c r="U44" s="44">
        <f t="shared" si="4"/>
        <v>576</v>
      </c>
      <c r="V44" s="44"/>
      <c r="W44" s="44"/>
      <c r="X44" s="44"/>
      <c r="Y44" s="44"/>
      <c r="AH44" s="45">
        <f t="shared" si="7"/>
        <v>14</v>
      </c>
      <c r="AI44" s="45">
        <f t="shared" si="8"/>
        <v>86.5</v>
      </c>
      <c r="AJ44" s="44">
        <f t="shared" si="9"/>
        <v>72.5</v>
      </c>
      <c r="AK44" s="44">
        <f t="shared" si="10"/>
        <v>5256.25</v>
      </c>
      <c r="AL44" s="44"/>
      <c r="AM44" s="44"/>
      <c r="AN44" s="44"/>
      <c r="AO44" s="44"/>
      <c r="AX44" s="45">
        <f t="shared" si="13"/>
        <v>14</v>
      </c>
      <c r="AY44" s="45">
        <f t="shared" si="14"/>
        <v>110.5</v>
      </c>
      <c r="AZ44" s="44">
        <f t="shared" si="15"/>
        <v>96.5</v>
      </c>
      <c r="BA44" s="44">
        <f t="shared" si="16"/>
        <v>9312.25</v>
      </c>
      <c r="BB44" s="44"/>
      <c r="BC44" s="44"/>
      <c r="BD44" s="44"/>
      <c r="BE44" s="44"/>
    </row>
    <row r="45" spans="1:64" x14ac:dyDescent="0.2">
      <c r="A45" s="33">
        <v>44</v>
      </c>
      <c r="B45" s="1">
        <v>2</v>
      </c>
      <c r="C45" s="1">
        <f>'Deepfakes gesamt (120)'!L45</f>
        <v>9</v>
      </c>
      <c r="E45" s="28">
        <v>2</v>
      </c>
      <c r="F45" s="28">
        <v>3</v>
      </c>
      <c r="G45" s="28">
        <v>3</v>
      </c>
      <c r="H45" s="28">
        <v>3</v>
      </c>
      <c r="I45" s="28">
        <v>4</v>
      </c>
      <c r="J45" s="28">
        <v>4</v>
      </c>
      <c r="K45" s="28">
        <v>4</v>
      </c>
      <c r="L45" s="28">
        <v>3</v>
      </c>
      <c r="M45" s="28">
        <v>4</v>
      </c>
      <c r="N45" s="28">
        <v>4</v>
      </c>
      <c r="O45" s="45">
        <f t="shared" si="0"/>
        <v>3.4</v>
      </c>
      <c r="R45" s="45">
        <f t="shared" si="1"/>
        <v>90.5</v>
      </c>
      <c r="S45" s="45">
        <f t="shared" si="2"/>
        <v>94</v>
      </c>
      <c r="T45" s="44">
        <f t="shared" si="3"/>
        <v>3.5</v>
      </c>
      <c r="U45" s="44">
        <f t="shared" si="4"/>
        <v>12.25</v>
      </c>
      <c r="V45" s="44"/>
      <c r="W45" s="44"/>
      <c r="X45" s="44"/>
      <c r="Y45" s="44"/>
      <c r="AH45" s="45">
        <f t="shared" si="7"/>
        <v>56</v>
      </c>
      <c r="AI45" s="45">
        <f t="shared" si="8"/>
        <v>94</v>
      </c>
      <c r="AJ45" s="44">
        <f t="shared" si="9"/>
        <v>38</v>
      </c>
      <c r="AK45" s="44">
        <f t="shared" si="10"/>
        <v>1444</v>
      </c>
      <c r="AL45" s="44"/>
      <c r="AM45" s="44"/>
      <c r="AN45" s="44"/>
      <c r="AO45" s="44"/>
      <c r="AX45" s="45">
        <f t="shared" si="13"/>
        <v>56</v>
      </c>
      <c r="AY45" s="45">
        <f t="shared" si="14"/>
        <v>90.5</v>
      </c>
      <c r="AZ45" s="44">
        <f t="shared" si="15"/>
        <v>34.5</v>
      </c>
      <c r="BA45" s="44">
        <f t="shared" si="16"/>
        <v>1190.25</v>
      </c>
      <c r="BB45" s="44"/>
      <c r="BC45" s="44"/>
      <c r="BD45" s="44"/>
      <c r="BE45" s="44"/>
    </row>
    <row r="46" spans="1:64" x14ac:dyDescent="0.2">
      <c r="A46" s="33">
        <v>45</v>
      </c>
      <c r="B46" s="1">
        <v>2</v>
      </c>
      <c r="C46" s="1">
        <f>'Deepfakes gesamt (120)'!L46</f>
        <v>8</v>
      </c>
      <c r="E46" s="28">
        <v>1</v>
      </c>
      <c r="F46" s="28">
        <v>1</v>
      </c>
      <c r="G46" s="28">
        <v>1</v>
      </c>
      <c r="H46" s="28">
        <v>1</v>
      </c>
      <c r="I46" s="28">
        <v>1</v>
      </c>
      <c r="J46" s="28">
        <v>1</v>
      </c>
      <c r="K46" s="28">
        <v>2</v>
      </c>
      <c r="L46" s="28">
        <v>1</v>
      </c>
      <c r="M46" s="28">
        <v>1</v>
      </c>
      <c r="N46" s="28">
        <v>1</v>
      </c>
      <c r="O46" s="45">
        <f t="shared" si="0"/>
        <v>1.1000000000000001</v>
      </c>
      <c r="R46" s="45">
        <f t="shared" si="1"/>
        <v>67.5</v>
      </c>
      <c r="S46" s="45">
        <f t="shared" si="2"/>
        <v>1</v>
      </c>
      <c r="T46" s="44">
        <f t="shared" si="3"/>
        <v>-66.5</v>
      </c>
      <c r="U46" s="44">
        <f t="shared" si="4"/>
        <v>4422.25</v>
      </c>
      <c r="V46" s="44"/>
      <c r="W46" s="44"/>
      <c r="X46" s="44"/>
      <c r="Y46" s="44"/>
      <c r="AH46" s="45">
        <f t="shared" si="7"/>
        <v>56</v>
      </c>
      <c r="AI46" s="45">
        <f t="shared" si="8"/>
        <v>1</v>
      </c>
      <c r="AJ46" s="44">
        <f t="shared" si="9"/>
        <v>-55</v>
      </c>
      <c r="AK46" s="44">
        <f t="shared" si="10"/>
        <v>3025</v>
      </c>
      <c r="AL46" s="44"/>
      <c r="AM46" s="44"/>
      <c r="AN46" s="44"/>
      <c r="AO46" s="44"/>
      <c r="AX46" s="45">
        <f t="shared" si="13"/>
        <v>56</v>
      </c>
      <c r="AY46" s="45">
        <f t="shared" si="14"/>
        <v>67.5</v>
      </c>
      <c r="AZ46" s="44">
        <f t="shared" si="15"/>
        <v>11.5</v>
      </c>
      <c r="BA46" s="44">
        <f t="shared" si="16"/>
        <v>132.25</v>
      </c>
      <c r="BB46" s="44"/>
      <c r="BC46" s="44"/>
      <c r="BD46" s="44"/>
      <c r="BE46" s="44"/>
    </row>
    <row r="47" spans="1:64" x14ac:dyDescent="0.2">
      <c r="A47" s="33">
        <v>46</v>
      </c>
      <c r="B47" s="1">
        <v>3</v>
      </c>
      <c r="C47" s="1">
        <f>'Deepfakes gesamt (120)'!L47</f>
        <v>6</v>
      </c>
      <c r="E47" s="28">
        <v>1</v>
      </c>
      <c r="F47" s="28">
        <v>3</v>
      </c>
      <c r="G47" s="28">
        <v>3</v>
      </c>
      <c r="H47" s="28">
        <v>2</v>
      </c>
      <c r="I47" s="28">
        <v>3</v>
      </c>
      <c r="J47" s="28">
        <v>2</v>
      </c>
      <c r="K47" s="28">
        <v>3</v>
      </c>
      <c r="L47" s="28">
        <v>3</v>
      </c>
      <c r="M47" s="28">
        <v>3</v>
      </c>
      <c r="N47" s="28">
        <v>3</v>
      </c>
      <c r="O47" s="45">
        <f t="shared" si="0"/>
        <v>2.6</v>
      </c>
      <c r="R47" s="45">
        <f t="shared" si="1"/>
        <v>26.5</v>
      </c>
      <c r="S47" s="45">
        <f t="shared" si="2"/>
        <v>21.5</v>
      </c>
      <c r="T47" s="44">
        <f t="shared" si="3"/>
        <v>-5</v>
      </c>
      <c r="U47" s="44">
        <f t="shared" si="4"/>
        <v>25</v>
      </c>
      <c r="V47" s="44"/>
      <c r="W47" s="44"/>
      <c r="X47" s="44"/>
      <c r="Y47" s="44"/>
      <c r="Z47" s="36"/>
      <c r="AA47" s="36"/>
      <c r="AB47" s="36"/>
      <c r="AC47" s="36"/>
      <c r="AD47" s="36"/>
      <c r="AE47" s="36"/>
      <c r="AF47" s="36"/>
      <c r="AG47" s="36"/>
      <c r="AH47" s="45">
        <f t="shared" si="7"/>
        <v>102.5</v>
      </c>
      <c r="AI47" s="45">
        <f t="shared" si="8"/>
        <v>21.5</v>
      </c>
      <c r="AJ47" s="44">
        <f t="shared" si="9"/>
        <v>-81</v>
      </c>
      <c r="AK47" s="44">
        <f t="shared" si="10"/>
        <v>6561</v>
      </c>
      <c r="AL47" s="44"/>
      <c r="AM47" s="44"/>
      <c r="AN47" s="44"/>
      <c r="AO47" s="44"/>
      <c r="AP47" s="36"/>
      <c r="AQ47" s="36"/>
      <c r="AR47" s="36"/>
      <c r="AS47" s="36"/>
      <c r="AT47" s="36"/>
      <c r="AU47" s="36"/>
      <c r="AV47" s="36"/>
      <c r="AW47" s="36"/>
      <c r="AX47" s="45">
        <f t="shared" si="13"/>
        <v>102.5</v>
      </c>
      <c r="AY47" s="45">
        <f t="shared" si="14"/>
        <v>26.5</v>
      </c>
      <c r="AZ47" s="44">
        <f t="shared" si="15"/>
        <v>-76</v>
      </c>
      <c r="BA47" s="44">
        <f t="shared" si="16"/>
        <v>5776</v>
      </c>
      <c r="BB47" s="44"/>
      <c r="BC47" s="44"/>
      <c r="BD47" s="44"/>
      <c r="BE47" s="44"/>
      <c r="BF47" s="36"/>
      <c r="BG47" s="36"/>
      <c r="BH47" s="36"/>
      <c r="BI47" s="36"/>
      <c r="BJ47" s="36"/>
      <c r="BK47" s="36"/>
      <c r="BL47" s="36"/>
    </row>
    <row r="48" spans="1:64" x14ac:dyDescent="0.2">
      <c r="A48" s="33">
        <v>47</v>
      </c>
      <c r="B48" s="1">
        <v>1</v>
      </c>
      <c r="C48" s="1">
        <f>'Deepfakes gesamt (120)'!L48</f>
        <v>5</v>
      </c>
      <c r="E48" s="28">
        <v>3</v>
      </c>
      <c r="F48" s="28">
        <v>2</v>
      </c>
      <c r="G48" s="28">
        <v>4</v>
      </c>
      <c r="H48" s="28">
        <v>3</v>
      </c>
      <c r="I48" s="28">
        <v>3</v>
      </c>
      <c r="J48" s="28">
        <v>2</v>
      </c>
      <c r="K48" s="28">
        <v>2</v>
      </c>
      <c r="L48" s="28">
        <v>3</v>
      </c>
      <c r="M48" s="28">
        <v>4</v>
      </c>
      <c r="N48" s="28">
        <v>3</v>
      </c>
      <c r="O48" s="45">
        <f t="shared" si="0"/>
        <v>2.9</v>
      </c>
      <c r="R48" s="45">
        <f t="shared" si="1"/>
        <v>11</v>
      </c>
      <c r="S48" s="45">
        <f t="shared" si="2"/>
        <v>44</v>
      </c>
      <c r="T48" s="44">
        <f t="shared" si="3"/>
        <v>33</v>
      </c>
      <c r="U48" s="44">
        <f t="shared" si="4"/>
        <v>1089</v>
      </c>
      <c r="V48" s="44"/>
      <c r="W48" s="44"/>
      <c r="X48" s="44"/>
      <c r="Y48" s="44"/>
      <c r="AH48" s="45">
        <f t="shared" si="7"/>
        <v>14</v>
      </c>
      <c r="AI48" s="45">
        <f t="shared" si="8"/>
        <v>44</v>
      </c>
      <c r="AJ48" s="44">
        <f t="shared" si="9"/>
        <v>30</v>
      </c>
      <c r="AK48" s="44">
        <f t="shared" si="10"/>
        <v>900</v>
      </c>
      <c r="AL48" s="44"/>
      <c r="AM48" s="44"/>
      <c r="AN48" s="44"/>
      <c r="AO48" s="44"/>
      <c r="AX48" s="45">
        <f t="shared" si="13"/>
        <v>14</v>
      </c>
      <c r="AY48" s="45">
        <f t="shared" si="14"/>
        <v>11</v>
      </c>
      <c r="AZ48" s="44">
        <f t="shared" si="15"/>
        <v>-3</v>
      </c>
      <c r="BA48" s="44">
        <f t="shared" si="16"/>
        <v>9</v>
      </c>
      <c r="BB48" s="44"/>
      <c r="BC48" s="44"/>
      <c r="BD48" s="44"/>
      <c r="BE48" s="44"/>
    </row>
    <row r="49" spans="1:64" x14ac:dyDescent="0.2">
      <c r="A49" s="33">
        <v>48</v>
      </c>
      <c r="B49" s="1">
        <v>1</v>
      </c>
      <c r="C49" s="1">
        <f>'Deepfakes gesamt (120)'!L49</f>
        <v>10</v>
      </c>
      <c r="E49" s="28">
        <v>3</v>
      </c>
      <c r="F49" s="28">
        <v>4</v>
      </c>
      <c r="G49" s="28">
        <v>4</v>
      </c>
      <c r="H49" s="28">
        <v>2</v>
      </c>
      <c r="I49" s="28">
        <v>3</v>
      </c>
      <c r="J49" s="28">
        <v>3</v>
      </c>
      <c r="K49" s="28">
        <v>3</v>
      </c>
      <c r="L49" s="28">
        <v>3</v>
      </c>
      <c r="M49" s="28">
        <v>4</v>
      </c>
      <c r="N49" s="28">
        <v>4</v>
      </c>
      <c r="O49" s="45">
        <f t="shared" si="0"/>
        <v>3.3</v>
      </c>
      <c r="R49" s="45">
        <f t="shared" si="1"/>
        <v>110.5</v>
      </c>
      <c r="S49" s="45">
        <f t="shared" si="2"/>
        <v>86.5</v>
      </c>
      <c r="T49" s="44">
        <f t="shared" si="3"/>
        <v>-24</v>
      </c>
      <c r="U49" s="44">
        <f t="shared" si="4"/>
        <v>576</v>
      </c>
      <c r="V49" s="44"/>
      <c r="W49" s="44"/>
      <c r="X49" s="44"/>
      <c r="Y49" s="44"/>
      <c r="AH49" s="45">
        <f t="shared" si="7"/>
        <v>14</v>
      </c>
      <c r="AI49" s="45">
        <f t="shared" si="8"/>
        <v>86.5</v>
      </c>
      <c r="AJ49" s="44">
        <f t="shared" si="9"/>
        <v>72.5</v>
      </c>
      <c r="AK49" s="44">
        <f t="shared" si="10"/>
        <v>5256.25</v>
      </c>
      <c r="AL49" s="44"/>
      <c r="AM49" s="44"/>
      <c r="AN49" s="44"/>
      <c r="AO49" s="44"/>
      <c r="AX49" s="45">
        <f t="shared" si="13"/>
        <v>14</v>
      </c>
      <c r="AY49" s="45">
        <f t="shared" si="14"/>
        <v>110.5</v>
      </c>
      <c r="AZ49" s="44">
        <f t="shared" si="15"/>
        <v>96.5</v>
      </c>
      <c r="BA49" s="44">
        <f t="shared" si="16"/>
        <v>9312.25</v>
      </c>
      <c r="BB49" s="44"/>
      <c r="BC49" s="44"/>
      <c r="BD49" s="44"/>
      <c r="BE49" s="44"/>
    </row>
    <row r="50" spans="1:64" x14ac:dyDescent="0.2">
      <c r="A50" s="33">
        <v>49</v>
      </c>
      <c r="B50" s="1">
        <v>1</v>
      </c>
      <c r="C50" s="1">
        <f>'Deepfakes gesamt (120)'!L50</f>
        <v>6</v>
      </c>
      <c r="E50" s="28">
        <v>3</v>
      </c>
      <c r="F50" s="28">
        <v>4</v>
      </c>
      <c r="G50" s="28">
        <v>4</v>
      </c>
      <c r="H50" s="28">
        <v>4</v>
      </c>
      <c r="I50" s="28">
        <v>3</v>
      </c>
      <c r="J50" s="28">
        <v>2</v>
      </c>
      <c r="K50" s="28">
        <v>4</v>
      </c>
      <c r="L50" s="28">
        <v>3</v>
      </c>
      <c r="M50" s="28">
        <v>4</v>
      </c>
      <c r="N50" s="28">
        <v>4</v>
      </c>
      <c r="O50" s="45">
        <f t="shared" si="0"/>
        <v>3.5</v>
      </c>
      <c r="R50" s="45">
        <f t="shared" si="1"/>
        <v>26.5</v>
      </c>
      <c r="S50" s="45">
        <f t="shared" si="2"/>
        <v>101</v>
      </c>
      <c r="T50" s="44">
        <f t="shared" si="3"/>
        <v>74.5</v>
      </c>
      <c r="U50" s="44">
        <f t="shared" si="4"/>
        <v>5550.25</v>
      </c>
      <c r="V50" s="44"/>
      <c r="W50" s="44"/>
      <c r="X50" s="44"/>
      <c r="Y50" s="44"/>
      <c r="Z50" s="36"/>
      <c r="AA50" s="36"/>
      <c r="AB50" s="36"/>
      <c r="AC50" s="36"/>
      <c r="AD50" s="36"/>
      <c r="AE50" s="36"/>
      <c r="AF50" s="36"/>
      <c r="AG50" s="36"/>
      <c r="AH50" s="45">
        <f t="shared" si="7"/>
        <v>14</v>
      </c>
      <c r="AI50" s="45">
        <f t="shared" si="8"/>
        <v>101</v>
      </c>
      <c r="AJ50" s="44">
        <f t="shared" si="9"/>
        <v>87</v>
      </c>
      <c r="AK50" s="44">
        <f t="shared" si="10"/>
        <v>7569</v>
      </c>
      <c r="AL50" s="44"/>
      <c r="AM50" s="44"/>
      <c r="AN50" s="44"/>
      <c r="AO50" s="44"/>
      <c r="AP50" s="36"/>
      <c r="AQ50" s="36"/>
      <c r="AR50" s="36"/>
      <c r="AS50" s="36"/>
      <c r="AT50" s="36"/>
      <c r="AU50" s="36"/>
      <c r="AV50" s="36"/>
      <c r="AW50" s="36"/>
      <c r="AX50" s="45">
        <f t="shared" si="13"/>
        <v>14</v>
      </c>
      <c r="AY50" s="45">
        <f t="shared" si="14"/>
        <v>26.5</v>
      </c>
      <c r="AZ50" s="44">
        <f t="shared" si="15"/>
        <v>12.5</v>
      </c>
      <c r="BA50" s="44">
        <f t="shared" si="16"/>
        <v>156.25</v>
      </c>
      <c r="BB50" s="44"/>
      <c r="BC50" s="44"/>
      <c r="BD50" s="44"/>
      <c r="BE50" s="44"/>
      <c r="BF50" s="36"/>
      <c r="BG50" s="36"/>
      <c r="BH50" s="36"/>
      <c r="BI50" s="36"/>
      <c r="BJ50" s="36"/>
      <c r="BK50" s="36"/>
      <c r="BL50" s="36"/>
    </row>
    <row r="51" spans="1:64" x14ac:dyDescent="0.2">
      <c r="A51" s="33">
        <v>50</v>
      </c>
      <c r="B51" s="1">
        <v>3</v>
      </c>
      <c r="C51" s="1">
        <f>'Deepfakes gesamt (120)'!L51</f>
        <v>8</v>
      </c>
      <c r="E51" s="28">
        <v>3</v>
      </c>
      <c r="F51" s="28">
        <v>4</v>
      </c>
      <c r="G51" s="28">
        <v>3</v>
      </c>
      <c r="H51" s="28">
        <v>3</v>
      </c>
      <c r="I51" s="28">
        <v>3</v>
      </c>
      <c r="J51" s="28">
        <v>4</v>
      </c>
      <c r="K51" s="28">
        <v>3</v>
      </c>
      <c r="L51" s="28">
        <v>3</v>
      </c>
      <c r="M51" s="28">
        <v>2</v>
      </c>
      <c r="N51" s="28">
        <v>2</v>
      </c>
      <c r="O51" s="45">
        <f t="shared" si="0"/>
        <v>3</v>
      </c>
      <c r="R51" s="45">
        <f t="shared" si="1"/>
        <v>67.5</v>
      </c>
      <c r="S51" s="45">
        <f t="shared" si="2"/>
        <v>53</v>
      </c>
      <c r="T51" s="44">
        <f t="shared" si="3"/>
        <v>-14.5</v>
      </c>
      <c r="U51" s="44">
        <f t="shared" si="4"/>
        <v>210.25</v>
      </c>
      <c r="V51" s="44"/>
      <c r="W51" s="44"/>
      <c r="X51" s="44"/>
      <c r="Y51" s="44"/>
      <c r="AH51" s="45">
        <f t="shared" si="7"/>
        <v>102.5</v>
      </c>
      <c r="AI51" s="45">
        <f t="shared" si="8"/>
        <v>53</v>
      </c>
      <c r="AJ51" s="44">
        <f t="shared" si="9"/>
        <v>-49.5</v>
      </c>
      <c r="AK51" s="44">
        <f t="shared" si="10"/>
        <v>2450.25</v>
      </c>
      <c r="AL51" s="44"/>
      <c r="AM51" s="44"/>
      <c r="AN51" s="44"/>
      <c r="AO51" s="44"/>
      <c r="AX51" s="45">
        <f t="shared" si="13"/>
        <v>102.5</v>
      </c>
      <c r="AY51" s="45">
        <f t="shared" si="14"/>
        <v>67.5</v>
      </c>
      <c r="AZ51" s="44">
        <f t="shared" si="15"/>
        <v>-35</v>
      </c>
      <c r="BA51" s="44">
        <f t="shared" si="16"/>
        <v>1225</v>
      </c>
      <c r="BB51" s="44"/>
      <c r="BC51" s="44"/>
      <c r="BD51" s="44"/>
      <c r="BE51" s="44"/>
    </row>
    <row r="52" spans="1:64" x14ac:dyDescent="0.2">
      <c r="A52" s="33">
        <v>51</v>
      </c>
      <c r="B52" s="1">
        <v>1</v>
      </c>
      <c r="C52" s="1">
        <f>'Deepfakes gesamt (120)'!L52</f>
        <v>9</v>
      </c>
      <c r="E52" s="28">
        <v>3</v>
      </c>
      <c r="F52" s="28">
        <v>3</v>
      </c>
      <c r="G52" s="28">
        <v>4</v>
      </c>
      <c r="H52" s="28">
        <v>2</v>
      </c>
      <c r="I52" s="28">
        <v>2</v>
      </c>
      <c r="J52" s="28">
        <v>3</v>
      </c>
      <c r="K52" s="28">
        <v>4</v>
      </c>
      <c r="L52" s="28">
        <v>3</v>
      </c>
      <c r="M52" s="28">
        <v>3</v>
      </c>
      <c r="N52" s="28">
        <v>3</v>
      </c>
      <c r="O52" s="45">
        <f t="shared" si="0"/>
        <v>3</v>
      </c>
      <c r="R52" s="45">
        <f t="shared" si="1"/>
        <v>90.5</v>
      </c>
      <c r="S52" s="45">
        <f t="shared" si="2"/>
        <v>53</v>
      </c>
      <c r="T52" s="44">
        <f t="shared" si="3"/>
        <v>-37.5</v>
      </c>
      <c r="U52" s="44">
        <f t="shared" si="4"/>
        <v>1406.25</v>
      </c>
      <c r="V52" s="44"/>
      <c r="W52" s="44"/>
      <c r="X52" s="44"/>
      <c r="Y52" s="44"/>
      <c r="AH52" s="45">
        <f t="shared" si="7"/>
        <v>14</v>
      </c>
      <c r="AI52" s="45">
        <f t="shared" si="8"/>
        <v>53</v>
      </c>
      <c r="AJ52" s="44">
        <f t="shared" si="9"/>
        <v>39</v>
      </c>
      <c r="AK52" s="44">
        <f t="shared" si="10"/>
        <v>1521</v>
      </c>
      <c r="AL52" s="44"/>
      <c r="AM52" s="44"/>
      <c r="AN52" s="44"/>
      <c r="AO52" s="44"/>
      <c r="AX52" s="45">
        <f t="shared" si="13"/>
        <v>14</v>
      </c>
      <c r="AY52" s="45">
        <f t="shared" si="14"/>
        <v>90.5</v>
      </c>
      <c r="AZ52" s="44">
        <f t="shared" si="15"/>
        <v>76.5</v>
      </c>
      <c r="BA52" s="44">
        <f t="shared" si="16"/>
        <v>5852.25</v>
      </c>
      <c r="BB52" s="44"/>
      <c r="BC52" s="44"/>
      <c r="BD52" s="44"/>
      <c r="BE52" s="44"/>
    </row>
    <row r="53" spans="1:64" x14ac:dyDescent="0.2">
      <c r="A53" s="33">
        <v>52</v>
      </c>
      <c r="B53" s="1">
        <v>2</v>
      </c>
      <c r="C53" s="1">
        <f>'Deepfakes gesamt (120)'!L53</f>
        <v>9</v>
      </c>
      <c r="E53" s="28">
        <v>2</v>
      </c>
      <c r="F53" s="28">
        <v>4</v>
      </c>
      <c r="G53" s="28">
        <v>1</v>
      </c>
      <c r="H53" s="28">
        <v>3</v>
      </c>
      <c r="I53" s="28">
        <v>3</v>
      </c>
      <c r="J53" s="28">
        <v>4</v>
      </c>
      <c r="K53" s="28">
        <v>4</v>
      </c>
      <c r="L53" s="28">
        <v>4</v>
      </c>
      <c r="M53" s="28">
        <v>3</v>
      </c>
      <c r="N53" s="28">
        <v>3</v>
      </c>
      <c r="O53" s="45">
        <f t="shared" si="0"/>
        <v>3.1</v>
      </c>
      <c r="R53" s="45">
        <f t="shared" si="1"/>
        <v>90.5</v>
      </c>
      <c r="S53" s="45">
        <f t="shared" si="2"/>
        <v>64</v>
      </c>
      <c r="T53" s="44">
        <f t="shared" si="3"/>
        <v>-26.5</v>
      </c>
      <c r="U53" s="44">
        <f t="shared" si="4"/>
        <v>702.25</v>
      </c>
      <c r="V53" s="44"/>
      <c r="W53" s="44"/>
      <c r="X53" s="44"/>
      <c r="Y53" s="44"/>
      <c r="AH53" s="45">
        <f t="shared" si="7"/>
        <v>56</v>
      </c>
      <c r="AI53" s="45">
        <f t="shared" si="8"/>
        <v>64</v>
      </c>
      <c r="AJ53" s="44">
        <f t="shared" si="9"/>
        <v>8</v>
      </c>
      <c r="AK53" s="44">
        <f t="shared" si="10"/>
        <v>64</v>
      </c>
      <c r="AL53" s="44"/>
      <c r="AM53" s="44"/>
      <c r="AN53" s="44"/>
      <c r="AO53" s="44"/>
      <c r="AX53" s="45">
        <f t="shared" si="13"/>
        <v>56</v>
      </c>
      <c r="AY53" s="45">
        <f t="shared" si="14"/>
        <v>90.5</v>
      </c>
      <c r="AZ53" s="44">
        <f t="shared" si="15"/>
        <v>34.5</v>
      </c>
      <c r="BA53" s="44">
        <f t="shared" si="16"/>
        <v>1190.25</v>
      </c>
      <c r="BB53" s="44"/>
      <c r="BC53" s="44"/>
      <c r="BD53" s="44"/>
      <c r="BE53" s="44"/>
    </row>
    <row r="54" spans="1:64" x14ac:dyDescent="0.2">
      <c r="A54" s="33">
        <v>53</v>
      </c>
      <c r="B54" s="1">
        <v>3</v>
      </c>
      <c r="C54" s="1">
        <f>'Deepfakes gesamt (120)'!L54</f>
        <v>8</v>
      </c>
      <c r="E54" s="28">
        <v>1</v>
      </c>
      <c r="F54" s="28">
        <v>3</v>
      </c>
      <c r="G54" s="28">
        <v>2</v>
      </c>
      <c r="H54" s="28">
        <v>2</v>
      </c>
      <c r="I54" s="28">
        <v>2</v>
      </c>
      <c r="J54" s="28">
        <v>2</v>
      </c>
      <c r="K54" s="28">
        <v>1</v>
      </c>
      <c r="L54" s="28">
        <v>3</v>
      </c>
      <c r="M54" s="28">
        <v>2</v>
      </c>
      <c r="N54" s="28">
        <v>1</v>
      </c>
      <c r="O54" s="45">
        <f t="shared" si="0"/>
        <v>1.9</v>
      </c>
      <c r="R54" s="45">
        <f t="shared" si="1"/>
        <v>67.5</v>
      </c>
      <c r="S54" s="45">
        <f t="shared" si="2"/>
        <v>4.5</v>
      </c>
      <c r="T54" s="44">
        <f t="shared" si="3"/>
        <v>-63</v>
      </c>
      <c r="U54" s="44">
        <f t="shared" si="4"/>
        <v>3969</v>
      </c>
      <c r="V54" s="44"/>
      <c r="W54" s="44"/>
      <c r="X54" s="44"/>
      <c r="Y54" s="44"/>
      <c r="AH54" s="45">
        <f t="shared" si="7"/>
        <v>102.5</v>
      </c>
      <c r="AI54" s="45">
        <f t="shared" si="8"/>
        <v>4.5</v>
      </c>
      <c r="AJ54" s="44">
        <f t="shared" si="9"/>
        <v>-98</v>
      </c>
      <c r="AK54" s="44">
        <f t="shared" si="10"/>
        <v>9604</v>
      </c>
      <c r="AL54" s="44"/>
      <c r="AM54" s="44"/>
      <c r="AN54" s="44"/>
      <c r="AO54" s="44"/>
      <c r="AX54" s="45">
        <f t="shared" si="13"/>
        <v>102.5</v>
      </c>
      <c r="AY54" s="45">
        <f t="shared" si="14"/>
        <v>67.5</v>
      </c>
      <c r="AZ54" s="44">
        <f t="shared" si="15"/>
        <v>-35</v>
      </c>
      <c r="BA54" s="44">
        <f t="shared" si="16"/>
        <v>1225</v>
      </c>
      <c r="BB54" s="44"/>
      <c r="BC54" s="44"/>
      <c r="BD54" s="44"/>
      <c r="BE54" s="44"/>
    </row>
    <row r="55" spans="1:64" x14ac:dyDescent="0.2">
      <c r="A55" s="33">
        <v>54</v>
      </c>
      <c r="B55" s="1">
        <v>2</v>
      </c>
      <c r="C55" s="1">
        <f>'Deepfakes gesamt (120)'!L55</f>
        <v>9</v>
      </c>
      <c r="E55" s="28">
        <v>3</v>
      </c>
      <c r="F55" s="28">
        <v>2</v>
      </c>
      <c r="G55" s="28">
        <v>3</v>
      </c>
      <c r="H55" s="28">
        <v>1</v>
      </c>
      <c r="I55" s="28">
        <v>4</v>
      </c>
      <c r="J55" s="28">
        <v>3</v>
      </c>
      <c r="K55" s="28">
        <v>3</v>
      </c>
      <c r="L55" s="28">
        <v>2</v>
      </c>
      <c r="M55" s="28">
        <v>3</v>
      </c>
      <c r="N55" s="28">
        <v>4</v>
      </c>
      <c r="O55" s="45">
        <f t="shared" si="0"/>
        <v>2.8</v>
      </c>
      <c r="R55" s="45">
        <f t="shared" si="1"/>
        <v>90.5</v>
      </c>
      <c r="S55" s="45">
        <f t="shared" si="2"/>
        <v>33.5</v>
      </c>
      <c r="T55" s="44">
        <f t="shared" si="3"/>
        <v>-57</v>
      </c>
      <c r="U55" s="44">
        <f t="shared" si="4"/>
        <v>3249</v>
      </c>
      <c r="V55" s="44"/>
      <c r="W55" s="44"/>
      <c r="X55" s="44"/>
      <c r="Y55" s="44"/>
      <c r="AH55" s="45">
        <f t="shared" si="7"/>
        <v>56</v>
      </c>
      <c r="AI55" s="45">
        <f t="shared" si="8"/>
        <v>33.5</v>
      </c>
      <c r="AJ55" s="44">
        <f t="shared" si="9"/>
        <v>-22.5</v>
      </c>
      <c r="AK55" s="44">
        <f t="shared" si="10"/>
        <v>506.25</v>
      </c>
      <c r="AL55" s="44"/>
      <c r="AM55" s="44"/>
      <c r="AN55" s="44"/>
      <c r="AO55" s="44"/>
      <c r="AX55" s="45">
        <f t="shared" si="13"/>
        <v>56</v>
      </c>
      <c r="AY55" s="45">
        <f t="shared" si="14"/>
        <v>90.5</v>
      </c>
      <c r="AZ55" s="44">
        <f t="shared" si="15"/>
        <v>34.5</v>
      </c>
      <c r="BA55" s="44">
        <f t="shared" si="16"/>
        <v>1190.25</v>
      </c>
      <c r="BB55" s="44"/>
      <c r="BC55" s="44"/>
      <c r="BD55" s="44"/>
      <c r="BE55" s="44"/>
    </row>
    <row r="56" spans="1:64" x14ac:dyDescent="0.2">
      <c r="A56" s="33">
        <v>55</v>
      </c>
      <c r="B56" s="1">
        <v>1</v>
      </c>
      <c r="C56" s="1">
        <f>'Deepfakes gesamt (120)'!L56</f>
        <v>8</v>
      </c>
      <c r="E56" s="28">
        <v>2</v>
      </c>
      <c r="F56" s="28">
        <v>4</v>
      </c>
      <c r="G56" s="28">
        <v>3</v>
      </c>
      <c r="H56" s="28">
        <v>2</v>
      </c>
      <c r="I56" s="28">
        <v>3</v>
      </c>
      <c r="J56" s="28">
        <v>1</v>
      </c>
      <c r="K56" s="28">
        <v>4</v>
      </c>
      <c r="L56" s="28">
        <v>3</v>
      </c>
      <c r="M56" s="28">
        <v>2</v>
      </c>
      <c r="N56" s="28">
        <v>3</v>
      </c>
      <c r="O56" s="45">
        <f t="shared" si="0"/>
        <v>2.7</v>
      </c>
      <c r="R56" s="45">
        <f t="shared" si="1"/>
        <v>67.5</v>
      </c>
      <c r="S56" s="45">
        <f t="shared" si="2"/>
        <v>25</v>
      </c>
      <c r="T56" s="44">
        <f t="shared" si="3"/>
        <v>-42.5</v>
      </c>
      <c r="U56" s="44">
        <f t="shared" si="4"/>
        <v>1806.25</v>
      </c>
      <c r="V56" s="44"/>
      <c r="W56" s="44"/>
      <c r="X56" s="44"/>
      <c r="Y56" s="44"/>
      <c r="AH56" s="45">
        <f t="shared" si="7"/>
        <v>14</v>
      </c>
      <c r="AI56" s="45">
        <f t="shared" si="8"/>
        <v>25</v>
      </c>
      <c r="AJ56" s="44">
        <f t="shared" si="9"/>
        <v>11</v>
      </c>
      <c r="AK56" s="44">
        <f t="shared" si="10"/>
        <v>121</v>
      </c>
      <c r="AL56" s="44"/>
      <c r="AM56" s="44"/>
      <c r="AN56" s="44"/>
      <c r="AO56" s="44"/>
      <c r="AX56" s="45">
        <f t="shared" si="13"/>
        <v>14</v>
      </c>
      <c r="AY56" s="45">
        <f t="shared" si="14"/>
        <v>67.5</v>
      </c>
      <c r="AZ56" s="44">
        <f t="shared" si="15"/>
        <v>53.5</v>
      </c>
      <c r="BA56" s="44">
        <f t="shared" si="16"/>
        <v>2862.25</v>
      </c>
      <c r="BB56" s="44"/>
      <c r="BC56" s="44"/>
      <c r="BD56" s="44"/>
      <c r="BE56" s="44"/>
    </row>
    <row r="57" spans="1:64" x14ac:dyDescent="0.2">
      <c r="A57" s="33">
        <v>56</v>
      </c>
      <c r="B57" s="1">
        <v>2</v>
      </c>
      <c r="C57" s="1">
        <f>'Deepfakes gesamt (120)'!L57</f>
        <v>6</v>
      </c>
      <c r="E57" s="28">
        <v>3</v>
      </c>
      <c r="F57" s="28">
        <v>3</v>
      </c>
      <c r="G57" s="28">
        <v>3</v>
      </c>
      <c r="H57" s="28">
        <v>3</v>
      </c>
      <c r="I57" s="28">
        <v>3</v>
      </c>
      <c r="J57" s="28">
        <v>3</v>
      </c>
      <c r="K57" s="28">
        <v>3</v>
      </c>
      <c r="L57" s="28">
        <v>3</v>
      </c>
      <c r="M57" s="28">
        <v>3</v>
      </c>
      <c r="N57" s="28">
        <v>3</v>
      </c>
      <c r="O57" s="45">
        <f t="shared" si="0"/>
        <v>3</v>
      </c>
      <c r="R57" s="45">
        <f t="shared" si="1"/>
        <v>26.5</v>
      </c>
      <c r="S57" s="45">
        <f t="shared" si="2"/>
        <v>53</v>
      </c>
      <c r="T57" s="44">
        <f t="shared" si="3"/>
        <v>26.5</v>
      </c>
      <c r="U57" s="44">
        <f t="shared" si="4"/>
        <v>702.25</v>
      </c>
      <c r="V57" s="44"/>
      <c r="W57" s="44"/>
      <c r="X57" s="44"/>
      <c r="Y57" s="44"/>
      <c r="Z57" s="36"/>
      <c r="AA57" s="36"/>
      <c r="AB57" s="36"/>
      <c r="AC57" s="36"/>
      <c r="AD57" s="36"/>
      <c r="AE57" s="36"/>
      <c r="AF57" s="36"/>
      <c r="AG57" s="36"/>
      <c r="AH57" s="45">
        <f t="shared" si="7"/>
        <v>56</v>
      </c>
      <c r="AI57" s="45">
        <f t="shared" si="8"/>
        <v>53</v>
      </c>
      <c r="AJ57" s="44">
        <f t="shared" si="9"/>
        <v>-3</v>
      </c>
      <c r="AK57" s="44">
        <f t="shared" si="10"/>
        <v>9</v>
      </c>
      <c r="AL57" s="44"/>
      <c r="AM57" s="44"/>
      <c r="AN57" s="44"/>
      <c r="AO57" s="44"/>
      <c r="AP57" s="36"/>
      <c r="AQ57" s="36"/>
      <c r="AR57" s="36"/>
      <c r="AS57" s="36"/>
      <c r="AT57" s="36"/>
      <c r="AU57" s="36"/>
      <c r="AV57" s="36"/>
      <c r="AW57" s="36"/>
      <c r="AX57" s="45">
        <f t="shared" si="13"/>
        <v>56</v>
      </c>
      <c r="AY57" s="45">
        <f t="shared" si="14"/>
        <v>26.5</v>
      </c>
      <c r="AZ57" s="44">
        <f t="shared" si="15"/>
        <v>-29.5</v>
      </c>
      <c r="BA57" s="44">
        <f t="shared" si="16"/>
        <v>870.25</v>
      </c>
      <c r="BB57" s="44"/>
      <c r="BC57" s="44"/>
      <c r="BD57" s="44"/>
      <c r="BE57" s="44"/>
      <c r="BF57" s="36"/>
      <c r="BG57" s="36"/>
      <c r="BH57" s="36"/>
      <c r="BI57" s="36"/>
      <c r="BJ57" s="36"/>
      <c r="BK57" s="36"/>
      <c r="BL57" s="36"/>
    </row>
    <row r="58" spans="1:64" x14ac:dyDescent="0.2">
      <c r="A58" s="33">
        <v>57</v>
      </c>
      <c r="B58" s="1">
        <v>1</v>
      </c>
      <c r="C58" s="1">
        <f>'Deepfakes gesamt (120)'!L58</f>
        <v>10</v>
      </c>
      <c r="E58" s="28">
        <v>3</v>
      </c>
      <c r="F58" s="28">
        <v>4</v>
      </c>
      <c r="G58" s="28">
        <v>3</v>
      </c>
      <c r="H58" s="28">
        <v>2</v>
      </c>
      <c r="I58" s="28">
        <v>4</v>
      </c>
      <c r="J58" s="28">
        <v>4</v>
      </c>
      <c r="K58" s="28">
        <v>4</v>
      </c>
      <c r="L58" s="28">
        <v>2</v>
      </c>
      <c r="M58" s="28">
        <v>4</v>
      </c>
      <c r="N58" s="28">
        <v>2</v>
      </c>
      <c r="O58" s="45">
        <f t="shared" si="0"/>
        <v>3.2</v>
      </c>
      <c r="R58" s="45">
        <f t="shared" si="1"/>
        <v>110.5</v>
      </c>
      <c r="S58" s="45">
        <f t="shared" si="2"/>
        <v>75.5</v>
      </c>
      <c r="T58" s="44">
        <f t="shared" si="3"/>
        <v>-35</v>
      </c>
      <c r="U58" s="44">
        <f t="shared" si="4"/>
        <v>1225</v>
      </c>
      <c r="V58" s="44"/>
      <c r="W58" s="44"/>
      <c r="X58" s="44"/>
      <c r="Y58" s="44"/>
      <c r="Z58" s="36"/>
      <c r="AA58" s="36"/>
      <c r="AB58" s="36"/>
      <c r="AC58" s="36"/>
      <c r="AD58" s="36"/>
      <c r="AE58" s="36"/>
      <c r="AF58" s="36"/>
      <c r="AG58" s="36"/>
      <c r="AH58" s="45">
        <f t="shared" si="7"/>
        <v>14</v>
      </c>
      <c r="AI58" s="45">
        <f t="shared" si="8"/>
        <v>75.5</v>
      </c>
      <c r="AJ58" s="44">
        <f t="shared" si="9"/>
        <v>61.5</v>
      </c>
      <c r="AK58" s="44">
        <f t="shared" si="10"/>
        <v>3782.25</v>
      </c>
      <c r="AL58" s="44"/>
      <c r="AM58" s="44"/>
      <c r="AN58" s="44"/>
      <c r="AO58" s="44"/>
      <c r="AP58" s="36"/>
      <c r="AQ58" s="36"/>
      <c r="AR58" s="36"/>
      <c r="AS58" s="36"/>
      <c r="AT58" s="36"/>
      <c r="AU58" s="36"/>
      <c r="AV58" s="36"/>
      <c r="AW58" s="36"/>
      <c r="AX58" s="45">
        <f t="shared" si="13"/>
        <v>14</v>
      </c>
      <c r="AY58" s="45">
        <f t="shared" si="14"/>
        <v>110.5</v>
      </c>
      <c r="AZ58" s="44">
        <f t="shared" si="15"/>
        <v>96.5</v>
      </c>
      <c r="BA58" s="44">
        <f t="shared" si="16"/>
        <v>9312.25</v>
      </c>
      <c r="BB58" s="44"/>
      <c r="BC58" s="44"/>
      <c r="BD58" s="44"/>
      <c r="BE58" s="44"/>
      <c r="BF58" s="36"/>
      <c r="BG58" s="36"/>
      <c r="BH58" s="36"/>
      <c r="BI58" s="36"/>
      <c r="BJ58" s="36"/>
      <c r="BK58" s="36"/>
      <c r="BL58" s="36"/>
    </row>
    <row r="59" spans="1:64" x14ac:dyDescent="0.2">
      <c r="A59" s="33">
        <v>58</v>
      </c>
      <c r="B59" s="1">
        <v>2</v>
      </c>
      <c r="C59" s="1">
        <f>'Deepfakes gesamt (120)'!L59</f>
        <v>9</v>
      </c>
      <c r="E59" s="28">
        <v>4</v>
      </c>
      <c r="F59" s="28">
        <v>4</v>
      </c>
      <c r="G59" s="28">
        <v>3</v>
      </c>
      <c r="H59" s="28">
        <v>2</v>
      </c>
      <c r="I59" s="28">
        <v>3</v>
      </c>
      <c r="J59" s="28">
        <v>4</v>
      </c>
      <c r="K59" s="28">
        <v>3</v>
      </c>
      <c r="L59" s="28">
        <v>4</v>
      </c>
      <c r="M59" s="28">
        <v>4</v>
      </c>
      <c r="N59" s="28">
        <v>3</v>
      </c>
      <c r="O59" s="45">
        <f t="shared" si="0"/>
        <v>3.4</v>
      </c>
      <c r="R59" s="45">
        <f t="shared" si="1"/>
        <v>90.5</v>
      </c>
      <c r="S59" s="45">
        <f t="shared" si="2"/>
        <v>94</v>
      </c>
      <c r="T59" s="44">
        <f t="shared" si="3"/>
        <v>3.5</v>
      </c>
      <c r="U59" s="44">
        <f t="shared" si="4"/>
        <v>12.25</v>
      </c>
      <c r="V59" s="44"/>
      <c r="W59" s="44"/>
      <c r="X59" s="44"/>
      <c r="Y59" s="44"/>
      <c r="Z59" s="36"/>
      <c r="AA59" s="36"/>
      <c r="AB59" s="36"/>
      <c r="AC59" s="36"/>
      <c r="AD59" s="36"/>
      <c r="AE59" s="36"/>
      <c r="AF59" s="36"/>
      <c r="AG59" s="36"/>
      <c r="AH59" s="45">
        <f t="shared" si="7"/>
        <v>56</v>
      </c>
      <c r="AI59" s="45">
        <f t="shared" si="8"/>
        <v>94</v>
      </c>
      <c r="AJ59" s="44">
        <f t="shared" si="9"/>
        <v>38</v>
      </c>
      <c r="AK59" s="44">
        <f t="shared" si="10"/>
        <v>1444</v>
      </c>
      <c r="AL59" s="44"/>
      <c r="AM59" s="44"/>
      <c r="AN59" s="44"/>
      <c r="AO59" s="44"/>
      <c r="AP59" s="36"/>
      <c r="AQ59" s="36"/>
      <c r="AR59" s="36"/>
      <c r="AS59" s="36"/>
      <c r="AT59" s="36"/>
      <c r="AU59" s="36"/>
      <c r="AV59" s="36"/>
      <c r="AW59" s="36"/>
      <c r="AX59" s="45">
        <f t="shared" si="13"/>
        <v>56</v>
      </c>
      <c r="AY59" s="45">
        <f t="shared" si="14"/>
        <v>90.5</v>
      </c>
      <c r="AZ59" s="44">
        <f t="shared" si="15"/>
        <v>34.5</v>
      </c>
      <c r="BA59" s="44">
        <f t="shared" si="16"/>
        <v>1190.25</v>
      </c>
      <c r="BB59" s="44"/>
      <c r="BC59" s="44"/>
      <c r="BD59" s="44"/>
      <c r="BE59" s="44"/>
      <c r="BF59" s="36"/>
      <c r="BG59" s="36"/>
      <c r="BH59" s="36"/>
      <c r="BI59" s="36"/>
      <c r="BJ59" s="36"/>
      <c r="BK59" s="36"/>
      <c r="BL59" s="36"/>
    </row>
    <row r="60" spans="1:64" x14ac:dyDescent="0.2">
      <c r="A60" s="33">
        <v>59</v>
      </c>
      <c r="B60" s="1">
        <v>3</v>
      </c>
      <c r="C60" s="1">
        <f>'Deepfakes gesamt (120)'!L60</f>
        <v>8</v>
      </c>
      <c r="E60" s="28">
        <v>4</v>
      </c>
      <c r="F60" s="28">
        <v>4</v>
      </c>
      <c r="G60" s="28">
        <v>3</v>
      </c>
      <c r="H60" s="28">
        <v>2</v>
      </c>
      <c r="I60" s="28">
        <v>3</v>
      </c>
      <c r="J60" s="28">
        <v>3</v>
      </c>
      <c r="K60" s="28">
        <v>4</v>
      </c>
      <c r="L60" s="28">
        <v>3</v>
      </c>
      <c r="M60" s="28">
        <v>2</v>
      </c>
      <c r="N60" s="28">
        <v>3</v>
      </c>
      <c r="O60" s="45">
        <f t="shared" si="0"/>
        <v>3.1</v>
      </c>
      <c r="R60" s="45">
        <f t="shared" si="1"/>
        <v>67.5</v>
      </c>
      <c r="S60" s="45">
        <f t="shared" si="2"/>
        <v>64</v>
      </c>
      <c r="T60" s="44">
        <f t="shared" si="3"/>
        <v>-3.5</v>
      </c>
      <c r="U60" s="44">
        <f t="shared" si="4"/>
        <v>12.25</v>
      </c>
      <c r="V60" s="44"/>
      <c r="W60" s="44"/>
      <c r="X60" s="44"/>
      <c r="Y60" s="44"/>
      <c r="Z60" s="36"/>
      <c r="AA60" s="36"/>
      <c r="AB60" s="36"/>
      <c r="AC60" s="36"/>
      <c r="AD60" s="36"/>
      <c r="AE60" s="36"/>
      <c r="AF60" s="36"/>
      <c r="AG60" s="36"/>
      <c r="AH60" s="45">
        <f t="shared" si="7"/>
        <v>102.5</v>
      </c>
      <c r="AI60" s="45">
        <f t="shared" si="8"/>
        <v>64</v>
      </c>
      <c r="AJ60" s="44">
        <f t="shared" si="9"/>
        <v>-38.5</v>
      </c>
      <c r="AK60" s="44">
        <f t="shared" si="10"/>
        <v>1482.25</v>
      </c>
      <c r="AL60" s="44"/>
      <c r="AM60" s="44"/>
      <c r="AN60" s="44"/>
      <c r="AO60" s="44"/>
      <c r="AP60" s="36"/>
      <c r="AQ60" s="36"/>
      <c r="AR60" s="36"/>
      <c r="AS60" s="36"/>
      <c r="AT60" s="36"/>
      <c r="AU60" s="36"/>
      <c r="AV60" s="36"/>
      <c r="AW60" s="36"/>
      <c r="AX60" s="45">
        <f t="shared" si="13"/>
        <v>102.5</v>
      </c>
      <c r="AY60" s="45">
        <f t="shared" si="14"/>
        <v>67.5</v>
      </c>
      <c r="AZ60" s="44">
        <f t="shared" si="15"/>
        <v>-35</v>
      </c>
      <c r="BA60" s="44">
        <f t="shared" si="16"/>
        <v>1225</v>
      </c>
      <c r="BB60" s="44"/>
      <c r="BC60" s="44"/>
      <c r="BD60" s="44"/>
      <c r="BE60" s="44"/>
      <c r="BF60" s="36"/>
      <c r="BG60" s="36"/>
      <c r="BH60" s="36"/>
      <c r="BI60" s="36"/>
      <c r="BJ60" s="36"/>
      <c r="BK60" s="36"/>
      <c r="BL60" s="36"/>
    </row>
    <row r="61" spans="1:64" x14ac:dyDescent="0.2">
      <c r="A61" s="33">
        <v>60</v>
      </c>
      <c r="B61" s="1">
        <v>1</v>
      </c>
      <c r="C61" s="1">
        <f>'Deepfakes gesamt (120)'!L61</f>
        <v>7</v>
      </c>
      <c r="E61" s="28">
        <v>2</v>
      </c>
      <c r="F61" s="28">
        <v>2</v>
      </c>
      <c r="G61" s="28">
        <v>2</v>
      </c>
      <c r="H61" s="28">
        <v>2</v>
      </c>
      <c r="I61" s="28">
        <v>3</v>
      </c>
      <c r="J61" s="28">
        <v>3</v>
      </c>
      <c r="K61" s="28">
        <v>3</v>
      </c>
      <c r="L61" s="28">
        <v>2</v>
      </c>
      <c r="M61" s="28">
        <v>2</v>
      </c>
      <c r="N61" s="28">
        <v>3</v>
      </c>
      <c r="O61" s="45">
        <f t="shared" si="0"/>
        <v>2.4</v>
      </c>
      <c r="R61" s="45">
        <f t="shared" si="1"/>
        <v>46</v>
      </c>
      <c r="S61" s="45">
        <f t="shared" si="2"/>
        <v>14.5</v>
      </c>
      <c r="T61" s="44">
        <f t="shared" si="3"/>
        <v>-31.5</v>
      </c>
      <c r="U61" s="44">
        <f t="shared" si="4"/>
        <v>992.25</v>
      </c>
      <c r="V61" s="44"/>
      <c r="W61" s="44"/>
      <c r="X61" s="44"/>
      <c r="Y61" s="44"/>
      <c r="Z61" s="36"/>
      <c r="AA61" s="36"/>
      <c r="AB61" s="36"/>
      <c r="AC61" s="36"/>
      <c r="AD61" s="36"/>
      <c r="AE61" s="36"/>
      <c r="AF61" s="36"/>
      <c r="AG61" s="36"/>
      <c r="AH61" s="45">
        <f t="shared" si="7"/>
        <v>14</v>
      </c>
      <c r="AI61" s="45">
        <f t="shared" si="8"/>
        <v>14.5</v>
      </c>
      <c r="AJ61" s="44">
        <f t="shared" si="9"/>
        <v>0.5</v>
      </c>
      <c r="AK61" s="44">
        <f t="shared" si="10"/>
        <v>0.25</v>
      </c>
      <c r="AL61" s="44"/>
      <c r="AM61" s="44"/>
      <c r="AN61" s="44"/>
      <c r="AO61" s="44"/>
      <c r="AP61" s="36"/>
      <c r="AQ61" s="36"/>
      <c r="AR61" s="36"/>
      <c r="AS61" s="36"/>
      <c r="AT61" s="36"/>
      <c r="AU61" s="36"/>
      <c r="AV61" s="36"/>
      <c r="AW61" s="36"/>
      <c r="AX61" s="45">
        <f t="shared" si="13"/>
        <v>14</v>
      </c>
      <c r="AY61" s="45">
        <f t="shared" si="14"/>
        <v>46</v>
      </c>
      <c r="AZ61" s="44">
        <f t="shared" si="15"/>
        <v>32</v>
      </c>
      <c r="BA61" s="44">
        <f t="shared" si="16"/>
        <v>1024</v>
      </c>
      <c r="BB61" s="44"/>
      <c r="BC61" s="44"/>
      <c r="BD61" s="44"/>
      <c r="BE61" s="44"/>
      <c r="BF61" s="36"/>
      <c r="BG61" s="36"/>
      <c r="BH61" s="36"/>
      <c r="BI61" s="36"/>
      <c r="BJ61" s="36"/>
      <c r="BK61" s="36"/>
      <c r="BL61" s="36"/>
    </row>
    <row r="62" spans="1:64" x14ac:dyDescent="0.2">
      <c r="A62" s="33">
        <v>61</v>
      </c>
      <c r="B62" s="1">
        <v>2</v>
      </c>
      <c r="C62" s="1">
        <f>'Deepfakes gesamt (120)'!L62</f>
        <v>10</v>
      </c>
      <c r="E62" s="28">
        <v>2</v>
      </c>
      <c r="F62" s="28">
        <v>3</v>
      </c>
      <c r="G62" s="28">
        <v>1</v>
      </c>
      <c r="H62" s="28">
        <v>1</v>
      </c>
      <c r="I62" s="28">
        <v>4</v>
      </c>
      <c r="J62" s="28">
        <v>4</v>
      </c>
      <c r="K62" s="28">
        <v>4</v>
      </c>
      <c r="L62" s="28">
        <v>3</v>
      </c>
      <c r="M62" s="28">
        <v>3</v>
      </c>
      <c r="N62" s="28">
        <v>4</v>
      </c>
      <c r="O62" s="45">
        <f t="shared" si="0"/>
        <v>2.9</v>
      </c>
      <c r="R62" s="45">
        <f t="shared" si="1"/>
        <v>110.5</v>
      </c>
      <c r="S62" s="45">
        <f t="shared" si="2"/>
        <v>44</v>
      </c>
      <c r="T62" s="44">
        <f t="shared" si="3"/>
        <v>-66.5</v>
      </c>
      <c r="U62" s="44">
        <f t="shared" si="4"/>
        <v>4422.25</v>
      </c>
      <c r="V62" s="44"/>
      <c r="W62" s="44"/>
      <c r="X62" s="44"/>
      <c r="Y62" s="44"/>
      <c r="AH62" s="45">
        <f t="shared" si="7"/>
        <v>56</v>
      </c>
      <c r="AI62" s="45">
        <f t="shared" si="8"/>
        <v>44</v>
      </c>
      <c r="AJ62" s="44">
        <f t="shared" si="9"/>
        <v>-12</v>
      </c>
      <c r="AK62" s="44">
        <f t="shared" si="10"/>
        <v>144</v>
      </c>
      <c r="AL62" s="44"/>
      <c r="AM62" s="44"/>
      <c r="AN62" s="44"/>
      <c r="AO62" s="44"/>
      <c r="AX62" s="45">
        <f t="shared" si="13"/>
        <v>56</v>
      </c>
      <c r="AY62" s="45">
        <f t="shared" si="14"/>
        <v>110.5</v>
      </c>
      <c r="AZ62" s="44">
        <f t="shared" si="15"/>
        <v>54.5</v>
      </c>
      <c r="BA62" s="44">
        <f t="shared" si="16"/>
        <v>2970.25</v>
      </c>
      <c r="BB62" s="44"/>
      <c r="BC62" s="44"/>
      <c r="BD62" s="44"/>
      <c r="BE62" s="44"/>
    </row>
    <row r="63" spans="1:64" x14ac:dyDescent="0.2">
      <c r="A63" s="33">
        <v>62</v>
      </c>
      <c r="B63" s="1">
        <v>1</v>
      </c>
      <c r="C63" s="1">
        <f>'Deepfakes gesamt (120)'!L63</f>
        <v>10</v>
      </c>
      <c r="E63" s="28">
        <v>4</v>
      </c>
      <c r="F63" s="28">
        <v>3</v>
      </c>
      <c r="G63" s="28">
        <v>2</v>
      </c>
      <c r="H63" s="28">
        <v>2</v>
      </c>
      <c r="I63" s="28">
        <v>3</v>
      </c>
      <c r="J63" s="28">
        <v>2</v>
      </c>
      <c r="K63" s="28">
        <v>3</v>
      </c>
      <c r="L63" s="28">
        <v>3</v>
      </c>
      <c r="M63" s="28">
        <v>3</v>
      </c>
      <c r="N63" s="28">
        <v>3</v>
      </c>
      <c r="O63" s="45">
        <f t="shared" si="0"/>
        <v>2.8</v>
      </c>
      <c r="R63" s="45">
        <f t="shared" si="1"/>
        <v>110.5</v>
      </c>
      <c r="S63" s="45">
        <f t="shared" si="2"/>
        <v>33.5</v>
      </c>
      <c r="T63" s="44">
        <f t="shared" si="3"/>
        <v>-77</v>
      </c>
      <c r="U63" s="44">
        <f t="shared" si="4"/>
        <v>5929</v>
      </c>
      <c r="V63" s="44"/>
      <c r="W63" s="44"/>
      <c r="X63" s="44"/>
      <c r="Y63" s="44"/>
      <c r="Z63" s="36"/>
      <c r="AA63" s="36"/>
      <c r="AB63" s="36"/>
      <c r="AC63" s="36"/>
      <c r="AD63" s="36"/>
      <c r="AE63" s="36"/>
      <c r="AF63" s="36"/>
      <c r="AG63" s="36"/>
      <c r="AH63" s="45">
        <f t="shared" si="7"/>
        <v>14</v>
      </c>
      <c r="AI63" s="45">
        <f t="shared" si="8"/>
        <v>33.5</v>
      </c>
      <c r="AJ63" s="44">
        <f t="shared" si="9"/>
        <v>19.5</v>
      </c>
      <c r="AK63" s="44">
        <f t="shared" si="10"/>
        <v>380.25</v>
      </c>
      <c r="AL63" s="44"/>
      <c r="AM63" s="44"/>
      <c r="AN63" s="44"/>
      <c r="AO63" s="44"/>
      <c r="AP63" s="36"/>
      <c r="AQ63" s="36"/>
      <c r="AR63" s="36"/>
      <c r="AS63" s="36"/>
      <c r="AT63" s="36"/>
      <c r="AU63" s="36"/>
      <c r="AV63" s="36"/>
      <c r="AW63" s="36"/>
      <c r="AX63" s="45">
        <f t="shared" si="13"/>
        <v>14</v>
      </c>
      <c r="AY63" s="45">
        <f t="shared" si="14"/>
        <v>110.5</v>
      </c>
      <c r="AZ63" s="44">
        <f t="shared" si="15"/>
        <v>96.5</v>
      </c>
      <c r="BA63" s="44">
        <f t="shared" si="16"/>
        <v>9312.25</v>
      </c>
      <c r="BB63" s="44"/>
      <c r="BC63" s="44"/>
      <c r="BD63" s="44"/>
      <c r="BE63" s="44"/>
      <c r="BF63" s="36"/>
      <c r="BG63" s="36"/>
      <c r="BH63" s="36"/>
      <c r="BI63" s="36"/>
      <c r="BJ63" s="36"/>
      <c r="BK63" s="36"/>
      <c r="BL63" s="36"/>
    </row>
    <row r="64" spans="1:64" x14ac:dyDescent="0.2">
      <c r="A64" s="33">
        <v>63</v>
      </c>
      <c r="B64" s="1">
        <v>2</v>
      </c>
      <c r="C64" s="1">
        <f>'Deepfakes gesamt (120)'!L64</f>
        <v>8</v>
      </c>
      <c r="E64" s="28">
        <v>4</v>
      </c>
      <c r="F64" s="28">
        <v>4</v>
      </c>
      <c r="G64" s="28">
        <v>4</v>
      </c>
      <c r="H64" s="28">
        <v>4</v>
      </c>
      <c r="I64" s="28">
        <v>4</v>
      </c>
      <c r="J64" s="28">
        <v>3</v>
      </c>
      <c r="K64" s="28">
        <v>4</v>
      </c>
      <c r="L64" s="28">
        <v>4</v>
      </c>
      <c r="M64" s="28">
        <v>3</v>
      </c>
      <c r="N64" s="28">
        <v>4</v>
      </c>
      <c r="O64" s="45">
        <f t="shared" si="0"/>
        <v>3.8</v>
      </c>
      <c r="R64" s="45">
        <f t="shared" si="1"/>
        <v>67.5</v>
      </c>
      <c r="S64" s="45">
        <f t="shared" si="2"/>
        <v>116</v>
      </c>
      <c r="T64" s="44">
        <f t="shared" si="3"/>
        <v>48.5</v>
      </c>
      <c r="U64" s="44">
        <f t="shared" si="4"/>
        <v>2352.25</v>
      </c>
      <c r="V64" s="44"/>
      <c r="W64" s="44"/>
      <c r="X64" s="44"/>
      <c r="Y64" s="44"/>
      <c r="AH64" s="45">
        <f t="shared" si="7"/>
        <v>56</v>
      </c>
      <c r="AI64" s="45">
        <f t="shared" si="8"/>
        <v>116</v>
      </c>
      <c r="AJ64" s="44">
        <f t="shared" si="9"/>
        <v>60</v>
      </c>
      <c r="AK64" s="44">
        <f t="shared" si="10"/>
        <v>3600</v>
      </c>
      <c r="AL64" s="44"/>
      <c r="AM64" s="44"/>
      <c r="AN64" s="44"/>
      <c r="AO64" s="44"/>
      <c r="AX64" s="45">
        <f t="shared" si="13"/>
        <v>56</v>
      </c>
      <c r="AY64" s="45">
        <f t="shared" si="14"/>
        <v>67.5</v>
      </c>
      <c r="AZ64" s="44">
        <f t="shared" si="15"/>
        <v>11.5</v>
      </c>
      <c r="BA64" s="44">
        <f t="shared" si="16"/>
        <v>132.25</v>
      </c>
      <c r="BB64" s="44"/>
      <c r="BC64" s="44"/>
      <c r="BD64" s="44"/>
      <c r="BE64" s="44"/>
    </row>
    <row r="65" spans="1:64" x14ac:dyDescent="0.2">
      <c r="A65" s="33">
        <v>64</v>
      </c>
      <c r="B65" s="1">
        <v>2</v>
      </c>
      <c r="C65" s="1">
        <f>'Deepfakes gesamt (120)'!L65</f>
        <v>9</v>
      </c>
      <c r="E65" s="28">
        <v>4</v>
      </c>
      <c r="F65" s="28">
        <v>4</v>
      </c>
      <c r="G65" s="28">
        <v>2</v>
      </c>
      <c r="H65" s="28">
        <v>2</v>
      </c>
      <c r="I65" s="28">
        <v>4</v>
      </c>
      <c r="J65" s="28">
        <v>3</v>
      </c>
      <c r="K65" s="28">
        <v>4</v>
      </c>
      <c r="L65" s="28">
        <v>3</v>
      </c>
      <c r="M65" s="28">
        <v>3</v>
      </c>
      <c r="N65" s="28">
        <v>3</v>
      </c>
      <c r="O65" s="45">
        <f t="shared" si="0"/>
        <v>3.2</v>
      </c>
      <c r="R65" s="45">
        <f t="shared" si="1"/>
        <v>90.5</v>
      </c>
      <c r="S65" s="45">
        <f t="shared" si="2"/>
        <v>75.5</v>
      </c>
      <c r="T65" s="44">
        <f t="shared" si="3"/>
        <v>-15</v>
      </c>
      <c r="U65" s="44">
        <f t="shared" si="4"/>
        <v>225</v>
      </c>
      <c r="V65" s="44"/>
      <c r="W65" s="44"/>
      <c r="X65" s="44"/>
      <c r="Y65" s="44"/>
      <c r="AH65" s="45">
        <f t="shared" si="7"/>
        <v>56</v>
      </c>
      <c r="AI65" s="45">
        <f t="shared" si="8"/>
        <v>75.5</v>
      </c>
      <c r="AJ65" s="44">
        <f t="shared" si="9"/>
        <v>19.5</v>
      </c>
      <c r="AK65" s="44">
        <f t="shared" si="10"/>
        <v>380.25</v>
      </c>
      <c r="AL65" s="44"/>
      <c r="AM65" s="44"/>
      <c r="AN65" s="44"/>
      <c r="AO65" s="44"/>
      <c r="AX65" s="45">
        <f t="shared" si="13"/>
        <v>56</v>
      </c>
      <c r="AY65" s="45">
        <f t="shared" si="14"/>
        <v>90.5</v>
      </c>
      <c r="AZ65" s="44">
        <f t="shared" si="15"/>
        <v>34.5</v>
      </c>
      <c r="BA65" s="44">
        <f t="shared" si="16"/>
        <v>1190.25</v>
      </c>
      <c r="BB65" s="44"/>
      <c r="BC65" s="44"/>
      <c r="BD65" s="44"/>
      <c r="BE65" s="44"/>
    </row>
    <row r="66" spans="1:64" x14ac:dyDescent="0.2">
      <c r="A66" s="33">
        <v>65</v>
      </c>
      <c r="B66" s="1">
        <v>2</v>
      </c>
      <c r="C66" s="1">
        <f>'Deepfakes gesamt (120)'!L66</f>
        <v>8</v>
      </c>
      <c r="E66" s="28">
        <v>3</v>
      </c>
      <c r="F66" s="28">
        <v>4</v>
      </c>
      <c r="G66" s="28">
        <v>4</v>
      </c>
      <c r="H66" s="28">
        <v>3</v>
      </c>
      <c r="I66" s="28">
        <v>4</v>
      </c>
      <c r="J66" s="28">
        <v>4</v>
      </c>
      <c r="K66" s="28">
        <v>3</v>
      </c>
      <c r="L66" s="28">
        <v>4</v>
      </c>
      <c r="M66" s="28">
        <v>3</v>
      </c>
      <c r="N66" s="28">
        <v>3</v>
      </c>
      <c r="O66" s="45">
        <f t="shared" si="0"/>
        <v>3.5</v>
      </c>
      <c r="R66" s="45">
        <f t="shared" si="1"/>
        <v>67.5</v>
      </c>
      <c r="S66" s="45">
        <f t="shared" si="2"/>
        <v>101</v>
      </c>
      <c r="T66" s="44">
        <f t="shared" si="3"/>
        <v>33.5</v>
      </c>
      <c r="U66" s="44">
        <f t="shared" si="4"/>
        <v>1122.25</v>
      </c>
      <c r="V66" s="44"/>
      <c r="W66" s="44"/>
      <c r="X66" s="44"/>
      <c r="Y66" s="44"/>
      <c r="Z66" s="36"/>
      <c r="AA66" s="36"/>
      <c r="AB66" s="36"/>
      <c r="AC66" s="36"/>
      <c r="AD66" s="36"/>
      <c r="AE66" s="36"/>
      <c r="AF66" s="36"/>
      <c r="AG66" s="36"/>
      <c r="AH66" s="45">
        <f t="shared" si="7"/>
        <v>56</v>
      </c>
      <c r="AI66" s="45">
        <f t="shared" si="8"/>
        <v>101</v>
      </c>
      <c r="AJ66" s="44">
        <f t="shared" si="9"/>
        <v>45</v>
      </c>
      <c r="AK66" s="44">
        <f t="shared" si="10"/>
        <v>2025</v>
      </c>
      <c r="AL66" s="44"/>
      <c r="AM66" s="44"/>
      <c r="AN66" s="44"/>
      <c r="AO66" s="44"/>
      <c r="AP66" s="36"/>
      <c r="AQ66" s="36"/>
      <c r="AR66" s="36"/>
      <c r="AS66" s="36"/>
      <c r="AT66" s="36"/>
      <c r="AU66" s="36"/>
      <c r="AV66" s="36"/>
      <c r="AW66" s="36"/>
      <c r="AX66" s="45">
        <f t="shared" si="13"/>
        <v>56</v>
      </c>
      <c r="AY66" s="45">
        <f t="shared" si="14"/>
        <v>67.5</v>
      </c>
      <c r="AZ66" s="44">
        <f t="shared" si="15"/>
        <v>11.5</v>
      </c>
      <c r="BA66" s="44">
        <f t="shared" si="16"/>
        <v>132.25</v>
      </c>
      <c r="BB66" s="44"/>
      <c r="BC66" s="44"/>
      <c r="BD66" s="44"/>
      <c r="BE66" s="44"/>
      <c r="BF66" s="36"/>
      <c r="BG66" s="36"/>
      <c r="BH66" s="36"/>
      <c r="BI66" s="36"/>
      <c r="BJ66" s="36"/>
      <c r="BK66" s="36"/>
      <c r="BL66" s="36"/>
    </row>
    <row r="67" spans="1:64" x14ac:dyDescent="0.2">
      <c r="A67" s="33">
        <v>66</v>
      </c>
      <c r="B67" s="1">
        <v>3</v>
      </c>
      <c r="C67" s="1">
        <f>'Deepfakes gesamt (120)'!L67</f>
        <v>8</v>
      </c>
      <c r="E67" s="28">
        <v>3</v>
      </c>
      <c r="F67" s="28">
        <v>4</v>
      </c>
      <c r="G67" s="28">
        <v>4</v>
      </c>
      <c r="H67" s="28">
        <v>4</v>
      </c>
      <c r="I67" s="28">
        <v>3</v>
      </c>
      <c r="J67" s="28">
        <v>3</v>
      </c>
      <c r="K67" s="28">
        <v>4</v>
      </c>
      <c r="L67" s="28">
        <v>4</v>
      </c>
      <c r="M67" s="28">
        <v>4</v>
      </c>
      <c r="N67" s="28">
        <v>4</v>
      </c>
      <c r="O67" s="45">
        <f t="shared" ref="O67:O121" si="19">AVERAGE(E67:N67)</f>
        <v>3.7</v>
      </c>
      <c r="R67" s="45">
        <f t="shared" ref="R67:R121" si="20">_xlfn.RANK.AVG(C67,$C$2:$C$121,1)</f>
        <v>67.5</v>
      </c>
      <c r="S67" s="45">
        <f t="shared" ref="S67:S121" si="21">_xlfn.RANK.AVG(O67,$O$2:$O$121,1)</f>
        <v>112</v>
      </c>
      <c r="T67" s="44">
        <f t="shared" ref="T67:T121" si="22">S67-R67</f>
        <v>44.5</v>
      </c>
      <c r="U67" s="44">
        <f t="shared" ref="U67:U121" si="23">(T67)*(T67)</f>
        <v>1980.25</v>
      </c>
      <c r="V67" s="44"/>
      <c r="W67" s="44"/>
      <c r="X67" s="44"/>
      <c r="Y67" s="44"/>
      <c r="Z67" s="36"/>
      <c r="AA67" s="36"/>
      <c r="AB67" s="36"/>
      <c r="AC67" s="36"/>
      <c r="AD67" s="36"/>
      <c r="AE67" s="36"/>
      <c r="AF67" s="36"/>
      <c r="AG67" s="36"/>
      <c r="AH67" s="45">
        <f t="shared" ref="AH67:AH121" si="24">_xlfn.RANK.AVG(B67,$B$2:$B$121,1)</f>
        <v>102.5</v>
      </c>
      <c r="AI67" s="45">
        <f t="shared" ref="AI67:AI121" si="25">_xlfn.RANK.AVG(O67,$O$2:$O$121,1)</f>
        <v>112</v>
      </c>
      <c r="AJ67" s="44">
        <f t="shared" ref="AJ67:AJ121" si="26">AI67-AH67</f>
        <v>9.5</v>
      </c>
      <c r="AK67" s="44">
        <f t="shared" ref="AK67:AK121" si="27">(AJ67)*(AJ67)</f>
        <v>90.25</v>
      </c>
      <c r="AL67" s="44"/>
      <c r="AM67" s="44"/>
      <c r="AN67" s="44"/>
      <c r="AO67" s="44"/>
      <c r="AP67" s="36"/>
      <c r="AQ67" s="36"/>
      <c r="AR67" s="36"/>
      <c r="AS67" s="36"/>
      <c r="AT67" s="36"/>
      <c r="AU67" s="36"/>
      <c r="AV67" s="36"/>
      <c r="AW67" s="36"/>
      <c r="AX67" s="45">
        <f t="shared" ref="AX67:AX121" si="28">_xlfn.RANK.AVG(B67,$B$2:$B$121,1)</f>
        <v>102.5</v>
      </c>
      <c r="AY67" s="45">
        <f t="shared" ref="AY67:AY121" si="29">_xlfn.RANK.AVG(C67,$C$2:$C$121,1)</f>
        <v>67.5</v>
      </c>
      <c r="AZ67" s="44">
        <f t="shared" ref="AZ67:AZ121" si="30">AY67-AX67</f>
        <v>-35</v>
      </c>
      <c r="BA67" s="44">
        <f t="shared" ref="BA67:BA121" si="31">(AZ67)*(AZ67)</f>
        <v>1225</v>
      </c>
      <c r="BB67" s="44"/>
      <c r="BC67" s="44"/>
      <c r="BD67" s="44"/>
      <c r="BE67" s="44"/>
      <c r="BF67" s="36"/>
      <c r="BG67" s="36"/>
      <c r="BH67" s="36"/>
      <c r="BI67" s="36"/>
      <c r="BJ67" s="36"/>
      <c r="BK67" s="36"/>
      <c r="BL67" s="36"/>
    </row>
    <row r="68" spans="1:64" x14ac:dyDescent="0.2">
      <c r="A68" s="33">
        <v>67</v>
      </c>
      <c r="B68" s="1">
        <v>2</v>
      </c>
      <c r="C68" s="1">
        <f>'Deepfakes gesamt (120)'!L68</f>
        <v>8</v>
      </c>
      <c r="E68" s="28">
        <v>3</v>
      </c>
      <c r="F68" s="28">
        <v>4</v>
      </c>
      <c r="G68" s="28">
        <v>3</v>
      </c>
      <c r="H68" s="28">
        <v>3</v>
      </c>
      <c r="I68" s="28">
        <v>3</v>
      </c>
      <c r="J68" s="28">
        <v>4</v>
      </c>
      <c r="K68" s="28">
        <v>4</v>
      </c>
      <c r="L68" s="28">
        <v>3</v>
      </c>
      <c r="M68" s="28">
        <v>4</v>
      </c>
      <c r="N68" s="28">
        <v>2</v>
      </c>
      <c r="O68" s="45">
        <f t="shared" si="19"/>
        <v>3.3</v>
      </c>
      <c r="R68" s="45">
        <f t="shared" si="20"/>
        <v>67.5</v>
      </c>
      <c r="S68" s="45">
        <f t="shared" si="21"/>
        <v>86.5</v>
      </c>
      <c r="T68" s="44">
        <f t="shared" si="22"/>
        <v>19</v>
      </c>
      <c r="U68" s="44">
        <f t="shared" si="23"/>
        <v>361</v>
      </c>
      <c r="V68" s="44"/>
      <c r="W68" s="44"/>
      <c r="X68" s="44"/>
      <c r="Y68" s="44"/>
      <c r="AH68" s="45">
        <f t="shared" si="24"/>
        <v>56</v>
      </c>
      <c r="AI68" s="45">
        <f t="shared" si="25"/>
        <v>86.5</v>
      </c>
      <c r="AJ68" s="44">
        <f t="shared" si="26"/>
        <v>30.5</v>
      </c>
      <c r="AK68" s="44">
        <f t="shared" si="27"/>
        <v>930.25</v>
      </c>
      <c r="AL68" s="44"/>
      <c r="AM68" s="44"/>
      <c r="AN68" s="44"/>
      <c r="AO68" s="44"/>
      <c r="AX68" s="45">
        <f t="shared" si="28"/>
        <v>56</v>
      </c>
      <c r="AY68" s="45">
        <f t="shared" si="29"/>
        <v>67.5</v>
      </c>
      <c r="AZ68" s="44">
        <f t="shared" si="30"/>
        <v>11.5</v>
      </c>
      <c r="BA68" s="44">
        <f t="shared" si="31"/>
        <v>132.25</v>
      </c>
      <c r="BB68" s="44"/>
      <c r="BC68" s="44"/>
      <c r="BD68" s="44"/>
      <c r="BE68" s="44"/>
    </row>
    <row r="69" spans="1:64" x14ac:dyDescent="0.2">
      <c r="A69" s="33">
        <v>68</v>
      </c>
      <c r="B69" s="1">
        <v>2</v>
      </c>
      <c r="C69" s="1">
        <f>'Deepfakes gesamt (120)'!L69</f>
        <v>6</v>
      </c>
      <c r="E69" s="28">
        <v>3</v>
      </c>
      <c r="F69" s="28">
        <v>4</v>
      </c>
      <c r="G69" s="28">
        <v>3</v>
      </c>
      <c r="H69" s="28">
        <v>3</v>
      </c>
      <c r="I69" s="28">
        <v>4</v>
      </c>
      <c r="J69" s="28">
        <v>3</v>
      </c>
      <c r="K69" s="28">
        <v>4</v>
      </c>
      <c r="L69" s="28">
        <v>4</v>
      </c>
      <c r="M69" s="28">
        <v>3</v>
      </c>
      <c r="N69" s="28">
        <v>3</v>
      </c>
      <c r="O69" s="45">
        <f t="shared" si="19"/>
        <v>3.4</v>
      </c>
      <c r="R69" s="45">
        <f t="shared" si="20"/>
        <v>26.5</v>
      </c>
      <c r="S69" s="45">
        <f t="shared" si="21"/>
        <v>94</v>
      </c>
      <c r="T69" s="44">
        <f t="shared" si="22"/>
        <v>67.5</v>
      </c>
      <c r="U69" s="44">
        <f t="shared" si="23"/>
        <v>4556.25</v>
      </c>
      <c r="V69" s="44"/>
      <c r="W69" s="44"/>
      <c r="X69" s="44"/>
      <c r="Y69" s="44"/>
      <c r="AH69" s="45">
        <f t="shared" si="24"/>
        <v>56</v>
      </c>
      <c r="AI69" s="45">
        <f t="shared" si="25"/>
        <v>94</v>
      </c>
      <c r="AJ69" s="44">
        <f t="shared" si="26"/>
        <v>38</v>
      </c>
      <c r="AK69" s="44">
        <f t="shared" si="27"/>
        <v>1444</v>
      </c>
      <c r="AL69" s="44"/>
      <c r="AM69" s="44"/>
      <c r="AN69" s="44"/>
      <c r="AO69" s="44"/>
      <c r="AX69" s="45">
        <f t="shared" si="28"/>
        <v>56</v>
      </c>
      <c r="AY69" s="45">
        <f t="shared" si="29"/>
        <v>26.5</v>
      </c>
      <c r="AZ69" s="44">
        <f t="shared" si="30"/>
        <v>-29.5</v>
      </c>
      <c r="BA69" s="44">
        <f t="shared" si="31"/>
        <v>870.25</v>
      </c>
      <c r="BB69" s="44"/>
      <c r="BC69" s="44"/>
      <c r="BD69" s="44"/>
      <c r="BE69" s="44"/>
    </row>
    <row r="70" spans="1:64" x14ac:dyDescent="0.2">
      <c r="A70" s="33">
        <v>69</v>
      </c>
      <c r="B70" s="1">
        <v>2</v>
      </c>
      <c r="C70" s="1">
        <f>'Deepfakes gesamt (120)'!L70</f>
        <v>8</v>
      </c>
      <c r="E70" s="28">
        <v>2</v>
      </c>
      <c r="F70" s="28">
        <v>2</v>
      </c>
      <c r="G70" s="28">
        <v>3</v>
      </c>
      <c r="H70" s="28">
        <v>2</v>
      </c>
      <c r="I70" s="28">
        <v>2</v>
      </c>
      <c r="J70" s="28">
        <v>2</v>
      </c>
      <c r="K70" s="28">
        <v>3</v>
      </c>
      <c r="L70" s="28">
        <v>3</v>
      </c>
      <c r="M70" s="28">
        <v>2</v>
      </c>
      <c r="N70" s="28">
        <v>2</v>
      </c>
      <c r="O70" s="45">
        <f t="shared" si="19"/>
        <v>2.2999999999999998</v>
      </c>
      <c r="R70" s="45">
        <f t="shared" si="20"/>
        <v>67.5</v>
      </c>
      <c r="S70" s="45">
        <f t="shared" si="21"/>
        <v>12</v>
      </c>
      <c r="T70" s="44">
        <f t="shared" si="22"/>
        <v>-55.5</v>
      </c>
      <c r="U70" s="44">
        <f t="shared" si="23"/>
        <v>3080.25</v>
      </c>
      <c r="V70" s="44"/>
      <c r="W70" s="44"/>
      <c r="X70" s="44"/>
      <c r="Y70" s="44"/>
      <c r="Z70" s="36"/>
      <c r="AA70" s="36"/>
      <c r="AB70" s="36"/>
      <c r="AC70" s="36"/>
      <c r="AD70" s="36"/>
      <c r="AE70" s="36"/>
      <c r="AF70" s="36"/>
      <c r="AG70" s="36"/>
      <c r="AH70" s="45">
        <f t="shared" si="24"/>
        <v>56</v>
      </c>
      <c r="AI70" s="45">
        <f t="shared" si="25"/>
        <v>12</v>
      </c>
      <c r="AJ70" s="44">
        <f t="shared" si="26"/>
        <v>-44</v>
      </c>
      <c r="AK70" s="44">
        <f t="shared" si="27"/>
        <v>1936</v>
      </c>
      <c r="AL70" s="44"/>
      <c r="AM70" s="44"/>
      <c r="AN70" s="44"/>
      <c r="AO70" s="44"/>
      <c r="AP70" s="36"/>
      <c r="AQ70" s="36"/>
      <c r="AR70" s="36"/>
      <c r="AS70" s="36"/>
      <c r="AT70" s="36"/>
      <c r="AU70" s="36"/>
      <c r="AV70" s="36"/>
      <c r="AW70" s="36"/>
      <c r="AX70" s="45">
        <f t="shared" si="28"/>
        <v>56</v>
      </c>
      <c r="AY70" s="45">
        <f t="shared" si="29"/>
        <v>67.5</v>
      </c>
      <c r="AZ70" s="44">
        <f t="shared" si="30"/>
        <v>11.5</v>
      </c>
      <c r="BA70" s="44">
        <f t="shared" si="31"/>
        <v>132.25</v>
      </c>
      <c r="BB70" s="44"/>
      <c r="BC70" s="44"/>
      <c r="BD70" s="44"/>
      <c r="BE70" s="44"/>
      <c r="BF70" s="36"/>
      <c r="BG70" s="36"/>
      <c r="BH70" s="36"/>
      <c r="BI70" s="36"/>
      <c r="BJ70" s="36"/>
      <c r="BK70" s="36"/>
      <c r="BL70" s="36"/>
    </row>
    <row r="71" spans="1:64" x14ac:dyDescent="0.2">
      <c r="A71" s="33">
        <v>70</v>
      </c>
      <c r="B71" s="1">
        <v>1</v>
      </c>
      <c r="C71" s="1">
        <f>'Deepfakes gesamt (120)'!L71</f>
        <v>9</v>
      </c>
      <c r="E71" s="28">
        <v>3</v>
      </c>
      <c r="F71" s="28">
        <v>4</v>
      </c>
      <c r="G71" s="28">
        <v>4</v>
      </c>
      <c r="H71" s="28">
        <v>3</v>
      </c>
      <c r="I71" s="28">
        <v>4</v>
      </c>
      <c r="J71" s="28">
        <v>4</v>
      </c>
      <c r="K71" s="28">
        <v>3</v>
      </c>
      <c r="L71" s="28">
        <v>3</v>
      </c>
      <c r="M71" s="28">
        <v>4</v>
      </c>
      <c r="N71" s="28">
        <v>4</v>
      </c>
      <c r="O71" s="45">
        <f t="shared" si="19"/>
        <v>3.6</v>
      </c>
      <c r="R71" s="45">
        <f t="shared" si="20"/>
        <v>90.5</v>
      </c>
      <c r="S71" s="45">
        <f t="shared" si="21"/>
        <v>108</v>
      </c>
      <c r="T71" s="44">
        <f t="shared" si="22"/>
        <v>17.5</v>
      </c>
      <c r="U71" s="44">
        <f t="shared" si="23"/>
        <v>306.25</v>
      </c>
      <c r="V71" s="44"/>
      <c r="W71" s="44"/>
      <c r="X71" s="44"/>
      <c r="Y71" s="44"/>
      <c r="Z71" s="36"/>
      <c r="AA71" s="36"/>
      <c r="AB71" s="36"/>
      <c r="AC71" s="36"/>
      <c r="AD71" s="36"/>
      <c r="AE71" s="36"/>
      <c r="AF71" s="36"/>
      <c r="AG71" s="36"/>
      <c r="AH71" s="45">
        <f t="shared" si="24"/>
        <v>14</v>
      </c>
      <c r="AI71" s="45">
        <f t="shared" si="25"/>
        <v>108</v>
      </c>
      <c r="AJ71" s="44">
        <f t="shared" si="26"/>
        <v>94</v>
      </c>
      <c r="AK71" s="44">
        <f t="shared" si="27"/>
        <v>8836</v>
      </c>
      <c r="AL71" s="44"/>
      <c r="AM71" s="44"/>
      <c r="AN71" s="44"/>
      <c r="AO71" s="44"/>
      <c r="AP71" s="36"/>
      <c r="AQ71" s="36"/>
      <c r="AR71" s="36"/>
      <c r="AS71" s="36"/>
      <c r="AT71" s="36"/>
      <c r="AU71" s="36"/>
      <c r="AV71" s="36"/>
      <c r="AW71" s="36"/>
      <c r="AX71" s="45">
        <f t="shared" si="28"/>
        <v>14</v>
      </c>
      <c r="AY71" s="45">
        <f t="shared" si="29"/>
        <v>90.5</v>
      </c>
      <c r="AZ71" s="44">
        <f t="shared" si="30"/>
        <v>76.5</v>
      </c>
      <c r="BA71" s="44">
        <f t="shared" si="31"/>
        <v>5852.25</v>
      </c>
      <c r="BB71" s="44"/>
      <c r="BC71" s="44"/>
      <c r="BD71" s="44"/>
      <c r="BE71" s="44"/>
      <c r="BF71" s="36"/>
      <c r="BG71" s="36"/>
      <c r="BH71" s="36"/>
      <c r="BI71" s="36"/>
      <c r="BJ71" s="36"/>
      <c r="BK71" s="36"/>
      <c r="BL71" s="36"/>
    </row>
    <row r="72" spans="1:64" x14ac:dyDescent="0.2">
      <c r="A72" s="33">
        <v>71</v>
      </c>
      <c r="B72" s="1">
        <v>3</v>
      </c>
      <c r="C72" s="1">
        <f>'Deepfakes gesamt (120)'!L72</f>
        <v>6</v>
      </c>
      <c r="E72" s="28">
        <v>4</v>
      </c>
      <c r="F72" s="28">
        <v>4</v>
      </c>
      <c r="G72" s="28">
        <v>1</v>
      </c>
      <c r="H72" s="28">
        <v>3</v>
      </c>
      <c r="I72" s="28">
        <v>3</v>
      </c>
      <c r="J72" s="28">
        <v>2</v>
      </c>
      <c r="K72" s="28">
        <v>1</v>
      </c>
      <c r="L72" s="28">
        <v>2</v>
      </c>
      <c r="M72" s="28">
        <v>2</v>
      </c>
      <c r="N72" s="28">
        <v>2</v>
      </c>
      <c r="O72" s="45">
        <f t="shared" si="19"/>
        <v>2.4</v>
      </c>
      <c r="R72" s="45">
        <f t="shared" si="20"/>
        <v>26.5</v>
      </c>
      <c r="S72" s="45">
        <f t="shared" si="21"/>
        <v>14.5</v>
      </c>
      <c r="T72" s="44">
        <f t="shared" si="22"/>
        <v>-12</v>
      </c>
      <c r="U72" s="44">
        <f t="shared" si="23"/>
        <v>144</v>
      </c>
      <c r="V72" s="44"/>
      <c r="W72" s="44"/>
      <c r="X72" s="44"/>
      <c r="Y72" s="44"/>
      <c r="AH72" s="45">
        <f t="shared" si="24"/>
        <v>102.5</v>
      </c>
      <c r="AI72" s="45">
        <f t="shared" si="25"/>
        <v>14.5</v>
      </c>
      <c r="AJ72" s="44">
        <f t="shared" si="26"/>
        <v>-88</v>
      </c>
      <c r="AK72" s="44">
        <f t="shared" si="27"/>
        <v>7744</v>
      </c>
      <c r="AL72" s="44"/>
      <c r="AM72" s="44"/>
      <c r="AN72" s="44"/>
      <c r="AO72" s="44"/>
      <c r="AX72" s="45">
        <f t="shared" si="28"/>
        <v>102.5</v>
      </c>
      <c r="AY72" s="45">
        <f t="shared" si="29"/>
        <v>26.5</v>
      </c>
      <c r="AZ72" s="44">
        <f t="shared" si="30"/>
        <v>-76</v>
      </c>
      <c r="BA72" s="44">
        <f t="shared" si="31"/>
        <v>5776</v>
      </c>
      <c r="BB72" s="44"/>
      <c r="BC72" s="44"/>
      <c r="BD72" s="44"/>
      <c r="BE72" s="44"/>
    </row>
    <row r="73" spans="1:64" x14ac:dyDescent="0.2">
      <c r="A73" s="33">
        <v>72</v>
      </c>
      <c r="B73" s="1">
        <v>2</v>
      </c>
      <c r="C73" s="1">
        <f>'Deepfakes gesamt (120)'!L73</f>
        <v>6</v>
      </c>
      <c r="E73" s="28">
        <v>4</v>
      </c>
      <c r="F73" s="28">
        <v>4</v>
      </c>
      <c r="G73" s="28">
        <v>2</v>
      </c>
      <c r="H73" s="28">
        <v>3</v>
      </c>
      <c r="I73" s="28">
        <v>4</v>
      </c>
      <c r="J73" s="28">
        <v>2</v>
      </c>
      <c r="K73" s="28">
        <v>3</v>
      </c>
      <c r="L73" s="28">
        <v>2</v>
      </c>
      <c r="M73" s="28">
        <v>2</v>
      </c>
      <c r="N73" s="28">
        <v>2</v>
      </c>
      <c r="O73" s="45">
        <f t="shared" si="19"/>
        <v>2.8</v>
      </c>
      <c r="R73" s="45">
        <f t="shared" si="20"/>
        <v>26.5</v>
      </c>
      <c r="S73" s="45">
        <f t="shared" si="21"/>
        <v>33.5</v>
      </c>
      <c r="T73" s="44">
        <f t="shared" si="22"/>
        <v>7</v>
      </c>
      <c r="U73" s="44">
        <f t="shared" si="23"/>
        <v>49</v>
      </c>
      <c r="V73" s="44"/>
      <c r="W73" s="44"/>
      <c r="X73" s="44"/>
      <c r="Y73" s="44"/>
      <c r="AH73" s="45">
        <f t="shared" si="24"/>
        <v>56</v>
      </c>
      <c r="AI73" s="45">
        <f t="shared" si="25"/>
        <v>33.5</v>
      </c>
      <c r="AJ73" s="44">
        <f t="shared" si="26"/>
        <v>-22.5</v>
      </c>
      <c r="AK73" s="44">
        <f t="shared" si="27"/>
        <v>506.25</v>
      </c>
      <c r="AL73" s="44"/>
      <c r="AM73" s="44"/>
      <c r="AN73" s="44"/>
      <c r="AO73" s="44"/>
      <c r="AX73" s="45">
        <f t="shared" si="28"/>
        <v>56</v>
      </c>
      <c r="AY73" s="45">
        <f t="shared" si="29"/>
        <v>26.5</v>
      </c>
      <c r="AZ73" s="44">
        <f t="shared" si="30"/>
        <v>-29.5</v>
      </c>
      <c r="BA73" s="44">
        <f t="shared" si="31"/>
        <v>870.25</v>
      </c>
      <c r="BB73" s="44"/>
      <c r="BC73" s="44"/>
      <c r="BD73" s="44"/>
      <c r="BE73" s="44"/>
    </row>
    <row r="74" spans="1:64" x14ac:dyDescent="0.2">
      <c r="A74" s="33">
        <v>73</v>
      </c>
      <c r="B74" s="1">
        <v>3</v>
      </c>
      <c r="C74" s="1">
        <f>'Deepfakes gesamt (120)'!L74</f>
        <v>7</v>
      </c>
      <c r="E74" s="28">
        <v>4</v>
      </c>
      <c r="F74" s="28">
        <v>1</v>
      </c>
      <c r="G74" s="28">
        <v>1</v>
      </c>
      <c r="H74" s="28">
        <v>1</v>
      </c>
      <c r="I74" s="28">
        <v>1</v>
      </c>
      <c r="J74" s="28">
        <v>1</v>
      </c>
      <c r="K74" s="28">
        <v>1</v>
      </c>
      <c r="L74" s="28">
        <v>1</v>
      </c>
      <c r="M74" s="28">
        <v>1</v>
      </c>
      <c r="N74" s="28">
        <v>1</v>
      </c>
      <c r="O74" s="45">
        <f t="shared" si="19"/>
        <v>1.3</v>
      </c>
      <c r="R74" s="45">
        <f t="shared" si="20"/>
        <v>46</v>
      </c>
      <c r="S74" s="45">
        <f t="shared" si="21"/>
        <v>2</v>
      </c>
      <c r="T74" s="44">
        <f t="shared" si="22"/>
        <v>-44</v>
      </c>
      <c r="U74" s="44">
        <f t="shared" si="23"/>
        <v>1936</v>
      </c>
      <c r="V74" s="44"/>
      <c r="W74" s="44"/>
      <c r="X74" s="44"/>
      <c r="Y74" s="44"/>
      <c r="AH74" s="45">
        <f t="shared" si="24"/>
        <v>102.5</v>
      </c>
      <c r="AI74" s="45">
        <f t="shared" si="25"/>
        <v>2</v>
      </c>
      <c r="AJ74" s="44">
        <f t="shared" si="26"/>
        <v>-100.5</v>
      </c>
      <c r="AK74" s="44">
        <f t="shared" si="27"/>
        <v>10100.25</v>
      </c>
      <c r="AL74" s="44"/>
      <c r="AM74" s="44"/>
      <c r="AN74" s="44"/>
      <c r="AO74" s="44"/>
      <c r="AX74" s="45">
        <f t="shared" si="28"/>
        <v>102.5</v>
      </c>
      <c r="AY74" s="45">
        <f t="shared" si="29"/>
        <v>46</v>
      </c>
      <c r="AZ74" s="44">
        <f t="shared" si="30"/>
        <v>-56.5</v>
      </c>
      <c r="BA74" s="44">
        <f t="shared" si="31"/>
        <v>3192.25</v>
      </c>
      <c r="BB74" s="44"/>
      <c r="BC74" s="44"/>
      <c r="BD74" s="44"/>
      <c r="BE74" s="44"/>
    </row>
    <row r="75" spans="1:64" x14ac:dyDescent="0.2">
      <c r="A75" s="33">
        <v>74</v>
      </c>
      <c r="B75" s="1">
        <v>1</v>
      </c>
      <c r="C75" s="1">
        <f>'Deepfakes gesamt (120)'!L75</f>
        <v>5</v>
      </c>
      <c r="E75" s="28">
        <v>4</v>
      </c>
      <c r="F75" s="28">
        <v>4</v>
      </c>
      <c r="G75" s="28">
        <v>3</v>
      </c>
      <c r="H75" s="28">
        <v>4</v>
      </c>
      <c r="I75" s="28">
        <v>2</v>
      </c>
      <c r="J75" s="28">
        <v>3</v>
      </c>
      <c r="K75" s="28">
        <v>4</v>
      </c>
      <c r="L75" s="28">
        <v>2</v>
      </c>
      <c r="M75" s="28">
        <v>2</v>
      </c>
      <c r="N75" s="28">
        <v>3</v>
      </c>
      <c r="O75" s="45">
        <f t="shared" si="19"/>
        <v>3.1</v>
      </c>
      <c r="R75" s="45">
        <f t="shared" si="20"/>
        <v>11</v>
      </c>
      <c r="S75" s="45">
        <f t="shared" si="21"/>
        <v>64</v>
      </c>
      <c r="T75" s="44">
        <f t="shared" si="22"/>
        <v>53</v>
      </c>
      <c r="U75" s="44">
        <f t="shared" si="23"/>
        <v>2809</v>
      </c>
      <c r="V75" s="44"/>
      <c r="W75" s="44"/>
      <c r="X75" s="44"/>
      <c r="Y75" s="44"/>
      <c r="AH75" s="45">
        <f t="shared" si="24"/>
        <v>14</v>
      </c>
      <c r="AI75" s="45">
        <f t="shared" si="25"/>
        <v>64</v>
      </c>
      <c r="AJ75" s="44">
        <f t="shared" si="26"/>
        <v>50</v>
      </c>
      <c r="AK75" s="44">
        <f t="shared" si="27"/>
        <v>2500</v>
      </c>
      <c r="AL75" s="44"/>
      <c r="AM75" s="44"/>
      <c r="AN75" s="44"/>
      <c r="AO75" s="44"/>
      <c r="AX75" s="45">
        <f t="shared" si="28"/>
        <v>14</v>
      </c>
      <c r="AY75" s="45">
        <f t="shared" si="29"/>
        <v>11</v>
      </c>
      <c r="AZ75" s="44">
        <f t="shared" si="30"/>
        <v>-3</v>
      </c>
      <c r="BA75" s="44">
        <f t="shared" si="31"/>
        <v>9</v>
      </c>
      <c r="BB75" s="44"/>
      <c r="BC75" s="44"/>
      <c r="BD75" s="44"/>
      <c r="BE75" s="44"/>
    </row>
    <row r="76" spans="1:64" x14ac:dyDescent="0.2">
      <c r="A76" s="33">
        <v>75</v>
      </c>
      <c r="B76" s="1">
        <v>2</v>
      </c>
      <c r="C76" s="1">
        <f>'Deepfakes gesamt (120)'!L76</f>
        <v>9</v>
      </c>
      <c r="E76" s="28">
        <v>4</v>
      </c>
      <c r="F76" s="28">
        <v>3</v>
      </c>
      <c r="G76" s="28">
        <v>3</v>
      </c>
      <c r="H76" s="28">
        <v>3</v>
      </c>
      <c r="I76" s="28">
        <v>3</v>
      </c>
      <c r="J76" s="28">
        <v>3</v>
      </c>
      <c r="K76" s="28">
        <v>4</v>
      </c>
      <c r="L76" s="28">
        <v>3</v>
      </c>
      <c r="M76" s="28">
        <v>3</v>
      </c>
      <c r="N76" s="28">
        <v>3</v>
      </c>
      <c r="O76" s="45">
        <f t="shared" si="19"/>
        <v>3.2</v>
      </c>
      <c r="R76" s="45">
        <f t="shared" si="20"/>
        <v>90.5</v>
      </c>
      <c r="S76" s="45">
        <f t="shared" si="21"/>
        <v>75.5</v>
      </c>
      <c r="T76" s="44">
        <f t="shared" si="22"/>
        <v>-15</v>
      </c>
      <c r="U76" s="44">
        <f t="shared" si="23"/>
        <v>225</v>
      </c>
      <c r="V76" s="44"/>
      <c r="W76" s="44"/>
      <c r="X76" s="44"/>
      <c r="Y76" s="44"/>
      <c r="AH76" s="45">
        <f t="shared" si="24"/>
        <v>56</v>
      </c>
      <c r="AI76" s="45">
        <f t="shared" si="25"/>
        <v>75.5</v>
      </c>
      <c r="AJ76" s="44">
        <f t="shared" si="26"/>
        <v>19.5</v>
      </c>
      <c r="AK76" s="44">
        <f t="shared" si="27"/>
        <v>380.25</v>
      </c>
      <c r="AL76" s="44"/>
      <c r="AM76" s="44"/>
      <c r="AN76" s="44"/>
      <c r="AO76" s="44"/>
      <c r="AX76" s="45">
        <f t="shared" si="28"/>
        <v>56</v>
      </c>
      <c r="AY76" s="45">
        <f t="shared" si="29"/>
        <v>90.5</v>
      </c>
      <c r="AZ76" s="44">
        <f t="shared" si="30"/>
        <v>34.5</v>
      </c>
      <c r="BA76" s="44">
        <f t="shared" si="31"/>
        <v>1190.25</v>
      </c>
      <c r="BB76" s="44"/>
      <c r="BC76" s="44"/>
      <c r="BD76" s="44"/>
      <c r="BE76" s="44"/>
    </row>
    <row r="77" spans="1:64" x14ac:dyDescent="0.2">
      <c r="A77" s="33">
        <v>76</v>
      </c>
      <c r="B77" s="1">
        <v>2</v>
      </c>
      <c r="C77" s="1">
        <f>'Deepfakes gesamt (120)'!L77</f>
        <v>7</v>
      </c>
      <c r="E77" s="28">
        <v>4</v>
      </c>
      <c r="F77" s="28">
        <v>3</v>
      </c>
      <c r="G77" s="28">
        <v>4</v>
      </c>
      <c r="H77" s="28">
        <v>4</v>
      </c>
      <c r="I77" s="28">
        <v>3</v>
      </c>
      <c r="J77" s="28">
        <v>4</v>
      </c>
      <c r="K77" s="28">
        <v>4</v>
      </c>
      <c r="L77" s="28">
        <v>4</v>
      </c>
      <c r="M77" s="28">
        <v>3</v>
      </c>
      <c r="N77" s="28">
        <v>4</v>
      </c>
      <c r="O77" s="45">
        <f t="shared" si="19"/>
        <v>3.7</v>
      </c>
      <c r="R77" s="45">
        <f t="shared" si="20"/>
        <v>46</v>
      </c>
      <c r="S77" s="45">
        <f t="shared" si="21"/>
        <v>112</v>
      </c>
      <c r="T77" s="44">
        <f t="shared" si="22"/>
        <v>66</v>
      </c>
      <c r="U77" s="44">
        <f t="shared" si="23"/>
        <v>4356</v>
      </c>
      <c r="V77" s="44"/>
      <c r="W77" s="44"/>
      <c r="X77" s="44"/>
      <c r="Y77" s="44"/>
      <c r="AH77" s="45">
        <f t="shared" si="24"/>
        <v>56</v>
      </c>
      <c r="AI77" s="45">
        <f t="shared" si="25"/>
        <v>112</v>
      </c>
      <c r="AJ77" s="44">
        <f t="shared" si="26"/>
        <v>56</v>
      </c>
      <c r="AK77" s="44">
        <f t="shared" si="27"/>
        <v>3136</v>
      </c>
      <c r="AL77" s="44"/>
      <c r="AM77" s="44"/>
      <c r="AN77" s="44"/>
      <c r="AO77" s="44"/>
      <c r="AX77" s="45">
        <f t="shared" si="28"/>
        <v>56</v>
      </c>
      <c r="AY77" s="45">
        <f t="shared" si="29"/>
        <v>46</v>
      </c>
      <c r="AZ77" s="44">
        <f t="shared" si="30"/>
        <v>-10</v>
      </c>
      <c r="BA77" s="44">
        <f t="shared" si="31"/>
        <v>100</v>
      </c>
      <c r="BB77" s="44"/>
      <c r="BC77" s="44"/>
      <c r="BD77" s="44"/>
      <c r="BE77" s="44"/>
    </row>
    <row r="78" spans="1:64" x14ac:dyDescent="0.2">
      <c r="A78" s="33">
        <v>77</v>
      </c>
      <c r="B78" s="1">
        <v>1</v>
      </c>
      <c r="C78" s="1">
        <f>'Deepfakes gesamt (120)'!L78</f>
        <v>7</v>
      </c>
      <c r="E78" s="28">
        <v>2</v>
      </c>
      <c r="F78" s="28">
        <v>3</v>
      </c>
      <c r="G78" s="28">
        <v>3</v>
      </c>
      <c r="H78" s="28">
        <v>2</v>
      </c>
      <c r="I78" s="28">
        <v>3</v>
      </c>
      <c r="J78" s="28">
        <v>3</v>
      </c>
      <c r="K78" s="28">
        <v>3</v>
      </c>
      <c r="L78" s="28">
        <v>3</v>
      </c>
      <c r="M78" s="28">
        <v>2</v>
      </c>
      <c r="N78" s="28">
        <v>4</v>
      </c>
      <c r="O78" s="45">
        <f t="shared" si="19"/>
        <v>2.8</v>
      </c>
      <c r="R78" s="45">
        <f t="shared" si="20"/>
        <v>46</v>
      </c>
      <c r="S78" s="45">
        <f t="shared" si="21"/>
        <v>33.5</v>
      </c>
      <c r="T78" s="44">
        <f t="shared" si="22"/>
        <v>-12.5</v>
      </c>
      <c r="U78" s="44">
        <f t="shared" si="23"/>
        <v>156.25</v>
      </c>
      <c r="V78" s="44"/>
      <c r="W78" s="44"/>
      <c r="X78" s="44"/>
      <c r="Y78" s="44"/>
      <c r="AH78" s="45">
        <f t="shared" si="24"/>
        <v>14</v>
      </c>
      <c r="AI78" s="45">
        <f t="shared" si="25"/>
        <v>33.5</v>
      </c>
      <c r="AJ78" s="44">
        <f t="shared" si="26"/>
        <v>19.5</v>
      </c>
      <c r="AK78" s="44">
        <f t="shared" si="27"/>
        <v>380.25</v>
      </c>
      <c r="AL78" s="44"/>
      <c r="AM78" s="44"/>
      <c r="AN78" s="44"/>
      <c r="AO78" s="44"/>
      <c r="AX78" s="45">
        <f t="shared" si="28"/>
        <v>14</v>
      </c>
      <c r="AY78" s="45">
        <f t="shared" si="29"/>
        <v>46</v>
      </c>
      <c r="AZ78" s="44">
        <f t="shared" si="30"/>
        <v>32</v>
      </c>
      <c r="BA78" s="44">
        <f t="shared" si="31"/>
        <v>1024</v>
      </c>
      <c r="BB78" s="44"/>
      <c r="BC78" s="44"/>
      <c r="BD78" s="44"/>
      <c r="BE78" s="44"/>
    </row>
    <row r="79" spans="1:64" x14ac:dyDescent="0.2">
      <c r="A79" s="33">
        <v>78</v>
      </c>
      <c r="B79" s="1">
        <v>2</v>
      </c>
      <c r="C79" s="1">
        <f>'Deepfakes gesamt (120)'!L79</f>
        <v>8</v>
      </c>
      <c r="E79" s="28">
        <v>1</v>
      </c>
      <c r="F79" s="28">
        <v>2</v>
      </c>
      <c r="G79" s="28">
        <v>3</v>
      </c>
      <c r="H79" s="28">
        <v>2</v>
      </c>
      <c r="I79" s="28">
        <v>2</v>
      </c>
      <c r="J79" s="28">
        <v>2</v>
      </c>
      <c r="K79" s="28">
        <v>2</v>
      </c>
      <c r="L79" s="28">
        <v>3</v>
      </c>
      <c r="M79" s="28">
        <v>2</v>
      </c>
      <c r="N79" s="28">
        <v>1</v>
      </c>
      <c r="O79" s="45">
        <f t="shared" si="19"/>
        <v>2</v>
      </c>
      <c r="R79" s="45">
        <f t="shared" si="20"/>
        <v>67.5</v>
      </c>
      <c r="S79" s="45">
        <f t="shared" si="21"/>
        <v>6</v>
      </c>
      <c r="T79" s="44">
        <f t="shared" si="22"/>
        <v>-61.5</v>
      </c>
      <c r="U79" s="44">
        <f t="shared" si="23"/>
        <v>3782.25</v>
      </c>
      <c r="V79" s="44"/>
      <c r="W79" s="44"/>
      <c r="X79" s="44"/>
      <c r="Y79" s="44"/>
      <c r="AH79" s="45">
        <f t="shared" si="24"/>
        <v>56</v>
      </c>
      <c r="AI79" s="45">
        <f t="shared" si="25"/>
        <v>6</v>
      </c>
      <c r="AJ79" s="44">
        <f t="shared" si="26"/>
        <v>-50</v>
      </c>
      <c r="AK79" s="44">
        <f t="shared" si="27"/>
        <v>2500</v>
      </c>
      <c r="AL79" s="44"/>
      <c r="AM79" s="44"/>
      <c r="AN79" s="44"/>
      <c r="AO79" s="44"/>
      <c r="AX79" s="45">
        <f t="shared" si="28"/>
        <v>56</v>
      </c>
      <c r="AY79" s="45">
        <f t="shared" si="29"/>
        <v>67.5</v>
      </c>
      <c r="AZ79" s="44">
        <f t="shared" si="30"/>
        <v>11.5</v>
      </c>
      <c r="BA79" s="44">
        <f t="shared" si="31"/>
        <v>132.25</v>
      </c>
      <c r="BB79" s="44"/>
      <c r="BC79" s="44"/>
      <c r="BD79" s="44"/>
      <c r="BE79" s="44"/>
    </row>
    <row r="80" spans="1:64" x14ac:dyDescent="0.2">
      <c r="A80" s="33">
        <v>79</v>
      </c>
      <c r="B80" s="1">
        <v>3</v>
      </c>
      <c r="C80" s="1">
        <f>'Deepfakes gesamt (120)'!L80</f>
        <v>2</v>
      </c>
      <c r="E80" s="28">
        <v>4</v>
      </c>
      <c r="F80" s="28">
        <v>3</v>
      </c>
      <c r="G80" s="28">
        <v>3</v>
      </c>
      <c r="H80" s="28">
        <v>3</v>
      </c>
      <c r="I80" s="28">
        <v>2</v>
      </c>
      <c r="J80" s="28">
        <v>2</v>
      </c>
      <c r="K80" s="28">
        <v>2</v>
      </c>
      <c r="L80" s="28">
        <v>1</v>
      </c>
      <c r="M80" s="28">
        <v>3</v>
      </c>
      <c r="N80" s="28">
        <v>3</v>
      </c>
      <c r="O80" s="45">
        <f t="shared" si="19"/>
        <v>2.6</v>
      </c>
      <c r="R80" s="45">
        <f t="shared" si="20"/>
        <v>1</v>
      </c>
      <c r="S80" s="45">
        <f t="shared" si="21"/>
        <v>21.5</v>
      </c>
      <c r="T80" s="44">
        <f t="shared" si="22"/>
        <v>20.5</v>
      </c>
      <c r="U80" s="44">
        <f t="shared" si="23"/>
        <v>420.25</v>
      </c>
      <c r="V80" s="44"/>
      <c r="W80" s="44"/>
      <c r="X80" s="44"/>
      <c r="Y80" s="44"/>
      <c r="AH80" s="45">
        <f t="shared" si="24"/>
        <v>102.5</v>
      </c>
      <c r="AI80" s="45">
        <f t="shared" si="25"/>
        <v>21.5</v>
      </c>
      <c r="AJ80" s="44">
        <f t="shared" si="26"/>
        <v>-81</v>
      </c>
      <c r="AK80" s="44">
        <f t="shared" si="27"/>
        <v>6561</v>
      </c>
      <c r="AL80" s="44"/>
      <c r="AM80" s="44"/>
      <c r="AN80" s="44"/>
      <c r="AO80" s="44"/>
      <c r="AX80" s="45">
        <f t="shared" si="28"/>
        <v>102.5</v>
      </c>
      <c r="AY80" s="45">
        <f t="shared" si="29"/>
        <v>1</v>
      </c>
      <c r="AZ80" s="44">
        <f t="shared" si="30"/>
        <v>-101.5</v>
      </c>
      <c r="BA80" s="44">
        <f t="shared" si="31"/>
        <v>10302.25</v>
      </c>
      <c r="BB80" s="44"/>
      <c r="BC80" s="44"/>
      <c r="BD80" s="44"/>
      <c r="BE80" s="44"/>
    </row>
    <row r="81" spans="1:57" x14ac:dyDescent="0.2">
      <c r="A81" s="33">
        <v>80</v>
      </c>
      <c r="B81" s="1">
        <v>2</v>
      </c>
      <c r="C81" s="1">
        <f>'Deepfakes gesamt (120)'!L81</f>
        <v>6</v>
      </c>
      <c r="E81" s="28">
        <v>2</v>
      </c>
      <c r="F81" s="28">
        <v>2</v>
      </c>
      <c r="G81" s="28">
        <v>2</v>
      </c>
      <c r="H81" s="28">
        <v>2</v>
      </c>
      <c r="I81" s="28">
        <v>2</v>
      </c>
      <c r="J81" s="28">
        <v>3</v>
      </c>
      <c r="K81" s="28">
        <v>3</v>
      </c>
      <c r="L81" s="28">
        <v>3</v>
      </c>
      <c r="M81" s="28">
        <v>3</v>
      </c>
      <c r="N81" s="28">
        <v>3</v>
      </c>
      <c r="O81" s="45">
        <f t="shared" si="19"/>
        <v>2.5</v>
      </c>
      <c r="R81" s="45">
        <f t="shared" si="20"/>
        <v>26.5</v>
      </c>
      <c r="S81" s="45">
        <f t="shared" si="21"/>
        <v>17.5</v>
      </c>
      <c r="T81" s="44">
        <f t="shared" si="22"/>
        <v>-9</v>
      </c>
      <c r="U81" s="44">
        <f t="shared" si="23"/>
        <v>81</v>
      </c>
      <c r="V81" s="44"/>
      <c r="W81" s="44"/>
      <c r="X81" s="44"/>
      <c r="Y81" s="44"/>
      <c r="AH81" s="45">
        <f t="shared" si="24"/>
        <v>56</v>
      </c>
      <c r="AI81" s="45">
        <f t="shared" si="25"/>
        <v>17.5</v>
      </c>
      <c r="AJ81" s="44">
        <f t="shared" si="26"/>
        <v>-38.5</v>
      </c>
      <c r="AK81" s="44">
        <f t="shared" si="27"/>
        <v>1482.25</v>
      </c>
      <c r="AL81" s="44"/>
      <c r="AM81" s="44"/>
      <c r="AN81" s="44"/>
      <c r="AO81" s="44"/>
      <c r="AX81" s="45">
        <f t="shared" si="28"/>
        <v>56</v>
      </c>
      <c r="AY81" s="45">
        <f t="shared" si="29"/>
        <v>26.5</v>
      </c>
      <c r="AZ81" s="44">
        <f t="shared" si="30"/>
        <v>-29.5</v>
      </c>
      <c r="BA81" s="44">
        <f t="shared" si="31"/>
        <v>870.25</v>
      </c>
      <c r="BB81" s="44"/>
      <c r="BC81" s="44"/>
      <c r="BD81" s="44"/>
      <c r="BE81" s="44"/>
    </row>
    <row r="82" spans="1:57" x14ac:dyDescent="0.2">
      <c r="A82" s="33">
        <v>81</v>
      </c>
      <c r="B82" s="1">
        <v>2</v>
      </c>
      <c r="C82" s="1">
        <f>'Deepfakes gesamt (120)'!L82</f>
        <v>6</v>
      </c>
      <c r="E82" s="28">
        <v>3</v>
      </c>
      <c r="F82" s="28">
        <v>3</v>
      </c>
      <c r="G82" s="28">
        <v>3</v>
      </c>
      <c r="H82" s="28">
        <v>2</v>
      </c>
      <c r="I82" s="28">
        <v>3</v>
      </c>
      <c r="J82" s="28">
        <v>4</v>
      </c>
      <c r="K82" s="28">
        <v>3</v>
      </c>
      <c r="L82" s="28">
        <v>3</v>
      </c>
      <c r="M82" s="28">
        <v>3</v>
      </c>
      <c r="N82" s="28">
        <v>4</v>
      </c>
      <c r="O82" s="45">
        <f t="shared" si="19"/>
        <v>3.1</v>
      </c>
      <c r="R82" s="45">
        <f t="shared" si="20"/>
        <v>26.5</v>
      </c>
      <c r="S82" s="45">
        <f t="shared" si="21"/>
        <v>64</v>
      </c>
      <c r="T82" s="44">
        <f t="shared" si="22"/>
        <v>37.5</v>
      </c>
      <c r="U82" s="44">
        <f t="shared" si="23"/>
        <v>1406.25</v>
      </c>
      <c r="V82" s="44"/>
      <c r="W82" s="44"/>
      <c r="X82" s="44"/>
      <c r="Y82" s="44"/>
      <c r="AH82" s="45">
        <f t="shared" si="24"/>
        <v>56</v>
      </c>
      <c r="AI82" s="45">
        <f t="shared" si="25"/>
        <v>64</v>
      </c>
      <c r="AJ82" s="44">
        <f t="shared" si="26"/>
        <v>8</v>
      </c>
      <c r="AK82" s="44">
        <f t="shared" si="27"/>
        <v>64</v>
      </c>
      <c r="AL82" s="44"/>
      <c r="AM82" s="44"/>
      <c r="AN82" s="44"/>
      <c r="AO82" s="44"/>
      <c r="AX82" s="45">
        <f t="shared" si="28"/>
        <v>56</v>
      </c>
      <c r="AY82" s="45">
        <f t="shared" si="29"/>
        <v>26.5</v>
      </c>
      <c r="AZ82" s="44">
        <f t="shared" si="30"/>
        <v>-29.5</v>
      </c>
      <c r="BA82" s="44">
        <f t="shared" si="31"/>
        <v>870.25</v>
      </c>
      <c r="BB82" s="44"/>
      <c r="BC82" s="44"/>
      <c r="BD82" s="44"/>
      <c r="BE82" s="44"/>
    </row>
    <row r="83" spans="1:57" x14ac:dyDescent="0.2">
      <c r="A83" s="33">
        <v>82</v>
      </c>
      <c r="B83" s="1">
        <v>2</v>
      </c>
      <c r="C83" s="1">
        <f>'Deepfakes gesamt (120)'!L83</f>
        <v>8</v>
      </c>
      <c r="E83" s="28">
        <v>2</v>
      </c>
      <c r="F83" s="28">
        <v>4</v>
      </c>
      <c r="G83" s="28">
        <v>3</v>
      </c>
      <c r="H83" s="28">
        <v>1</v>
      </c>
      <c r="I83" s="28">
        <v>4</v>
      </c>
      <c r="J83" s="28">
        <v>1</v>
      </c>
      <c r="K83" s="28">
        <v>4</v>
      </c>
      <c r="L83" s="28">
        <v>2</v>
      </c>
      <c r="M83" s="28">
        <v>3</v>
      </c>
      <c r="N83" s="28">
        <v>4</v>
      </c>
      <c r="O83" s="45">
        <f t="shared" si="19"/>
        <v>2.8</v>
      </c>
      <c r="R83" s="45">
        <f t="shared" si="20"/>
        <v>67.5</v>
      </c>
      <c r="S83" s="45">
        <f t="shared" si="21"/>
        <v>33.5</v>
      </c>
      <c r="T83" s="44">
        <f t="shared" si="22"/>
        <v>-34</v>
      </c>
      <c r="U83" s="44">
        <f t="shared" si="23"/>
        <v>1156</v>
      </c>
      <c r="V83" s="44"/>
      <c r="W83" s="44"/>
      <c r="X83" s="44"/>
      <c r="Y83" s="44"/>
      <c r="AH83" s="45">
        <f t="shared" si="24"/>
        <v>56</v>
      </c>
      <c r="AI83" s="45">
        <f t="shared" si="25"/>
        <v>33.5</v>
      </c>
      <c r="AJ83" s="44">
        <f t="shared" si="26"/>
        <v>-22.5</v>
      </c>
      <c r="AK83" s="44">
        <f t="shared" si="27"/>
        <v>506.25</v>
      </c>
      <c r="AL83" s="44"/>
      <c r="AM83" s="44"/>
      <c r="AN83" s="44"/>
      <c r="AO83" s="44"/>
      <c r="AX83" s="45">
        <f t="shared" si="28"/>
        <v>56</v>
      </c>
      <c r="AY83" s="45">
        <f t="shared" si="29"/>
        <v>67.5</v>
      </c>
      <c r="AZ83" s="44">
        <f t="shared" si="30"/>
        <v>11.5</v>
      </c>
      <c r="BA83" s="44">
        <f t="shared" si="31"/>
        <v>132.25</v>
      </c>
      <c r="BB83" s="44"/>
      <c r="BC83" s="44"/>
      <c r="BD83" s="44"/>
      <c r="BE83" s="44"/>
    </row>
    <row r="84" spans="1:57" x14ac:dyDescent="0.2">
      <c r="A84" s="33">
        <v>83</v>
      </c>
      <c r="B84" s="1">
        <v>1</v>
      </c>
      <c r="C84" s="1">
        <f>'Deepfakes gesamt (120)'!L84</f>
        <v>10</v>
      </c>
      <c r="E84" s="28">
        <v>4</v>
      </c>
      <c r="F84" s="28">
        <v>3</v>
      </c>
      <c r="G84" s="28">
        <v>3</v>
      </c>
      <c r="H84" s="28">
        <v>2</v>
      </c>
      <c r="I84" s="28">
        <v>4</v>
      </c>
      <c r="J84" s="28">
        <v>4</v>
      </c>
      <c r="K84" s="28">
        <v>4</v>
      </c>
      <c r="L84" s="28">
        <v>4</v>
      </c>
      <c r="M84" s="28">
        <v>3</v>
      </c>
      <c r="N84" s="28">
        <v>3</v>
      </c>
      <c r="O84" s="45">
        <f t="shared" si="19"/>
        <v>3.4</v>
      </c>
      <c r="R84" s="45">
        <f t="shared" si="20"/>
        <v>110.5</v>
      </c>
      <c r="S84" s="45">
        <f t="shared" si="21"/>
        <v>94</v>
      </c>
      <c r="T84" s="44">
        <f t="shared" si="22"/>
        <v>-16.5</v>
      </c>
      <c r="U84" s="44">
        <f t="shared" si="23"/>
        <v>272.25</v>
      </c>
      <c r="V84" s="44"/>
      <c r="W84" s="44"/>
      <c r="X84" s="44"/>
      <c r="Y84" s="44"/>
      <c r="AH84" s="45">
        <f t="shared" si="24"/>
        <v>14</v>
      </c>
      <c r="AI84" s="45">
        <f t="shared" si="25"/>
        <v>94</v>
      </c>
      <c r="AJ84" s="44">
        <f t="shared" si="26"/>
        <v>80</v>
      </c>
      <c r="AK84" s="44">
        <f t="shared" si="27"/>
        <v>6400</v>
      </c>
      <c r="AL84" s="44"/>
      <c r="AM84" s="44"/>
      <c r="AN84" s="44"/>
      <c r="AO84" s="44"/>
      <c r="AX84" s="45">
        <f t="shared" si="28"/>
        <v>14</v>
      </c>
      <c r="AY84" s="45">
        <f t="shared" si="29"/>
        <v>110.5</v>
      </c>
      <c r="AZ84" s="44">
        <f t="shared" si="30"/>
        <v>96.5</v>
      </c>
      <c r="BA84" s="44">
        <f t="shared" si="31"/>
        <v>9312.25</v>
      </c>
      <c r="BB84" s="44"/>
      <c r="BC84" s="44"/>
      <c r="BD84" s="44"/>
      <c r="BE84" s="44"/>
    </row>
    <row r="85" spans="1:57" x14ac:dyDescent="0.2">
      <c r="A85" s="33">
        <v>84</v>
      </c>
      <c r="B85" s="1">
        <v>2</v>
      </c>
      <c r="C85" s="1">
        <f>'Deepfakes gesamt (120)'!L85</f>
        <v>9</v>
      </c>
      <c r="E85" s="28">
        <v>2</v>
      </c>
      <c r="F85" s="28">
        <v>4</v>
      </c>
      <c r="G85" s="28">
        <v>3</v>
      </c>
      <c r="H85" s="28">
        <v>2</v>
      </c>
      <c r="I85" s="28">
        <v>3</v>
      </c>
      <c r="J85" s="28">
        <v>2</v>
      </c>
      <c r="K85" s="28">
        <v>4</v>
      </c>
      <c r="L85" s="28">
        <v>3</v>
      </c>
      <c r="M85" s="28">
        <v>4</v>
      </c>
      <c r="N85" s="28">
        <v>3</v>
      </c>
      <c r="O85" s="45">
        <f t="shared" si="19"/>
        <v>3</v>
      </c>
      <c r="R85" s="45">
        <f t="shared" si="20"/>
        <v>90.5</v>
      </c>
      <c r="S85" s="45">
        <f t="shared" si="21"/>
        <v>53</v>
      </c>
      <c r="T85" s="44">
        <f t="shared" si="22"/>
        <v>-37.5</v>
      </c>
      <c r="U85" s="44">
        <f t="shared" si="23"/>
        <v>1406.25</v>
      </c>
      <c r="V85" s="44"/>
      <c r="W85" s="44"/>
      <c r="X85" s="44"/>
      <c r="Y85" s="44"/>
      <c r="AH85" s="45">
        <f t="shared" si="24"/>
        <v>56</v>
      </c>
      <c r="AI85" s="45">
        <f t="shared" si="25"/>
        <v>53</v>
      </c>
      <c r="AJ85" s="44">
        <f t="shared" si="26"/>
        <v>-3</v>
      </c>
      <c r="AK85" s="44">
        <f t="shared" si="27"/>
        <v>9</v>
      </c>
      <c r="AL85" s="44"/>
      <c r="AM85" s="44"/>
      <c r="AN85" s="44"/>
      <c r="AO85" s="44"/>
      <c r="AX85" s="45">
        <f t="shared" si="28"/>
        <v>56</v>
      </c>
      <c r="AY85" s="45">
        <f t="shared" si="29"/>
        <v>90.5</v>
      </c>
      <c r="AZ85" s="44">
        <f t="shared" si="30"/>
        <v>34.5</v>
      </c>
      <c r="BA85" s="44">
        <f t="shared" si="31"/>
        <v>1190.25</v>
      </c>
      <c r="BB85" s="44"/>
      <c r="BC85" s="44"/>
      <c r="BD85" s="44"/>
      <c r="BE85" s="44"/>
    </row>
    <row r="86" spans="1:57" x14ac:dyDescent="0.2">
      <c r="A86" s="33">
        <v>85</v>
      </c>
      <c r="B86" s="1">
        <v>3</v>
      </c>
      <c r="C86" s="1">
        <f>'Deepfakes gesamt (120)'!L86</f>
        <v>7</v>
      </c>
      <c r="E86" s="28">
        <v>1</v>
      </c>
      <c r="F86" s="28">
        <v>2</v>
      </c>
      <c r="G86" s="28">
        <v>2</v>
      </c>
      <c r="H86" s="28">
        <v>2</v>
      </c>
      <c r="I86" s="28">
        <v>2</v>
      </c>
      <c r="J86" s="28">
        <v>2</v>
      </c>
      <c r="K86" s="28">
        <v>2</v>
      </c>
      <c r="L86" s="28">
        <v>2</v>
      </c>
      <c r="M86" s="28">
        <v>2</v>
      </c>
      <c r="N86" s="28">
        <v>2</v>
      </c>
      <c r="O86" s="45">
        <f t="shared" si="19"/>
        <v>1.9</v>
      </c>
      <c r="R86" s="45">
        <f t="shared" si="20"/>
        <v>46</v>
      </c>
      <c r="S86" s="45">
        <f t="shared" si="21"/>
        <v>4.5</v>
      </c>
      <c r="T86" s="44">
        <f t="shared" si="22"/>
        <v>-41.5</v>
      </c>
      <c r="U86" s="44">
        <f t="shared" si="23"/>
        <v>1722.25</v>
      </c>
      <c r="V86" s="44"/>
      <c r="W86" s="44"/>
      <c r="X86" s="44"/>
      <c r="Y86" s="44"/>
      <c r="AH86" s="45">
        <f t="shared" si="24"/>
        <v>102.5</v>
      </c>
      <c r="AI86" s="45">
        <f t="shared" si="25"/>
        <v>4.5</v>
      </c>
      <c r="AJ86" s="44">
        <f t="shared" si="26"/>
        <v>-98</v>
      </c>
      <c r="AK86" s="44">
        <f t="shared" si="27"/>
        <v>9604</v>
      </c>
      <c r="AL86" s="44"/>
      <c r="AM86" s="44"/>
      <c r="AN86" s="44"/>
      <c r="AO86" s="44"/>
      <c r="AX86" s="45">
        <f t="shared" si="28"/>
        <v>102.5</v>
      </c>
      <c r="AY86" s="45">
        <f t="shared" si="29"/>
        <v>46</v>
      </c>
      <c r="AZ86" s="44">
        <f t="shared" si="30"/>
        <v>-56.5</v>
      </c>
      <c r="BA86" s="44">
        <f t="shared" si="31"/>
        <v>3192.25</v>
      </c>
      <c r="BB86" s="44"/>
      <c r="BC86" s="44"/>
      <c r="BD86" s="44"/>
      <c r="BE86" s="44"/>
    </row>
    <row r="87" spans="1:57" x14ac:dyDescent="0.2">
      <c r="A87" s="33">
        <v>86</v>
      </c>
      <c r="B87" s="1">
        <v>2</v>
      </c>
      <c r="C87" s="1">
        <f>'Deepfakes gesamt (120)'!L87</f>
        <v>9</v>
      </c>
      <c r="E87" s="28">
        <v>2</v>
      </c>
      <c r="F87" s="28">
        <v>3</v>
      </c>
      <c r="G87" s="28">
        <v>2</v>
      </c>
      <c r="H87" s="28">
        <v>3</v>
      </c>
      <c r="I87" s="28">
        <v>3</v>
      </c>
      <c r="J87" s="28">
        <v>4</v>
      </c>
      <c r="K87" s="28">
        <v>4</v>
      </c>
      <c r="L87" s="28">
        <v>3</v>
      </c>
      <c r="M87" s="28">
        <v>4</v>
      </c>
      <c r="N87" s="28">
        <v>4</v>
      </c>
      <c r="O87" s="45">
        <f t="shared" si="19"/>
        <v>3.2</v>
      </c>
      <c r="R87" s="45">
        <f t="shared" si="20"/>
        <v>90.5</v>
      </c>
      <c r="S87" s="45">
        <f t="shared" si="21"/>
        <v>75.5</v>
      </c>
      <c r="T87" s="44">
        <f t="shared" si="22"/>
        <v>-15</v>
      </c>
      <c r="U87" s="44">
        <f t="shared" si="23"/>
        <v>225</v>
      </c>
      <c r="V87" s="44"/>
      <c r="W87" s="44"/>
      <c r="X87" s="44"/>
      <c r="Y87" s="44"/>
      <c r="AH87" s="45">
        <f t="shared" si="24"/>
        <v>56</v>
      </c>
      <c r="AI87" s="45">
        <f t="shared" si="25"/>
        <v>75.5</v>
      </c>
      <c r="AJ87" s="44">
        <f t="shared" si="26"/>
        <v>19.5</v>
      </c>
      <c r="AK87" s="44">
        <f t="shared" si="27"/>
        <v>380.25</v>
      </c>
      <c r="AL87" s="44"/>
      <c r="AM87" s="44"/>
      <c r="AN87" s="44"/>
      <c r="AO87" s="44"/>
      <c r="AX87" s="45">
        <f t="shared" si="28"/>
        <v>56</v>
      </c>
      <c r="AY87" s="45">
        <f t="shared" si="29"/>
        <v>90.5</v>
      </c>
      <c r="AZ87" s="44">
        <f t="shared" si="30"/>
        <v>34.5</v>
      </c>
      <c r="BA87" s="44">
        <f t="shared" si="31"/>
        <v>1190.25</v>
      </c>
      <c r="BB87" s="44"/>
      <c r="BC87" s="44"/>
      <c r="BD87" s="44"/>
      <c r="BE87" s="44"/>
    </row>
    <row r="88" spans="1:57" x14ac:dyDescent="0.2">
      <c r="A88" s="33">
        <v>87</v>
      </c>
      <c r="B88" s="1">
        <v>3</v>
      </c>
      <c r="C88" s="1">
        <f>'Deepfakes gesamt (120)'!L88</f>
        <v>7</v>
      </c>
      <c r="E88" s="28">
        <v>2</v>
      </c>
      <c r="F88" s="28">
        <v>4</v>
      </c>
      <c r="G88" s="28">
        <v>2</v>
      </c>
      <c r="H88" s="28">
        <v>1</v>
      </c>
      <c r="I88" s="28">
        <v>3</v>
      </c>
      <c r="J88" s="28">
        <v>2</v>
      </c>
      <c r="K88" s="28">
        <v>3</v>
      </c>
      <c r="L88" s="28">
        <v>2</v>
      </c>
      <c r="M88" s="28">
        <v>4</v>
      </c>
      <c r="N88" s="28">
        <v>2</v>
      </c>
      <c r="O88" s="45">
        <f t="shared" si="19"/>
        <v>2.5</v>
      </c>
      <c r="R88" s="45">
        <f t="shared" si="20"/>
        <v>46</v>
      </c>
      <c r="S88" s="45">
        <f t="shared" si="21"/>
        <v>17.5</v>
      </c>
      <c r="T88" s="44">
        <f t="shared" si="22"/>
        <v>-28.5</v>
      </c>
      <c r="U88" s="44">
        <f t="shared" si="23"/>
        <v>812.25</v>
      </c>
      <c r="V88" s="44"/>
      <c r="W88" s="44"/>
      <c r="X88" s="44"/>
      <c r="Y88" s="44"/>
      <c r="AH88" s="45">
        <f t="shared" si="24"/>
        <v>102.5</v>
      </c>
      <c r="AI88" s="45">
        <f t="shared" si="25"/>
        <v>17.5</v>
      </c>
      <c r="AJ88" s="44">
        <f t="shared" si="26"/>
        <v>-85</v>
      </c>
      <c r="AK88" s="44">
        <f t="shared" si="27"/>
        <v>7225</v>
      </c>
      <c r="AL88" s="44"/>
      <c r="AM88" s="44"/>
      <c r="AN88" s="44"/>
      <c r="AO88" s="44"/>
      <c r="AX88" s="45">
        <f t="shared" si="28"/>
        <v>102.5</v>
      </c>
      <c r="AY88" s="45">
        <f t="shared" si="29"/>
        <v>46</v>
      </c>
      <c r="AZ88" s="44">
        <f t="shared" si="30"/>
        <v>-56.5</v>
      </c>
      <c r="BA88" s="44">
        <f t="shared" si="31"/>
        <v>3192.25</v>
      </c>
      <c r="BB88" s="44"/>
      <c r="BC88" s="44"/>
      <c r="BD88" s="44"/>
      <c r="BE88" s="44"/>
    </row>
    <row r="89" spans="1:57" x14ac:dyDescent="0.2">
      <c r="A89" s="33">
        <v>88</v>
      </c>
      <c r="B89" s="1">
        <v>1</v>
      </c>
      <c r="C89" s="1">
        <f>'Deepfakes gesamt (120)'!L89</f>
        <v>8</v>
      </c>
      <c r="E89" s="28">
        <v>4</v>
      </c>
      <c r="F89" s="28">
        <v>4</v>
      </c>
      <c r="G89" s="28">
        <v>4</v>
      </c>
      <c r="H89" s="28">
        <v>2</v>
      </c>
      <c r="I89" s="28">
        <v>2</v>
      </c>
      <c r="J89" s="28">
        <v>4</v>
      </c>
      <c r="K89" s="28">
        <v>4</v>
      </c>
      <c r="L89" s="28">
        <v>3</v>
      </c>
      <c r="M89" s="28">
        <v>4</v>
      </c>
      <c r="N89" s="28">
        <v>2</v>
      </c>
      <c r="O89" s="45">
        <f t="shared" si="19"/>
        <v>3.3</v>
      </c>
      <c r="R89" s="45">
        <f t="shared" si="20"/>
        <v>67.5</v>
      </c>
      <c r="S89" s="45">
        <f t="shared" si="21"/>
        <v>86.5</v>
      </c>
      <c r="T89" s="44">
        <f t="shared" si="22"/>
        <v>19</v>
      </c>
      <c r="U89" s="44">
        <f t="shared" si="23"/>
        <v>361</v>
      </c>
      <c r="V89" s="44"/>
      <c r="W89" s="44"/>
      <c r="X89" s="44"/>
      <c r="Y89" s="44"/>
      <c r="AH89" s="45">
        <f t="shared" si="24"/>
        <v>14</v>
      </c>
      <c r="AI89" s="45">
        <f t="shared" si="25"/>
        <v>86.5</v>
      </c>
      <c r="AJ89" s="44">
        <f t="shared" si="26"/>
        <v>72.5</v>
      </c>
      <c r="AK89" s="44">
        <f t="shared" si="27"/>
        <v>5256.25</v>
      </c>
      <c r="AL89" s="44"/>
      <c r="AM89" s="44"/>
      <c r="AN89" s="44"/>
      <c r="AO89" s="44"/>
      <c r="AX89" s="45">
        <f t="shared" si="28"/>
        <v>14</v>
      </c>
      <c r="AY89" s="45">
        <f t="shared" si="29"/>
        <v>67.5</v>
      </c>
      <c r="AZ89" s="44">
        <f t="shared" si="30"/>
        <v>53.5</v>
      </c>
      <c r="BA89" s="44">
        <f t="shared" si="31"/>
        <v>2862.25</v>
      </c>
      <c r="BB89" s="44"/>
      <c r="BC89" s="44"/>
      <c r="BD89" s="44"/>
      <c r="BE89" s="44"/>
    </row>
    <row r="90" spans="1:57" x14ac:dyDescent="0.2">
      <c r="A90" s="33">
        <v>89</v>
      </c>
      <c r="B90" s="1">
        <v>2</v>
      </c>
      <c r="C90" s="1">
        <f>'Deepfakes gesamt (120)'!L90</f>
        <v>5</v>
      </c>
      <c r="E90" s="28">
        <v>3</v>
      </c>
      <c r="F90" s="28">
        <v>3</v>
      </c>
      <c r="G90" s="28">
        <v>3</v>
      </c>
      <c r="H90" s="28">
        <v>3</v>
      </c>
      <c r="I90" s="28">
        <v>3</v>
      </c>
      <c r="J90" s="28">
        <v>3</v>
      </c>
      <c r="K90" s="28">
        <v>3</v>
      </c>
      <c r="L90" s="28">
        <v>3</v>
      </c>
      <c r="M90" s="28">
        <v>3</v>
      </c>
      <c r="N90" s="28">
        <v>3</v>
      </c>
      <c r="O90" s="45">
        <f t="shared" si="19"/>
        <v>3</v>
      </c>
      <c r="R90" s="45">
        <f t="shared" si="20"/>
        <v>11</v>
      </c>
      <c r="S90" s="45">
        <f t="shared" si="21"/>
        <v>53</v>
      </c>
      <c r="T90" s="44">
        <f t="shared" si="22"/>
        <v>42</v>
      </c>
      <c r="U90" s="44">
        <f t="shared" si="23"/>
        <v>1764</v>
      </c>
      <c r="V90" s="44"/>
      <c r="W90" s="44"/>
      <c r="X90" s="44"/>
      <c r="Y90" s="44"/>
      <c r="AH90" s="45">
        <f t="shared" si="24"/>
        <v>56</v>
      </c>
      <c r="AI90" s="45">
        <f t="shared" si="25"/>
        <v>53</v>
      </c>
      <c r="AJ90" s="44">
        <f t="shared" si="26"/>
        <v>-3</v>
      </c>
      <c r="AK90" s="44">
        <f t="shared" si="27"/>
        <v>9</v>
      </c>
      <c r="AL90" s="44"/>
      <c r="AM90" s="44"/>
      <c r="AN90" s="44"/>
      <c r="AO90" s="44"/>
      <c r="AX90" s="45">
        <f t="shared" si="28"/>
        <v>56</v>
      </c>
      <c r="AY90" s="45">
        <f t="shared" si="29"/>
        <v>11</v>
      </c>
      <c r="AZ90" s="44">
        <f t="shared" si="30"/>
        <v>-45</v>
      </c>
      <c r="BA90" s="44">
        <f t="shared" si="31"/>
        <v>2025</v>
      </c>
      <c r="BB90" s="44"/>
      <c r="BC90" s="44"/>
      <c r="BD90" s="44"/>
      <c r="BE90" s="44"/>
    </row>
    <row r="91" spans="1:57" x14ac:dyDescent="0.2">
      <c r="A91" s="33">
        <v>90</v>
      </c>
      <c r="B91" s="1">
        <v>1</v>
      </c>
      <c r="C91" s="1">
        <f>'Deepfakes gesamt (120)'!L91</f>
        <v>6</v>
      </c>
      <c r="E91" s="28">
        <v>2</v>
      </c>
      <c r="F91" s="28">
        <v>4</v>
      </c>
      <c r="G91" s="28">
        <v>3</v>
      </c>
      <c r="H91" s="28">
        <v>3</v>
      </c>
      <c r="I91" s="28">
        <v>3</v>
      </c>
      <c r="J91" s="28">
        <v>4</v>
      </c>
      <c r="K91" s="28">
        <v>2</v>
      </c>
      <c r="L91" s="28">
        <v>3</v>
      </c>
      <c r="M91" s="28">
        <v>2</v>
      </c>
      <c r="N91" s="28">
        <v>3</v>
      </c>
      <c r="O91" s="45">
        <f t="shared" si="19"/>
        <v>2.9</v>
      </c>
      <c r="R91" s="45">
        <f t="shared" si="20"/>
        <v>26.5</v>
      </c>
      <c r="S91" s="45">
        <f t="shared" si="21"/>
        <v>44</v>
      </c>
      <c r="T91" s="44">
        <f t="shared" si="22"/>
        <v>17.5</v>
      </c>
      <c r="U91" s="44">
        <f t="shared" si="23"/>
        <v>306.25</v>
      </c>
      <c r="V91" s="44"/>
      <c r="W91" s="44"/>
      <c r="X91" s="44"/>
      <c r="Y91" s="44"/>
      <c r="AH91" s="45">
        <f t="shared" si="24"/>
        <v>14</v>
      </c>
      <c r="AI91" s="45">
        <f t="shared" si="25"/>
        <v>44</v>
      </c>
      <c r="AJ91" s="44">
        <f t="shared" si="26"/>
        <v>30</v>
      </c>
      <c r="AK91" s="44">
        <f t="shared" si="27"/>
        <v>900</v>
      </c>
      <c r="AL91" s="44"/>
      <c r="AM91" s="44"/>
      <c r="AN91" s="44"/>
      <c r="AO91" s="44"/>
      <c r="AX91" s="45">
        <f t="shared" si="28"/>
        <v>14</v>
      </c>
      <c r="AY91" s="45">
        <f t="shared" si="29"/>
        <v>26.5</v>
      </c>
      <c r="AZ91" s="44">
        <f t="shared" si="30"/>
        <v>12.5</v>
      </c>
      <c r="BA91" s="44">
        <f t="shared" si="31"/>
        <v>156.25</v>
      </c>
      <c r="BB91" s="44"/>
      <c r="BC91" s="44"/>
      <c r="BD91" s="44"/>
      <c r="BE91" s="44"/>
    </row>
    <row r="92" spans="1:57" x14ac:dyDescent="0.2">
      <c r="A92" s="33">
        <v>91</v>
      </c>
      <c r="B92" s="1">
        <v>3</v>
      </c>
      <c r="C92" s="1">
        <f>'Deepfakes gesamt (120)'!L92</f>
        <v>5</v>
      </c>
      <c r="E92" s="28">
        <v>1</v>
      </c>
      <c r="F92" s="28">
        <v>1</v>
      </c>
      <c r="G92" s="28">
        <v>1</v>
      </c>
      <c r="H92" s="28">
        <v>3</v>
      </c>
      <c r="I92" s="28">
        <v>3</v>
      </c>
      <c r="J92" s="28">
        <v>2</v>
      </c>
      <c r="K92" s="28">
        <v>1</v>
      </c>
      <c r="L92" s="28">
        <v>2</v>
      </c>
      <c r="M92" s="28">
        <v>1</v>
      </c>
      <c r="N92" s="28">
        <v>2</v>
      </c>
      <c r="O92" s="45">
        <f t="shared" si="19"/>
        <v>1.7</v>
      </c>
      <c r="R92" s="45">
        <f t="shared" si="20"/>
        <v>11</v>
      </c>
      <c r="S92" s="45">
        <f t="shared" si="21"/>
        <v>3</v>
      </c>
      <c r="T92" s="44">
        <f t="shared" si="22"/>
        <v>-8</v>
      </c>
      <c r="U92" s="44">
        <f t="shared" si="23"/>
        <v>64</v>
      </c>
      <c r="V92" s="44"/>
      <c r="W92" s="44"/>
      <c r="X92" s="44"/>
      <c r="Y92" s="44"/>
      <c r="AH92" s="45">
        <f t="shared" si="24"/>
        <v>102.5</v>
      </c>
      <c r="AI92" s="45">
        <f t="shared" si="25"/>
        <v>3</v>
      </c>
      <c r="AJ92" s="44">
        <f t="shared" si="26"/>
        <v>-99.5</v>
      </c>
      <c r="AK92" s="44">
        <f t="shared" si="27"/>
        <v>9900.25</v>
      </c>
      <c r="AL92" s="44"/>
      <c r="AM92" s="44"/>
      <c r="AN92" s="44"/>
      <c r="AO92" s="44"/>
      <c r="AX92" s="45">
        <f t="shared" si="28"/>
        <v>102.5</v>
      </c>
      <c r="AY92" s="45">
        <f t="shared" si="29"/>
        <v>11</v>
      </c>
      <c r="AZ92" s="44">
        <f t="shared" si="30"/>
        <v>-91.5</v>
      </c>
      <c r="BA92" s="44">
        <f t="shared" si="31"/>
        <v>8372.25</v>
      </c>
      <c r="BB92" s="44"/>
      <c r="BC92" s="44"/>
      <c r="BD92" s="44"/>
      <c r="BE92" s="44"/>
    </row>
    <row r="93" spans="1:57" x14ac:dyDescent="0.2">
      <c r="A93" s="33">
        <v>92</v>
      </c>
      <c r="B93" s="1">
        <v>1</v>
      </c>
      <c r="C93" s="1">
        <f>'Deepfakes gesamt (120)'!L93</f>
        <v>10</v>
      </c>
      <c r="E93" s="28">
        <v>3</v>
      </c>
      <c r="F93" s="28">
        <v>3</v>
      </c>
      <c r="G93" s="28">
        <v>4</v>
      </c>
      <c r="H93" s="28">
        <v>4</v>
      </c>
      <c r="I93" s="28">
        <v>3</v>
      </c>
      <c r="J93" s="28">
        <v>4</v>
      </c>
      <c r="K93" s="28">
        <v>4</v>
      </c>
      <c r="L93" s="28">
        <v>3</v>
      </c>
      <c r="M93" s="28">
        <v>4</v>
      </c>
      <c r="N93" s="28">
        <v>4</v>
      </c>
      <c r="O93" s="45">
        <f t="shared" si="19"/>
        <v>3.6</v>
      </c>
      <c r="R93" s="45">
        <f t="shared" si="20"/>
        <v>110.5</v>
      </c>
      <c r="S93" s="45">
        <f t="shared" si="21"/>
        <v>108</v>
      </c>
      <c r="T93" s="44">
        <f t="shared" si="22"/>
        <v>-2.5</v>
      </c>
      <c r="U93" s="44">
        <f t="shared" si="23"/>
        <v>6.25</v>
      </c>
      <c r="V93" s="44"/>
      <c r="W93" s="44"/>
      <c r="X93" s="44"/>
      <c r="Y93" s="44"/>
      <c r="AH93" s="45">
        <f t="shared" si="24"/>
        <v>14</v>
      </c>
      <c r="AI93" s="45">
        <f t="shared" si="25"/>
        <v>108</v>
      </c>
      <c r="AJ93" s="44">
        <f t="shared" si="26"/>
        <v>94</v>
      </c>
      <c r="AK93" s="44">
        <f t="shared" si="27"/>
        <v>8836</v>
      </c>
      <c r="AL93" s="44"/>
      <c r="AM93" s="44"/>
      <c r="AN93" s="44"/>
      <c r="AO93" s="44"/>
      <c r="AX93" s="45">
        <f t="shared" si="28"/>
        <v>14</v>
      </c>
      <c r="AY93" s="45">
        <f t="shared" si="29"/>
        <v>110.5</v>
      </c>
      <c r="AZ93" s="44">
        <f t="shared" si="30"/>
        <v>96.5</v>
      </c>
      <c r="BA93" s="44">
        <f t="shared" si="31"/>
        <v>9312.25</v>
      </c>
      <c r="BB93" s="44"/>
      <c r="BC93" s="44"/>
      <c r="BD93" s="44"/>
      <c r="BE93" s="44"/>
    </row>
    <row r="94" spans="1:57" x14ac:dyDescent="0.2">
      <c r="A94" s="33">
        <v>93</v>
      </c>
      <c r="B94" s="1">
        <v>3</v>
      </c>
      <c r="C94" s="1">
        <f>'Deepfakes gesamt (120)'!L94</f>
        <v>5</v>
      </c>
      <c r="E94" s="28">
        <v>3</v>
      </c>
      <c r="F94" s="28">
        <v>3</v>
      </c>
      <c r="G94" s="28">
        <v>3</v>
      </c>
      <c r="H94" s="28">
        <v>3</v>
      </c>
      <c r="I94" s="28">
        <v>3</v>
      </c>
      <c r="J94" s="28">
        <v>3</v>
      </c>
      <c r="K94" s="28">
        <v>3</v>
      </c>
      <c r="L94" s="28">
        <v>3</v>
      </c>
      <c r="M94" s="28">
        <v>3</v>
      </c>
      <c r="N94" s="28">
        <v>3</v>
      </c>
      <c r="O94" s="45">
        <f t="shared" si="19"/>
        <v>3</v>
      </c>
      <c r="R94" s="45">
        <f t="shared" si="20"/>
        <v>11</v>
      </c>
      <c r="S94" s="45">
        <f t="shared" si="21"/>
        <v>53</v>
      </c>
      <c r="T94" s="44">
        <f t="shared" si="22"/>
        <v>42</v>
      </c>
      <c r="U94" s="44">
        <f t="shared" si="23"/>
        <v>1764</v>
      </c>
      <c r="V94" s="44"/>
      <c r="W94" s="44"/>
      <c r="X94" s="44"/>
      <c r="Y94" s="44"/>
      <c r="AH94" s="45">
        <f t="shared" si="24"/>
        <v>102.5</v>
      </c>
      <c r="AI94" s="45">
        <f t="shared" si="25"/>
        <v>53</v>
      </c>
      <c r="AJ94" s="44">
        <f t="shared" si="26"/>
        <v>-49.5</v>
      </c>
      <c r="AK94" s="44">
        <f t="shared" si="27"/>
        <v>2450.25</v>
      </c>
      <c r="AL94" s="44"/>
      <c r="AM94" s="44"/>
      <c r="AN94" s="44"/>
      <c r="AO94" s="44"/>
      <c r="AX94" s="45">
        <f t="shared" si="28"/>
        <v>102.5</v>
      </c>
      <c r="AY94" s="45">
        <f t="shared" si="29"/>
        <v>11</v>
      </c>
      <c r="AZ94" s="44">
        <f t="shared" si="30"/>
        <v>-91.5</v>
      </c>
      <c r="BA94" s="44">
        <f t="shared" si="31"/>
        <v>8372.25</v>
      </c>
      <c r="BB94" s="44"/>
      <c r="BC94" s="44"/>
      <c r="BD94" s="44"/>
      <c r="BE94" s="44"/>
    </row>
    <row r="95" spans="1:57" x14ac:dyDescent="0.2">
      <c r="A95" s="33">
        <v>94</v>
      </c>
      <c r="B95" s="1">
        <v>3</v>
      </c>
      <c r="C95" s="1">
        <f>'Deepfakes gesamt (120)'!L95</f>
        <v>6</v>
      </c>
      <c r="E95" s="28">
        <v>4</v>
      </c>
      <c r="F95" s="28">
        <v>2</v>
      </c>
      <c r="G95" s="28">
        <v>4</v>
      </c>
      <c r="H95" s="28">
        <v>2</v>
      </c>
      <c r="I95" s="28">
        <v>3</v>
      </c>
      <c r="J95" s="28">
        <v>2</v>
      </c>
      <c r="K95" s="28">
        <v>3</v>
      </c>
      <c r="L95" s="28">
        <v>3</v>
      </c>
      <c r="M95" s="28">
        <v>2</v>
      </c>
      <c r="N95" s="28">
        <v>4</v>
      </c>
      <c r="O95" s="45">
        <f t="shared" si="19"/>
        <v>2.9</v>
      </c>
      <c r="R95" s="45">
        <f t="shared" si="20"/>
        <v>26.5</v>
      </c>
      <c r="S95" s="45">
        <f t="shared" si="21"/>
        <v>44</v>
      </c>
      <c r="T95" s="44">
        <f t="shared" si="22"/>
        <v>17.5</v>
      </c>
      <c r="U95" s="44">
        <f t="shared" si="23"/>
        <v>306.25</v>
      </c>
      <c r="V95" s="44"/>
      <c r="W95" s="44"/>
      <c r="X95" s="44"/>
      <c r="Y95" s="44"/>
      <c r="AH95" s="45">
        <f t="shared" si="24"/>
        <v>102.5</v>
      </c>
      <c r="AI95" s="45">
        <f t="shared" si="25"/>
        <v>44</v>
      </c>
      <c r="AJ95" s="44">
        <f t="shared" si="26"/>
        <v>-58.5</v>
      </c>
      <c r="AK95" s="44">
        <f t="shared" si="27"/>
        <v>3422.25</v>
      </c>
      <c r="AL95" s="44"/>
      <c r="AM95" s="44"/>
      <c r="AN95" s="44"/>
      <c r="AO95" s="44"/>
      <c r="AX95" s="45">
        <f t="shared" si="28"/>
        <v>102.5</v>
      </c>
      <c r="AY95" s="45">
        <f t="shared" si="29"/>
        <v>26.5</v>
      </c>
      <c r="AZ95" s="44">
        <f t="shared" si="30"/>
        <v>-76</v>
      </c>
      <c r="BA95" s="44">
        <f t="shared" si="31"/>
        <v>5776</v>
      </c>
      <c r="BB95" s="44"/>
      <c r="BC95" s="44"/>
      <c r="BD95" s="44"/>
      <c r="BE95" s="44"/>
    </row>
    <row r="96" spans="1:57" x14ac:dyDescent="0.2">
      <c r="A96" s="33">
        <v>95</v>
      </c>
      <c r="B96" s="1">
        <v>3</v>
      </c>
      <c r="C96" s="1">
        <f>'Deepfakes gesamt (120)'!L96</f>
        <v>6</v>
      </c>
      <c r="E96" s="28">
        <v>4</v>
      </c>
      <c r="F96" s="28">
        <v>4</v>
      </c>
      <c r="G96" s="28">
        <v>2</v>
      </c>
      <c r="H96" s="28">
        <v>3</v>
      </c>
      <c r="I96" s="28">
        <v>3</v>
      </c>
      <c r="J96" s="28">
        <v>3</v>
      </c>
      <c r="K96" s="28">
        <v>4</v>
      </c>
      <c r="L96" s="28">
        <v>3</v>
      </c>
      <c r="M96" s="28">
        <v>3</v>
      </c>
      <c r="N96" s="28">
        <v>3</v>
      </c>
      <c r="O96" s="45">
        <f t="shared" si="19"/>
        <v>3.2</v>
      </c>
      <c r="R96" s="45">
        <f t="shared" si="20"/>
        <v>26.5</v>
      </c>
      <c r="S96" s="45">
        <f t="shared" si="21"/>
        <v>75.5</v>
      </c>
      <c r="T96" s="44">
        <f t="shared" si="22"/>
        <v>49</v>
      </c>
      <c r="U96" s="44">
        <f t="shared" si="23"/>
        <v>2401</v>
      </c>
      <c r="V96" s="44"/>
      <c r="W96" s="44"/>
      <c r="X96" s="44"/>
      <c r="Y96" s="44"/>
      <c r="AH96" s="45">
        <f t="shared" si="24"/>
        <v>102.5</v>
      </c>
      <c r="AI96" s="45">
        <f t="shared" si="25"/>
        <v>75.5</v>
      </c>
      <c r="AJ96" s="44">
        <f t="shared" si="26"/>
        <v>-27</v>
      </c>
      <c r="AK96" s="44">
        <f t="shared" si="27"/>
        <v>729</v>
      </c>
      <c r="AL96" s="44"/>
      <c r="AM96" s="44"/>
      <c r="AN96" s="44"/>
      <c r="AO96" s="44"/>
      <c r="AX96" s="45">
        <f t="shared" si="28"/>
        <v>102.5</v>
      </c>
      <c r="AY96" s="45">
        <f t="shared" si="29"/>
        <v>26.5</v>
      </c>
      <c r="AZ96" s="44">
        <f t="shared" si="30"/>
        <v>-76</v>
      </c>
      <c r="BA96" s="44">
        <f t="shared" si="31"/>
        <v>5776</v>
      </c>
      <c r="BB96" s="44"/>
      <c r="BC96" s="44"/>
      <c r="BD96" s="44"/>
      <c r="BE96" s="44"/>
    </row>
    <row r="97" spans="1:57" x14ac:dyDescent="0.2">
      <c r="A97" s="33">
        <v>96</v>
      </c>
      <c r="B97" s="1">
        <v>2</v>
      </c>
      <c r="C97" s="1">
        <f>'Deepfakes gesamt (120)'!L97</f>
        <v>8</v>
      </c>
      <c r="E97" s="28">
        <v>4</v>
      </c>
      <c r="F97" s="28">
        <v>4</v>
      </c>
      <c r="G97" s="28">
        <v>3</v>
      </c>
      <c r="H97" s="28">
        <v>3</v>
      </c>
      <c r="I97" s="28">
        <v>3</v>
      </c>
      <c r="J97" s="28">
        <v>3</v>
      </c>
      <c r="K97" s="28">
        <v>4</v>
      </c>
      <c r="L97" s="28">
        <v>4</v>
      </c>
      <c r="M97" s="28">
        <v>4</v>
      </c>
      <c r="N97" s="28">
        <v>3</v>
      </c>
      <c r="O97" s="45">
        <f t="shared" si="19"/>
        <v>3.5</v>
      </c>
      <c r="R97" s="45">
        <f t="shared" si="20"/>
        <v>67.5</v>
      </c>
      <c r="S97" s="45">
        <f t="shared" si="21"/>
        <v>101</v>
      </c>
      <c r="T97" s="44">
        <f t="shared" si="22"/>
        <v>33.5</v>
      </c>
      <c r="U97" s="44">
        <f t="shared" si="23"/>
        <v>1122.25</v>
      </c>
      <c r="V97" s="44"/>
      <c r="W97" s="44"/>
      <c r="X97" s="44"/>
      <c r="Y97" s="44"/>
      <c r="AH97" s="45">
        <f t="shared" si="24"/>
        <v>56</v>
      </c>
      <c r="AI97" s="45">
        <f t="shared" si="25"/>
        <v>101</v>
      </c>
      <c r="AJ97" s="44">
        <f t="shared" si="26"/>
        <v>45</v>
      </c>
      <c r="AK97" s="44">
        <f t="shared" si="27"/>
        <v>2025</v>
      </c>
      <c r="AL97" s="44"/>
      <c r="AM97" s="44"/>
      <c r="AN97" s="44"/>
      <c r="AO97" s="44"/>
      <c r="AX97" s="45">
        <f t="shared" si="28"/>
        <v>56</v>
      </c>
      <c r="AY97" s="45">
        <f t="shared" si="29"/>
        <v>67.5</v>
      </c>
      <c r="AZ97" s="44">
        <f t="shared" si="30"/>
        <v>11.5</v>
      </c>
      <c r="BA97" s="44">
        <f t="shared" si="31"/>
        <v>132.25</v>
      </c>
      <c r="BB97" s="44"/>
      <c r="BC97" s="44"/>
      <c r="BD97" s="44"/>
      <c r="BE97" s="44"/>
    </row>
    <row r="98" spans="1:57" x14ac:dyDescent="0.2">
      <c r="A98" s="33">
        <v>97</v>
      </c>
      <c r="B98" s="1">
        <v>3</v>
      </c>
      <c r="C98" s="1">
        <f>'Deepfakes gesamt (120)'!L98</f>
        <v>7</v>
      </c>
      <c r="E98" s="28">
        <v>4</v>
      </c>
      <c r="F98" s="28">
        <v>4</v>
      </c>
      <c r="G98" s="28">
        <v>4</v>
      </c>
      <c r="H98" s="28">
        <v>3</v>
      </c>
      <c r="I98" s="28">
        <v>3</v>
      </c>
      <c r="J98" s="28">
        <v>3</v>
      </c>
      <c r="K98" s="28">
        <v>3</v>
      </c>
      <c r="L98" s="28">
        <v>2</v>
      </c>
      <c r="M98" s="28">
        <v>3</v>
      </c>
      <c r="N98" s="28">
        <v>3</v>
      </c>
      <c r="O98" s="45">
        <f t="shared" si="19"/>
        <v>3.2</v>
      </c>
      <c r="R98" s="45">
        <f t="shared" si="20"/>
        <v>46</v>
      </c>
      <c r="S98" s="45">
        <f t="shared" si="21"/>
        <v>75.5</v>
      </c>
      <c r="T98" s="44">
        <f t="shared" si="22"/>
        <v>29.5</v>
      </c>
      <c r="U98" s="44">
        <f t="shared" si="23"/>
        <v>870.25</v>
      </c>
      <c r="V98" s="44"/>
      <c r="W98" s="44"/>
      <c r="X98" s="44"/>
      <c r="Y98" s="44"/>
      <c r="AH98" s="45">
        <f t="shared" si="24"/>
        <v>102.5</v>
      </c>
      <c r="AI98" s="45">
        <f t="shared" si="25"/>
        <v>75.5</v>
      </c>
      <c r="AJ98" s="44">
        <f t="shared" si="26"/>
        <v>-27</v>
      </c>
      <c r="AK98" s="44">
        <f t="shared" si="27"/>
        <v>729</v>
      </c>
      <c r="AL98" s="44"/>
      <c r="AM98" s="44"/>
      <c r="AN98" s="44"/>
      <c r="AO98" s="44"/>
      <c r="AX98" s="45">
        <f t="shared" si="28"/>
        <v>102.5</v>
      </c>
      <c r="AY98" s="45">
        <f t="shared" si="29"/>
        <v>46</v>
      </c>
      <c r="AZ98" s="44">
        <f t="shared" si="30"/>
        <v>-56.5</v>
      </c>
      <c r="BA98" s="44">
        <f t="shared" si="31"/>
        <v>3192.25</v>
      </c>
      <c r="BB98" s="44"/>
      <c r="BC98" s="44"/>
      <c r="BD98" s="44"/>
      <c r="BE98" s="44"/>
    </row>
    <row r="99" spans="1:57" x14ac:dyDescent="0.2">
      <c r="A99" s="33">
        <v>98</v>
      </c>
      <c r="B99" s="1">
        <v>3</v>
      </c>
      <c r="C99" s="1">
        <f>'Deepfakes gesamt (120)'!L99</f>
        <v>6</v>
      </c>
      <c r="E99" s="28">
        <v>4</v>
      </c>
      <c r="F99" s="28">
        <v>3</v>
      </c>
      <c r="G99" s="28">
        <v>3</v>
      </c>
      <c r="H99" s="28">
        <v>2</v>
      </c>
      <c r="I99" s="28">
        <v>3</v>
      </c>
      <c r="J99" s="28">
        <v>4</v>
      </c>
      <c r="K99" s="28">
        <v>3</v>
      </c>
      <c r="L99" s="28">
        <v>4</v>
      </c>
      <c r="M99" s="28">
        <v>4</v>
      </c>
      <c r="N99" s="28">
        <v>2</v>
      </c>
      <c r="O99" s="45">
        <f t="shared" si="19"/>
        <v>3.2</v>
      </c>
      <c r="R99" s="45">
        <f t="shared" si="20"/>
        <v>26.5</v>
      </c>
      <c r="S99" s="45">
        <f t="shared" si="21"/>
        <v>75.5</v>
      </c>
      <c r="T99" s="44">
        <f t="shared" si="22"/>
        <v>49</v>
      </c>
      <c r="U99" s="44">
        <f t="shared" si="23"/>
        <v>2401</v>
      </c>
      <c r="V99" s="44"/>
      <c r="W99" s="44"/>
      <c r="X99" s="44"/>
      <c r="Y99" s="44"/>
      <c r="AH99" s="45">
        <f t="shared" si="24"/>
        <v>102.5</v>
      </c>
      <c r="AI99" s="45">
        <f t="shared" si="25"/>
        <v>75.5</v>
      </c>
      <c r="AJ99" s="44">
        <f t="shared" si="26"/>
        <v>-27</v>
      </c>
      <c r="AK99" s="44">
        <f t="shared" si="27"/>
        <v>729</v>
      </c>
      <c r="AL99" s="44"/>
      <c r="AM99" s="44"/>
      <c r="AN99" s="44"/>
      <c r="AO99" s="44"/>
      <c r="AX99" s="45">
        <f t="shared" si="28"/>
        <v>102.5</v>
      </c>
      <c r="AY99" s="45">
        <f t="shared" si="29"/>
        <v>26.5</v>
      </c>
      <c r="AZ99" s="44">
        <f t="shared" si="30"/>
        <v>-76</v>
      </c>
      <c r="BA99" s="44">
        <f t="shared" si="31"/>
        <v>5776</v>
      </c>
      <c r="BB99" s="44"/>
      <c r="BC99" s="44"/>
      <c r="BD99" s="44"/>
      <c r="BE99" s="44"/>
    </row>
    <row r="100" spans="1:57" x14ac:dyDescent="0.2">
      <c r="A100" s="33">
        <v>99</v>
      </c>
      <c r="B100" s="1">
        <v>3</v>
      </c>
      <c r="C100" s="1">
        <f>'Deepfakes gesamt (120)'!L100</f>
        <v>6</v>
      </c>
      <c r="E100" s="28">
        <v>4</v>
      </c>
      <c r="F100" s="28">
        <v>4</v>
      </c>
      <c r="G100" s="28">
        <v>4</v>
      </c>
      <c r="H100" s="28">
        <v>4</v>
      </c>
      <c r="I100" s="28">
        <v>4</v>
      </c>
      <c r="J100" s="28">
        <v>4</v>
      </c>
      <c r="K100" s="28">
        <v>4</v>
      </c>
      <c r="L100" s="28">
        <v>4</v>
      </c>
      <c r="M100" s="28">
        <v>4</v>
      </c>
      <c r="N100" s="28">
        <v>4</v>
      </c>
      <c r="O100" s="45">
        <f t="shared" si="19"/>
        <v>4</v>
      </c>
      <c r="R100" s="45">
        <f t="shared" si="20"/>
        <v>26.5</v>
      </c>
      <c r="S100" s="45">
        <f t="shared" si="21"/>
        <v>120</v>
      </c>
      <c r="T100" s="44">
        <f t="shared" si="22"/>
        <v>93.5</v>
      </c>
      <c r="U100" s="44">
        <f t="shared" si="23"/>
        <v>8742.25</v>
      </c>
      <c r="V100" s="44"/>
      <c r="W100" s="44"/>
      <c r="X100" s="44"/>
      <c r="Y100" s="44"/>
      <c r="AH100" s="45">
        <f t="shared" si="24"/>
        <v>102.5</v>
      </c>
      <c r="AI100" s="45">
        <f t="shared" si="25"/>
        <v>120</v>
      </c>
      <c r="AJ100" s="44">
        <f t="shared" si="26"/>
        <v>17.5</v>
      </c>
      <c r="AK100" s="44">
        <f t="shared" si="27"/>
        <v>306.25</v>
      </c>
      <c r="AL100" s="44"/>
      <c r="AM100" s="44"/>
      <c r="AN100" s="44"/>
      <c r="AO100" s="44"/>
      <c r="AX100" s="45">
        <f t="shared" si="28"/>
        <v>102.5</v>
      </c>
      <c r="AY100" s="45">
        <f t="shared" si="29"/>
        <v>26.5</v>
      </c>
      <c r="AZ100" s="44">
        <f t="shared" si="30"/>
        <v>-76</v>
      </c>
      <c r="BA100" s="44">
        <f t="shared" si="31"/>
        <v>5776</v>
      </c>
      <c r="BB100" s="44"/>
      <c r="BC100" s="44"/>
      <c r="BD100" s="44"/>
      <c r="BE100" s="44"/>
    </row>
    <row r="101" spans="1:57" x14ac:dyDescent="0.2">
      <c r="A101" s="33">
        <v>100</v>
      </c>
      <c r="B101" s="1">
        <v>2</v>
      </c>
      <c r="C101" s="1">
        <f>'Deepfakes gesamt (120)'!L101</f>
        <v>8</v>
      </c>
      <c r="E101" s="28">
        <v>2</v>
      </c>
      <c r="F101" s="28">
        <v>4</v>
      </c>
      <c r="G101" s="28">
        <v>3</v>
      </c>
      <c r="H101" s="28">
        <v>4</v>
      </c>
      <c r="I101" s="28">
        <v>4</v>
      </c>
      <c r="J101" s="28">
        <v>3</v>
      </c>
      <c r="K101" s="28">
        <v>4</v>
      </c>
      <c r="L101" s="28">
        <v>2</v>
      </c>
      <c r="M101" s="28">
        <v>4</v>
      </c>
      <c r="N101" s="28">
        <v>3</v>
      </c>
      <c r="O101" s="45">
        <f t="shared" si="19"/>
        <v>3.3</v>
      </c>
      <c r="R101" s="45">
        <f t="shared" si="20"/>
        <v>67.5</v>
      </c>
      <c r="S101" s="45">
        <f t="shared" si="21"/>
        <v>86.5</v>
      </c>
      <c r="T101" s="44">
        <f t="shared" si="22"/>
        <v>19</v>
      </c>
      <c r="U101" s="44">
        <f t="shared" si="23"/>
        <v>361</v>
      </c>
      <c r="V101" s="44"/>
      <c r="W101" s="44"/>
      <c r="X101" s="44"/>
      <c r="Y101" s="44"/>
      <c r="AH101" s="45">
        <f t="shared" si="24"/>
        <v>56</v>
      </c>
      <c r="AI101" s="45">
        <f t="shared" si="25"/>
        <v>86.5</v>
      </c>
      <c r="AJ101" s="44">
        <f t="shared" si="26"/>
        <v>30.5</v>
      </c>
      <c r="AK101" s="44">
        <f t="shared" si="27"/>
        <v>930.25</v>
      </c>
      <c r="AL101" s="44"/>
      <c r="AM101" s="44"/>
      <c r="AN101" s="44"/>
      <c r="AO101" s="44"/>
      <c r="AX101" s="45">
        <f t="shared" si="28"/>
        <v>56</v>
      </c>
      <c r="AY101" s="45">
        <f t="shared" si="29"/>
        <v>67.5</v>
      </c>
      <c r="AZ101" s="44">
        <f t="shared" si="30"/>
        <v>11.5</v>
      </c>
      <c r="BA101" s="44">
        <f t="shared" si="31"/>
        <v>132.25</v>
      </c>
      <c r="BB101" s="44"/>
      <c r="BC101" s="44"/>
      <c r="BD101" s="44"/>
      <c r="BE101" s="44"/>
    </row>
    <row r="102" spans="1:57" x14ac:dyDescent="0.2">
      <c r="A102" s="33">
        <v>101</v>
      </c>
      <c r="B102" s="1">
        <v>3</v>
      </c>
      <c r="C102" s="1">
        <f>'Deepfakes gesamt (120)'!L102</f>
        <v>9</v>
      </c>
      <c r="E102" s="28">
        <v>4</v>
      </c>
      <c r="F102" s="28">
        <v>4</v>
      </c>
      <c r="G102" s="28">
        <v>3</v>
      </c>
      <c r="H102" s="28">
        <v>3</v>
      </c>
      <c r="I102" s="28">
        <v>3</v>
      </c>
      <c r="J102" s="28">
        <v>3</v>
      </c>
      <c r="K102" s="28">
        <v>3</v>
      </c>
      <c r="L102" s="28">
        <v>3</v>
      </c>
      <c r="M102" s="28">
        <v>3</v>
      </c>
      <c r="N102" s="28">
        <v>3</v>
      </c>
      <c r="O102" s="45">
        <f t="shared" si="19"/>
        <v>3.2</v>
      </c>
      <c r="R102" s="45">
        <f t="shared" si="20"/>
        <v>90.5</v>
      </c>
      <c r="S102" s="45">
        <f t="shared" si="21"/>
        <v>75.5</v>
      </c>
      <c r="T102" s="44">
        <f t="shared" si="22"/>
        <v>-15</v>
      </c>
      <c r="U102" s="44">
        <f t="shared" si="23"/>
        <v>225</v>
      </c>
      <c r="V102" s="44"/>
      <c r="W102" s="44"/>
      <c r="X102" s="44"/>
      <c r="Y102" s="44"/>
      <c r="AH102" s="45">
        <f t="shared" si="24"/>
        <v>102.5</v>
      </c>
      <c r="AI102" s="45">
        <f t="shared" si="25"/>
        <v>75.5</v>
      </c>
      <c r="AJ102" s="44">
        <f t="shared" si="26"/>
        <v>-27</v>
      </c>
      <c r="AK102" s="44">
        <f t="shared" si="27"/>
        <v>729</v>
      </c>
      <c r="AL102" s="44"/>
      <c r="AM102" s="44"/>
      <c r="AN102" s="44"/>
      <c r="AO102" s="44"/>
      <c r="AX102" s="45">
        <f t="shared" si="28"/>
        <v>102.5</v>
      </c>
      <c r="AY102" s="45">
        <f t="shared" si="29"/>
        <v>90.5</v>
      </c>
      <c r="AZ102" s="44">
        <f t="shared" si="30"/>
        <v>-12</v>
      </c>
      <c r="BA102" s="44">
        <f t="shared" si="31"/>
        <v>144</v>
      </c>
      <c r="BB102" s="44"/>
      <c r="BC102" s="44"/>
      <c r="BD102" s="44"/>
      <c r="BE102" s="44"/>
    </row>
    <row r="103" spans="1:57" x14ac:dyDescent="0.2">
      <c r="A103" s="33">
        <v>102</v>
      </c>
      <c r="B103" s="1">
        <v>3</v>
      </c>
      <c r="C103" s="1">
        <f>'Deepfakes gesamt (120)'!L103</f>
        <v>7</v>
      </c>
      <c r="E103" s="28">
        <v>3</v>
      </c>
      <c r="F103" s="28">
        <v>4</v>
      </c>
      <c r="G103" s="28">
        <v>4</v>
      </c>
      <c r="H103" s="28">
        <v>4</v>
      </c>
      <c r="I103" s="28">
        <v>4</v>
      </c>
      <c r="J103" s="28">
        <v>4</v>
      </c>
      <c r="K103" s="28">
        <v>4</v>
      </c>
      <c r="L103" s="28">
        <v>3</v>
      </c>
      <c r="M103" s="28">
        <v>4</v>
      </c>
      <c r="N103" s="28">
        <v>4</v>
      </c>
      <c r="O103" s="45">
        <f t="shared" si="19"/>
        <v>3.8</v>
      </c>
      <c r="R103" s="45">
        <f t="shared" si="20"/>
        <v>46</v>
      </c>
      <c r="S103" s="45">
        <f t="shared" si="21"/>
        <v>116</v>
      </c>
      <c r="T103" s="44">
        <f t="shared" si="22"/>
        <v>70</v>
      </c>
      <c r="U103" s="44">
        <f t="shared" si="23"/>
        <v>4900</v>
      </c>
      <c r="V103" s="44"/>
      <c r="W103" s="44"/>
      <c r="X103" s="44"/>
      <c r="Y103" s="44"/>
      <c r="AH103" s="45">
        <f t="shared" si="24"/>
        <v>102.5</v>
      </c>
      <c r="AI103" s="45">
        <f t="shared" si="25"/>
        <v>116</v>
      </c>
      <c r="AJ103" s="44">
        <f t="shared" si="26"/>
        <v>13.5</v>
      </c>
      <c r="AK103" s="44">
        <f t="shared" si="27"/>
        <v>182.25</v>
      </c>
      <c r="AL103" s="44"/>
      <c r="AM103" s="44"/>
      <c r="AN103" s="44"/>
      <c r="AO103" s="44"/>
      <c r="AX103" s="45">
        <f t="shared" si="28"/>
        <v>102.5</v>
      </c>
      <c r="AY103" s="45">
        <f t="shared" si="29"/>
        <v>46</v>
      </c>
      <c r="AZ103" s="44">
        <f t="shared" si="30"/>
        <v>-56.5</v>
      </c>
      <c r="BA103" s="44">
        <f t="shared" si="31"/>
        <v>3192.25</v>
      </c>
      <c r="BB103" s="44"/>
      <c r="BC103" s="44"/>
      <c r="BD103" s="44"/>
      <c r="BE103" s="44"/>
    </row>
    <row r="104" spans="1:57" x14ac:dyDescent="0.2">
      <c r="A104" s="33">
        <v>103</v>
      </c>
      <c r="B104" s="1">
        <v>3</v>
      </c>
      <c r="C104" s="1">
        <f>'Deepfakes gesamt (120)'!L104</f>
        <v>9</v>
      </c>
      <c r="E104" s="28">
        <v>3</v>
      </c>
      <c r="F104" s="28">
        <v>4</v>
      </c>
      <c r="G104" s="28">
        <v>4</v>
      </c>
      <c r="H104" s="28">
        <v>4</v>
      </c>
      <c r="I104" s="28">
        <v>4</v>
      </c>
      <c r="J104" s="28">
        <v>4</v>
      </c>
      <c r="K104" s="28">
        <v>4</v>
      </c>
      <c r="L104" s="28">
        <v>4</v>
      </c>
      <c r="M104" s="28">
        <v>4</v>
      </c>
      <c r="N104" s="28">
        <v>4</v>
      </c>
      <c r="O104" s="45">
        <f t="shared" si="19"/>
        <v>3.9</v>
      </c>
      <c r="R104" s="45">
        <f t="shared" si="20"/>
        <v>90.5</v>
      </c>
      <c r="S104" s="45">
        <f t="shared" si="21"/>
        <v>119</v>
      </c>
      <c r="T104" s="44">
        <f t="shared" si="22"/>
        <v>28.5</v>
      </c>
      <c r="U104" s="44">
        <f t="shared" si="23"/>
        <v>812.25</v>
      </c>
      <c r="V104" s="44"/>
      <c r="W104" s="44"/>
      <c r="X104" s="44"/>
      <c r="Y104" s="44"/>
      <c r="AH104" s="45">
        <f t="shared" si="24"/>
        <v>102.5</v>
      </c>
      <c r="AI104" s="45">
        <f t="shared" si="25"/>
        <v>119</v>
      </c>
      <c r="AJ104" s="44">
        <f t="shared" si="26"/>
        <v>16.5</v>
      </c>
      <c r="AK104" s="44">
        <f t="shared" si="27"/>
        <v>272.25</v>
      </c>
      <c r="AL104" s="44"/>
      <c r="AM104" s="44"/>
      <c r="AN104" s="44"/>
      <c r="AO104" s="44"/>
      <c r="AX104" s="45">
        <f t="shared" si="28"/>
        <v>102.5</v>
      </c>
      <c r="AY104" s="45">
        <f t="shared" si="29"/>
        <v>90.5</v>
      </c>
      <c r="AZ104" s="44">
        <f t="shared" si="30"/>
        <v>-12</v>
      </c>
      <c r="BA104" s="44">
        <f t="shared" si="31"/>
        <v>144</v>
      </c>
      <c r="BB104" s="44"/>
      <c r="BC104" s="44"/>
      <c r="BD104" s="44"/>
      <c r="BE104" s="44"/>
    </row>
    <row r="105" spans="1:57" x14ac:dyDescent="0.2">
      <c r="A105" s="33">
        <v>104</v>
      </c>
      <c r="B105" s="1">
        <v>3</v>
      </c>
      <c r="C105" s="1">
        <f>'Deepfakes gesamt (120)'!L105</f>
        <v>6</v>
      </c>
      <c r="E105" s="28">
        <v>2</v>
      </c>
      <c r="F105" s="28">
        <v>4</v>
      </c>
      <c r="G105" s="28">
        <v>2</v>
      </c>
      <c r="H105" s="28">
        <v>3</v>
      </c>
      <c r="I105" s="28">
        <v>4</v>
      </c>
      <c r="J105" s="28">
        <v>3</v>
      </c>
      <c r="K105" s="28">
        <v>4</v>
      </c>
      <c r="L105" s="28">
        <v>3</v>
      </c>
      <c r="M105" s="28">
        <v>3</v>
      </c>
      <c r="N105" s="28">
        <v>3</v>
      </c>
      <c r="O105" s="45">
        <f t="shared" si="19"/>
        <v>3.1</v>
      </c>
      <c r="R105" s="45">
        <f t="shared" si="20"/>
        <v>26.5</v>
      </c>
      <c r="S105" s="45">
        <f t="shared" si="21"/>
        <v>64</v>
      </c>
      <c r="T105" s="44">
        <f t="shared" si="22"/>
        <v>37.5</v>
      </c>
      <c r="U105" s="44">
        <f t="shared" si="23"/>
        <v>1406.25</v>
      </c>
      <c r="V105" s="44"/>
      <c r="W105" s="44"/>
      <c r="X105" s="44"/>
      <c r="Y105" s="44"/>
      <c r="AH105" s="45">
        <f t="shared" si="24"/>
        <v>102.5</v>
      </c>
      <c r="AI105" s="45">
        <f t="shared" si="25"/>
        <v>64</v>
      </c>
      <c r="AJ105" s="44">
        <f t="shared" si="26"/>
        <v>-38.5</v>
      </c>
      <c r="AK105" s="44">
        <f t="shared" si="27"/>
        <v>1482.25</v>
      </c>
      <c r="AL105" s="44"/>
      <c r="AM105" s="44"/>
      <c r="AN105" s="44"/>
      <c r="AO105" s="44"/>
      <c r="AX105" s="45">
        <f t="shared" si="28"/>
        <v>102.5</v>
      </c>
      <c r="AY105" s="45">
        <f t="shared" si="29"/>
        <v>26.5</v>
      </c>
      <c r="AZ105" s="44">
        <f t="shared" si="30"/>
        <v>-76</v>
      </c>
      <c r="BA105" s="44">
        <f t="shared" si="31"/>
        <v>5776</v>
      </c>
      <c r="BB105" s="44"/>
      <c r="BC105" s="44"/>
      <c r="BD105" s="44"/>
      <c r="BE105" s="44"/>
    </row>
    <row r="106" spans="1:57" x14ac:dyDescent="0.2">
      <c r="A106" s="33">
        <v>105</v>
      </c>
      <c r="B106" s="1">
        <v>2</v>
      </c>
      <c r="C106" s="1">
        <f>'Deepfakes gesamt (120)'!L106</f>
        <v>7</v>
      </c>
      <c r="E106" s="28">
        <v>1</v>
      </c>
      <c r="F106" s="28">
        <v>2</v>
      </c>
      <c r="G106" s="28">
        <v>1</v>
      </c>
      <c r="H106" s="28">
        <v>3</v>
      </c>
      <c r="I106" s="28">
        <v>1</v>
      </c>
      <c r="J106" s="28">
        <v>3</v>
      </c>
      <c r="K106" s="28">
        <v>2</v>
      </c>
      <c r="L106" s="28">
        <v>2</v>
      </c>
      <c r="M106" s="28">
        <v>4</v>
      </c>
      <c r="N106" s="28">
        <v>3</v>
      </c>
      <c r="O106" s="45">
        <f t="shared" si="19"/>
        <v>2.2000000000000002</v>
      </c>
      <c r="R106" s="45">
        <f t="shared" si="20"/>
        <v>46</v>
      </c>
      <c r="S106" s="45">
        <f t="shared" si="21"/>
        <v>9.5</v>
      </c>
      <c r="T106" s="44">
        <f t="shared" si="22"/>
        <v>-36.5</v>
      </c>
      <c r="U106" s="44">
        <f t="shared" si="23"/>
        <v>1332.25</v>
      </c>
      <c r="V106" s="44"/>
      <c r="W106" s="44"/>
      <c r="X106" s="44"/>
      <c r="Y106" s="44"/>
      <c r="AH106" s="45">
        <f t="shared" si="24"/>
        <v>56</v>
      </c>
      <c r="AI106" s="45">
        <f t="shared" si="25"/>
        <v>9.5</v>
      </c>
      <c r="AJ106" s="44">
        <f t="shared" si="26"/>
        <v>-46.5</v>
      </c>
      <c r="AK106" s="44">
        <f t="shared" si="27"/>
        <v>2162.25</v>
      </c>
      <c r="AL106" s="44"/>
      <c r="AM106" s="44"/>
      <c r="AN106" s="44"/>
      <c r="AO106" s="44"/>
      <c r="AX106" s="45">
        <f t="shared" si="28"/>
        <v>56</v>
      </c>
      <c r="AY106" s="45">
        <f t="shared" si="29"/>
        <v>46</v>
      </c>
      <c r="AZ106" s="44">
        <f t="shared" si="30"/>
        <v>-10</v>
      </c>
      <c r="BA106" s="44">
        <f t="shared" si="31"/>
        <v>100</v>
      </c>
      <c r="BB106" s="44"/>
      <c r="BC106" s="44"/>
      <c r="BD106" s="44"/>
      <c r="BE106" s="44"/>
    </row>
    <row r="107" spans="1:57" x14ac:dyDescent="0.2">
      <c r="A107" s="33">
        <v>106</v>
      </c>
      <c r="B107" s="1">
        <v>3</v>
      </c>
      <c r="C107" s="1">
        <f>'Deepfakes gesamt (120)'!L107</f>
        <v>4</v>
      </c>
      <c r="E107" s="28">
        <v>3</v>
      </c>
      <c r="F107" s="28">
        <v>4</v>
      </c>
      <c r="G107" s="28">
        <v>4</v>
      </c>
      <c r="H107" s="28">
        <v>4</v>
      </c>
      <c r="I107" s="28">
        <v>3</v>
      </c>
      <c r="J107" s="28">
        <v>4</v>
      </c>
      <c r="K107" s="28">
        <v>3</v>
      </c>
      <c r="L107" s="28">
        <v>0</v>
      </c>
      <c r="M107" s="28">
        <v>3</v>
      </c>
      <c r="N107" s="28">
        <v>3</v>
      </c>
      <c r="O107" s="45">
        <f t="shared" si="19"/>
        <v>3.1</v>
      </c>
      <c r="R107" s="45">
        <f t="shared" si="20"/>
        <v>4.5</v>
      </c>
      <c r="S107" s="45">
        <f t="shared" si="21"/>
        <v>64</v>
      </c>
      <c r="T107" s="44">
        <f t="shared" si="22"/>
        <v>59.5</v>
      </c>
      <c r="U107" s="44">
        <f t="shared" si="23"/>
        <v>3540.25</v>
      </c>
      <c r="V107" s="44"/>
      <c r="W107" s="44"/>
      <c r="X107" s="44"/>
      <c r="Y107" s="44"/>
      <c r="AH107" s="45">
        <f t="shared" si="24"/>
        <v>102.5</v>
      </c>
      <c r="AI107" s="45">
        <f t="shared" si="25"/>
        <v>64</v>
      </c>
      <c r="AJ107" s="44">
        <f t="shared" si="26"/>
        <v>-38.5</v>
      </c>
      <c r="AK107" s="44">
        <f t="shared" si="27"/>
        <v>1482.25</v>
      </c>
      <c r="AL107" s="44"/>
      <c r="AM107" s="44"/>
      <c r="AN107" s="44"/>
      <c r="AO107" s="44"/>
      <c r="AX107" s="45">
        <f t="shared" si="28"/>
        <v>102.5</v>
      </c>
      <c r="AY107" s="45">
        <f t="shared" si="29"/>
        <v>4.5</v>
      </c>
      <c r="AZ107" s="44">
        <f t="shared" si="30"/>
        <v>-98</v>
      </c>
      <c r="BA107" s="44">
        <f t="shared" si="31"/>
        <v>9604</v>
      </c>
      <c r="BB107" s="44"/>
      <c r="BC107" s="44"/>
      <c r="BD107" s="44"/>
      <c r="BE107" s="44"/>
    </row>
    <row r="108" spans="1:57" x14ac:dyDescent="0.2">
      <c r="A108" s="33">
        <v>107</v>
      </c>
      <c r="B108" s="1">
        <v>3</v>
      </c>
      <c r="C108" s="1">
        <f>'Deepfakes gesamt (120)'!L108</f>
        <v>4</v>
      </c>
      <c r="E108" s="28">
        <v>3</v>
      </c>
      <c r="F108" s="28">
        <v>3</v>
      </c>
      <c r="G108" s="28">
        <v>3</v>
      </c>
      <c r="H108" s="28">
        <v>3</v>
      </c>
      <c r="I108" s="28">
        <v>3</v>
      </c>
      <c r="J108" s="28">
        <v>3</v>
      </c>
      <c r="K108" s="28">
        <v>2</v>
      </c>
      <c r="L108" s="28">
        <v>2</v>
      </c>
      <c r="M108" s="28">
        <v>3</v>
      </c>
      <c r="N108" s="28">
        <v>3</v>
      </c>
      <c r="O108" s="45">
        <f t="shared" si="19"/>
        <v>2.8</v>
      </c>
      <c r="R108" s="45">
        <f t="shared" si="20"/>
        <v>4.5</v>
      </c>
      <c r="S108" s="45">
        <f t="shared" si="21"/>
        <v>33.5</v>
      </c>
      <c r="T108" s="44">
        <f t="shared" si="22"/>
        <v>29</v>
      </c>
      <c r="U108" s="44">
        <f t="shared" si="23"/>
        <v>841</v>
      </c>
      <c r="V108" s="44"/>
      <c r="W108" s="44"/>
      <c r="X108" s="44"/>
      <c r="Y108" s="44"/>
      <c r="AH108" s="45">
        <f t="shared" si="24"/>
        <v>102.5</v>
      </c>
      <c r="AI108" s="45">
        <f t="shared" si="25"/>
        <v>33.5</v>
      </c>
      <c r="AJ108" s="44">
        <f t="shared" si="26"/>
        <v>-69</v>
      </c>
      <c r="AK108" s="44">
        <f t="shared" si="27"/>
        <v>4761</v>
      </c>
      <c r="AL108" s="44"/>
      <c r="AM108" s="44"/>
      <c r="AN108" s="44"/>
      <c r="AO108" s="44"/>
      <c r="AX108" s="45">
        <f t="shared" si="28"/>
        <v>102.5</v>
      </c>
      <c r="AY108" s="45">
        <f t="shared" si="29"/>
        <v>4.5</v>
      </c>
      <c r="AZ108" s="44">
        <f t="shared" si="30"/>
        <v>-98</v>
      </c>
      <c r="BA108" s="44">
        <f t="shared" si="31"/>
        <v>9604</v>
      </c>
      <c r="BB108" s="44"/>
      <c r="BC108" s="44"/>
      <c r="BD108" s="44"/>
      <c r="BE108" s="44"/>
    </row>
    <row r="109" spans="1:57" x14ac:dyDescent="0.2">
      <c r="A109" s="33">
        <v>108</v>
      </c>
      <c r="B109" s="1">
        <v>3</v>
      </c>
      <c r="C109" s="1">
        <f>'Deepfakes gesamt (120)'!L109</f>
        <v>7</v>
      </c>
      <c r="E109" s="28">
        <v>3</v>
      </c>
      <c r="F109" s="28">
        <v>4</v>
      </c>
      <c r="G109" s="28">
        <v>2</v>
      </c>
      <c r="H109" s="28">
        <v>3</v>
      </c>
      <c r="I109" s="28">
        <v>2</v>
      </c>
      <c r="J109" s="28">
        <v>4</v>
      </c>
      <c r="K109" s="28">
        <v>2</v>
      </c>
      <c r="L109" s="28">
        <v>2</v>
      </c>
      <c r="M109" s="28">
        <v>3</v>
      </c>
      <c r="N109" s="28">
        <v>3</v>
      </c>
      <c r="O109" s="45">
        <f t="shared" si="19"/>
        <v>2.8</v>
      </c>
      <c r="R109" s="45">
        <f t="shared" si="20"/>
        <v>46</v>
      </c>
      <c r="S109" s="45">
        <f t="shared" si="21"/>
        <v>33.5</v>
      </c>
      <c r="T109" s="44">
        <f t="shared" si="22"/>
        <v>-12.5</v>
      </c>
      <c r="U109" s="44">
        <f t="shared" si="23"/>
        <v>156.25</v>
      </c>
      <c r="V109" s="44"/>
      <c r="W109" s="44"/>
      <c r="X109" s="44"/>
      <c r="Y109" s="44"/>
      <c r="AH109" s="45">
        <f t="shared" si="24"/>
        <v>102.5</v>
      </c>
      <c r="AI109" s="45">
        <f t="shared" si="25"/>
        <v>33.5</v>
      </c>
      <c r="AJ109" s="44">
        <f t="shared" si="26"/>
        <v>-69</v>
      </c>
      <c r="AK109" s="44">
        <f t="shared" si="27"/>
        <v>4761</v>
      </c>
      <c r="AL109" s="44"/>
      <c r="AM109" s="44"/>
      <c r="AN109" s="44"/>
      <c r="AO109" s="44"/>
      <c r="AX109" s="45">
        <f t="shared" si="28"/>
        <v>102.5</v>
      </c>
      <c r="AY109" s="45">
        <f t="shared" si="29"/>
        <v>46</v>
      </c>
      <c r="AZ109" s="44">
        <f t="shared" si="30"/>
        <v>-56.5</v>
      </c>
      <c r="BA109" s="44">
        <f t="shared" si="31"/>
        <v>3192.25</v>
      </c>
      <c r="BB109" s="44"/>
      <c r="BC109" s="44"/>
      <c r="BD109" s="44"/>
      <c r="BE109" s="44"/>
    </row>
    <row r="110" spans="1:57" x14ac:dyDescent="0.2">
      <c r="A110" s="33">
        <v>109</v>
      </c>
      <c r="B110" s="1">
        <v>3</v>
      </c>
      <c r="C110" s="1">
        <f>'Deepfakes gesamt (120)'!L110</f>
        <v>6</v>
      </c>
      <c r="E110" s="28">
        <v>4</v>
      </c>
      <c r="F110" s="28">
        <v>2</v>
      </c>
      <c r="G110" s="28">
        <v>1</v>
      </c>
      <c r="H110" s="28">
        <v>4</v>
      </c>
      <c r="I110" s="28">
        <v>2</v>
      </c>
      <c r="J110" s="28">
        <v>3</v>
      </c>
      <c r="K110" s="28">
        <v>3</v>
      </c>
      <c r="L110" s="28">
        <v>3</v>
      </c>
      <c r="M110" s="28">
        <v>2</v>
      </c>
      <c r="N110" s="28">
        <v>1</v>
      </c>
      <c r="O110" s="45">
        <f t="shared" si="19"/>
        <v>2.5</v>
      </c>
      <c r="R110" s="45">
        <f t="shared" si="20"/>
        <v>26.5</v>
      </c>
      <c r="S110" s="45">
        <f t="shared" si="21"/>
        <v>17.5</v>
      </c>
      <c r="T110" s="44">
        <f t="shared" si="22"/>
        <v>-9</v>
      </c>
      <c r="U110" s="44">
        <f t="shared" si="23"/>
        <v>81</v>
      </c>
      <c r="V110" s="44"/>
      <c r="W110" s="44"/>
      <c r="X110" s="44"/>
      <c r="Y110" s="44"/>
      <c r="AH110" s="45">
        <f t="shared" si="24"/>
        <v>102.5</v>
      </c>
      <c r="AI110" s="45">
        <f t="shared" si="25"/>
        <v>17.5</v>
      </c>
      <c r="AJ110" s="44">
        <f t="shared" si="26"/>
        <v>-85</v>
      </c>
      <c r="AK110" s="44">
        <f t="shared" si="27"/>
        <v>7225</v>
      </c>
      <c r="AL110" s="44"/>
      <c r="AM110" s="44"/>
      <c r="AN110" s="44"/>
      <c r="AO110" s="44"/>
      <c r="AX110" s="45">
        <f t="shared" si="28"/>
        <v>102.5</v>
      </c>
      <c r="AY110" s="45">
        <f t="shared" si="29"/>
        <v>26.5</v>
      </c>
      <c r="AZ110" s="44">
        <f t="shared" si="30"/>
        <v>-76</v>
      </c>
      <c r="BA110" s="44">
        <f t="shared" si="31"/>
        <v>5776</v>
      </c>
      <c r="BB110" s="44"/>
      <c r="BC110" s="44"/>
      <c r="BD110" s="44"/>
      <c r="BE110" s="44"/>
    </row>
    <row r="111" spans="1:57" x14ac:dyDescent="0.2">
      <c r="A111" s="33">
        <v>110</v>
      </c>
      <c r="B111" s="1">
        <v>3</v>
      </c>
      <c r="C111" s="1">
        <f>'Deepfakes gesamt (120)'!L111</f>
        <v>5</v>
      </c>
      <c r="E111" s="28">
        <v>1</v>
      </c>
      <c r="F111" s="28">
        <v>3</v>
      </c>
      <c r="G111" s="28">
        <v>2</v>
      </c>
      <c r="H111" s="28">
        <v>1</v>
      </c>
      <c r="I111" s="28">
        <v>2</v>
      </c>
      <c r="J111" s="28">
        <v>2</v>
      </c>
      <c r="K111" s="28">
        <v>3</v>
      </c>
      <c r="L111" s="28">
        <v>2</v>
      </c>
      <c r="M111" s="28">
        <v>3</v>
      </c>
      <c r="N111" s="28">
        <v>3</v>
      </c>
      <c r="O111" s="45">
        <f t="shared" si="19"/>
        <v>2.2000000000000002</v>
      </c>
      <c r="R111" s="45">
        <f t="shared" si="20"/>
        <v>11</v>
      </c>
      <c r="S111" s="45">
        <f t="shared" si="21"/>
        <v>9.5</v>
      </c>
      <c r="T111" s="44">
        <f t="shared" si="22"/>
        <v>-1.5</v>
      </c>
      <c r="U111" s="44">
        <f t="shared" si="23"/>
        <v>2.25</v>
      </c>
      <c r="V111" s="44"/>
      <c r="W111" s="44"/>
      <c r="X111" s="44"/>
      <c r="Y111" s="44"/>
      <c r="AH111" s="45">
        <f t="shared" si="24"/>
        <v>102.5</v>
      </c>
      <c r="AI111" s="45">
        <f t="shared" si="25"/>
        <v>9.5</v>
      </c>
      <c r="AJ111" s="44">
        <f t="shared" si="26"/>
        <v>-93</v>
      </c>
      <c r="AK111" s="44">
        <f t="shared" si="27"/>
        <v>8649</v>
      </c>
      <c r="AL111" s="44"/>
      <c r="AM111" s="44"/>
      <c r="AN111" s="44"/>
      <c r="AO111" s="44"/>
      <c r="AX111" s="45">
        <f t="shared" si="28"/>
        <v>102.5</v>
      </c>
      <c r="AY111" s="45">
        <f t="shared" si="29"/>
        <v>11</v>
      </c>
      <c r="AZ111" s="44">
        <f t="shared" si="30"/>
        <v>-91.5</v>
      </c>
      <c r="BA111" s="44">
        <f t="shared" si="31"/>
        <v>8372.25</v>
      </c>
      <c r="BB111" s="44"/>
      <c r="BC111" s="44"/>
      <c r="BD111" s="44"/>
      <c r="BE111" s="44"/>
    </row>
    <row r="112" spans="1:57" x14ac:dyDescent="0.2">
      <c r="A112" s="33">
        <v>111</v>
      </c>
      <c r="B112" s="1">
        <v>3</v>
      </c>
      <c r="C112" s="1">
        <f>'Deepfakes gesamt (120)'!L112</f>
        <v>6</v>
      </c>
      <c r="E112" s="28">
        <v>4</v>
      </c>
      <c r="F112" s="28">
        <v>3</v>
      </c>
      <c r="G112" s="28">
        <v>1</v>
      </c>
      <c r="H112" s="28">
        <v>1</v>
      </c>
      <c r="I112" s="28">
        <v>3</v>
      </c>
      <c r="J112" s="28">
        <v>2</v>
      </c>
      <c r="K112" s="28">
        <v>2</v>
      </c>
      <c r="L112" s="28">
        <v>1</v>
      </c>
      <c r="M112" s="28">
        <v>2</v>
      </c>
      <c r="N112" s="28">
        <v>2</v>
      </c>
      <c r="O112" s="45">
        <f t="shared" si="19"/>
        <v>2.1</v>
      </c>
      <c r="R112" s="45">
        <f t="shared" si="20"/>
        <v>26.5</v>
      </c>
      <c r="S112" s="45">
        <f t="shared" si="21"/>
        <v>7.5</v>
      </c>
      <c r="T112" s="44">
        <f t="shared" si="22"/>
        <v>-19</v>
      </c>
      <c r="U112" s="44">
        <f t="shared" si="23"/>
        <v>361</v>
      </c>
      <c r="V112" s="44"/>
      <c r="W112" s="44"/>
      <c r="X112" s="44"/>
      <c r="Y112" s="44"/>
      <c r="AH112" s="45">
        <f t="shared" si="24"/>
        <v>102.5</v>
      </c>
      <c r="AI112" s="45">
        <f t="shared" si="25"/>
        <v>7.5</v>
      </c>
      <c r="AJ112" s="44">
        <f t="shared" si="26"/>
        <v>-95</v>
      </c>
      <c r="AK112" s="44">
        <f t="shared" si="27"/>
        <v>9025</v>
      </c>
      <c r="AL112" s="44"/>
      <c r="AM112" s="44"/>
      <c r="AN112" s="44"/>
      <c r="AO112" s="44"/>
      <c r="AX112" s="45">
        <f t="shared" si="28"/>
        <v>102.5</v>
      </c>
      <c r="AY112" s="45">
        <f t="shared" si="29"/>
        <v>26.5</v>
      </c>
      <c r="AZ112" s="44">
        <f t="shared" si="30"/>
        <v>-76</v>
      </c>
      <c r="BA112" s="44">
        <f t="shared" si="31"/>
        <v>5776</v>
      </c>
      <c r="BB112" s="44"/>
      <c r="BC112" s="44"/>
      <c r="BD112" s="44"/>
      <c r="BE112" s="44"/>
    </row>
    <row r="113" spans="1:64" x14ac:dyDescent="0.2">
      <c r="A113" s="33">
        <v>112</v>
      </c>
      <c r="B113" s="1">
        <v>3</v>
      </c>
      <c r="C113" s="1">
        <f>'Deepfakes gesamt (120)'!L113</f>
        <v>6</v>
      </c>
      <c r="E113" s="28">
        <v>2</v>
      </c>
      <c r="F113" s="28">
        <v>4</v>
      </c>
      <c r="G113" s="28">
        <v>2</v>
      </c>
      <c r="H113" s="28">
        <v>3</v>
      </c>
      <c r="I113" s="28">
        <v>4</v>
      </c>
      <c r="J113" s="28">
        <v>4</v>
      </c>
      <c r="K113" s="28">
        <v>4</v>
      </c>
      <c r="L113" s="28">
        <v>3</v>
      </c>
      <c r="M113" s="28">
        <v>4</v>
      </c>
      <c r="N113" s="28">
        <v>3</v>
      </c>
      <c r="O113" s="45">
        <f t="shared" si="19"/>
        <v>3.3</v>
      </c>
      <c r="R113" s="45">
        <f t="shared" si="20"/>
        <v>26.5</v>
      </c>
      <c r="S113" s="45">
        <f t="shared" si="21"/>
        <v>86.5</v>
      </c>
      <c r="T113" s="44">
        <f t="shared" si="22"/>
        <v>60</v>
      </c>
      <c r="U113" s="44">
        <f t="shared" si="23"/>
        <v>3600</v>
      </c>
      <c r="V113" s="44"/>
      <c r="W113" s="44"/>
      <c r="X113" s="44"/>
      <c r="Y113" s="44"/>
      <c r="Z113" s="36"/>
      <c r="AA113" s="36"/>
      <c r="AB113" s="36"/>
      <c r="AC113" s="36"/>
      <c r="AD113" s="36"/>
      <c r="AE113" s="36"/>
      <c r="AF113" s="36"/>
      <c r="AG113" s="36"/>
      <c r="AH113" s="45">
        <f t="shared" si="24"/>
        <v>102.5</v>
      </c>
      <c r="AI113" s="45">
        <f t="shared" si="25"/>
        <v>86.5</v>
      </c>
      <c r="AJ113" s="44">
        <f t="shared" si="26"/>
        <v>-16</v>
      </c>
      <c r="AK113" s="44">
        <f t="shared" si="27"/>
        <v>256</v>
      </c>
      <c r="AL113" s="44"/>
      <c r="AM113" s="44"/>
      <c r="AN113" s="44"/>
      <c r="AO113" s="44"/>
      <c r="AP113" s="36"/>
      <c r="AQ113" s="36"/>
      <c r="AR113" s="36"/>
      <c r="AS113" s="36"/>
      <c r="AT113" s="36"/>
      <c r="AU113" s="36"/>
      <c r="AV113" s="36"/>
      <c r="AW113" s="36"/>
      <c r="AX113" s="45">
        <f t="shared" si="28"/>
        <v>102.5</v>
      </c>
      <c r="AY113" s="45">
        <f t="shared" si="29"/>
        <v>26.5</v>
      </c>
      <c r="AZ113" s="44">
        <f t="shared" si="30"/>
        <v>-76</v>
      </c>
      <c r="BA113" s="44">
        <f t="shared" si="31"/>
        <v>5776</v>
      </c>
      <c r="BB113" s="44"/>
      <c r="BC113" s="44"/>
      <c r="BD113" s="44"/>
      <c r="BE113" s="44"/>
      <c r="BF113" s="36"/>
      <c r="BG113" s="36"/>
      <c r="BH113" s="36"/>
      <c r="BI113" s="36"/>
      <c r="BJ113" s="36"/>
      <c r="BK113" s="36"/>
      <c r="BL113" s="36"/>
    </row>
    <row r="114" spans="1:64" x14ac:dyDescent="0.2">
      <c r="A114" s="33">
        <v>113</v>
      </c>
      <c r="B114" s="1">
        <v>1</v>
      </c>
      <c r="C114" s="1">
        <f>'Deepfakes gesamt (120)'!L114</f>
        <v>9</v>
      </c>
      <c r="E114" s="28">
        <v>3</v>
      </c>
      <c r="F114" s="28">
        <v>2</v>
      </c>
      <c r="G114" s="28">
        <v>1</v>
      </c>
      <c r="H114" s="28">
        <v>1</v>
      </c>
      <c r="I114" s="28">
        <v>2</v>
      </c>
      <c r="J114" s="28">
        <v>3</v>
      </c>
      <c r="K114" s="28">
        <v>3</v>
      </c>
      <c r="L114" s="28">
        <v>1</v>
      </c>
      <c r="M114" s="28">
        <v>4</v>
      </c>
      <c r="N114" s="28">
        <v>3</v>
      </c>
      <c r="O114" s="45">
        <f t="shared" si="19"/>
        <v>2.2999999999999998</v>
      </c>
      <c r="R114" s="45">
        <f t="shared" si="20"/>
        <v>90.5</v>
      </c>
      <c r="S114" s="45">
        <f t="shared" si="21"/>
        <v>12</v>
      </c>
      <c r="T114" s="44">
        <f t="shared" si="22"/>
        <v>-78.5</v>
      </c>
      <c r="U114" s="44">
        <f t="shared" si="23"/>
        <v>6162.25</v>
      </c>
      <c r="V114" s="44"/>
      <c r="W114" s="44"/>
      <c r="X114" s="44"/>
      <c r="Y114" s="44"/>
      <c r="AH114" s="45">
        <f t="shared" si="24"/>
        <v>14</v>
      </c>
      <c r="AI114" s="45">
        <f t="shared" si="25"/>
        <v>12</v>
      </c>
      <c r="AJ114" s="44">
        <f t="shared" si="26"/>
        <v>-2</v>
      </c>
      <c r="AK114" s="44">
        <f t="shared" si="27"/>
        <v>4</v>
      </c>
      <c r="AL114" s="44"/>
      <c r="AM114" s="44"/>
      <c r="AN114" s="44"/>
      <c r="AO114" s="44"/>
      <c r="AX114" s="45">
        <f t="shared" si="28"/>
        <v>14</v>
      </c>
      <c r="AY114" s="45">
        <f t="shared" si="29"/>
        <v>90.5</v>
      </c>
      <c r="AZ114" s="44">
        <f t="shared" si="30"/>
        <v>76.5</v>
      </c>
      <c r="BA114" s="44">
        <f t="shared" si="31"/>
        <v>5852.25</v>
      </c>
      <c r="BB114" s="44"/>
      <c r="BC114" s="44"/>
      <c r="BD114" s="44"/>
      <c r="BE114" s="44"/>
    </row>
    <row r="115" spans="1:64" x14ac:dyDescent="0.2">
      <c r="A115" s="33">
        <v>114</v>
      </c>
      <c r="B115" s="1">
        <v>2</v>
      </c>
      <c r="C115" s="1">
        <f>'Deepfakes gesamt (120)'!L115</f>
        <v>10</v>
      </c>
      <c r="E115" s="28">
        <v>2</v>
      </c>
      <c r="F115" s="28">
        <v>3</v>
      </c>
      <c r="G115" s="28">
        <v>4</v>
      </c>
      <c r="H115" s="28">
        <v>2</v>
      </c>
      <c r="I115" s="28">
        <v>3</v>
      </c>
      <c r="J115" s="28">
        <v>1</v>
      </c>
      <c r="K115" s="28">
        <v>2</v>
      </c>
      <c r="L115" s="28">
        <v>3</v>
      </c>
      <c r="M115" s="28">
        <v>3</v>
      </c>
      <c r="N115" s="28">
        <v>4</v>
      </c>
      <c r="O115" s="45">
        <f t="shared" si="19"/>
        <v>2.7</v>
      </c>
      <c r="R115" s="45">
        <f t="shared" si="20"/>
        <v>110.5</v>
      </c>
      <c r="S115" s="45">
        <f t="shared" si="21"/>
        <v>25</v>
      </c>
      <c r="T115" s="44">
        <f t="shared" si="22"/>
        <v>-85.5</v>
      </c>
      <c r="U115" s="44">
        <f t="shared" si="23"/>
        <v>7310.25</v>
      </c>
      <c r="V115" s="44"/>
      <c r="W115" s="44"/>
      <c r="X115" s="44"/>
      <c r="Y115" s="44"/>
      <c r="AH115" s="45">
        <f t="shared" si="24"/>
        <v>56</v>
      </c>
      <c r="AI115" s="45">
        <f t="shared" si="25"/>
        <v>25</v>
      </c>
      <c r="AJ115" s="44">
        <f t="shared" si="26"/>
        <v>-31</v>
      </c>
      <c r="AK115" s="44">
        <f t="shared" si="27"/>
        <v>961</v>
      </c>
      <c r="AL115" s="44"/>
      <c r="AM115" s="44"/>
      <c r="AN115" s="44"/>
      <c r="AO115" s="44"/>
      <c r="AX115" s="45">
        <f t="shared" si="28"/>
        <v>56</v>
      </c>
      <c r="AY115" s="45">
        <f t="shared" si="29"/>
        <v>110.5</v>
      </c>
      <c r="AZ115" s="44">
        <f t="shared" si="30"/>
        <v>54.5</v>
      </c>
      <c r="BA115" s="44">
        <f t="shared" si="31"/>
        <v>2970.25</v>
      </c>
      <c r="BB115" s="44"/>
      <c r="BC115" s="44"/>
      <c r="BD115" s="44"/>
      <c r="BE115" s="44"/>
    </row>
    <row r="116" spans="1:64" x14ac:dyDescent="0.2">
      <c r="A116" s="33">
        <v>115</v>
      </c>
      <c r="B116" s="1">
        <v>1</v>
      </c>
      <c r="C116" s="1">
        <f>'Deepfakes gesamt (120)'!L116</f>
        <v>8</v>
      </c>
      <c r="E116" s="28">
        <v>2</v>
      </c>
      <c r="F116" s="28">
        <v>2</v>
      </c>
      <c r="G116" s="28">
        <v>3</v>
      </c>
      <c r="H116" s="28">
        <v>3</v>
      </c>
      <c r="I116" s="28">
        <v>1</v>
      </c>
      <c r="J116" s="28">
        <v>2</v>
      </c>
      <c r="K116" s="28">
        <v>2</v>
      </c>
      <c r="L116" s="28">
        <v>2</v>
      </c>
      <c r="M116" s="28">
        <v>2</v>
      </c>
      <c r="N116" s="28">
        <v>2</v>
      </c>
      <c r="O116" s="45">
        <f t="shared" si="19"/>
        <v>2.1</v>
      </c>
      <c r="R116" s="45">
        <f t="shared" si="20"/>
        <v>67.5</v>
      </c>
      <c r="S116" s="45">
        <f t="shared" si="21"/>
        <v>7.5</v>
      </c>
      <c r="T116" s="44">
        <f t="shared" si="22"/>
        <v>-60</v>
      </c>
      <c r="U116" s="44">
        <f t="shared" si="23"/>
        <v>3600</v>
      </c>
      <c r="V116" s="44"/>
      <c r="W116" s="44"/>
      <c r="X116" s="44"/>
      <c r="Y116" s="44"/>
      <c r="AH116" s="45">
        <f t="shared" si="24"/>
        <v>14</v>
      </c>
      <c r="AI116" s="45">
        <f t="shared" si="25"/>
        <v>7.5</v>
      </c>
      <c r="AJ116" s="44">
        <f t="shared" si="26"/>
        <v>-6.5</v>
      </c>
      <c r="AK116" s="44">
        <f t="shared" si="27"/>
        <v>42.25</v>
      </c>
      <c r="AL116" s="44"/>
      <c r="AM116" s="44"/>
      <c r="AN116" s="44"/>
      <c r="AO116" s="44"/>
      <c r="AX116" s="45">
        <f t="shared" si="28"/>
        <v>14</v>
      </c>
      <c r="AY116" s="45">
        <f t="shared" si="29"/>
        <v>67.5</v>
      </c>
      <c r="AZ116" s="44">
        <f t="shared" si="30"/>
        <v>53.5</v>
      </c>
      <c r="BA116" s="44">
        <f t="shared" si="31"/>
        <v>2862.25</v>
      </c>
      <c r="BB116" s="44"/>
      <c r="BC116" s="44"/>
      <c r="BD116" s="44"/>
      <c r="BE116" s="44"/>
    </row>
    <row r="117" spans="1:64" x14ac:dyDescent="0.2">
      <c r="A117" s="33">
        <v>116</v>
      </c>
      <c r="B117" s="1">
        <v>2</v>
      </c>
      <c r="C117" s="1">
        <f>'Deepfakes gesamt (120)'!L117</f>
        <v>6</v>
      </c>
      <c r="E117" s="28">
        <v>3</v>
      </c>
      <c r="F117" s="28">
        <v>4</v>
      </c>
      <c r="G117" s="28">
        <v>1</v>
      </c>
      <c r="H117" s="28">
        <v>2</v>
      </c>
      <c r="I117" s="28">
        <v>3</v>
      </c>
      <c r="J117" s="28">
        <v>3</v>
      </c>
      <c r="K117" s="28">
        <v>4</v>
      </c>
      <c r="L117" s="28">
        <v>1</v>
      </c>
      <c r="M117" s="28">
        <v>4</v>
      </c>
      <c r="N117" s="28">
        <v>3</v>
      </c>
      <c r="O117" s="45">
        <f t="shared" si="19"/>
        <v>2.8</v>
      </c>
      <c r="R117" s="45">
        <f t="shared" si="20"/>
        <v>26.5</v>
      </c>
      <c r="S117" s="45">
        <f t="shared" si="21"/>
        <v>33.5</v>
      </c>
      <c r="T117" s="44">
        <f t="shared" si="22"/>
        <v>7</v>
      </c>
      <c r="U117" s="44">
        <f t="shared" si="23"/>
        <v>49</v>
      </c>
      <c r="V117" s="44"/>
      <c r="W117" s="44"/>
      <c r="X117" s="44"/>
      <c r="Y117" s="44"/>
      <c r="AH117" s="45">
        <f t="shared" si="24"/>
        <v>56</v>
      </c>
      <c r="AI117" s="45">
        <f t="shared" si="25"/>
        <v>33.5</v>
      </c>
      <c r="AJ117" s="44">
        <f t="shared" si="26"/>
        <v>-22.5</v>
      </c>
      <c r="AK117" s="44">
        <f t="shared" si="27"/>
        <v>506.25</v>
      </c>
      <c r="AL117" s="44"/>
      <c r="AM117" s="44"/>
      <c r="AN117" s="44"/>
      <c r="AO117" s="44"/>
      <c r="AX117" s="45">
        <f t="shared" si="28"/>
        <v>56</v>
      </c>
      <c r="AY117" s="45">
        <f t="shared" si="29"/>
        <v>26.5</v>
      </c>
      <c r="AZ117" s="44">
        <f t="shared" si="30"/>
        <v>-29.5</v>
      </c>
      <c r="BA117" s="44">
        <f t="shared" si="31"/>
        <v>870.25</v>
      </c>
      <c r="BB117" s="44"/>
      <c r="BC117" s="44"/>
      <c r="BD117" s="44"/>
      <c r="BE117" s="44"/>
    </row>
    <row r="118" spans="1:64" x14ac:dyDescent="0.2">
      <c r="A118" s="33">
        <v>117</v>
      </c>
      <c r="B118" s="1">
        <v>2</v>
      </c>
      <c r="C118" s="1">
        <f>'Deepfakes gesamt (120)'!L118</f>
        <v>9</v>
      </c>
      <c r="E118" s="28">
        <v>3</v>
      </c>
      <c r="F118" s="28">
        <v>3</v>
      </c>
      <c r="G118" s="28">
        <v>3</v>
      </c>
      <c r="H118" s="28">
        <v>4</v>
      </c>
      <c r="I118" s="28">
        <v>4</v>
      </c>
      <c r="J118" s="28">
        <v>3</v>
      </c>
      <c r="K118" s="28">
        <v>4</v>
      </c>
      <c r="L118" s="28">
        <v>2</v>
      </c>
      <c r="M118" s="28">
        <v>3</v>
      </c>
      <c r="N118" s="28">
        <v>3</v>
      </c>
      <c r="O118" s="45">
        <f t="shared" si="19"/>
        <v>3.2</v>
      </c>
      <c r="R118" s="45">
        <f t="shared" si="20"/>
        <v>90.5</v>
      </c>
      <c r="S118" s="45">
        <f t="shared" si="21"/>
        <v>75.5</v>
      </c>
      <c r="T118" s="44">
        <f t="shared" si="22"/>
        <v>-15</v>
      </c>
      <c r="U118" s="44">
        <f t="shared" si="23"/>
        <v>225</v>
      </c>
      <c r="V118" s="44"/>
      <c r="W118" s="44"/>
      <c r="X118" s="44"/>
      <c r="Y118" s="44"/>
      <c r="AH118" s="45">
        <f t="shared" si="24"/>
        <v>56</v>
      </c>
      <c r="AI118" s="45">
        <f t="shared" si="25"/>
        <v>75.5</v>
      </c>
      <c r="AJ118" s="44">
        <f t="shared" si="26"/>
        <v>19.5</v>
      </c>
      <c r="AK118" s="44">
        <f t="shared" si="27"/>
        <v>380.25</v>
      </c>
      <c r="AL118" s="44"/>
      <c r="AM118" s="44"/>
      <c r="AN118" s="44"/>
      <c r="AO118" s="44"/>
      <c r="AX118" s="45">
        <f t="shared" si="28"/>
        <v>56</v>
      </c>
      <c r="AY118" s="45">
        <f t="shared" si="29"/>
        <v>90.5</v>
      </c>
      <c r="AZ118" s="44">
        <f t="shared" si="30"/>
        <v>34.5</v>
      </c>
      <c r="BA118" s="44">
        <f t="shared" si="31"/>
        <v>1190.25</v>
      </c>
      <c r="BB118" s="44"/>
      <c r="BC118" s="44"/>
      <c r="BD118" s="44"/>
      <c r="BE118" s="44"/>
    </row>
    <row r="119" spans="1:64" x14ac:dyDescent="0.2">
      <c r="A119" s="33">
        <v>118</v>
      </c>
      <c r="B119" s="1">
        <v>3</v>
      </c>
      <c r="C119" s="1">
        <f>'Deepfakes gesamt (120)'!L119</f>
        <v>6</v>
      </c>
      <c r="E119" s="28">
        <v>1</v>
      </c>
      <c r="F119" s="28">
        <v>3</v>
      </c>
      <c r="G119" s="28">
        <v>3</v>
      </c>
      <c r="H119" s="28">
        <v>3</v>
      </c>
      <c r="I119" s="28">
        <v>3</v>
      </c>
      <c r="J119" s="28">
        <v>4</v>
      </c>
      <c r="K119" s="28">
        <v>4</v>
      </c>
      <c r="L119" s="28">
        <v>3</v>
      </c>
      <c r="M119" s="28">
        <v>4</v>
      </c>
      <c r="N119" s="28">
        <v>4</v>
      </c>
      <c r="O119" s="45">
        <f t="shared" si="19"/>
        <v>3.2</v>
      </c>
      <c r="R119" s="45">
        <f t="shared" si="20"/>
        <v>26.5</v>
      </c>
      <c r="S119" s="45">
        <f t="shared" si="21"/>
        <v>75.5</v>
      </c>
      <c r="T119" s="44">
        <f t="shared" si="22"/>
        <v>49</v>
      </c>
      <c r="U119" s="44">
        <f t="shared" si="23"/>
        <v>2401</v>
      </c>
      <c r="V119" s="44"/>
      <c r="W119" s="44"/>
      <c r="X119" s="44"/>
      <c r="Y119" s="44"/>
      <c r="AH119" s="45">
        <f t="shared" si="24"/>
        <v>102.5</v>
      </c>
      <c r="AI119" s="45">
        <f t="shared" si="25"/>
        <v>75.5</v>
      </c>
      <c r="AJ119" s="44">
        <f t="shared" si="26"/>
        <v>-27</v>
      </c>
      <c r="AK119" s="44">
        <f t="shared" si="27"/>
        <v>729</v>
      </c>
      <c r="AL119" s="44"/>
      <c r="AM119" s="44"/>
      <c r="AN119" s="44"/>
      <c r="AO119" s="44"/>
      <c r="AX119" s="45">
        <f t="shared" si="28"/>
        <v>102.5</v>
      </c>
      <c r="AY119" s="45">
        <f t="shared" si="29"/>
        <v>26.5</v>
      </c>
      <c r="AZ119" s="44">
        <f t="shared" si="30"/>
        <v>-76</v>
      </c>
      <c r="BA119" s="44">
        <f t="shared" si="31"/>
        <v>5776</v>
      </c>
      <c r="BB119" s="44"/>
      <c r="BC119" s="44"/>
      <c r="BD119" s="44"/>
      <c r="BE119" s="44"/>
    </row>
    <row r="120" spans="1:64" x14ac:dyDescent="0.2">
      <c r="A120" s="33">
        <v>119</v>
      </c>
      <c r="B120" s="1">
        <v>2</v>
      </c>
      <c r="C120" s="1">
        <f>'Deepfakes gesamt (120)'!L120</f>
        <v>7</v>
      </c>
      <c r="E120" s="28">
        <v>4</v>
      </c>
      <c r="F120" s="28">
        <v>3</v>
      </c>
      <c r="G120" s="28">
        <v>2</v>
      </c>
      <c r="H120" s="28">
        <v>1</v>
      </c>
      <c r="I120" s="28">
        <v>3</v>
      </c>
      <c r="J120" s="28">
        <v>4</v>
      </c>
      <c r="K120" s="28">
        <v>3</v>
      </c>
      <c r="L120" s="28">
        <v>3</v>
      </c>
      <c r="M120" s="28">
        <v>3</v>
      </c>
      <c r="N120" s="28">
        <v>2</v>
      </c>
      <c r="O120" s="45">
        <f t="shared" si="19"/>
        <v>2.8</v>
      </c>
      <c r="R120" s="45">
        <f t="shared" si="20"/>
        <v>46</v>
      </c>
      <c r="S120" s="45">
        <f t="shared" si="21"/>
        <v>33.5</v>
      </c>
      <c r="T120" s="44">
        <f t="shared" si="22"/>
        <v>-12.5</v>
      </c>
      <c r="U120" s="44">
        <f t="shared" si="23"/>
        <v>156.25</v>
      </c>
      <c r="V120" s="44"/>
      <c r="W120" s="44"/>
      <c r="X120" s="44"/>
      <c r="Y120" s="44"/>
      <c r="AH120" s="45">
        <f t="shared" si="24"/>
        <v>56</v>
      </c>
      <c r="AI120" s="45">
        <f t="shared" si="25"/>
        <v>33.5</v>
      </c>
      <c r="AJ120" s="44">
        <f t="shared" si="26"/>
        <v>-22.5</v>
      </c>
      <c r="AK120" s="44">
        <f t="shared" si="27"/>
        <v>506.25</v>
      </c>
      <c r="AL120" s="44"/>
      <c r="AM120" s="44"/>
      <c r="AN120" s="44"/>
      <c r="AO120" s="44"/>
      <c r="AX120" s="45">
        <f t="shared" si="28"/>
        <v>56</v>
      </c>
      <c r="AY120" s="45">
        <f t="shared" si="29"/>
        <v>46</v>
      </c>
      <c r="AZ120" s="44">
        <f t="shared" si="30"/>
        <v>-10</v>
      </c>
      <c r="BA120" s="44">
        <f t="shared" si="31"/>
        <v>100</v>
      </c>
      <c r="BB120" s="44"/>
      <c r="BC120" s="44"/>
      <c r="BD120" s="44"/>
      <c r="BE120" s="44"/>
    </row>
    <row r="121" spans="1:64" ht="13.5" thickBot="1" x14ac:dyDescent="0.25">
      <c r="A121" s="33">
        <v>120</v>
      </c>
      <c r="B121" s="1">
        <v>2</v>
      </c>
      <c r="C121" s="1">
        <f>'Deepfakes gesamt (120)'!L121</f>
        <v>7</v>
      </c>
      <c r="E121" s="31">
        <v>4</v>
      </c>
      <c r="F121" s="31">
        <v>3</v>
      </c>
      <c r="G121" s="31">
        <v>4</v>
      </c>
      <c r="H121" s="31">
        <v>4</v>
      </c>
      <c r="I121" s="31">
        <v>2</v>
      </c>
      <c r="J121" s="31">
        <v>4</v>
      </c>
      <c r="K121" s="31">
        <v>3</v>
      </c>
      <c r="L121" s="31">
        <v>3</v>
      </c>
      <c r="M121" s="31">
        <v>3</v>
      </c>
      <c r="N121" s="31">
        <v>3</v>
      </c>
      <c r="O121" s="45">
        <f t="shared" si="19"/>
        <v>3.3</v>
      </c>
      <c r="R121" s="45">
        <f t="shared" si="20"/>
        <v>46</v>
      </c>
      <c r="S121" s="45">
        <f t="shared" si="21"/>
        <v>86.5</v>
      </c>
      <c r="T121" s="44">
        <f t="shared" si="22"/>
        <v>40.5</v>
      </c>
      <c r="U121" s="44">
        <f t="shared" si="23"/>
        <v>1640.25</v>
      </c>
      <c r="V121" s="44"/>
      <c r="W121" s="44"/>
      <c r="X121" s="44"/>
      <c r="Y121" s="44"/>
      <c r="AH121" s="45">
        <f t="shared" si="24"/>
        <v>56</v>
      </c>
      <c r="AI121" s="45">
        <f t="shared" si="25"/>
        <v>86.5</v>
      </c>
      <c r="AJ121" s="44">
        <f t="shared" si="26"/>
        <v>30.5</v>
      </c>
      <c r="AK121" s="44">
        <f t="shared" si="27"/>
        <v>930.25</v>
      </c>
      <c r="AL121" s="44"/>
      <c r="AM121" s="44"/>
      <c r="AN121" s="44"/>
      <c r="AO121" s="44"/>
      <c r="AX121" s="45">
        <f t="shared" si="28"/>
        <v>56</v>
      </c>
      <c r="AY121" s="45">
        <f t="shared" si="29"/>
        <v>46</v>
      </c>
      <c r="AZ121" s="44">
        <f t="shared" si="30"/>
        <v>-10</v>
      </c>
      <c r="BA121" s="44">
        <f t="shared" si="31"/>
        <v>100</v>
      </c>
      <c r="BB121" s="44"/>
      <c r="BC121" s="44"/>
      <c r="BD121" s="44"/>
      <c r="BE121" s="44"/>
    </row>
    <row r="122" spans="1:64" x14ac:dyDescent="0.2">
      <c r="C122" s="1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B6F8-012D-4D91-9AD8-9360B436F77D}">
  <dimension ref="A1:KT122"/>
  <sheetViews>
    <sheetView zoomScaleNormal="100" workbookViewId="0"/>
  </sheetViews>
  <sheetFormatPr baseColWidth="10" defaultRowHeight="12.75" x14ac:dyDescent="0.2"/>
  <cols>
    <col min="1" max="1" width="11.42578125" style="33"/>
    <col min="2" max="2" width="21.28515625" bestFit="1" customWidth="1"/>
    <col min="3" max="3" width="15.28515625" bestFit="1" customWidth="1"/>
    <col min="13" max="13" width="29.5703125" bestFit="1" customWidth="1"/>
    <col min="14" max="14" width="34.28515625" bestFit="1" customWidth="1"/>
    <col min="15" max="15" width="26.140625" bestFit="1" customWidth="1"/>
    <col min="17" max="17" width="37.140625" hidden="1" customWidth="1"/>
    <col min="18" max="19" width="0" hidden="1" customWidth="1"/>
    <col min="20" max="20" width="0" style="33" hidden="1" customWidth="1"/>
    <col min="21" max="21" width="24" hidden="1" customWidth="1"/>
    <col min="22" max="22" width="32.42578125" hidden="1" customWidth="1"/>
    <col min="23" max="25" width="0" hidden="1" customWidth="1"/>
    <col min="26" max="27" width="30.7109375" hidden="1" customWidth="1"/>
    <col min="28" max="28" width="23.28515625" hidden="1" customWidth="1"/>
    <col min="29" max="29" width="13.85546875" hidden="1" customWidth="1"/>
    <col min="30" max="30" width="0" hidden="1" customWidth="1"/>
    <col min="31" max="32" width="13.7109375" hidden="1" customWidth="1"/>
    <col min="33" max="36" width="24.42578125" hidden="1" customWidth="1"/>
    <col min="37" max="37" width="33.85546875" hidden="1" customWidth="1"/>
    <col min="38" max="38" width="84.5703125" hidden="1" customWidth="1"/>
    <col min="39" max="39" width="37.140625" hidden="1" customWidth="1"/>
    <col min="40" max="41" width="0" hidden="1" customWidth="1"/>
    <col min="42" max="42" width="0" style="33" hidden="1" customWidth="1"/>
    <col min="43" max="43" width="17.5703125" hidden="1" customWidth="1"/>
    <col min="44" max="44" width="32.42578125" hidden="1" customWidth="1"/>
    <col min="45" max="46" width="29.5703125" hidden="1" customWidth="1"/>
    <col min="47" max="47" width="23.28515625" hidden="1" customWidth="1"/>
    <col min="48" max="48" width="13.85546875" hidden="1" customWidth="1"/>
    <col min="49" max="49" width="0" hidden="1" customWidth="1"/>
    <col min="50" max="50" width="13.7109375" hidden="1" customWidth="1"/>
    <col min="51" max="52" width="0" hidden="1" customWidth="1"/>
    <col min="53" max="53" width="33.85546875" hidden="1" customWidth="1"/>
    <col min="54" max="54" width="76.5703125" hidden="1" customWidth="1"/>
    <col min="55" max="55" width="0" hidden="1" customWidth="1"/>
    <col min="57" max="57" width="11.42578125" style="33"/>
    <col min="63" max="63" width="38.28515625" bestFit="1" customWidth="1"/>
    <col min="64" max="64" width="14.7109375" bestFit="1" customWidth="1"/>
    <col min="65" max="65" width="65.140625" bestFit="1" customWidth="1"/>
    <col min="67" max="67" width="17.5703125" bestFit="1" customWidth="1"/>
    <col min="68" max="68" width="21.28515625" bestFit="1" customWidth="1"/>
    <col min="69" max="69" width="32.42578125" bestFit="1" customWidth="1"/>
    <col min="70" max="70" width="14.140625" bestFit="1" customWidth="1"/>
    <col min="71" max="71" width="14.140625" customWidth="1"/>
    <col min="72" max="77" width="25.5703125" customWidth="1"/>
    <col min="78" max="78" width="46.28515625" bestFit="1" customWidth="1"/>
    <col min="84" max="84" width="16.42578125" bestFit="1" customWidth="1"/>
    <col min="85" max="86" width="14.28515625" customWidth="1"/>
    <col min="87" max="87" width="14.7109375" bestFit="1" customWidth="1"/>
    <col min="88" max="88" width="32.42578125" bestFit="1" customWidth="1"/>
    <col min="89" max="89" width="14.140625" bestFit="1" customWidth="1"/>
    <col min="90" max="90" width="14.140625" customWidth="1"/>
    <col min="91" max="96" width="25.5703125" customWidth="1"/>
    <col min="97" max="97" width="46.28515625" bestFit="1" customWidth="1"/>
    <col min="103" max="103" width="96.7109375" bestFit="1" customWidth="1"/>
    <col min="104" max="104" width="16.42578125" customWidth="1"/>
    <col min="105" max="105" width="24" bestFit="1" customWidth="1"/>
    <col min="106" max="106" width="38.28515625" bestFit="1" customWidth="1"/>
    <col min="107" max="107" width="14.140625" bestFit="1" customWidth="1"/>
    <col min="108" max="108" width="14.140625" customWidth="1"/>
    <col min="109" max="114" width="25.5703125" customWidth="1"/>
    <col min="115" max="115" width="46.28515625" bestFit="1" customWidth="1"/>
    <col min="121" max="121" width="16.42578125" bestFit="1" customWidth="1"/>
    <col min="122" max="122" width="16.42578125" customWidth="1"/>
    <col min="124" max="124" width="17.5703125" bestFit="1" customWidth="1"/>
    <col min="125" max="125" width="38.28515625" bestFit="1" customWidth="1"/>
    <col min="126" max="126" width="14.140625" bestFit="1" customWidth="1"/>
    <col min="127" max="127" width="14.140625" customWidth="1"/>
    <col min="128" max="133" width="25.5703125" customWidth="1"/>
    <col min="134" max="134" width="46.28515625" bestFit="1" customWidth="1"/>
    <col min="140" max="140" width="96.7109375" bestFit="1" customWidth="1"/>
    <col min="143" max="143" width="38.28515625" bestFit="1" customWidth="1"/>
    <col min="144" max="144" width="14.140625" bestFit="1" customWidth="1"/>
    <col min="145" max="145" width="14.140625" customWidth="1"/>
    <col min="146" max="151" width="25.5703125" customWidth="1"/>
    <col min="152" max="152" width="46.28515625" bestFit="1" customWidth="1"/>
    <col min="158" max="158" width="16.42578125" bestFit="1" customWidth="1"/>
    <col min="163" max="163" width="32.42578125" bestFit="1" customWidth="1"/>
    <col min="164" max="164" width="14.140625" bestFit="1" customWidth="1"/>
    <col min="165" max="165" width="14.140625" customWidth="1"/>
    <col min="166" max="171" width="25.5703125" customWidth="1"/>
    <col min="172" max="172" width="46.28515625" bestFit="1" customWidth="1"/>
    <col min="178" max="178" width="16.42578125" bestFit="1" customWidth="1"/>
    <col min="181" max="181" width="16.7109375" bestFit="1" customWidth="1"/>
    <col min="182" max="182" width="32.42578125" bestFit="1" customWidth="1"/>
    <col min="183" max="183" width="14.140625" bestFit="1" customWidth="1"/>
    <col min="184" max="184" width="14.140625" customWidth="1"/>
    <col min="185" max="190" width="25.5703125" customWidth="1"/>
    <col min="191" max="191" width="46.28515625" bestFit="1" customWidth="1"/>
    <col min="197" max="197" width="16.42578125" bestFit="1" customWidth="1"/>
    <col min="199" max="199" width="22.42578125" bestFit="1" customWidth="1"/>
    <col min="200" max="200" width="32.42578125" bestFit="1" customWidth="1"/>
    <col min="201" max="201" width="14.140625" bestFit="1" customWidth="1"/>
    <col min="202" max="202" width="14.140625" customWidth="1"/>
    <col min="203" max="208" width="25.5703125" customWidth="1"/>
    <col min="209" max="209" width="46.28515625" bestFit="1" customWidth="1"/>
    <col min="215" max="215" width="16.42578125" bestFit="1" customWidth="1"/>
    <col min="217" max="217" width="22.42578125" bestFit="1" customWidth="1"/>
    <col min="218" max="218" width="32.42578125" bestFit="1" customWidth="1"/>
    <col min="219" max="219" width="14.140625" bestFit="1" customWidth="1"/>
    <col min="220" max="220" width="14.140625" customWidth="1"/>
    <col min="221" max="226" width="25.5703125" customWidth="1"/>
    <col min="227" max="227" width="46.28515625" bestFit="1" customWidth="1"/>
    <col min="233" max="233" width="102" bestFit="1" customWidth="1"/>
    <col min="234" max="234" width="20" bestFit="1" customWidth="1"/>
    <col min="235" max="235" width="22.85546875" bestFit="1" customWidth="1"/>
    <col min="236" max="236" width="35.28515625" bestFit="1" customWidth="1"/>
    <col min="237" max="237" width="14.140625" bestFit="1" customWidth="1"/>
    <col min="238" max="238" width="14.140625" customWidth="1"/>
    <col min="239" max="244" width="25.5703125" customWidth="1"/>
    <col min="245" max="245" width="46.28515625" bestFit="1" customWidth="1"/>
    <col min="251" max="251" width="102" bestFit="1" customWidth="1"/>
    <col min="252" max="252" width="20" bestFit="1" customWidth="1"/>
    <col min="254" max="254" width="22.85546875" bestFit="1" customWidth="1"/>
    <col min="255" max="255" width="38.42578125" bestFit="1" customWidth="1"/>
    <col min="256" max="256" width="14.140625" bestFit="1" customWidth="1"/>
    <col min="257" max="257" width="14.140625" customWidth="1"/>
    <col min="258" max="263" width="25.5703125" customWidth="1"/>
    <col min="264" max="264" width="46.28515625" bestFit="1" customWidth="1"/>
    <col min="270" max="270" width="102" bestFit="1" customWidth="1"/>
    <col min="272" max="272" width="22.85546875" bestFit="1" customWidth="1"/>
    <col min="273" max="273" width="38.42578125" bestFit="1" customWidth="1"/>
    <col min="274" max="274" width="14.140625" bestFit="1" customWidth="1"/>
    <col min="275" max="275" width="14.140625" customWidth="1"/>
    <col min="276" max="281" width="25.5703125" customWidth="1"/>
    <col min="282" max="282" width="46.28515625" bestFit="1" customWidth="1"/>
    <col min="288" max="288" width="102" bestFit="1" customWidth="1"/>
    <col min="290" max="290" width="15.5703125" bestFit="1" customWidth="1"/>
    <col min="291" max="291" width="38.42578125" bestFit="1" customWidth="1"/>
    <col min="292" max="292" width="14.140625" bestFit="1" customWidth="1"/>
    <col min="293" max="293" width="14.140625" customWidth="1"/>
    <col min="294" max="299" width="25.5703125" customWidth="1"/>
    <col min="300" max="300" width="46.28515625" bestFit="1" customWidth="1"/>
    <col min="306" max="306" width="102" bestFit="1" customWidth="1"/>
  </cols>
  <sheetData>
    <row r="1" spans="1:306" s="33" customFormat="1" x14ac:dyDescent="0.2">
      <c r="A1" s="32" t="s">
        <v>177</v>
      </c>
      <c r="B1" s="32" t="s">
        <v>10</v>
      </c>
      <c r="C1" s="41" t="s">
        <v>16</v>
      </c>
      <c r="D1" s="41" t="s">
        <v>20</v>
      </c>
      <c r="E1" s="41" t="s">
        <v>24</v>
      </c>
      <c r="F1" s="41" t="s">
        <v>28</v>
      </c>
      <c r="G1" s="41" t="s">
        <v>32</v>
      </c>
      <c r="H1" s="41" t="s">
        <v>36</v>
      </c>
      <c r="I1" s="41" t="s">
        <v>40</v>
      </c>
      <c r="J1" s="41" t="s">
        <v>44</v>
      </c>
      <c r="K1" s="41" t="s">
        <v>48</v>
      </c>
      <c r="L1" s="41" t="s">
        <v>52</v>
      </c>
      <c r="M1" s="42" t="s">
        <v>265</v>
      </c>
      <c r="N1" s="33" t="s">
        <v>266</v>
      </c>
      <c r="O1" s="33" t="s">
        <v>267</v>
      </c>
      <c r="T1" s="32" t="s">
        <v>177</v>
      </c>
      <c r="U1" s="32" t="s">
        <v>294</v>
      </c>
      <c r="V1" s="42" t="s">
        <v>295</v>
      </c>
      <c r="X1" s="33" t="s">
        <v>296</v>
      </c>
      <c r="Y1" s="33" t="s">
        <v>297</v>
      </c>
      <c r="Z1" s="33" t="s">
        <v>298</v>
      </c>
      <c r="AA1" s="33" t="s">
        <v>299</v>
      </c>
      <c r="AB1" s="33" t="s">
        <v>300</v>
      </c>
      <c r="AC1" s="33" t="s">
        <v>301</v>
      </c>
      <c r="AD1" s="33" t="s">
        <v>302</v>
      </c>
      <c r="AE1" s="33" t="s">
        <v>303</v>
      </c>
      <c r="AF1" s="33" t="s">
        <v>304</v>
      </c>
      <c r="AG1" s="33" t="s">
        <v>305</v>
      </c>
      <c r="AH1" s="33" t="s">
        <v>306</v>
      </c>
      <c r="AI1" s="33" t="s">
        <v>308</v>
      </c>
      <c r="AJ1" s="33" t="s">
        <v>307</v>
      </c>
      <c r="AK1" s="33" t="s">
        <v>309</v>
      </c>
      <c r="AL1" s="33" t="s">
        <v>310</v>
      </c>
      <c r="AP1" s="32" t="s">
        <v>177</v>
      </c>
      <c r="AQ1" s="1" t="s">
        <v>313</v>
      </c>
      <c r="AR1" s="42" t="s">
        <v>295</v>
      </c>
      <c r="AS1" s="33" t="s">
        <v>296</v>
      </c>
      <c r="AT1" s="33" t="s">
        <v>298</v>
      </c>
      <c r="AU1" s="33" t="s">
        <v>300</v>
      </c>
      <c r="AV1" s="33" t="s">
        <v>314</v>
      </c>
      <c r="AW1" s="33" t="s">
        <v>302</v>
      </c>
      <c r="AX1" s="33" t="s">
        <v>303</v>
      </c>
      <c r="AY1" s="33" t="s">
        <v>305</v>
      </c>
      <c r="AZ1" s="33" t="s">
        <v>308</v>
      </c>
      <c r="BA1" s="33" t="s">
        <v>309</v>
      </c>
      <c r="BB1" s="33" t="s">
        <v>310</v>
      </c>
      <c r="BE1" s="32" t="s">
        <v>177</v>
      </c>
      <c r="BF1" s="41" t="s">
        <v>20</v>
      </c>
      <c r="BG1" s="41" t="s">
        <v>32</v>
      </c>
      <c r="BH1" s="41" t="s">
        <v>40</v>
      </c>
      <c r="BI1" s="41" t="s">
        <v>44</v>
      </c>
      <c r="BJ1" s="41" t="s">
        <v>52</v>
      </c>
      <c r="BK1" s="33" t="s">
        <v>274</v>
      </c>
      <c r="BL1" s="32"/>
      <c r="BM1" s="32"/>
      <c r="BP1" s="33" t="s">
        <v>294</v>
      </c>
      <c r="BQ1" s="42" t="s">
        <v>295</v>
      </c>
      <c r="BR1" s="33" t="s">
        <v>331</v>
      </c>
      <c r="BS1" s="33" t="s">
        <v>332</v>
      </c>
      <c r="BT1" s="33" t="s">
        <v>333</v>
      </c>
      <c r="BU1" s="33" t="s">
        <v>334</v>
      </c>
      <c r="BV1" s="33" t="s">
        <v>283</v>
      </c>
      <c r="BW1" s="33" t="s">
        <v>335</v>
      </c>
      <c r="BX1" s="33" t="s">
        <v>336</v>
      </c>
      <c r="BY1" s="33" t="s">
        <v>337</v>
      </c>
      <c r="BZ1" s="33" t="s">
        <v>338</v>
      </c>
      <c r="CA1" s="33" t="s">
        <v>339</v>
      </c>
      <c r="CB1" s="33" t="s">
        <v>340</v>
      </c>
      <c r="CC1" s="33" t="s">
        <v>341</v>
      </c>
      <c r="CF1" s="33" t="s">
        <v>342</v>
      </c>
      <c r="CI1" s="33" t="s">
        <v>313</v>
      </c>
      <c r="CJ1" s="42" t="s">
        <v>295</v>
      </c>
      <c r="CK1" s="33" t="s">
        <v>331</v>
      </c>
      <c r="CL1" s="33" t="s">
        <v>332</v>
      </c>
      <c r="CM1" s="33" t="s">
        <v>333</v>
      </c>
      <c r="CN1" s="33" t="s">
        <v>334</v>
      </c>
      <c r="CO1" s="33" t="s">
        <v>283</v>
      </c>
      <c r="CP1" s="33" t="s">
        <v>335</v>
      </c>
      <c r="CQ1" s="33" t="s">
        <v>336</v>
      </c>
      <c r="CR1" s="33" t="s">
        <v>337</v>
      </c>
      <c r="CS1" s="33" t="s">
        <v>338</v>
      </c>
      <c r="CT1" s="33" t="s">
        <v>339</v>
      </c>
      <c r="CU1" s="33" t="s">
        <v>340</v>
      </c>
      <c r="CV1" s="33" t="s">
        <v>341</v>
      </c>
      <c r="CY1" s="33" t="s">
        <v>342</v>
      </c>
      <c r="DA1" s="32" t="s">
        <v>294</v>
      </c>
      <c r="DB1" s="33" t="s">
        <v>348</v>
      </c>
      <c r="DC1" s="33" t="s">
        <v>331</v>
      </c>
      <c r="DD1" s="33" t="s">
        <v>332</v>
      </c>
      <c r="DE1" s="33" t="s">
        <v>333</v>
      </c>
      <c r="DF1" s="33" t="s">
        <v>334</v>
      </c>
      <c r="DG1" s="33" t="s">
        <v>283</v>
      </c>
      <c r="DH1" s="33" t="s">
        <v>335</v>
      </c>
      <c r="DI1" s="33" t="s">
        <v>336</v>
      </c>
      <c r="DJ1" s="33" t="s">
        <v>337</v>
      </c>
      <c r="DK1" s="33" t="s">
        <v>338</v>
      </c>
      <c r="DL1" s="33" t="s">
        <v>339</v>
      </c>
      <c r="DM1" s="33" t="s">
        <v>340</v>
      </c>
      <c r="DN1" s="33" t="s">
        <v>341</v>
      </c>
      <c r="DQ1" s="33" t="s">
        <v>342</v>
      </c>
      <c r="DT1" s="33" t="s">
        <v>313</v>
      </c>
      <c r="DU1" s="33" t="s">
        <v>348</v>
      </c>
      <c r="DV1" s="33" t="s">
        <v>331</v>
      </c>
      <c r="DW1" s="33" t="s">
        <v>332</v>
      </c>
      <c r="DX1" s="33" t="s">
        <v>333</v>
      </c>
      <c r="DY1" s="33" t="s">
        <v>334</v>
      </c>
      <c r="DZ1" s="33" t="s">
        <v>283</v>
      </c>
      <c r="EA1" s="33" t="s">
        <v>335</v>
      </c>
      <c r="EB1" s="33" t="s">
        <v>336</v>
      </c>
      <c r="EC1" s="33" t="s">
        <v>337</v>
      </c>
      <c r="ED1" s="33" t="s">
        <v>338</v>
      </c>
      <c r="EE1" s="33" t="s">
        <v>339</v>
      </c>
      <c r="EF1" s="33" t="s">
        <v>340</v>
      </c>
      <c r="EG1" s="33" t="s">
        <v>341</v>
      </c>
      <c r="EJ1" s="33" t="s">
        <v>342</v>
      </c>
      <c r="EL1" s="32" t="s">
        <v>349</v>
      </c>
      <c r="EM1" s="33" t="s">
        <v>348</v>
      </c>
      <c r="EN1" s="33" t="s">
        <v>331</v>
      </c>
      <c r="EO1" s="33" t="s">
        <v>332</v>
      </c>
      <c r="EP1" s="33" t="s">
        <v>333</v>
      </c>
      <c r="EQ1" s="33" t="s">
        <v>334</v>
      </c>
      <c r="ER1" s="33" t="s">
        <v>283</v>
      </c>
      <c r="ES1" s="33" t="s">
        <v>335</v>
      </c>
      <c r="ET1" s="33" t="s">
        <v>336</v>
      </c>
      <c r="EU1" s="33" t="s">
        <v>337</v>
      </c>
      <c r="EV1" s="33" t="s">
        <v>338</v>
      </c>
      <c r="EW1" s="33" t="s">
        <v>339</v>
      </c>
      <c r="EX1" s="33" t="s">
        <v>340</v>
      </c>
      <c r="EY1" s="33" t="s">
        <v>341</v>
      </c>
      <c r="FB1" s="33" t="s">
        <v>342</v>
      </c>
      <c r="FF1" s="32" t="s">
        <v>349</v>
      </c>
      <c r="FG1" s="42" t="s">
        <v>295</v>
      </c>
      <c r="FH1" s="33" t="s">
        <v>331</v>
      </c>
      <c r="FI1" s="33" t="s">
        <v>332</v>
      </c>
      <c r="FJ1" s="33" t="s">
        <v>333</v>
      </c>
      <c r="FK1" s="33" t="s">
        <v>334</v>
      </c>
      <c r="FL1" s="33" t="s">
        <v>283</v>
      </c>
      <c r="FM1" s="33" t="s">
        <v>335</v>
      </c>
      <c r="FN1" s="33" t="s">
        <v>336</v>
      </c>
      <c r="FO1" s="33" t="s">
        <v>337</v>
      </c>
      <c r="FP1" s="33" t="s">
        <v>338</v>
      </c>
      <c r="FQ1" s="33" t="s">
        <v>339</v>
      </c>
      <c r="FR1" s="33" t="s">
        <v>340</v>
      </c>
      <c r="FS1" s="33" t="s">
        <v>341</v>
      </c>
      <c r="FV1" s="33" t="s">
        <v>342</v>
      </c>
      <c r="FY1" s="42" t="s">
        <v>372</v>
      </c>
      <c r="FZ1" s="42" t="s">
        <v>295</v>
      </c>
      <c r="GA1" s="33" t="s">
        <v>331</v>
      </c>
      <c r="GB1" s="33" t="s">
        <v>332</v>
      </c>
      <c r="GC1" s="33" t="s">
        <v>333</v>
      </c>
      <c r="GD1" s="33" t="s">
        <v>334</v>
      </c>
      <c r="GE1" s="33" t="s">
        <v>283</v>
      </c>
      <c r="GF1" s="33" t="s">
        <v>335</v>
      </c>
      <c r="GG1" s="33" t="s">
        <v>336</v>
      </c>
      <c r="GH1" s="33" t="s">
        <v>337</v>
      </c>
      <c r="GI1" s="33" t="s">
        <v>338</v>
      </c>
      <c r="GJ1" s="33" t="s">
        <v>339</v>
      </c>
      <c r="GK1" s="33" t="s">
        <v>340</v>
      </c>
      <c r="GL1" s="33" t="s">
        <v>341</v>
      </c>
      <c r="GO1" s="33" t="s">
        <v>342</v>
      </c>
      <c r="GP1" s="32"/>
      <c r="GQ1" s="32" t="s">
        <v>373</v>
      </c>
      <c r="GR1" s="42" t="s">
        <v>295</v>
      </c>
      <c r="GS1" s="33" t="s">
        <v>331</v>
      </c>
      <c r="GT1" s="33" t="s">
        <v>332</v>
      </c>
      <c r="GU1" s="33" t="s">
        <v>333</v>
      </c>
      <c r="GV1" s="33" t="s">
        <v>334</v>
      </c>
      <c r="GW1" s="33" t="s">
        <v>283</v>
      </c>
      <c r="GX1" s="33" t="s">
        <v>335</v>
      </c>
      <c r="GY1" s="33" t="s">
        <v>336</v>
      </c>
      <c r="GZ1" s="33" t="s">
        <v>337</v>
      </c>
      <c r="HA1" s="33" t="s">
        <v>338</v>
      </c>
      <c r="HB1" s="33" t="s">
        <v>339</v>
      </c>
      <c r="HC1" s="33" t="s">
        <v>340</v>
      </c>
      <c r="HD1" s="33" t="s">
        <v>341</v>
      </c>
      <c r="HG1" s="33" t="s">
        <v>342</v>
      </c>
      <c r="HI1" s="32" t="s">
        <v>373</v>
      </c>
      <c r="HJ1" s="42" t="s">
        <v>348</v>
      </c>
      <c r="HK1" s="33" t="s">
        <v>331</v>
      </c>
      <c r="HL1" s="33" t="s">
        <v>332</v>
      </c>
      <c r="HM1" s="33" t="s">
        <v>333</v>
      </c>
      <c r="HN1" s="33" t="s">
        <v>334</v>
      </c>
      <c r="HO1" s="33" t="s">
        <v>283</v>
      </c>
      <c r="HP1" s="33" t="s">
        <v>335</v>
      </c>
      <c r="HQ1" s="33" t="s">
        <v>336</v>
      </c>
      <c r="HR1" s="33" t="s">
        <v>337</v>
      </c>
      <c r="HS1" s="33" t="s">
        <v>338</v>
      </c>
      <c r="HT1" s="33" t="s">
        <v>339</v>
      </c>
      <c r="HU1" s="33" t="s">
        <v>340</v>
      </c>
      <c r="HV1" s="33" t="s">
        <v>341</v>
      </c>
      <c r="HY1" s="33" t="s">
        <v>342</v>
      </c>
      <c r="IA1" s="33" t="s">
        <v>402</v>
      </c>
      <c r="IB1" s="33" t="s">
        <v>378</v>
      </c>
      <c r="IC1" s="33" t="s">
        <v>331</v>
      </c>
      <c r="ID1" s="33" t="s">
        <v>332</v>
      </c>
      <c r="IE1" s="33" t="s">
        <v>333</v>
      </c>
      <c r="IF1" s="33" t="s">
        <v>334</v>
      </c>
      <c r="IG1" s="33" t="s">
        <v>283</v>
      </c>
      <c r="IH1" s="33" t="s">
        <v>335</v>
      </c>
      <c r="II1" s="33" t="s">
        <v>336</v>
      </c>
      <c r="IJ1" s="33" t="s">
        <v>337</v>
      </c>
      <c r="IK1" s="33" t="s">
        <v>338</v>
      </c>
      <c r="IL1" s="33" t="s">
        <v>339</v>
      </c>
      <c r="IM1" s="33" t="s">
        <v>340</v>
      </c>
      <c r="IN1" s="33" t="s">
        <v>341</v>
      </c>
      <c r="IQ1" s="33" t="s">
        <v>342</v>
      </c>
      <c r="IR1" s="1"/>
      <c r="IT1" s="33" t="s">
        <v>402</v>
      </c>
      <c r="IU1" s="33" t="s">
        <v>436</v>
      </c>
      <c r="IV1" s="33" t="s">
        <v>331</v>
      </c>
      <c r="IW1" s="33" t="s">
        <v>332</v>
      </c>
      <c r="IX1" s="33" t="s">
        <v>333</v>
      </c>
      <c r="IY1" s="33" t="s">
        <v>334</v>
      </c>
      <c r="IZ1" s="33" t="s">
        <v>283</v>
      </c>
      <c r="JA1" s="33" t="s">
        <v>335</v>
      </c>
      <c r="JB1" s="33" t="s">
        <v>336</v>
      </c>
      <c r="JC1" s="33" t="s">
        <v>337</v>
      </c>
      <c r="JD1" s="33" t="s">
        <v>338</v>
      </c>
      <c r="JE1" s="33" t="s">
        <v>339</v>
      </c>
      <c r="JF1" s="33" t="s">
        <v>340</v>
      </c>
      <c r="JG1" s="33" t="s">
        <v>341</v>
      </c>
      <c r="JJ1" s="33" t="s">
        <v>342</v>
      </c>
      <c r="JL1" s="33" t="s">
        <v>402</v>
      </c>
      <c r="JM1" s="33" t="s">
        <v>403</v>
      </c>
      <c r="JN1" s="33" t="s">
        <v>331</v>
      </c>
      <c r="JO1" s="33" t="s">
        <v>332</v>
      </c>
      <c r="JP1" s="33" t="s">
        <v>333</v>
      </c>
      <c r="JQ1" s="33" t="s">
        <v>334</v>
      </c>
      <c r="JR1" s="33" t="s">
        <v>283</v>
      </c>
      <c r="JS1" s="33" t="s">
        <v>335</v>
      </c>
      <c r="JT1" s="33" t="s">
        <v>336</v>
      </c>
      <c r="JU1" s="33" t="s">
        <v>337</v>
      </c>
      <c r="JV1" s="33" t="s">
        <v>338</v>
      </c>
      <c r="JW1" s="33" t="s">
        <v>339</v>
      </c>
      <c r="JX1" s="33" t="s">
        <v>340</v>
      </c>
      <c r="JY1" s="33" t="s">
        <v>341</v>
      </c>
      <c r="KB1" s="33" t="s">
        <v>342</v>
      </c>
      <c r="KD1" s="33" t="s">
        <v>437</v>
      </c>
      <c r="KE1" s="33" t="s">
        <v>403</v>
      </c>
      <c r="KF1" s="33" t="s">
        <v>331</v>
      </c>
      <c r="KG1" s="33" t="s">
        <v>332</v>
      </c>
      <c r="KH1" s="33" t="s">
        <v>333</v>
      </c>
      <c r="KI1" s="33" t="s">
        <v>334</v>
      </c>
      <c r="KJ1" s="33" t="s">
        <v>283</v>
      </c>
      <c r="KK1" s="33" t="s">
        <v>335</v>
      </c>
      <c r="KL1" s="33" t="s">
        <v>336</v>
      </c>
      <c r="KM1" s="33" t="s">
        <v>337</v>
      </c>
      <c r="KN1" s="33" t="s">
        <v>338</v>
      </c>
      <c r="KO1" s="33" t="s">
        <v>339</v>
      </c>
      <c r="KP1" s="33" t="s">
        <v>340</v>
      </c>
      <c r="KQ1" s="33" t="s">
        <v>341</v>
      </c>
      <c r="KT1" s="33" t="s">
        <v>342</v>
      </c>
    </row>
    <row r="2" spans="1:306" x14ac:dyDescent="0.2">
      <c r="A2" s="32">
        <v>1</v>
      </c>
      <c r="B2" s="1">
        <v>4</v>
      </c>
      <c r="C2" s="27">
        <v>2</v>
      </c>
      <c r="D2" s="27">
        <v>2</v>
      </c>
      <c r="E2" s="27">
        <v>2</v>
      </c>
      <c r="F2" s="27">
        <v>2</v>
      </c>
      <c r="G2" s="27">
        <v>2</v>
      </c>
      <c r="H2" s="27">
        <v>2</v>
      </c>
      <c r="I2" s="27">
        <v>1</v>
      </c>
      <c r="J2" s="27">
        <v>2</v>
      </c>
      <c r="K2" s="27">
        <v>2</v>
      </c>
      <c r="L2" s="27">
        <v>2</v>
      </c>
      <c r="M2">
        <f>COUNTIF(C2:L2,"1")</f>
        <v>1</v>
      </c>
      <c r="N2">
        <f>COUNTIF(C2:L2,"2")</f>
        <v>9</v>
      </c>
      <c r="O2">
        <f>M2+N2</f>
        <v>10</v>
      </c>
      <c r="Q2" t="s">
        <v>268</v>
      </c>
      <c r="T2" s="32">
        <v>1</v>
      </c>
      <c r="U2" s="1">
        <v>4</v>
      </c>
      <c r="V2">
        <f>COUNTIF(C2:L2,"1")</f>
        <v>1</v>
      </c>
      <c r="W2" s="1"/>
      <c r="X2" s="44">
        <f>AVERAGE(U2:U121)</f>
        <v>5.791666666666667</v>
      </c>
      <c r="Y2" s="44">
        <f>AVERAGE(V2:V121)</f>
        <v>1.2833333333333334</v>
      </c>
      <c r="Z2" s="44">
        <f>U2-X2</f>
        <v>-1.791666666666667</v>
      </c>
      <c r="AA2" s="44">
        <f>V2-Y2</f>
        <v>-0.28333333333333344</v>
      </c>
      <c r="AB2" s="44">
        <f>(Z2)*(AA2)</f>
        <v>0.50763888888888919</v>
      </c>
      <c r="AC2" s="44">
        <f>SUM(AB2:AB121)</f>
        <v>50.090438888888933</v>
      </c>
      <c r="AD2" s="44">
        <f>AC2/(120-1)</f>
        <v>0.42092805788982296</v>
      </c>
      <c r="AE2" s="44">
        <f>(Z2)*(Z2)</f>
        <v>3.2100694444444455</v>
      </c>
      <c r="AF2" s="44">
        <f>(AA2)*(AA2)</f>
        <v>8.0277777777777837E-2</v>
      </c>
      <c r="AG2" s="44">
        <f>SUM(AE2:AE121)</f>
        <v>373.79796944444411</v>
      </c>
      <c r="AH2" s="44">
        <f>SUM(AF2:AF121)</f>
        <v>262.36987777777773</v>
      </c>
      <c r="AI2" s="44">
        <f>AG2/(120-1)</f>
        <v>3.1411594070961688</v>
      </c>
      <c r="AJ2" s="44">
        <f>AH2/(120-1)</f>
        <v>2.2047888888888885</v>
      </c>
      <c r="AK2" s="44">
        <f>SQRT(AI2)</f>
        <v>1.7723316301122003</v>
      </c>
      <c r="AL2" s="44">
        <f>SQRT(AJ2)</f>
        <v>1.4848531539815271</v>
      </c>
      <c r="AP2" s="32">
        <v>1</v>
      </c>
      <c r="AQ2" s="1">
        <v>3</v>
      </c>
      <c r="AR2">
        <f>COUNTIF(C2:L2,"1")</f>
        <v>1</v>
      </c>
      <c r="AS2" s="44">
        <f>AVERAGE(AQ2:AQ121)</f>
        <v>2.6916666666666669</v>
      </c>
      <c r="AT2" s="44">
        <f>AQ2-AS2</f>
        <v>0.30833333333333313</v>
      </c>
      <c r="AU2" s="44">
        <f>(AT2)*(AA2)</f>
        <v>-8.7361111111111084E-2</v>
      </c>
      <c r="AV2" s="44">
        <f>SUM(AU2:AU121)</f>
        <v>53.483438888888912</v>
      </c>
      <c r="AW2" s="44">
        <f>AV2/(120-1)</f>
        <v>0.4494406629318396</v>
      </c>
      <c r="AX2" s="44">
        <f>(AT2)*(AT2)</f>
        <v>9.5069444444444318E-2</v>
      </c>
      <c r="AY2" s="44">
        <f>SUM(AX2:AX121)</f>
        <v>93.590969444444582</v>
      </c>
      <c r="AZ2" s="44">
        <f>AY2/(120-1)</f>
        <v>0.78647873482726538</v>
      </c>
      <c r="BA2" s="44">
        <f>SQRT(AZ2)</f>
        <v>0.88683636304972602</v>
      </c>
      <c r="BB2" s="44">
        <f>AL2</f>
        <v>1.4848531539815271</v>
      </c>
      <c r="BE2" s="32">
        <v>1</v>
      </c>
      <c r="BF2" s="27">
        <v>2</v>
      </c>
      <c r="BG2" s="27">
        <v>2</v>
      </c>
      <c r="BH2" s="27">
        <v>1</v>
      </c>
      <c r="BI2" s="27">
        <v>2</v>
      </c>
      <c r="BJ2" s="27">
        <v>2</v>
      </c>
      <c r="BK2">
        <f>COUNTIF(BF2:BJ2,"1")</f>
        <v>1</v>
      </c>
      <c r="BL2" s="1"/>
      <c r="BM2" s="1"/>
      <c r="BN2" s="45"/>
      <c r="BO2" s="1"/>
      <c r="BP2" s="1">
        <v>4</v>
      </c>
      <c r="BQ2">
        <f>COUNTIF(C2:L2,"1")</f>
        <v>1</v>
      </c>
      <c r="BR2" s="45">
        <f>_xlfn.RANK.AVG(BP2,$BP$2:$BP$121,1)</f>
        <v>22</v>
      </c>
      <c r="BS2" s="45">
        <f>_xlfn.RANK.AVG(BQ2,$BQ$2:$BQ$121,1)</f>
        <v>62.5</v>
      </c>
      <c r="BT2" s="44">
        <f>BS2-BR2</f>
        <v>40.5</v>
      </c>
      <c r="BU2" s="44">
        <f>(BT2)*(BT2)</f>
        <v>1640.25</v>
      </c>
      <c r="BV2" s="44">
        <f>SUM(BU2:BU121)</f>
        <v>215605.5</v>
      </c>
      <c r="BW2" s="44">
        <v>4</v>
      </c>
      <c r="BX2" s="1">
        <f>COUNTIF(BR:BR,4)</f>
        <v>7</v>
      </c>
      <c r="BY2" s="44">
        <v>22</v>
      </c>
      <c r="BZ2" s="1">
        <f t="shared" ref="BZ2:BZ8" si="0">COUNTIF(BS:BS,BY2)</f>
        <v>43</v>
      </c>
      <c r="CA2" s="45">
        <f>((7^3-7)+(5^3-5)+(19^3-19)+(21^3-21)+(15^3-15)+(29^3-29)+(24^3-24))/12</f>
        <v>4838</v>
      </c>
      <c r="CB2" s="45">
        <f>((BZ2^3-BZ2)+(BZ3^3-BZ3)+(BZ4^3-BZ4)+(BZ5^3-BZ5)+(BZ6^3-BZ6)+(BZ7^3-BZ7)+(BZ8^3-BZ8))/12</f>
        <v>11809.5</v>
      </c>
      <c r="CC2">
        <f>((120^3)-120)/12</f>
        <v>143990</v>
      </c>
      <c r="CD2">
        <f>(2*CC2)-CA2-CB2-BV2</f>
        <v>55727</v>
      </c>
      <c r="CE2">
        <f>2*(SQRT((CC2-CA2)*(CC2-CB2)))</f>
        <v>271242.92385977553</v>
      </c>
      <c r="CF2" s="44">
        <f>(CD2)/(CE2)</f>
        <v>0.20545052090947519</v>
      </c>
      <c r="CG2" s="44"/>
      <c r="CH2" s="44"/>
      <c r="CI2" s="1">
        <v>3</v>
      </c>
      <c r="CJ2">
        <f>COUNTIF(C2:L2,"1")</f>
        <v>1</v>
      </c>
      <c r="CK2" s="45">
        <f>_xlfn.RANK.AVG(CI2,$CI$2:$CI$121,1)</f>
        <v>73.5</v>
      </c>
      <c r="CL2" s="45">
        <f>_xlfn.RANK.AVG(CJ2,$CJ$2:$CJ$121,1)</f>
        <v>62.5</v>
      </c>
      <c r="CM2" s="44">
        <f>CL2-CK2</f>
        <v>-11</v>
      </c>
      <c r="CN2" s="44">
        <f>(CM2)*(CM2)</f>
        <v>121</v>
      </c>
      <c r="CO2" s="44">
        <f>SUM(CN2:CN121)</f>
        <v>154720.5</v>
      </c>
      <c r="CP2" s="44">
        <v>6</v>
      </c>
      <c r="CQ2" s="1">
        <f>COUNTIF(CK:CK,6)</f>
        <v>11</v>
      </c>
      <c r="CR2" s="44" cm="1">
        <f t="array" ref="CR2:CR8">_xlfn._xlws.SORT(_xlfn.UNIQUE(CL2:CL121))</f>
        <v>22</v>
      </c>
      <c r="CS2" s="1">
        <f>COUNTIF(CL:CL,CR2)</f>
        <v>43</v>
      </c>
      <c r="CT2" s="45">
        <f>((11^3-11)+(38^3-38)+(48^3-48)+(23^3-23))/12</f>
        <v>14903.5</v>
      </c>
      <c r="CU2" s="45">
        <f>((CS2^3-CS2)+(CS3^3-CS3)+(CS4^3-CS4)+(CS5^3-CS5)+(CS6^3-CS6)+(CS7^3-CS7)+(CS8^3-CS8))/12</f>
        <v>11809.5</v>
      </c>
      <c r="CV2">
        <f>((120^3)-120)/12</f>
        <v>143990</v>
      </c>
      <c r="CW2">
        <f>(2*CV2)-CT2-CU2-CO2</f>
        <v>106546.5</v>
      </c>
      <c r="CX2">
        <f>2*(SQRT((CV2-CT2)*(CV2-CU2)))</f>
        <v>261248.67933254706</v>
      </c>
      <c r="CY2" s="44">
        <f>(CW2)/(CX2)</f>
        <v>0.40783555450772435</v>
      </c>
      <c r="CZ2" s="44"/>
      <c r="DA2" s="1">
        <v>4</v>
      </c>
      <c r="DB2">
        <f>COUNTIF(BF2:BJ2,"1")</f>
        <v>1</v>
      </c>
      <c r="DC2" s="45">
        <f>_xlfn.RANK.AVG(DA2,$DA$2:$DA$121,1)</f>
        <v>22</v>
      </c>
      <c r="DD2" s="45">
        <f>_xlfn.RANK.AVG(DB2,$DB$2:$DB$121,1)</f>
        <v>72.5</v>
      </c>
      <c r="DE2" s="44">
        <f>DD2-DC2</f>
        <v>50.5</v>
      </c>
      <c r="DF2" s="44">
        <f>(DE2)*(DE2)</f>
        <v>2550.25</v>
      </c>
      <c r="DG2" s="44">
        <f>SUM(DF2:DF121)</f>
        <v>222628.5</v>
      </c>
      <c r="DH2" s="44">
        <v>4</v>
      </c>
      <c r="DI2" s="1">
        <f>COUNTIF(DC:DC,DH2)</f>
        <v>7</v>
      </c>
      <c r="DJ2" s="44">
        <v>27</v>
      </c>
      <c r="DK2" s="1">
        <f>COUNTIF(DD:DD,DJ2)</f>
        <v>53</v>
      </c>
      <c r="DL2" s="45">
        <f>((DI2^3-DI2)+(DI3^3-DI3)+(DI4^3-DI4)+(DI5^3-DI5)+(DI6^3-DI6)+(DI7^3-DI7)+(DI8^3-DI8))/12</f>
        <v>4838</v>
      </c>
      <c r="DM2" s="45">
        <f>((DK2^3-DK2)+(DK3^3-DK3)+(DK4^3-DK4)+(DK5^3-DK5)+(DK6^3-DK6)+(DK7^3-DK7)+(DK8^3-DK8))/12</f>
        <v>17421.5</v>
      </c>
      <c r="DN2">
        <f>((120^3)-120)/12</f>
        <v>143990</v>
      </c>
      <c r="DO2">
        <f>(2*DN2)-DL2-DM2-DG2</f>
        <v>43092</v>
      </c>
      <c r="DP2">
        <f>2*(SQRT((DN2-DL2)*(DN2-DM2)))</f>
        <v>265422.37970450043</v>
      </c>
      <c r="DQ2" s="44">
        <f>(DO2)/(DP2)</f>
        <v>0.16235254935162252</v>
      </c>
      <c r="DR2" s="44"/>
      <c r="DT2" s="1">
        <v>3</v>
      </c>
      <c r="DU2">
        <f>COUNTIF(BF2:BJ2,"1")</f>
        <v>1</v>
      </c>
      <c r="DV2" s="45">
        <f>_xlfn.RANK.AVG(DT2,$DT$2:$DT$121,1)</f>
        <v>73.5</v>
      </c>
      <c r="DW2" s="45">
        <f>_xlfn.RANK.AVG(DU2,$DU$2:$DU$121,1)</f>
        <v>72.5</v>
      </c>
      <c r="DX2" s="44">
        <f>DW2-DV2</f>
        <v>-1</v>
      </c>
      <c r="DY2" s="44">
        <f>(DX2)*(DX2)</f>
        <v>1</v>
      </c>
      <c r="DZ2" s="44">
        <f>SUM(DY2:DY121)</f>
        <v>141321</v>
      </c>
      <c r="EA2" s="44">
        <v>6</v>
      </c>
      <c r="EB2" s="1">
        <f>COUNTIF(DV:DV,EA2)</f>
        <v>11</v>
      </c>
      <c r="EC2" s="44">
        <v>27</v>
      </c>
      <c r="ED2" s="1">
        <f>COUNTIF(DW:DW,EC2)</f>
        <v>53</v>
      </c>
      <c r="EE2" s="45">
        <f>((EB2^3-EB2)+(EB3^3-EB3)+(EB4^3-EB4)+(EB5^3-EB5))/12</f>
        <v>14903.5</v>
      </c>
      <c r="EF2" s="45">
        <f>((ED2^3-ED2)+(ED3^3-ED3)+(ED4^3-ED4)+(ED5^3-ED5)+(ED6^3-ED6)+(ED7^3-ED7))/12</f>
        <v>17421.5</v>
      </c>
      <c r="EG2">
        <f>((120^3)-120)/12</f>
        <v>143990</v>
      </c>
      <c r="EH2">
        <f>(2*EG2)-EE2-EF2-DZ2</f>
        <v>114334</v>
      </c>
      <c r="EI2">
        <f>2*(SQRT((EG2-EE2)*(EG2-EF2)))</f>
        <v>255642.5995427992</v>
      </c>
      <c r="EJ2" s="44">
        <f>(EH2)/(EI2)</f>
        <v>0.44724157947258869</v>
      </c>
      <c r="EL2" s="1">
        <v>1</v>
      </c>
      <c r="EM2">
        <f>COUNTIF(BF2:BJ2,"1")</f>
        <v>1</v>
      </c>
      <c r="EN2" s="45">
        <f>_xlfn.RANK.AVG(EL2,$EL$2:$EL$121,1)</f>
        <v>14</v>
      </c>
      <c r="EO2" s="45">
        <f>_xlfn.RANK.AVG(EM2,$EM$2:$EM$121,1)</f>
        <v>72.5</v>
      </c>
      <c r="EP2" s="44">
        <f>EO2-EN2</f>
        <v>58.5</v>
      </c>
      <c r="EQ2" s="44">
        <f>(EP2)*(EP2)</f>
        <v>3422.25</v>
      </c>
      <c r="ER2" s="44">
        <f>SUM(EQ2:EQ121)</f>
        <v>231931.5</v>
      </c>
      <c r="ES2" s="44">
        <v>14</v>
      </c>
      <c r="ET2" s="1">
        <f>COUNTIF(EN:EN,ES2)</f>
        <v>27</v>
      </c>
      <c r="EU2" s="44">
        <v>27</v>
      </c>
      <c r="EV2" s="1">
        <f>COUNTIF(EO:EO,EU2)</f>
        <v>53</v>
      </c>
      <c r="EW2" s="45">
        <f>((ET2^3-ET2)+(ET3^3-ET3)+(ET4^3-ET4))/12</f>
        <v>20951</v>
      </c>
      <c r="EX2" s="45">
        <f>((EV2^3-EV2)+(EV3^3-EV3)+(EV4^3-EV4)+(EV5^3-EV5)+(EV6^3-EV6)+(EV7^3-EV7))/12</f>
        <v>17421.5</v>
      </c>
      <c r="EY2">
        <f>((120^3)-120)/12</f>
        <v>143990</v>
      </c>
      <c r="EZ2">
        <f>(2*EY2)-EW2-EX2-ER2</f>
        <v>17676</v>
      </c>
      <c r="FA2">
        <f>2*(SQRT((EY2-EW2)*(EY2-EX2)))</f>
        <v>249582.54483436939</v>
      </c>
      <c r="FB2" s="44">
        <f>(EZ2)/(FA2)</f>
        <v>7.0822260473905871E-2</v>
      </c>
      <c r="FF2" s="1">
        <v>1</v>
      </c>
      <c r="FG2">
        <f>COUNTIF(C2:L2,"1")</f>
        <v>1</v>
      </c>
      <c r="FH2" s="45">
        <f>_xlfn.RANK.AVG(FF2,$FF$2:$FF$121,1)</f>
        <v>14</v>
      </c>
      <c r="FI2" s="45">
        <f>_xlfn.RANK.AVG(FG2,$FG$2:$FG$121,1)</f>
        <v>62.5</v>
      </c>
      <c r="FJ2" s="44">
        <f>FI2-FH2</f>
        <v>48.5</v>
      </c>
      <c r="FK2" s="44">
        <f>(FJ2)*(FJ2)</f>
        <v>2352.25</v>
      </c>
      <c r="FL2" s="44">
        <f>SUM(FK2:FK121)</f>
        <v>245277.5</v>
      </c>
      <c r="FM2" s="44">
        <v>14</v>
      </c>
      <c r="FN2" s="1">
        <f>COUNTIF(FH:FH,FM2)</f>
        <v>27</v>
      </c>
      <c r="FO2" s="44" cm="1">
        <f t="array" ref="FO2:FO8">_xlfn._xlws.SORT(_xlfn.UNIQUE(FI2:FI121))</f>
        <v>22</v>
      </c>
      <c r="FP2" s="1">
        <f>COUNTIF(FI:FI,FO2)</f>
        <v>43</v>
      </c>
      <c r="FQ2" s="45">
        <f>((FN2^3-FN2)+(FN3^3-FN3)+(FN4^3-FN4))/12</f>
        <v>20951</v>
      </c>
      <c r="FR2" s="45">
        <f>((FP2^3-FP2)+(FP3^3-FP3)+(FP4^3-FP4)+(FP5^3-FP5)+(FP6^3-FP6)+(FP7^3-FP7)+(FP8^3-FP8))/12</f>
        <v>11809.5</v>
      </c>
      <c r="FS2">
        <f>((120^3)-120)/12</f>
        <v>143990</v>
      </c>
      <c r="FT2">
        <f>(2*FS2)-FQ2-FR2-FL2</f>
        <v>9942</v>
      </c>
      <c r="FU2">
        <f>2*(SQRT((FS2-FQ2)*(FS2-FR2)))</f>
        <v>255055.7314745152</v>
      </c>
      <c r="FV2" s="44">
        <f>(FT2)/(FU2)</f>
        <v>3.8979716089984788E-2</v>
      </c>
      <c r="FY2" s="1">
        <v>3</v>
      </c>
      <c r="FZ2">
        <f>COUNTIF(V2:AE2,"1")</f>
        <v>1</v>
      </c>
      <c r="GA2" s="45">
        <f>_xlfn.RANK.AVG(FY2,$FY$2:$FY$121,1)</f>
        <v>70</v>
      </c>
      <c r="GB2" s="45">
        <f>_xlfn.RANK.AVG(FZ2,$FZ$2:$FZ$121,1)</f>
        <v>101.5</v>
      </c>
      <c r="GC2" s="44">
        <f>GB2-GA2</f>
        <v>31.5</v>
      </c>
      <c r="GD2" s="44">
        <f>(GC2)*(GC2)</f>
        <v>992.25</v>
      </c>
      <c r="GE2" s="44">
        <f>SUM(GD2:GD121)</f>
        <v>219813</v>
      </c>
      <c r="GF2" s="44" cm="1">
        <f t="array" ref="GF2:GF5">_xlfn._xlws.SORT(_xlfn.UNIQUE(GA2:GA121))</f>
        <v>4.5</v>
      </c>
      <c r="GG2" s="1">
        <f>COUNTIF(GA:GA,GF2)</f>
        <v>8</v>
      </c>
      <c r="GH2" s="44" cm="1">
        <f t="array" ref="GH2:GH3">_xlfn._xlws.SORT(_xlfn.UNIQUE(GB2:GB121))</f>
        <v>41.5</v>
      </c>
      <c r="GI2" s="1">
        <f>COUNTIF(GB:GB,GH2)</f>
        <v>82</v>
      </c>
      <c r="GJ2" s="45">
        <f>((GG2^3-GG2)+(GG3^3-GG3)+(GG4^3-GG4)++(GG5^3-GG5))/12</f>
        <v>16277</v>
      </c>
      <c r="GK2" s="45">
        <f>((GI2^3-GI2)+(GI3^3-GI3))/12</f>
        <v>50510</v>
      </c>
      <c r="GL2">
        <f>((120^3)-120)/12</f>
        <v>143990</v>
      </c>
      <c r="GM2">
        <f>(2*GL2)-GJ2-GK2-GE2</f>
        <v>1380</v>
      </c>
      <c r="GN2">
        <f>2*(SQRT((GL2-GJ2)*(GL2-GK2)))</f>
        <v>218527.90430514817</v>
      </c>
      <c r="GO2" s="44">
        <f>(GM2)/(GN2)</f>
        <v>6.3149829967389173E-3</v>
      </c>
      <c r="GP2" s="1"/>
      <c r="GQ2" s="1">
        <v>2</v>
      </c>
      <c r="GR2">
        <f>COUNTIF(AM2:AV2,"1")</f>
        <v>2</v>
      </c>
      <c r="GS2" s="45">
        <f>_xlfn.RANK.AVG(GQ2,$GQ$2:$GQ$121,1)</f>
        <v>19.5</v>
      </c>
      <c r="GT2" s="45">
        <f>_xlfn.RANK.AVG(GR2,$GR$2:$GR$121,1)</f>
        <v>118</v>
      </c>
      <c r="GU2" s="44">
        <f>GT2-GS2</f>
        <v>98.5</v>
      </c>
      <c r="GV2" s="44">
        <f>(GU2)*(GU2)</f>
        <v>9702.25</v>
      </c>
      <c r="GW2" s="44">
        <f>SUM(GV2:GV121)</f>
        <v>268091</v>
      </c>
      <c r="GX2" s="44" cm="1">
        <f t="array" ref="GX2:GX5">_xlfn._xlws.SORT(_xlfn.UNIQUE(GS2:GS121))</f>
        <v>4</v>
      </c>
      <c r="GY2" s="1">
        <f>COUNTIF(GS:GS,GX2)</f>
        <v>7</v>
      </c>
      <c r="GZ2" s="44" cm="1">
        <f t="array" ref="GZ2:GZ4">_xlfn._xlws.SORT(_xlfn.UNIQUE(GT2:GT121))</f>
        <v>38</v>
      </c>
      <c r="HA2" s="1">
        <f>COUNTIF(GT:GT,GZ2)</f>
        <v>75</v>
      </c>
      <c r="HB2" s="45">
        <f>((GY2^3-GY2)+(GY3^3-GY3)+(GY4^3-GY4)+(GY5^3-GY5))/12</f>
        <v>22671.5</v>
      </c>
      <c r="HC2" s="45">
        <f>((HA2^3-HA2)+(HA3^3-HA3)+(HA4^3-HA4))/12</f>
        <v>40490</v>
      </c>
      <c r="HD2">
        <f>((120^3)-120)/12</f>
        <v>143990</v>
      </c>
      <c r="HE2">
        <f>(2*HD2)-HB2-HC2-GW2</f>
        <v>-43272.5</v>
      </c>
      <c r="HF2">
        <f>2*(SQRT((HD2-HB2)*(HD2-HC2)))</f>
        <v>224111.26477711913</v>
      </c>
      <c r="HG2" s="44">
        <f>(HE2)/(HF2)</f>
        <v>-0.19308489487592215</v>
      </c>
      <c r="HI2" s="1">
        <v>2</v>
      </c>
      <c r="HJ2">
        <f>COUNTIF(BF2:BJ2,"1")</f>
        <v>1</v>
      </c>
      <c r="HK2" s="45">
        <f>_xlfn.RANK.AVG(HI2,$HI$2:$HI$121,1)</f>
        <v>19.5</v>
      </c>
      <c r="HL2" s="45">
        <f>_xlfn.RANK.AVG(HJ2,$HJ$2:$HJ$121,1)</f>
        <v>72.5</v>
      </c>
      <c r="HM2" s="44">
        <f>HL2-HK2</f>
        <v>53</v>
      </c>
      <c r="HN2" s="44">
        <f>(HM2)*(HM2)</f>
        <v>2809</v>
      </c>
      <c r="HO2" s="44">
        <f>SUM(HN2:HN121)</f>
        <v>164523</v>
      </c>
      <c r="HP2" s="44" cm="1">
        <f t="array" ref="HP2:HP5">_xlfn._xlws.SORT(_xlfn.UNIQUE(HK2:HK121))</f>
        <v>4</v>
      </c>
      <c r="HQ2" s="1">
        <f>COUNTIF(HK:HK,HP2)</f>
        <v>7</v>
      </c>
      <c r="HR2" s="44" cm="1">
        <f t="array" ref="HR2:HR7">_xlfn._xlws.SORT(_xlfn.UNIQUE(HL2:HL121))</f>
        <v>27</v>
      </c>
      <c r="HS2" s="1">
        <f>COUNTIF(HL:HL,HR2)</f>
        <v>53</v>
      </c>
      <c r="HT2" s="45">
        <f>((HQ2^3-HQ2)+(HQ3^3-HQ3)+(HQ4^3-HQ4)+(HQ5^3-HQ5))/12</f>
        <v>22671.5</v>
      </c>
      <c r="HU2" s="45">
        <f>((HS2^3-HS2)+(HS3^3-HS3)+(HS4^3-HS4)+(HS5^3-HS5)+(HS6^3-HS6)+(HS7^3-HS7))/12</f>
        <v>17421.5</v>
      </c>
      <c r="HV2">
        <f>((120^3)-120)/12</f>
        <v>143990</v>
      </c>
      <c r="HW2">
        <f>(2*HV2)-HT2-HU2-HO2</f>
        <v>83364</v>
      </c>
      <c r="HX2">
        <f>2*(SQRT((HV2-HT2)*(HV2-HU2)))</f>
        <v>247831.39887633285</v>
      </c>
      <c r="HY2" s="44">
        <f>(HW2)/(HX2)</f>
        <v>0.33637384277364463</v>
      </c>
      <c r="HZ2" s="1"/>
      <c r="IA2" s="1">
        <v>2</v>
      </c>
      <c r="IB2">
        <f>'Deepfakes gesamt (120)'!L2</f>
        <v>7</v>
      </c>
      <c r="IC2" s="45">
        <f>_xlfn.RANK.AVG(IA2,$IA$2:$IA$121,1)</f>
        <v>42.5</v>
      </c>
      <c r="ID2" s="45">
        <f>_xlfn.RANK.AVG(IB2,$IB$2:$IB$121,1)</f>
        <v>46</v>
      </c>
      <c r="IE2" s="44">
        <f>ID2-IC2</f>
        <v>3.5</v>
      </c>
      <c r="IF2" s="44">
        <f>(IE2)*(IE2)</f>
        <v>12.25</v>
      </c>
      <c r="IG2" s="44">
        <f>SUM(IF2:IF121)</f>
        <v>285963.5</v>
      </c>
      <c r="IH2" s="44" cm="1">
        <f t="array" ref="IH2:IH4">_xlfn._xlws.SORT(_xlfn.UNIQUE(IC2:IC121))</f>
        <v>12</v>
      </c>
      <c r="II2" s="1">
        <f>COUNTIF(IC:IC,IH2)</f>
        <v>23</v>
      </c>
      <c r="IJ2" s="44" cm="1">
        <f t="array" ref="IJ2:IJ10">_xlfn._xlws.SORT(_xlfn.UNIQUE(ID2:ID121))</f>
        <v>1</v>
      </c>
      <c r="IK2" s="1">
        <f>COUNTIF(ID:ID,IJ2)</f>
        <v>1</v>
      </c>
      <c r="IL2" s="45">
        <f>((II2^3-II2)+(II3^3-II3)+(II4^3-II4)+(II5^3-II5))/12</f>
        <v>22691.5</v>
      </c>
      <c r="IM2" s="45">
        <f>((IK2^3-IK2)+(IK3^3-IK3)+(IK4^3-IK4)+(IK5^3-IK5)+(IK6^3-IK6)+(IK7^3-IK7)+(IK8^3-IK8)+(IK9^3-IK9)+(IK10^3-IK10))/12</f>
        <v>4151</v>
      </c>
      <c r="IN2">
        <f>((120^3)-120)/12</f>
        <v>143990</v>
      </c>
      <c r="IO2">
        <f>(2*IN2)-IL2-IM2-IG2</f>
        <v>-24826</v>
      </c>
      <c r="IP2">
        <f>2*(SQRT((IN2-IL2)*(IN2-IM2)))</f>
        <v>260478.49002556814</v>
      </c>
      <c r="IQ2" s="44">
        <f>(IO2)/(IP2)</f>
        <v>-9.5309213430879156E-2</v>
      </c>
      <c r="IR2" s="1"/>
      <c r="IT2" s="1">
        <v>2</v>
      </c>
      <c r="IU2" s="1">
        <f>'Deepfakes gesamt (120)'!M2</f>
        <v>2</v>
      </c>
      <c r="IV2" s="45">
        <f>_xlfn.RANK.AVG(IT2,$IT$2:$IT$121,1)</f>
        <v>42.5</v>
      </c>
      <c r="IW2" s="45">
        <f>_xlfn.RANK.AVG(IU2,$IU$2:$IU$121,1)</f>
        <v>2.5</v>
      </c>
      <c r="IX2" s="44">
        <f>IW2-IV2</f>
        <v>-40</v>
      </c>
      <c r="IY2" s="44">
        <f>(IX2)*(IX2)</f>
        <v>1600</v>
      </c>
      <c r="IZ2" s="44">
        <f>SUM(IY2:IY121)</f>
        <v>217624</v>
      </c>
      <c r="JA2" s="44" cm="1">
        <f t="array" ref="JA2:JA4">_xlfn._xlws.SORT(_xlfn.UNIQUE(IV2:IV121))</f>
        <v>12</v>
      </c>
      <c r="JB2" s="1">
        <f>COUNTIF(IV:IV,JA2)</f>
        <v>23</v>
      </c>
      <c r="JC2" s="44" cm="1">
        <f t="array" ref="JC2:JC10">_xlfn._xlws.SORT(_xlfn.UNIQUE(IW2:IW121))</f>
        <v>2.5</v>
      </c>
      <c r="JD2" s="1">
        <f>COUNTIF(IW:IW,JC2)</f>
        <v>4</v>
      </c>
      <c r="JE2" s="45">
        <f>((JB2^3-JB2)+(JB3^3-JB3)+(JB4^3-JB4)+(JB5^3-JB5))/12</f>
        <v>22691.5</v>
      </c>
      <c r="JF2" s="45">
        <f>((JD2^3-JD2)+(JD3^3-JD3)+(JD4^3-JD4)+(JD5^3-JD5)+(JD6^3-JD6)+(JD7^3-JD7)+(JD8^3-JD8)+(JD9^3-JD9)+(JD10^3-JD10))/12</f>
        <v>7068.5</v>
      </c>
      <c r="JG2">
        <f>((120^3)-120)/12</f>
        <v>143990</v>
      </c>
      <c r="JH2">
        <f>(2*JG2)-JE2-JF2-IZ2</f>
        <v>40596</v>
      </c>
      <c r="JI2">
        <f>2*(SQRT((JG2-JE2)*(JG2-JF2)))</f>
        <v>257746.950071189</v>
      </c>
      <c r="JJ2" s="44">
        <f>(JH2)/(JI2)</f>
        <v>0.15750331861846473</v>
      </c>
      <c r="JL2" s="1">
        <v>2</v>
      </c>
      <c r="JM2" s="1">
        <f>'Deepfakes gesamt (120)'!Q2</f>
        <v>2</v>
      </c>
      <c r="JN2" s="45">
        <f>_xlfn.RANK.AVG(JL2,$JL$2:$JL$121,1)</f>
        <v>42.5</v>
      </c>
      <c r="JO2" s="45">
        <f>_xlfn.RANK.AVG(JM2,$JM$2:$JM$121,1)</f>
        <v>9.5</v>
      </c>
      <c r="JP2" s="44">
        <f>JO2-JN2</f>
        <v>-33</v>
      </c>
      <c r="JQ2" s="44">
        <f>(JP2)*(JP2)</f>
        <v>1089</v>
      </c>
      <c r="JR2" s="44">
        <f>SUM(JQ2:JQ121)</f>
        <v>243558.5</v>
      </c>
      <c r="JS2" s="44" cm="1">
        <f t="array" ref="JS2:JS4">_xlfn._xlws.SORT(_xlfn.UNIQUE(JN2:JN121))</f>
        <v>12</v>
      </c>
      <c r="JT2" s="1">
        <f>COUNTIF(JN:JN,JS2)</f>
        <v>23</v>
      </c>
      <c r="JU2" s="44" cm="1">
        <f t="array" ref="JU2:JU6">_xlfn._xlws.SORT(_xlfn.UNIQUE(JO2:JO121))</f>
        <v>1.5</v>
      </c>
      <c r="JV2" s="1">
        <f>COUNTIF(JO:JO,JU2)</f>
        <v>2</v>
      </c>
      <c r="JW2" s="45">
        <f>((JT2^3-JT2)+(JT3^3-JT3)+(JT4^3-JT4))/12</f>
        <v>22691.5</v>
      </c>
      <c r="JX2" s="45">
        <f>((JV2^3-JV2)+(JV3^3-JV3)+(JV4^3-JV4)+(JV5^3-JV5)+(JV6^3-JV6))/12</f>
        <v>11606.5</v>
      </c>
      <c r="JY2">
        <f>((120^3)-120)/12</f>
        <v>143990</v>
      </c>
      <c r="JZ2">
        <f>(2*JY2)-JW2-JX2-JR2</f>
        <v>10123.5</v>
      </c>
      <c r="KA2">
        <f>2*(SQRT((JY2-JW2)*(JY2-JX2)))</f>
        <v>253439.69677025737</v>
      </c>
      <c r="KB2" s="44">
        <f>(JZ2)/(KA2)</f>
        <v>3.9944413322025613E-2</v>
      </c>
      <c r="KD2" s="1">
        <v>2</v>
      </c>
      <c r="KE2" s="1">
        <f>'Deepfakes gesamt (120)'!Q2</f>
        <v>2</v>
      </c>
      <c r="KF2" s="45">
        <f>_xlfn.RANK.AVG(KD2,$KD$2:$KD$121,1)</f>
        <v>71.5</v>
      </c>
      <c r="KG2" s="45">
        <f>_xlfn.RANK.AVG(KE2,$KE$2:$KE$121,1)</f>
        <v>9.5</v>
      </c>
      <c r="KH2" s="44">
        <f>KG2-KF2</f>
        <v>-62</v>
      </c>
      <c r="KI2" s="44">
        <f>(KH2)*(KH2)</f>
        <v>3844</v>
      </c>
      <c r="KJ2" s="44">
        <f>SUM(KI2:KI121)</f>
        <v>210258.5</v>
      </c>
      <c r="KK2" s="44" cm="1">
        <f t="array" ref="KK2:KK4">_xlfn._xlws.SORT(_xlfn.UNIQUE(KF2:KF121))</f>
        <v>24.5</v>
      </c>
      <c r="KL2" s="1">
        <f>COUNTIF(KF:KF,KK2)</f>
        <v>48</v>
      </c>
      <c r="KM2" s="44" cm="1">
        <f t="array" ref="KM2:KM6">_xlfn._xlws.SORT(_xlfn.UNIQUE(KG2:KG121))</f>
        <v>1.5</v>
      </c>
      <c r="KN2" s="1">
        <f>COUNTIF(KG:KG,KM2)</f>
        <v>2</v>
      </c>
      <c r="KO2" s="45">
        <f>((KL2^3-KL2)+(KL3^3-KL3)+(KL4^3-KL4))/12</f>
        <v>18782</v>
      </c>
      <c r="KP2" s="45">
        <f>((KN2^3-KN2)+(KN3^3-KN3)+(KN4^3-KN4)+(KN5^3-KN5)+(KN6^3-KN6))/12</f>
        <v>11606.5</v>
      </c>
      <c r="KQ2">
        <f>((120^3)-120)/12</f>
        <v>143990</v>
      </c>
      <c r="KR2">
        <f>(2*KQ2)-KO2-KP2-KJ2</f>
        <v>47333</v>
      </c>
      <c r="KS2">
        <f>2*(SQRT((KQ2-KO2)*(KQ2-KP2)))</f>
        <v>257491.53980665075</v>
      </c>
      <c r="KT2" s="44">
        <f>(KR2)/(KS2)</f>
        <v>0.18382351527177218</v>
      </c>
    </row>
    <row r="3" spans="1:306" x14ac:dyDescent="0.2">
      <c r="A3" s="32">
        <v>2</v>
      </c>
      <c r="B3" s="1">
        <v>6</v>
      </c>
      <c r="C3" s="27">
        <v>2</v>
      </c>
      <c r="D3" s="27">
        <v>2</v>
      </c>
      <c r="E3" s="27">
        <v>2</v>
      </c>
      <c r="F3" s="27">
        <v>2</v>
      </c>
      <c r="G3" s="27">
        <v>2</v>
      </c>
      <c r="H3" s="27">
        <v>2</v>
      </c>
      <c r="I3" s="27">
        <v>2</v>
      </c>
      <c r="J3" s="27">
        <v>2</v>
      </c>
      <c r="K3" s="27">
        <v>2</v>
      </c>
      <c r="L3" s="27">
        <v>1</v>
      </c>
      <c r="M3">
        <f t="shared" ref="M3:M52" si="1">COUNTIF(C3:L3,"1")</f>
        <v>1</v>
      </c>
      <c r="N3">
        <f t="shared" ref="N3:N52" si="2">COUNTIF(C3:L3,"2")</f>
        <v>9</v>
      </c>
      <c r="O3">
        <f t="shared" ref="O3:O52" si="3">M3+N3</f>
        <v>10</v>
      </c>
      <c r="Q3" t="s">
        <v>269</v>
      </c>
      <c r="T3" s="32">
        <v>2</v>
      </c>
      <c r="U3" s="1">
        <v>6</v>
      </c>
      <c r="V3">
        <f t="shared" ref="V3:V7" si="4">COUNTIF(C3:L3,"1")</f>
        <v>1</v>
      </c>
      <c r="X3">
        <v>5.79</v>
      </c>
      <c r="Y3">
        <v>1.28</v>
      </c>
      <c r="Z3" s="44">
        <f t="shared" ref="Z3:Z66" si="5">U3-X3</f>
        <v>0.20999999999999996</v>
      </c>
      <c r="AA3" s="44">
        <f t="shared" ref="AA3:AA66" si="6">V3-Y3</f>
        <v>-0.28000000000000003</v>
      </c>
      <c r="AB3" s="44">
        <f>(Z3)*(AA3)</f>
        <v>-5.8799999999999998E-2</v>
      </c>
      <c r="AE3" s="44">
        <f t="shared" ref="AE3:AE66" si="7">(Z3)*(Z3)</f>
        <v>4.4099999999999986E-2</v>
      </c>
      <c r="AF3" s="44">
        <f t="shared" ref="AF3:AF66" si="8">(AA3)*(AA3)</f>
        <v>7.8400000000000011E-2</v>
      </c>
      <c r="AM3" t="s">
        <v>272</v>
      </c>
      <c r="AP3" s="32">
        <v>2</v>
      </c>
      <c r="AQ3" s="1">
        <v>3</v>
      </c>
      <c r="AR3">
        <f t="shared" ref="AR3:AR7" si="9">COUNTIF(C3:L3,"1")</f>
        <v>1</v>
      </c>
      <c r="AS3">
        <v>2.69</v>
      </c>
      <c r="AT3" s="44">
        <f t="shared" ref="AT3:AT66" si="10">AQ3-AS3</f>
        <v>0.31000000000000005</v>
      </c>
      <c r="AU3" s="44">
        <f t="shared" ref="AU3:AU66" si="11">(AT3)*(AA3)</f>
        <v>-8.680000000000003E-2</v>
      </c>
      <c r="AX3" s="44">
        <f t="shared" ref="AX3:AX66" si="12">(AT3)*(AT3)</f>
        <v>9.6100000000000033E-2</v>
      </c>
      <c r="BB3" t="s">
        <v>315</v>
      </c>
      <c r="BE3" s="32">
        <v>2</v>
      </c>
      <c r="BF3" s="27">
        <v>2</v>
      </c>
      <c r="BG3" s="27">
        <v>2</v>
      </c>
      <c r="BH3" s="27">
        <v>2</v>
      </c>
      <c r="BI3" s="27">
        <v>2</v>
      </c>
      <c r="BJ3" s="27">
        <v>1</v>
      </c>
      <c r="BK3">
        <f t="shared" ref="BK3:BK66" si="13">COUNTIF(BF3:BJ3,"1")</f>
        <v>1</v>
      </c>
      <c r="BL3" s="1"/>
      <c r="BM3" s="44"/>
      <c r="BN3" s="45"/>
      <c r="BO3" s="1"/>
      <c r="BP3" s="1">
        <v>6</v>
      </c>
      <c r="BQ3">
        <f t="shared" ref="BQ3:BQ66" si="14">COUNTIF(C3:L3,"1")</f>
        <v>1</v>
      </c>
      <c r="BR3" s="45">
        <f t="shared" ref="BR3:BR66" si="15">_xlfn.RANK.AVG(BP3,$BP$2:$BP$121,1)</f>
        <v>60</v>
      </c>
      <c r="BS3" s="45">
        <f t="shared" ref="BS3:BS66" si="16">_xlfn.RANK.AVG(BQ3,$BQ$2:$BQ$121,1)</f>
        <v>62.5</v>
      </c>
      <c r="BT3" s="44">
        <f t="shared" ref="BT3:BT66" si="17">BS3-BR3</f>
        <v>2.5</v>
      </c>
      <c r="BU3" s="44">
        <f t="shared" ref="BU3:BU66" si="18">(BT3)*(BT3)</f>
        <v>6.25</v>
      </c>
      <c r="BV3" s="44"/>
      <c r="BW3" s="44">
        <v>10</v>
      </c>
      <c r="BX3" s="1">
        <f>COUNTIF(BR:BR,10)</f>
        <v>5</v>
      </c>
      <c r="BY3" s="44">
        <v>62.5</v>
      </c>
      <c r="BZ3" s="1">
        <f t="shared" si="0"/>
        <v>38</v>
      </c>
      <c r="CI3" s="1">
        <v>3</v>
      </c>
      <c r="CJ3">
        <f t="shared" ref="CJ3:CJ66" si="19">COUNTIF(C3:L3,"1")</f>
        <v>1</v>
      </c>
      <c r="CK3" s="45">
        <f t="shared" ref="CK3:CK66" si="20">_xlfn.RANK.AVG(CI3,$CI$2:$CI$121,1)</f>
        <v>73.5</v>
      </c>
      <c r="CL3" s="45">
        <f t="shared" ref="CL3:CL66" si="21">_xlfn.RANK.AVG(CJ3,$CJ$2:$CJ$121,1)</f>
        <v>62.5</v>
      </c>
      <c r="CM3" s="44">
        <f t="shared" ref="CM3:CM66" si="22">CL3-CK3</f>
        <v>-11</v>
      </c>
      <c r="CN3" s="44">
        <f t="shared" ref="CN3:CN66" si="23">(CM3)*(CM3)</f>
        <v>121</v>
      </c>
      <c r="CO3" s="44"/>
      <c r="CP3" s="44">
        <v>30.5</v>
      </c>
      <c r="CQ3" s="1">
        <f>COUNTIF(CK:CK,30.5)</f>
        <v>38</v>
      </c>
      <c r="CR3" s="44">
        <v>62.5</v>
      </c>
      <c r="CS3" s="1">
        <f>COUNTIF(CL:CL,CR3)</f>
        <v>38</v>
      </c>
      <c r="DA3" s="1">
        <v>6</v>
      </c>
      <c r="DB3">
        <f t="shared" ref="DB3:DB66" si="24">COUNTIF(BF3:BJ3,"1")</f>
        <v>1</v>
      </c>
      <c r="DC3" s="45">
        <f t="shared" ref="DC3:DC66" si="25">_xlfn.RANK.AVG(DA3,$DA$2:$DA$121,1)</f>
        <v>60</v>
      </c>
      <c r="DD3" s="45">
        <f t="shared" ref="DD3:DD66" si="26">_xlfn.RANK.AVG(DB3,$DB$2:$DB$121,1)</f>
        <v>72.5</v>
      </c>
      <c r="DE3" s="44">
        <f t="shared" ref="DE3:DE66" si="27">DD3-DC3</f>
        <v>12.5</v>
      </c>
      <c r="DF3" s="44">
        <f t="shared" ref="DF3:DF66" si="28">(DE3)*(DE3)</f>
        <v>156.25</v>
      </c>
      <c r="DG3" s="44"/>
      <c r="DH3" s="44">
        <v>10</v>
      </c>
      <c r="DI3" s="1">
        <f t="shared" ref="DI3:DI8" si="29">COUNTIF(DC:DC,DH3)</f>
        <v>5</v>
      </c>
      <c r="DJ3" s="44">
        <v>72.5</v>
      </c>
      <c r="DK3" s="1">
        <f t="shared" ref="DK3:DK7" si="30">COUNTIF(DD:DD,DJ3)</f>
        <v>38</v>
      </c>
      <c r="DT3" s="1">
        <v>3</v>
      </c>
      <c r="DU3">
        <f t="shared" ref="DU3:DU66" si="31">COUNTIF(BF3:BJ3,"1")</f>
        <v>1</v>
      </c>
      <c r="DV3" s="45">
        <f>_xlfn.RANK.AVG(DT3,$DT$2:$DT$121,1)</f>
        <v>73.5</v>
      </c>
      <c r="DW3" s="45">
        <f t="shared" ref="DW3:DW66" si="32">_xlfn.RANK.AVG(DU3,$DU$2:$DU$121,1)</f>
        <v>72.5</v>
      </c>
      <c r="DX3" s="44">
        <f t="shared" ref="DX3:DX66" si="33">DW3-DV3</f>
        <v>-1</v>
      </c>
      <c r="DY3" s="44">
        <f t="shared" ref="DY3:DY66" si="34">(DX3)*(DX3)</f>
        <v>1</v>
      </c>
      <c r="DZ3" s="44"/>
      <c r="EA3" s="44">
        <v>30.5</v>
      </c>
      <c r="EB3" s="1">
        <f t="shared" ref="EB3:EB5" si="35">COUNTIF(DV:DV,EA3)</f>
        <v>38</v>
      </c>
      <c r="EC3" s="44">
        <v>72.5</v>
      </c>
      <c r="ED3" s="1">
        <f t="shared" ref="ED3:ED7" si="36">COUNTIF(DW:DW,EC3)</f>
        <v>38</v>
      </c>
      <c r="EL3" s="1">
        <v>2</v>
      </c>
      <c r="EM3">
        <f t="shared" ref="EM3:EM66" si="37">COUNTIF(BF3:BJ3,"1")</f>
        <v>1</v>
      </c>
      <c r="EN3" s="45">
        <f t="shared" ref="EN3:EN66" si="38">_xlfn.RANK.AVG(EL3,$EL$2:$EL$121,1)</f>
        <v>56</v>
      </c>
      <c r="EO3" s="45">
        <f t="shared" ref="EO3:EO66" si="39">_xlfn.RANK.AVG(EM3,$EM$2:$EM$121,1)</f>
        <v>72.5</v>
      </c>
      <c r="EP3" s="44">
        <f t="shared" ref="EP3:EP66" si="40">EO3-EN3</f>
        <v>16.5</v>
      </c>
      <c r="EQ3" s="44">
        <f t="shared" ref="EQ3:EQ66" si="41">(EP3)*(EP3)</f>
        <v>272.25</v>
      </c>
      <c r="ER3" s="44"/>
      <c r="ES3" s="44">
        <v>56</v>
      </c>
      <c r="ET3" s="1">
        <f t="shared" ref="ET3:ET4" si="42">COUNTIF(EN:EN,ES3)</f>
        <v>57</v>
      </c>
      <c r="EU3" s="44">
        <v>72.5</v>
      </c>
      <c r="EV3" s="1">
        <f t="shared" ref="EV3:EV7" si="43">COUNTIF(EO:EO,EU3)</f>
        <v>38</v>
      </c>
      <c r="FF3" s="1">
        <v>2</v>
      </c>
      <c r="FG3">
        <f t="shared" ref="FG3:FG66" si="44">COUNTIF(C3:L3,"1")</f>
        <v>1</v>
      </c>
      <c r="FH3" s="45">
        <f>_xlfn.RANK.AVG(FF3,$FF$2:$FF$121,1)</f>
        <v>56</v>
      </c>
      <c r="FI3" s="45">
        <f t="shared" ref="FI3:FI66" si="45">_xlfn.RANK.AVG(FG3,$FG$2:$FG$121,1)</f>
        <v>62.5</v>
      </c>
      <c r="FJ3" s="44">
        <f t="shared" ref="FJ3:FJ66" si="46">FI3-FH3</f>
        <v>6.5</v>
      </c>
      <c r="FK3" s="44">
        <f t="shared" ref="FK3:FK66" si="47">(FJ3)*(FJ3)</f>
        <v>42.25</v>
      </c>
      <c r="FL3" s="44"/>
      <c r="FM3" s="44">
        <v>56</v>
      </c>
      <c r="FN3" s="1">
        <f t="shared" ref="FN3:FN4" si="48">COUNTIF(FH:FH,FM3)</f>
        <v>57</v>
      </c>
      <c r="FO3" s="44">
        <v>62.5</v>
      </c>
      <c r="FP3" s="1">
        <f t="shared" ref="FP3:FP8" si="49">COUNTIF(FI:FI,FO3)</f>
        <v>38</v>
      </c>
      <c r="FY3" s="1">
        <v>4</v>
      </c>
      <c r="FZ3">
        <f t="shared" ref="FZ3:FZ66" si="50">COUNTIF(V3:AE3,"1")</f>
        <v>1</v>
      </c>
      <c r="GA3" s="45">
        <f t="shared" ref="GA3:GA66" si="51">_xlfn.RANK.AVG(FY3,$FY$2:$FY$121,1)</f>
        <v>108</v>
      </c>
      <c r="GB3" s="45">
        <f t="shared" ref="GB3:GB66" si="52">_xlfn.RANK.AVG(FZ3,$FZ$2:$FZ$121,1)</f>
        <v>101.5</v>
      </c>
      <c r="GC3" s="44">
        <f t="shared" ref="GC3:GC66" si="53">GB3-GA3</f>
        <v>-6.5</v>
      </c>
      <c r="GD3" s="44">
        <f t="shared" ref="GD3:GD66" si="54">(GC3)*(GC3)</f>
        <v>42.25</v>
      </c>
      <c r="GE3" s="44"/>
      <c r="GF3" s="44">
        <v>26.5</v>
      </c>
      <c r="GG3" s="1">
        <f t="shared" ref="GG3:GG5" si="55">COUNTIF(GA:GA,GF3)</f>
        <v>36</v>
      </c>
      <c r="GH3" s="44">
        <v>101.5</v>
      </c>
      <c r="GI3" s="1">
        <f t="shared" ref="GI3" si="56">COUNTIF(GB:GB,GH3)</f>
        <v>38</v>
      </c>
      <c r="GP3" s="1"/>
      <c r="GQ3" s="1">
        <v>3</v>
      </c>
      <c r="GR3">
        <f t="shared" ref="GR3:GR66" si="57">COUNTIF(AM3:AV3,"1")</f>
        <v>1</v>
      </c>
      <c r="GS3" s="45">
        <f t="shared" ref="GS3:GS66" si="58">_xlfn.RANK.AVG(GQ3,$GQ$2:$GQ$121,1)</f>
        <v>62.5</v>
      </c>
      <c r="GT3" s="45">
        <f t="shared" ref="GT3:GT66" si="59">_xlfn.RANK.AVG(GR3,$GR$2:$GR$121,1)</f>
        <v>95.5</v>
      </c>
      <c r="GU3" s="44">
        <f t="shared" ref="GU3:GU66" si="60">GT3-GS3</f>
        <v>33</v>
      </c>
      <c r="GV3" s="44">
        <f t="shared" ref="GV3:GV66" si="61">(GU3)*(GU3)</f>
        <v>1089</v>
      </c>
      <c r="GW3" s="44"/>
      <c r="GX3" s="44">
        <v>19.5</v>
      </c>
      <c r="GY3" s="1">
        <f t="shared" ref="GY3:GY5" si="62">COUNTIF(GS:GS,GX3)</f>
        <v>24</v>
      </c>
      <c r="GZ3" s="44">
        <v>95.5</v>
      </c>
      <c r="HA3" s="1">
        <f t="shared" ref="HA3:HA4" si="63">COUNTIF(GT:GT,GZ3)</f>
        <v>40</v>
      </c>
      <c r="HI3" s="1">
        <v>3</v>
      </c>
      <c r="HJ3">
        <f t="shared" ref="HJ3:HJ66" si="64">COUNTIF(BF3:BJ3,"1")</f>
        <v>1</v>
      </c>
      <c r="HK3" s="45">
        <f t="shared" ref="HK3:HK66" si="65">_xlfn.RANK.AVG(HI3,$HI$2:$HI$121,1)</f>
        <v>62.5</v>
      </c>
      <c r="HL3" s="45">
        <f t="shared" ref="HL3:HL66" si="66">_xlfn.RANK.AVG(HJ3,$HJ$2:$HJ$121,1)</f>
        <v>72.5</v>
      </c>
      <c r="HM3" s="44">
        <f t="shared" ref="HM3:HM66" si="67">HL3-HK3</f>
        <v>10</v>
      </c>
      <c r="HN3" s="44">
        <f t="shared" ref="HN3:HN66" si="68">(HM3)*(HM3)</f>
        <v>100</v>
      </c>
      <c r="HO3" s="44"/>
      <c r="HP3" s="44">
        <v>19.5</v>
      </c>
      <c r="HQ3" s="1">
        <f t="shared" ref="HQ3:HQ5" si="69">COUNTIF(HK:HK,HP3)</f>
        <v>24</v>
      </c>
      <c r="HR3" s="44">
        <v>72.5</v>
      </c>
      <c r="HS3" s="1">
        <f t="shared" ref="HS3:HS7" si="70">COUNTIF(HL:HL,HR3)</f>
        <v>38</v>
      </c>
      <c r="HZ3" s="1"/>
      <c r="IA3" s="1">
        <v>2</v>
      </c>
      <c r="IB3">
        <f>'Deepfakes gesamt (120)'!L3</f>
        <v>9</v>
      </c>
      <c r="IC3" s="45">
        <f>_xlfn.RANK.AVG(IA3,$IA$2:$IA$121,1)</f>
        <v>42.5</v>
      </c>
      <c r="ID3" s="45">
        <f t="shared" ref="ID3:ID66" si="71">_xlfn.RANK.AVG(IB3,$IB$2:$IB$121,1)</f>
        <v>90.5</v>
      </c>
      <c r="IE3" s="44">
        <f t="shared" ref="IE3:IE66" si="72">ID3-IC3</f>
        <v>48</v>
      </c>
      <c r="IF3" s="44">
        <f t="shared" ref="IF3:IF66" si="73">(IE3)*(IE3)</f>
        <v>2304</v>
      </c>
      <c r="IG3" s="44"/>
      <c r="IH3" s="44">
        <v>42.5</v>
      </c>
      <c r="II3" s="1">
        <f t="shared" ref="II3:II5" si="74">COUNTIF(IC:IC,IH3)</f>
        <v>38</v>
      </c>
      <c r="IJ3" s="44">
        <v>2</v>
      </c>
      <c r="IK3" s="1">
        <f t="shared" ref="IK3:IK10" si="75">COUNTIF(ID:ID,IJ3)</f>
        <v>1</v>
      </c>
      <c r="IR3" s="1"/>
      <c r="IT3" s="1">
        <v>2</v>
      </c>
      <c r="IU3" s="1">
        <f>'Deepfakes gesamt (120)'!M3</f>
        <v>4</v>
      </c>
      <c r="IV3" s="45">
        <f t="shared" ref="IV3:IV66" si="76">_xlfn.RANK.AVG(IT3,$IT$2:$IT$121,1)</f>
        <v>42.5</v>
      </c>
      <c r="IW3" s="45">
        <f t="shared" ref="IW3:IW66" si="77">_xlfn.RANK.AVG(IU3,$IU$2:$IU$121,1)</f>
        <v>40.5</v>
      </c>
      <c r="IX3" s="44">
        <f t="shared" ref="IX3:IX66" si="78">IW3-IV3</f>
        <v>-2</v>
      </c>
      <c r="IY3" s="44">
        <f t="shared" ref="IY3:IY66" si="79">(IX3)*(IX3)</f>
        <v>4</v>
      </c>
      <c r="IZ3" s="44"/>
      <c r="JA3" s="44">
        <v>42.5</v>
      </c>
      <c r="JB3" s="1">
        <f t="shared" ref="JB3:JB5" si="80">COUNTIF(IV:IV,JA3)</f>
        <v>38</v>
      </c>
      <c r="JC3" s="44">
        <v>16</v>
      </c>
      <c r="JD3" s="1">
        <f t="shared" ref="JD3:JD10" si="81">COUNTIF(IW:IW,JC3)</f>
        <v>23</v>
      </c>
      <c r="JL3" s="1">
        <v>2</v>
      </c>
      <c r="JM3" s="1">
        <f>'Deepfakes gesamt (120)'!Q3</f>
        <v>4</v>
      </c>
      <c r="JN3" s="45">
        <f t="shared" ref="JN3:JN66" si="82">_xlfn.RANK.AVG(JL3,$JL$2:$JL$121,1)</f>
        <v>42.5</v>
      </c>
      <c r="JO3" s="45">
        <f t="shared" ref="JO3:JO66" si="83">_xlfn.RANK.AVG(JM3,$JM$2:$JM$121,1)</f>
        <v>72.5</v>
      </c>
      <c r="JP3" s="44">
        <f t="shared" ref="JP3:JP66" si="84">JO3-JN3</f>
        <v>30</v>
      </c>
      <c r="JQ3" s="44">
        <f t="shared" ref="JQ3:JQ66" si="85">(JP3)*(JP3)</f>
        <v>900</v>
      </c>
      <c r="JR3" s="44"/>
      <c r="JS3" s="44">
        <v>42.5</v>
      </c>
      <c r="JT3" s="1">
        <f t="shared" ref="JT3:JT4" si="86">COUNTIF(JN:JN,JS3)</f>
        <v>38</v>
      </c>
      <c r="JU3" s="44">
        <v>9.5</v>
      </c>
      <c r="JV3" s="1">
        <f t="shared" ref="JV3:JV6" si="87">COUNTIF(JO:JO,JU3)</f>
        <v>14</v>
      </c>
      <c r="KD3" s="1">
        <v>1</v>
      </c>
      <c r="KE3" s="1">
        <f>'Deepfakes gesamt (120)'!Q3</f>
        <v>4</v>
      </c>
      <c r="KF3" s="45">
        <f t="shared" ref="KF3:KF66" si="88">_xlfn.RANK.AVG(KD3,$KD$2:$KD$121,1)</f>
        <v>24.5</v>
      </c>
      <c r="KG3" s="45">
        <f t="shared" ref="KG3:KG66" si="89">_xlfn.RANK.AVG(KE3,$KE$2:$KE$121,1)</f>
        <v>72.5</v>
      </c>
      <c r="KH3" s="44">
        <f t="shared" ref="KH3:KH66" si="90">KG3-KF3</f>
        <v>48</v>
      </c>
      <c r="KI3" s="44">
        <f t="shared" ref="KI3:KI66" si="91">(KH3)*(KH3)</f>
        <v>2304</v>
      </c>
      <c r="KJ3" s="44"/>
      <c r="KK3" s="44">
        <v>71.5</v>
      </c>
      <c r="KL3" s="1">
        <f t="shared" ref="KL3:KL4" si="92">COUNTIF(KF:KF,KK3)</f>
        <v>46</v>
      </c>
      <c r="KM3" s="44">
        <v>9.5</v>
      </c>
      <c r="KN3" s="1">
        <f t="shared" ref="KN3:KN6" si="93">COUNTIF(KG:KG,KM3)</f>
        <v>14</v>
      </c>
    </row>
    <row r="4" spans="1:306" x14ac:dyDescent="0.2">
      <c r="A4" s="32">
        <v>3</v>
      </c>
      <c r="B4" s="1">
        <v>7</v>
      </c>
      <c r="C4" s="27">
        <v>2</v>
      </c>
      <c r="D4" s="27">
        <v>2</v>
      </c>
      <c r="E4" s="27">
        <v>2</v>
      </c>
      <c r="F4" s="27">
        <v>2</v>
      </c>
      <c r="G4" s="27">
        <v>2</v>
      </c>
      <c r="H4" s="27">
        <v>2</v>
      </c>
      <c r="I4" s="27">
        <v>2</v>
      </c>
      <c r="J4" s="27">
        <v>2</v>
      </c>
      <c r="K4" s="27">
        <v>2</v>
      </c>
      <c r="L4" s="27">
        <v>2</v>
      </c>
      <c r="M4">
        <f t="shared" si="1"/>
        <v>0</v>
      </c>
      <c r="N4">
        <f t="shared" si="2"/>
        <v>10</v>
      </c>
      <c r="O4">
        <f t="shared" si="3"/>
        <v>10</v>
      </c>
      <c r="T4" s="32">
        <v>3</v>
      </c>
      <c r="U4" s="1">
        <v>7</v>
      </c>
      <c r="V4">
        <f t="shared" si="4"/>
        <v>0</v>
      </c>
      <c r="X4">
        <v>5.79</v>
      </c>
      <c r="Y4">
        <v>1.28</v>
      </c>
      <c r="Z4" s="44">
        <f t="shared" si="5"/>
        <v>1.21</v>
      </c>
      <c r="AA4" s="44">
        <f t="shared" si="6"/>
        <v>-1.28</v>
      </c>
      <c r="AB4" s="44">
        <f t="shared" ref="AB4:AB66" si="94">(Z4)*(AA4)</f>
        <v>-1.5488</v>
      </c>
      <c r="AE4" s="44">
        <f t="shared" si="7"/>
        <v>1.4641</v>
      </c>
      <c r="AF4" s="44">
        <f t="shared" si="8"/>
        <v>1.6384000000000001</v>
      </c>
      <c r="AM4" t="s">
        <v>269</v>
      </c>
      <c r="AP4" s="32">
        <v>3</v>
      </c>
      <c r="AQ4" s="1">
        <v>3</v>
      </c>
      <c r="AR4">
        <f t="shared" si="9"/>
        <v>0</v>
      </c>
      <c r="AS4">
        <v>2.69</v>
      </c>
      <c r="AT4" s="44">
        <f t="shared" si="10"/>
        <v>0.31000000000000005</v>
      </c>
      <c r="AU4" s="44">
        <f t="shared" si="11"/>
        <v>-0.3968000000000001</v>
      </c>
      <c r="AX4" s="44">
        <f t="shared" si="12"/>
        <v>9.6100000000000033E-2</v>
      </c>
      <c r="BE4" s="32">
        <v>3</v>
      </c>
      <c r="BF4" s="27">
        <v>2</v>
      </c>
      <c r="BG4" s="27">
        <v>2</v>
      </c>
      <c r="BH4" s="27">
        <v>2</v>
      </c>
      <c r="BI4" s="27">
        <v>2</v>
      </c>
      <c r="BJ4" s="27">
        <v>2</v>
      </c>
      <c r="BK4">
        <f t="shared" si="13"/>
        <v>0</v>
      </c>
      <c r="BL4" s="1"/>
      <c r="BM4" s="1"/>
      <c r="BN4" s="45"/>
      <c r="BO4" s="1"/>
      <c r="BP4" s="1">
        <v>7</v>
      </c>
      <c r="BQ4">
        <f t="shared" si="14"/>
        <v>0</v>
      </c>
      <c r="BR4" s="45">
        <f t="shared" si="15"/>
        <v>82</v>
      </c>
      <c r="BS4" s="45">
        <f t="shared" si="16"/>
        <v>22</v>
      </c>
      <c r="BT4" s="44">
        <f t="shared" si="17"/>
        <v>-60</v>
      </c>
      <c r="BU4" s="44">
        <f t="shared" si="18"/>
        <v>3600</v>
      </c>
      <c r="BV4" s="44"/>
      <c r="BW4" s="44">
        <v>22</v>
      </c>
      <c r="BX4" s="1">
        <f>COUNTIF(BR:BR,22)</f>
        <v>19</v>
      </c>
      <c r="BY4" s="44">
        <v>90</v>
      </c>
      <c r="BZ4" s="1">
        <f t="shared" si="0"/>
        <v>17</v>
      </c>
      <c r="CI4" s="1">
        <v>3</v>
      </c>
      <c r="CJ4">
        <f t="shared" si="19"/>
        <v>0</v>
      </c>
      <c r="CK4" s="45">
        <f t="shared" si="20"/>
        <v>73.5</v>
      </c>
      <c r="CL4" s="45">
        <f t="shared" si="21"/>
        <v>22</v>
      </c>
      <c r="CM4" s="44">
        <f t="shared" si="22"/>
        <v>-51.5</v>
      </c>
      <c r="CN4" s="44">
        <f t="shared" si="23"/>
        <v>2652.25</v>
      </c>
      <c r="CO4" s="44"/>
      <c r="CP4" s="44">
        <v>73.5</v>
      </c>
      <c r="CQ4" s="1">
        <f>COUNTIF(CK:CK,73.5)</f>
        <v>48</v>
      </c>
      <c r="CR4" s="44">
        <v>90</v>
      </c>
      <c r="CS4" s="1">
        <f>COUNTIF(CL:CL,CR4)</f>
        <v>17</v>
      </c>
      <c r="DA4" s="1">
        <v>7</v>
      </c>
      <c r="DB4">
        <f t="shared" si="24"/>
        <v>0</v>
      </c>
      <c r="DC4" s="45">
        <f t="shared" si="25"/>
        <v>82</v>
      </c>
      <c r="DD4" s="45">
        <f t="shared" si="26"/>
        <v>27</v>
      </c>
      <c r="DE4" s="44">
        <f t="shared" si="27"/>
        <v>-55</v>
      </c>
      <c r="DF4" s="44">
        <f t="shared" si="28"/>
        <v>3025</v>
      </c>
      <c r="DG4" s="44"/>
      <c r="DH4" s="44">
        <v>22</v>
      </c>
      <c r="DI4" s="1">
        <f t="shared" si="29"/>
        <v>19</v>
      </c>
      <c r="DJ4" s="44">
        <v>99.5</v>
      </c>
      <c r="DK4" s="1">
        <f t="shared" si="30"/>
        <v>16</v>
      </c>
      <c r="DT4" s="1">
        <v>3</v>
      </c>
      <c r="DU4">
        <f t="shared" si="31"/>
        <v>0</v>
      </c>
      <c r="DV4" s="45">
        <f t="shared" ref="DV4:DV66" si="95">_xlfn.RANK.AVG(DT4,$DT$2:$DT$121,1)</f>
        <v>73.5</v>
      </c>
      <c r="DW4" s="45">
        <f t="shared" si="32"/>
        <v>27</v>
      </c>
      <c r="DX4" s="44">
        <f t="shared" si="33"/>
        <v>-46.5</v>
      </c>
      <c r="DY4" s="44">
        <f t="shared" si="34"/>
        <v>2162.25</v>
      </c>
      <c r="DZ4" s="44"/>
      <c r="EA4" s="44">
        <v>73.5</v>
      </c>
      <c r="EB4" s="1">
        <f t="shared" si="35"/>
        <v>48</v>
      </c>
      <c r="EC4" s="44">
        <v>99.5</v>
      </c>
      <c r="ED4" s="1">
        <f t="shared" si="36"/>
        <v>16</v>
      </c>
      <c r="EL4" s="1">
        <v>2</v>
      </c>
      <c r="EM4">
        <f t="shared" si="37"/>
        <v>0</v>
      </c>
      <c r="EN4" s="45">
        <f t="shared" si="38"/>
        <v>56</v>
      </c>
      <c r="EO4" s="45">
        <f t="shared" si="39"/>
        <v>27</v>
      </c>
      <c r="EP4" s="44">
        <f t="shared" si="40"/>
        <v>-29</v>
      </c>
      <c r="EQ4" s="44">
        <f t="shared" si="41"/>
        <v>841</v>
      </c>
      <c r="ER4" s="44"/>
      <c r="ES4" s="44">
        <v>102.5</v>
      </c>
      <c r="ET4" s="1">
        <f t="shared" si="42"/>
        <v>36</v>
      </c>
      <c r="EU4" s="44">
        <v>99.5</v>
      </c>
      <c r="EV4" s="1">
        <f t="shared" si="43"/>
        <v>16</v>
      </c>
      <c r="FF4" s="1">
        <v>2</v>
      </c>
      <c r="FG4">
        <f t="shared" si="44"/>
        <v>0</v>
      </c>
      <c r="FH4" s="45">
        <f t="shared" ref="FH4:FH66" si="96">_xlfn.RANK.AVG(FF4,$FF$2:$FF$121,1)</f>
        <v>56</v>
      </c>
      <c r="FI4" s="45">
        <f t="shared" si="45"/>
        <v>22</v>
      </c>
      <c r="FJ4" s="44">
        <f t="shared" si="46"/>
        <v>-34</v>
      </c>
      <c r="FK4" s="44">
        <f t="shared" si="47"/>
        <v>1156</v>
      </c>
      <c r="FL4" s="44"/>
      <c r="FM4" s="44">
        <v>102.5</v>
      </c>
      <c r="FN4" s="1">
        <f t="shared" si="48"/>
        <v>36</v>
      </c>
      <c r="FO4" s="44">
        <v>90</v>
      </c>
      <c r="FP4" s="1">
        <f t="shared" si="49"/>
        <v>17</v>
      </c>
      <c r="FY4" s="1">
        <v>4</v>
      </c>
      <c r="FZ4">
        <f t="shared" si="50"/>
        <v>0</v>
      </c>
      <c r="GA4" s="45">
        <f t="shared" si="51"/>
        <v>108</v>
      </c>
      <c r="GB4" s="45">
        <f t="shared" si="52"/>
        <v>41.5</v>
      </c>
      <c r="GC4" s="44">
        <f t="shared" si="53"/>
        <v>-66.5</v>
      </c>
      <c r="GD4" s="44">
        <f t="shared" si="54"/>
        <v>4422.25</v>
      </c>
      <c r="GE4" s="44"/>
      <c r="GF4" s="44">
        <v>70</v>
      </c>
      <c r="GG4" s="1">
        <f t="shared" si="55"/>
        <v>51</v>
      </c>
      <c r="GH4" s="44"/>
      <c r="GI4" s="1"/>
      <c r="GP4" s="1"/>
      <c r="GQ4" s="1">
        <v>3</v>
      </c>
      <c r="GR4">
        <f t="shared" si="57"/>
        <v>0</v>
      </c>
      <c r="GS4" s="45">
        <f t="shared" si="58"/>
        <v>62.5</v>
      </c>
      <c r="GT4" s="45">
        <f t="shared" si="59"/>
        <v>38</v>
      </c>
      <c r="GU4" s="44">
        <f t="shared" si="60"/>
        <v>-24.5</v>
      </c>
      <c r="GV4" s="44">
        <f t="shared" si="61"/>
        <v>600.25</v>
      </c>
      <c r="GW4" s="44"/>
      <c r="GX4" s="44">
        <v>62.5</v>
      </c>
      <c r="GY4" s="1">
        <f t="shared" si="62"/>
        <v>62</v>
      </c>
      <c r="GZ4" s="44">
        <v>118</v>
      </c>
      <c r="HA4" s="1">
        <f t="shared" si="63"/>
        <v>5</v>
      </c>
      <c r="HI4" s="1">
        <v>3</v>
      </c>
      <c r="HJ4">
        <f t="shared" si="64"/>
        <v>0</v>
      </c>
      <c r="HK4" s="45">
        <f t="shared" si="65"/>
        <v>62.5</v>
      </c>
      <c r="HL4" s="45">
        <f t="shared" si="66"/>
        <v>27</v>
      </c>
      <c r="HM4" s="44">
        <f t="shared" si="67"/>
        <v>-35.5</v>
      </c>
      <c r="HN4" s="44">
        <f t="shared" si="68"/>
        <v>1260.25</v>
      </c>
      <c r="HO4" s="44"/>
      <c r="HP4" s="44">
        <v>62.5</v>
      </c>
      <c r="HQ4" s="1">
        <f t="shared" si="69"/>
        <v>62</v>
      </c>
      <c r="HR4" s="44">
        <v>99.5</v>
      </c>
      <c r="HS4" s="1">
        <f t="shared" si="70"/>
        <v>16</v>
      </c>
      <c r="HZ4" s="1"/>
      <c r="IA4" s="1">
        <v>3</v>
      </c>
      <c r="IB4">
        <f>'Deepfakes gesamt (120)'!L4</f>
        <v>7</v>
      </c>
      <c r="IC4" s="45">
        <f t="shared" ref="IC4:IC66" si="97">_xlfn.RANK.AVG(IA4,$IA$2:$IA$121,1)</f>
        <v>91</v>
      </c>
      <c r="ID4" s="45">
        <f t="shared" si="71"/>
        <v>46</v>
      </c>
      <c r="IE4" s="44">
        <f t="shared" si="72"/>
        <v>-45</v>
      </c>
      <c r="IF4" s="44">
        <f t="shared" si="73"/>
        <v>2025</v>
      </c>
      <c r="IG4" s="44"/>
      <c r="IH4" s="44">
        <v>91</v>
      </c>
      <c r="II4" s="1">
        <f t="shared" si="74"/>
        <v>59</v>
      </c>
      <c r="IJ4" s="44">
        <v>4.5</v>
      </c>
      <c r="IK4" s="1">
        <f t="shared" si="75"/>
        <v>4</v>
      </c>
      <c r="IR4" s="1"/>
      <c r="IT4" s="1">
        <v>3</v>
      </c>
      <c r="IU4" s="1">
        <f>'Deepfakes gesamt (120)'!M4</f>
        <v>6</v>
      </c>
      <c r="IV4" s="45">
        <f t="shared" si="76"/>
        <v>91</v>
      </c>
      <c r="IW4" s="45">
        <f t="shared" si="77"/>
        <v>97.5</v>
      </c>
      <c r="IX4" s="44">
        <f t="shared" si="78"/>
        <v>6.5</v>
      </c>
      <c r="IY4" s="44">
        <f t="shared" si="79"/>
        <v>42.25</v>
      </c>
      <c r="IZ4" s="44"/>
      <c r="JA4" s="44">
        <v>91</v>
      </c>
      <c r="JB4" s="1">
        <f t="shared" si="80"/>
        <v>59</v>
      </c>
      <c r="JC4" s="44">
        <v>40.5</v>
      </c>
      <c r="JD4" s="1">
        <f t="shared" si="81"/>
        <v>26</v>
      </c>
      <c r="JL4" s="1">
        <v>3</v>
      </c>
      <c r="JM4" s="1">
        <f>'Deepfakes gesamt (120)'!Q4</f>
        <v>4</v>
      </c>
      <c r="JN4" s="45">
        <f t="shared" si="82"/>
        <v>91</v>
      </c>
      <c r="JO4" s="45">
        <f t="shared" si="83"/>
        <v>72.5</v>
      </c>
      <c r="JP4" s="44">
        <f t="shared" si="84"/>
        <v>-18.5</v>
      </c>
      <c r="JQ4" s="44">
        <f t="shared" si="85"/>
        <v>342.25</v>
      </c>
      <c r="JR4" s="44"/>
      <c r="JS4" s="44">
        <v>91</v>
      </c>
      <c r="JT4" s="1">
        <f t="shared" si="86"/>
        <v>59</v>
      </c>
      <c r="JU4" s="44">
        <v>34</v>
      </c>
      <c r="JV4" s="1">
        <f t="shared" si="87"/>
        <v>35</v>
      </c>
      <c r="KD4" s="1">
        <v>2</v>
      </c>
      <c r="KE4" s="1">
        <f>'Deepfakes gesamt (120)'!Q4</f>
        <v>4</v>
      </c>
      <c r="KF4" s="45">
        <f t="shared" si="88"/>
        <v>71.5</v>
      </c>
      <c r="KG4" s="45">
        <f t="shared" si="89"/>
        <v>72.5</v>
      </c>
      <c r="KH4" s="44">
        <f t="shared" si="90"/>
        <v>1</v>
      </c>
      <c r="KI4" s="44">
        <f t="shared" si="91"/>
        <v>1</v>
      </c>
      <c r="KJ4" s="44"/>
      <c r="KK4" s="44">
        <v>107.5</v>
      </c>
      <c r="KL4" s="1">
        <f t="shared" si="92"/>
        <v>26</v>
      </c>
      <c r="KM4" s="44">
        <v>34</v>
      </c>
      <c r="KN4" s="1">
        <f t="shared" si="93"/>
        <v>35</v>
      </c>
    </row>
    <row r="5" spans="1:306" x14ac:dyDescent="0.2">
      <c r="A5" s="32">
        <v>4</v>
      </c>
      <c r="B5" s="1">
        <v>4</v>
      </c>
      <c r="C5" s="27">
        <v>2</v>
      </c>
      <c r="D5" s="27">
        <v>2</v>
      </c>
      <c r="E5" s="27">
        <v>2</v>
      </c>
      <c r="F5" s="27">
        <v>2</v>
      </c>
      <c r="G5" s="27">
        <v>2</v>
      </c>
      <c r="H5" s="27">
        <v>2</v>
      </c>
      <c r="I5" s="27">
        <v>2</v>
      </c>
      <c r="J5" s="27">
        <v>1</v>
      </c>
      <c r="K5" s="27">
        <v>1</v>
      </c>
      <c r="L5" s="27">
        <v>2</v>
      </c>
      <c r="M5">
        <f t="shared" si="1"/>
        <v>2</v>
      </c>
      <c r="N5">
        <f t="shared" si="2"/>
        <v>8</v>
      </c>
      <c r="O5">
        <f t="shared" si="3"/>
        <v>10</v>
      </c>
      <c r="Q5" t="s">
        <v>270</v>
      </c>
      <c r="T5" s="32">
        <v>4</v>
      </c>
      <c r="U5" s="1">
        <v>4</v>
      </c>
      <c r="V5">
        <f t="shared" si="4"/>
        <v>2</v>
      </c>
      <c r="X5">
        <v>5.79</v>
      </c>
      <c r="Y5">
        <v>1.28</v>
      </c>
      <c r="Z5" s="44">
        <f t="shared" si="5"/>
        <v>-1.79</v>
      </c>
      <c r="AA5" s="44">
        <f t="shared" si="6"/>
        <v>0.72</v>
      </c>
      <c r="AB5" s="44">
        <f t="shared" si="94"/>
        <v>-1.2887999999999999</v>
      </c>
      <c r="AE5" s="44">
        <f t="shared" si="7"/>
        <v>3.2040999999999999</v>
      </c>
      <c r="AF5" s="44">
        <f t="shared" si="8"/>
        <v>0.51839999999999997</v>
      </c>
      <c r="AP5" s="32">
        <v>4</v>
      </c>
      <c r="AQ5" s="1">
        <v>2</v>
      </c>
      <c r="AR5">
        <f t="shared" si="9"/>
        <v>2</v>
      </c>
      <c r="AS5">
        <v>2.69</v>
      </c>
      <c r="AT5" s="44">
        <f t="shared" si="10"/>
        <v>-0.69</v>
      </c>
      <c r="AU5" s="44">
        <f t="shared" si="11"/>
        <v>-0.49679999999999996</v>
      </c>
      <c r="AX5" s="44">
        <f t="shared" si="12"/>
        <v>0.47609999999999991</v>
      </c>
      <c r="BE5" s="32">
        <v>4</v>
      </c>
      <c r="BF5" s="27">
        <v>2</v>
      </c>
      <c r="BG5" s="27">
        <v>2</v>
      </c>
      <c r="BH5" s="27">
        <v>2</v>
      </c>
      <c r="BI5" s="27">
        <v>1</v>
      </c>
      <c r="BJ5" s="27">
        <v>2</v>
      </c>
      <c r="BK5">
        <f t="shared" si="13"/>
        <v>1</v>
      </c>
      <c r="BL5" s="1"/>
      <c r="BM5" s="44"/>
      <c r="BN5" s="45"/>
      <c r="BO5" s="1"/>
      <c r="BP5" s="1">
        <v>4</v>
      </c>
      <c r="BQ5">
        <f t="shared" si="14"/>
        <v>2</v>
      </c>
      <c r="BR5" s="45">
        <f t="shared" si="15"/>
        <v>22</v>
      </c>
      <c r="BS5" s="45">
        <f t="shared" si="16"/>
        <v>90</v>
      </c>
      <c r="BT5" s="44">
        <f t="shared" si="17"/>
        <v>68</v>
      </c>
      <c r="BU5" s="44">
        <f t="shared" si="18"/>
        <v>4624</v>
      </c>
      <c r="BV5" s="44"/>
      <c r="BW5" s="44">
        <v>42</v>
      </c>
      <c r="BX5" s="1">
        <f>COUNTIF(BR:BR,42)</f>
        <v>21</v>
      </c>
      <c r="BY5" s="44">
        <v>105</v>
      </c>
      <c r="BZ5" s="1">
        <f t="shared" si="0"/>
        <v>13</v>
      </c>
      <c r="CI5" s="1">
        <v>2</v>
      </c>
      <c r="CJ5">
        <f t="shared" si="19"/>
        <v>2</v>
      </c>
      <c r="CK5" s="45">
        <f t="shared" si="20"/>
        <v>30.5</v>
      </c>
      <c r="CL5" s="45">
        <f t="shared" si="21"/>
        <v>90</v>
      </c>
      <c r="CM5" s="44">
        <f t="shared" si="22"/>
        <v>59.5</v>
      </c>
      <c r="CN5" s="44">
        <f t="shared" si="23"/>
        <v>3540.25</v>
      </c>
      <c r="CO5" s="44"/>
      <c r="CP5" s="44">
        <v>109</v>
      </c>
      <c r="CQ5" s="1">
        <f>COUNTIF(CK:CK,109)</f>
        <v>23</v>
      </c>
      <c r="CR5" s="44">
        <v>105</v>
      </c>
      <c r="CS5" s="1">
        <f>COUNTIF(CL:CL,CR5)</f>
        <v>13</v>
      </c>
      <c r="DA5" s="1">
        <v>4</v>
      </c>
      <c r="DB5">
        <f t="shared" si="24"/>
        <v>1</v>
      </c>
      <c r="DC5" s="45">
        <f t="shared" si="25"/>
        <v>22</v>
      </c>
      <c r="DD5" s="45">
        <f t="shared" si="26"/>
        <v>72.5</v>
      </c>
      <c r="DE5" s="44">
        <f t="shared" si="27"/>
        <v>50.5</v>
      </c>
      <c r="DF5" s="44">
        <f t="shared" si="28"/>
        <v>2550.25</v>
      </c>
      <c r="DG5" s="44"/>
      <c r="DH5" s="44">
        <v>42</v>
      </c>
      <c r="DI5" s="1">
        <f t="shared" si="29"/>
        <v>21</v>
      </c>
      <c r="DJ5" s="44">
        <v>113</v>
      </c>
      <c r="DK5" s="1">
        <f t="shared" si="30"/>
        <v>11</v>
      </c>
      <c r="DT5" s="1">
        <v>2</v>
      </c>
      <c r="DU5">
        <f t="shared" si="31"/>
        <v>1</v>
      </c>
      <c r="DV5" s="45">
        <f t="shared" si="95"/>
        <v>30.5</v>
      </c>
      <c r="DW5" s="45">
        <f t="shared" si="32"/>
        <v>72.5</v>
      </c>
      <c r="DX5" s="44">
        <f t="shared" si="33"/>
        <v>42</v>
      </c>
      <c r="DY5" s="44">
        <f t="shared" si="34"/>
        <v>1764</v>
      </c>
      <c r="DZ5" s="44"/>
      <c r="EA5" s="44">
        <v>109</v>
      </c>
      <c r="EB5" s="1">
        <f t="shared" si="35"/>
        <v>23</v>
      </c>
      <c r="EC5" s="44">
        <v>113</v>
      </c>
      <c r="ED5" s="1">
        <f t="shared" si="36"/>
        <v>11</v>
      </c>
      <c r="EL5" s="1">
        <v>1</v>
      </c>
      <c r="EM5">
        <f t="shared" si="37"/>
        <v>1</v>
      </c>
      <c r="EN5" s="45">
        <f t="shared" si="38"/>
        <v>14</v>
      </c>
      <c r="EO5" s="45">
        <f t="shared" si="39"/>
        <v>72.5</v>
      </c>
      <c r="EP5" s="44">
        <f t="shared" si="40"/>
        <v>58.5</v>
      </c>
      <c r="EQ5" s="44">
        <f t="shared" si="41"/>
        <v>3422.25</v>
      </c>
      <c r="ER5" s="44"/>
      <c r="ES5" s="44"/>
      <c r="ET5" s="1"/>
      <c r="EU5" s="44">
        <v>113</v>
      </c>
      <c r="EV5" s="1">
        <f t="shared" si="43"/>
        <v>11</v>
      </c>
      <c r="FF5" s="1">
        <v>1</v>
      </c>
      <c r="FG5">
        <f t="shared" si="44"/>
        <v>2</v>
      </c>
      <c r="FH5" s="45">
        <f t="shared" si="96"/>
        <v>14</v>
      </c>
      <c r="FI5" s="45">
        <f t="shared" si="45"/>
        <v>90</v>
      </c>
      <c r="FJ5" s="44">
        <f t="shared" si="46"/>
        <v>76</v>
      </c>
      <c r="FK5" s="44">
        <f t="shared" si="47"/>
        <v>5776</v>
      </c>
      <c r="FL5" s="44"/>
      <c r="FM5" s="44"/>
      <c r="FN5" s="1"/>
      <c r="FO5" s="44">
        <v>105</v>
      </c>
      <c r="FP5" s="1">
        <f t="shared" si="49"/>
        <v>13</v>
      </c>
      <c r="FY5" s="1">
        <v>2</v>
      </c>
      <c r="FZ5">
        <f t="shared" si="50"/>
        <v>0</v>
      </c>
      <c r="GA5" s="45">
        <f t="shared" si="51"/>
        <v>26.5</v>
      </c>
      <c r="GB5" s="45">
        <f t="shared" si="52"/>
        <v>41.5</v>
      </c>
      <c r="GC5" s="44">
        <f t="shared" si="53"/>
        <v>15</v>
      </c>
      <c r="GD5" s="44">
        <f t="shared" si="54"/>
        <v>225</v>
      </c>
      <c r="GE5" s="44"/>
      <c r="GF5" s="44">
        <v>108</v>
      </c>
      <c r="GG5" s="1">
        <f t="shared" si="55"/>
        <v>25</v>
      </c>
      <c r="GH5" s="44"/>
      <c r="GI5" s="1"/>
      <c r="GP5" s="1"/>
      <c r="GQ5" s="1">
        <v>2</v>
      </c>
      <c r="GR5">
        <f t="shared" si="57"/>
        <v>0</v>
      </c>
      <c r="GS5" s="45">
        <f t="shared" si="58"/>
        <v>19.5</v>
      </c>
      <c r="GT5" s="45">
        <f t="shared" si="59"/>
        <v>38</v>
      </c>
      <c r="GU5" s="44">
        <f t="shared" si="60"/>
        <v>18.5</v>
      </c>
      <c r="GV5" s="44">
        <f t="shared" si="61"/>
        <v>342.25</v>
      </c>
      <c r="GW5" s="44"/>
      <c r="GX5" s="44">
        <v>107</v>
      </c>
      <c r="GY5" s="1">
        <f t="shared" si="62"/>
        <v>27</v>
      </c>
      <c r="GZ5" s="44"/>
      <c r="HA5" s="1"/>
      <c r="HI5" s="1">
        <v>2</v>
      </c>
      <c r="HJ5">
        <f t="shared" si="64"/>
        <v>1</v>
      </c>
      <c r="HK5" s="45">
        <f t="shared" si="65"/>
        <v>19.5</v>
      </c>
      <c r="HL5" s="45">
        <f t="shared" si="66"/>
        <v>72.5</v>
      </c>
      <c r="HM5" s="44">
        <f t="shared" si="67"/>
        <v>53</v>
      </c>
      <c r="HN5" s="44">
        <f t="shared" si="68"/>
        <v>2809</v>
      </c>
      <c r="HO5" s="44"/>
      <c r="HP5" s="44">
        <v>107</v>
      </c>
      <c r="HQ5" s="1">
        <f t="shared" si="69"/>
        <v>27</v>
      </c>
      <c r="HR5" s="44">
        <v>113</v>
      </c>
      <c r="HS5" s="1">
        <f t="shared" si="70"/>
        <v>11</v>
      </c>
      <c r="HZ5" s="1"/>
      <c r="IA5" s="1">
        <v>3</v>
      </c>
      <c r="IB5">
        <f>'Deepfakes gesamt (120)'!L5</f>
        <v>5</v>
      </c>
      <c r="IC5" s="45">
        <f t="shared" si="97"/>
        <v>91</v>
      </c>
      <c r="ID5" s="45">
        <f t="shared" si="71"/>
        <v>11</v>
      </c>
      <c r="IE5" s="44">
        <f t="shared" si="72"/>
        <v>-80</v>
      </c>
      <c r="IF5" s="44">
        <f t="shared" si="73"/>
        <v>6400</v>
      </c>
      <c r="IG5" s="44"/>
      <c r="IH5" s="44"/>
      <c r="II5" s="1">
        <f t="shared" si="74"/>
        <v>0</v>
      </c>
      <c r="IJ5" s="44">
        <v>11</v>
      </c>
      <c r="IK5" s="1">
        <f t="shared" si="75"/>
        <v>9</v>
      </c>
      <c r="IR5" s="1"/>
      <c r="IT5" s="1">
        <v>3</v>
      </c>
      <c r="IU5" s="1">
        <f>'Deepfakes gesamt (120)'!M5</f>
        <v>6</v>
      </c>
      <c r="IV5" s="45">
        <f t="shared" si="76"/>
        <v>91</v>
      </c>
      <c r="IW5" s="45">
        <f t="shared" si="77"/>
        <v>97.5</v>
      </c>
      <c r="IX5" s="44">
        <f t="shared" si="78"/>
        <v>6.5</v>
      </c>
      <c r="IY5" s="44">
        <f t="shared" si="79"/>
        <v>42.25</v>
      </c>
      <c r="IZ5" s="44"/>
      <c r="JA5" s="44"/>
      <c r="JB5" s="1">
        <f t="shared" si="80"/>
        <v>0</v>
      </c>
      <c r="JC5" s="44">
        <v>72</v>
      </c>
      <c r="JD5" s="1">
        <f t="shared" si="81"/>
        <v>37</v>
      </c>
      <c r="JL5" s="1">
        <v>3</v>
      </c>
      <c r="JM5" s="1">
        <f>'Deepfakes gesamt (120)'!Q5</f>
        <v>3</v>
      </c>
      <c r="JN5" s="45">
        <f t="shared" si="82"/>
        <v>91</v>
      </c>
      <c r="JO5" s="45">
        <f t="shared" si="83"/>
        <v>34</v>
      </c>
      <c r="JP5" s="44">
        <f t="shared" si="84"/>
        <v>-57</v>
      </c>
      <c r="JQ5" s="44">
        <f t="shared" si="85"/>
        <v>3249</v>
      </c>
      <c r="JR5" s="44"/>
      <c r="JS5" s="44"/>
      <c r="JT5" s="1"/>
      <c r="JU5" s="44">
        <v>72.5</v>
      </c>
      <c r="JV5" s="1">
        <f t="shared" si="87"/>
        <v>42</v>
      </c>
      <c r="KD5" s="1">
        <v>2</v>
      </c>
      <c r="KE5" s="1">
        <f>'Deepfakes gesamt (120)'!Q5</f>
        <v>3</v>
      </c>
      <c r="KF5" s="45">
        <f t="shared" si="88"/>
        <v>71.5</v>
      </c>
      <c r="KG5" s="45">
        <f t="shared" si="89"/>
        <v>34</v>
      </c>
      <c r="KH5" s="44">
        <f t="shared" si="90"/>
        <v>-37.5</v>
      </c>
      <c r="KI5" s="44">
        <f t="shared" si="91"/>
        <v>1406.25</v>
      </c>
      <c r="KJ5" s="44"/>
      <c r="KK5" s="44"/>
      <c r="KL5" s="1"/>
      <c r="KM5" s="44">
        <v>72.5</v>
      </c>
      <c r="KN5" s="1">
        <f t="shared" si="93"/>
        <v>42</v>
      </c>
    </row>
    <row r="6" spans="1:306" x14ac:dyDescent="0.2">
      <c r="A6" s="32">
        <v>5</v>
      </c>
      <c r="B6" s="1">
        <v>5</v>
      </c>
      <c r="C6" s="27">
        <v>2</v>
      </c>
      <c r="D6" s="27">
        <v>2</v>
      </c>
      <c r="E6" s="27">
        <v>2</v>
      </c>
      <c r="F6" s="27">
        <v>2</v>
      </c>
      <c r="G6" s="27">
        <v>2</v>
      </c>
      <c r="H6" s="27">
        <v>2</v>
      </c>
      <c r="I6" s="27">
        <v>2</v>
      </c>
      <c r="J6" s="27">
        <v>2</v>
      </c>
      <c r="K6" s="27">
        <v>2</v>
      </c>
      <c r="L6" s="27">
        <v>2</v>
      </c>
      <c r="M6">
        <f t="shared" si="1"/>
        <v>0</v>
      </c>
      <c r="N6">
        <f t="shared" si="2"/>
        <v>10</v>
      </c>
      <c r="O6">
        <f t="shared" si="3"/>
        <v>10</v>
      </c>
      <c r="Q6" s="43" t="s">
        <v>271</v>
      </c>
      <c r="T6" s="32">
        <v>5</v>
      </c>
      <c r="U6" s="1">
        <v>5</v>
      </c>
      <c r="V6">
        <f t="shared" si="4"/>
        <v>0</v>
      </c>
      <c r="X6">
        <v>5.79</v>
      </c>
      <c r="Y6">
        <v>1.28</v>
      </c>
      <c r="Z6" s="44">
        <f t="shared" si="5"/>
        <v>-0.79</v>
      </c>
      <c r="AA6" s="44">
        <f t="shared" si="6"/>
        <v>-1.28</v>
      </c>
      <c r="AB6" s="44">
        <f t="shared" si="94"/>
        <v>1.0112000000000001</v>
      </c>
      <c r="AE6" s="44">
        <f t="shared" si="7"/>
        <v>0.6241000000000001</v>
      </c>
      <c r="AF6" s="44">
        <f t="shared" si="8"/>
        <v>1.6384000000000001</v>
      </c>
      <c r="AM6" t="s">
        <v>273</v>
      </c>
      <c r="AP6" s="32">
        <v>5</v>
      </c>
      <c r="AQ6" s="1">
        <v>3</v>
      </c>
      <c r="AR6">
        <f t="shared" si="9"/>
        <v>0</v>
      </c>
      <c r="AS6">
        <v>2.69</v>
      </c>
      <c r="AT6" s="44">
        <f t="shared" si="10"/>
        <v>0.31000000000000005</v>
      </c>
      <c r="AU6" s="44">
        <f t="shared" si="11"/>
        <v>-0.3968000000000001</v>
      </c>
      <c r="AX6" s="44">
        <f t="shared" si="12"/>
        <v>9.6100000000000033E-2</v>
      </c>
      <c r="BE6" s="32">
        <v>5</v>
      </c>
      <c r="BF6" s="27">
        <v>2</v>
      </c>
      <c r="BG6" s="27">
        <v>2</v>
      </c>
      <c r="BH6" s="27">
        <v>2</v>
      </c>
      <c r="BI6" s="27">
        <v>2</v>
      </c>
      <c r="BJ6" s="27">
        <v>2</v>
      </c>
      <c r="BK6">
        <f t="shared" si="13"/>
        <v>0</v>
      </c>
      <c r="BL6" s="1"/>
      <c r="BM6" s="1"/>
      <c r="BN6" s="45"/>
      <c r="BO6" s="1"/>
      <c r="BP6" s="1">
        <v>5</v>
      </c>
      <c r="BQ6">
        <f t="shared" si="14"/>
        <v>0</v>
      </c>
      <c r="BR6" s="45">
        <f t="shared" si="15"/>
        <v>42</v>
      </c>
      <c r="BS6" s="45">
        <f t="shared" si="16"/>
        <v>22</v>
      </c>
      <c r="BT6" s="44">
        <f t="shared" si="17"/>
        <v>-20</v>
      </c>
      <c r="BU6" s="44">
        <f t="shared" si="18"/>
        <v>400</v>
      </c>
      <c r="BV6" s="44"/>
      <c r="BW6" s="44">
        <v>60</v>
      </c>
      <c r="BX6" s="1">
        <f>COUNTIF(BR:BR,60)</f>
        <v>15</v>
      </c>
      <c r="BY6" s="44">
        <v>115</v>
      </c>
      <c r="BZ6" s="1">
        <f t="shared" si="0"/>
        <v>7</v>
      </c>
      <c r="CI6" s="1">
        <v>3</v>
      </c>
      <c r="CJ6">
        <f t="shared" si="19"/>
        <v>0</v>
      </c>
      <c r="CK6" s="45">
        <f t="shared" si="20"/>
        <v>73.5</v>
      </c>
      <c r="CL6" s="45">
        <f t="shared" si="21"/>
        <v>22</v>
      </c>
      <c r="CM6" s="44">
        <f t="shared" si="22"/>
        <v>-51.5</v>
      </c>
      <c r="CN6" s="44">
        <f t="shared" si="23"/>
        <v>2652.25</v>
      </c>
      <c r="CO6" s="44"/>
      <c r="CP6" s="44"/>
      <c r="CQ6" s="1"/>
      <c r="CR6" s="44">
        <v>115</v>
      </c>
      <c r="CS6" s="1">
        <f>COUNTIF(CL:CL,CR6)</f>
        <v>7</v>
      </c>
      <c r="DA6" s="1">
        <v>5</v>
      </c>
      <c r="DB6">
        <f t="shared" si="24"/>
        <v>0</v>
      </c>
      <c r="DC6" s="45">
        <f t="shared" si="25"/>
        <v>42</v>
      </c>
      <c r="DD6" s="45">
        <f t="shared" si="26"/>
        <v>27</v>
      </c>
      <c r="DE6" s="44">
        <f t="shared" si="27"/>
        <v>-15</v>
      </c>
      <c r="DF6" s="44">
        <f t="shared" si="28"/>
        <v>225</v>
      </c>
      <c r="DG6" s="44"/>
      <c r="DH6" s="44">
        <v>60</v>
      </c>
      <c r="DI6" s="1">
        <f t="shared" si="29"/>
        <v>15</v>
      </c>
      <c r="DJ6" s="44">
        <v>119</v>
      </c>
      <c r="DK6" s="1">
        <f t="shared" si="30"/>
        <v>1</v>
      </c>
      <c r="DT6" s="1">
        <v>3</v>
      </c>
      <c r="DU6">
        <f t="shared" si="31"/>
        <v>0</v>
      </c>
      <c r="DV6" s="45">
        <f t="shared" si="95"/>
        <v>73.5</v>
      </c>
      <c r="DW6" s="45">
        <f t="shared" si="32"/>
        <v>27</v>
      </c>
      <c r="DX6" s="44">
        <f t="shared" si="33"/>
        <v>-46.5</v>
      </c>
      <c r="DY6" s="44">
        <f t="shared" si="34"/>
        <v>2162.25</v>
      </c>
      <c r="DZ6" s="44"/>
      <c r="EA6" s="44"/>
      <c r="EB6" s="1"/>
      <c r="EC6" s="44">
        <v>119</v>
      </c>
      <c r="ED6" s="1">
        <f t="shared" si="36"/>
        <v>1</v>
      </c>
      <c r="EL6" s="1">
        <v>1</v>
      </c>
      <c r="EM6">
        <f t="shared" si="37"/>
        <v>0</v>
      </c>
      <c r="EN6" s="45">
        <f t="shared" si="38"/>
        <v>14</v>
      </c>
      <c r="EO6" s="45">
        <f t="shared" si="39"/>
        <v>27</v>
      </c>
      <c r="EP6" s="44">
        <f t="shared" si="40"/>
        <v>13</v>
      </c>
      <c r="EQ6" s="44">
        <f t="shared" si="41"/>
        <v>169</v>
      </c>
      <c r="ER6" s="44"/>
      <c r="ES6" s="44"/>
      <c r="ET6" s="1"/>
      <c r="EU6" s="44">
        <v>119</v>
      </c>
      <c r="EV6" s="1">
        <f t="shared" si="43"/>
        <v>1</v>
      </c>
      <c r="FF6" s="1">
        <v>1</v>
      </c>
      <c r="FG6">
        <f t="shared" si="44"/>
        <v>0</v>
      </c>
      <c r="FH6" s="45">
        <f t="shared" si="96"/>
        <v>14</v>
      </c>
      <c r="FI6" s="45">
        <f t="shared" si="45"/>
        <v>22</v>
      </c>
      <c r="FJ6" s="44">
        <f t="shared" si="46"/>
        <v>8</v>
      </c>
      <c r="FK6" s="44">
        <f t="shared" si="47"/>
        <v>64</v>
      </c>
      <c r="FL6" s="44"/>
      <c r="FM6" s="44"/>
      <c r="FN6" s="1"/>
      <c r="FO6" s="44">
        <v>115</v>
      </c>
      <c r="FP6" s="1">
        <f t="shared" si="49"/>
        <v>7</v>
      </c>
      <c r="FY6" s="1">
        <v>3</v>
      </c>
      <c r="FZ6">
        <f t="shared" si="50"/>
        <v>0</v>
      </c>
      <c r="GA6" s="45">
        <f t="shared" si="51"/>
        <v>70</v>
      </c>
      <c r="GB6" s="45">
        <f t="shared" si="52"/>
        <v>41.5</v>
      </c>
      <c r="GC6" s="44">
        <f t="shared" si="53"/>
        <v>-28.5</v>
      </c>
      <c r="GD6" s="44">
        <f t="shared" si="54"/>
        <v>812.25</v>
      </c>
      <c r="GE6" s="44"/>
      <c r="GF6" s="44"/>
      <c r="GG6" s="1"/>
      <c r="GH6" s="44"/>
      <c r="GI6" s="1"/>
      <c r="GP6" s="1"/>
      <c r="GQ6" s="1">
        <v>2</v>
      </c>
      <c r="GR6">
        <f t="shared" si="57"/>
        <v>0</v>
      </c>
      <c r="GS6" s="45">
        <f t="shared" si="58"/>
        <v>19.5</v>
      </c>
      <c r="GT6" s="45">
        <f t="shared" si="59"/>
        <v>38</v>
      </c>
      <c r="GU6" s="44">
        <f t="shared" si="60"/>
        <v>18.5</v>
      </c>
      <c r="GV6" s="44">
        <f t="shared" si="61"/>
        <v>342.25</v>
      </c>
      <c r="GW6" s="44"/>
      <c r="GX6" s="44"/>
      <c r="GY6" s="1"/>
      <c r="GZ6" s="44"/>
      <c r="HA6" s="1"/>
      <c r="HI6" s="1">
        <v>2</v>
      </c>
      <c r="HJ6">
        <f t="shared" si="64"/>
        <v>0</v>
      </c>
      <c r="HK6" s="45">
        <f t="shared" si="65"/>
        <v>19.5</v>
      </c>
      <c r="HL6" s="45">
        <f t="shared" si="66"/>
        <v>27</v>
      </c>
      <c r="HM6" s="44">
        <f t="shared" si="67"/>
        <v>7.5</v>
      </c>
      <c r="HN6" s="44">
        <f t="shared" si="68"/>
        <v>56.25</v>
      </c>
      <c r="HO6" s="44"/>
      <c r="HP6" s="44"/>
      <c r="HQ6" s="1"/>
      <c r="HR6" s="44">
        <v>119</v>
      </c>
      <c r="HS6" s="1">
        <f t="shared" si="70"/>
        <v>1</v>
      </c>
      <c r="HZ6" s="1"/>
      <c r="IA6" s="1">
        <v>1</v>
      </c>
      <c r="IB6">
        <f>'Deepfakes gesamt (120)'!L6</f>
        <v>8</v>
      </c>
      <c r="IC6" s="45">
        <f t="shared" si="97"/>
        <v>12</v>
      </c>
      <c r="ID6" s="45">
        <f t="shared" si="71"/>
        <v>67.5</v>
      </c>
      <c r="IE6" s="44">
        <f t="shared" si="72"/>
        <v>55.5</v>
      </c>
      <c r="IF6" s="44">
        <f t="shared" si="73"/>
        <v>3080.25</v>
      </c>
      <c r="IG6" s="44"/>
      <c r="IH6" s="44"/>
      <c r="II6" s="1"/>
      <c r="IJ6" s="44">
        <v>26.5</v>
      </c>
      <c r="IK6" s="1">
        <f t="shared" si="75"/>
        <v>22</v>
      </c>
      <c r="IR6" s="1"/>
      <c r="IT6" s="1">
        <v>1</v>
      </c>
      <c r="IU6" s="1">
        <f>'Deepfakes gesamt (120)'!M6</f>
        <v>5</v>
      </c>
      <c r="IV6" s="45">
        <f t="shared" si="76"/>
        <v>12</v>
      </c>
      <c r="IW6" s="45">
        <f t="shared" si="77"/>
        <v>72</v>
      </c>
      <c r="IX6" s="44">
        <f t="shared" si="78"/>
        <v>60</v>
      </c>
      <c r="IY6" s="44">
        <f t="shared" si="79"/>
        <v>3600</v>
      </c>
      <c r="IZ6" s="44"/>
      <c r="JA6" s="44"/>
      <c r="JB6" s="1"/>
      <c r="JC6" s="44">
        <v>97.5</v>
      </c>
      <c r="JD6" s="1">
        <f t="shared" si="81"/>
        <v>14</v>
      </c>
      <c r="JL6" s="1">
        <v>1</v>
      </c>
      <c r="JM6" s="1">
        <f>'Deepfakes gesamt (120)'!Q6</f>
        <v>4</v>
      </c>
      <c r="JN6" s="45">
        <f t="shared" si="82"/>
        <v>12</v>
      </c>
      <c r="JO6" s="45">
        <f t="shared" si="83"/>
        <v>72.5</v>
      </c>
      <c r="JP6" s="44">
        <f t="shared" si="84"/>
        <v>60.5</v>
      </c>
      <c r="JQ6" s="44">
        <f t="shared" si="85"/>
        <v>3660.25</v>
      </c>
      <c r="JR6" s="44"/>
      <c r="JS6" s="44"/>
      <c r="JT6" s="1"/>
      <c r="JU6" s="44">
        <v>107</v>
      </c>
      <c r="JV6" s="1">
        <f t="shared" si="87"/>
        <v>27</v>
      </c>
      <c r="KD6" s="1">
        <v>3</v>
      </c>
      <c r="KE6" s="1">
        <f>'Deepfakes gesamt (120)'!Q6</f>
        <v>4</v>
      </c>
      <c r="KF6" s="45">
        <f t="shared" si="88"/>
        <v>107.5</v>
      </c>
      <c r="KG6" s="45">
        <f t="shared" si="89"/>
        <v>72.5</v>
      </c>
      <c r="KH6" s="44">
        <f t="shared" si="90"/>
        <v>-35</v>
      </c>
      <c r="KI6" s="44">
        <f t="shared" si="91"/>
        <v>1225</v>
      </c>
      <c r="KJ6" s="44"/>
      <c r="KK6" s="44"/>
      <c r="KL6" s="1"/>
      <c r="KM6" s="44">
        <v>107</v>
      </c>
      <c r="KN6" s="1">
        <f t="shared" si="93"/>
        <v>27</v>
      </c>
    </row>
    <row r="7" spans="1:306" x14ac:dyDescent="0.2">
      <c r="A7" s="32">
        <v>6</v>
      </c>
      <c r="B7" s="1">
        <v>8</v>
      </c>
      <c r="C7" s="27">
        <v>2</v>
      </c>
      <c r="D7" s="27">
        <v>2</v>
      </c>
      <c r="E7" s="27">
        <v>2</v>
      </c>
      <c r="F7" s="27">
        <v>2</v>
      </c>
      <c r="G7" s="27">
        <v>2</v>
      </c>
      <c r="H7" s="27">
        <v>2</v>
      </c>
      <c r="I7" s="27">
        <v>2</v>
      </c>
      <c r="J7" s="27">
        <v>2</v>
      </c>
      <c r="K7" s="27">
        <v>2</v>
      </c>
      <c r="L7" s="27">
        <v>2</v>
      </c>
      <c r="M7">
        <f t="shared" si="1"/>
        <v>0</v>
      </c>
      <c r="N7">
        <f t="shared" si="2"/>
        <v>10</v>
      </c>
      <c r="O7">
        <f t="shared" si="3"/>
        <v>10</v>
      </c>
      <c r="T7" s="32">
        <v>6</v>
      </c>
      <c r="U7" s="1">
        <v>8</v>
      </c>
      <c r="V7">
        <f t="shared" si="4"/>
        <v>0</v>
      </c>
      <c r="X7">
        <v>5.79</v>
      </c>
      <c r="Y7">
        <v>1.28</v>
      </c>
      <c r="Z7" s="44">
        <f t="shared" si="5"/>
        <v>2.21</v>
      </c>
      <c r="AA7" s="44">
        <f t="shared" si="6"/>
        <v>-1.28</v>
      </c>
      <c r="AB7" s="44">
        <f t="shared" si="94"/>
        <v>-2.8288000000000002</v>
      </c>
      <c r="AE7" s="44">
        <f t="shared" si="7"/>
        <v>4.8841000000000001</v>
      </c>
      <c r="AF7" s="44">
        <f t="shared" si="8"/>
        <v>1.6384000000000001</v>
      </c>
      <c r="AM7" s="43" t="s">
        <v>271</v>
      </c>
      <c r="AP7" s="32">
        <v>6</v>
      </c>
      <c r="AQ7" s="1">
        <v>4</v>
      </c>
      <c r="AR7">
        <f t="shared" si="9"/>
        <v>0</v>
      </c>
      <c r="AS7">
        <v>2.69</v>
      </c>
      <c r="AT7" s="44">
        <f t="shared" si="10"/>
        <v>1.31</v>
      </c>
      <c r="AU7" s="44">
        <f t="shared" si="11"/>
        <v>-1.6768000000000001</v>
      </c>
      <c r="AX7" s="44">
        <f t="shared" si="12"/>
        <v>1.7161000000000002</v>
      </c>
      <c r="BB7" t="s">
        <v>311</v>
      </c>
      <c r="BE7" s="32">
        <v>6</v>
      </c>
      <c r="BF7" s="27">
        <v>2</v>
      </c>
      <c r="BG7" s="27">
        <v>2</v>
      </c>
      <c r="BH7" s="27">
        <v>2</v>
      </c>
      <c r="BI7" s="27">
        <v>2</v>
      </c>
      <c r="BJ7" s="27">
        <v>2</v>
      </c>
      <c r="BK7">
        <f t="shared" si="13"/>
        <v>0</v>
      </c>
      <c r="BL7" s="1"/>
      <c r="BM7" s="1"/>
      <c r="BN7" s="45"/>
      <c r="BO7" s="1"/>
      <c r="BP7" s="1">
        <v>8</v>
      </c>
      <c r="BQ7">
        <f t="shared" si="14"/>
        <v>0</v>
      </c>
      <c r="BR7" s="45">
        <f t="shared" si="15"/>
        <v>108.5</v>
      </c>
      <c r="BS7" s="45">
        <f t="shared" si="16"/>
        <v>22</v>
      </c>
      <c r="BT7" s="44">
        <f t="shared" si="17"/>
        <v>-86.5</v>
      </c>
      <c r="BU7" s="44">
        <f t="shared" si="18"/>
        <v>7482.25</v>
      </c>
      <c r="BV7" s="44"/>
      <c r="BW7" s="44">
        <v>82</v>
      </c>
      <c r="BX7" s="1">
        <f>COUNTIF(BR:BR,82)</f>
        <v>29</v>
      </c>
      <c r="BY7" s="44">
        <v>119</v>
      </c>
      <c r="BZ7" s="1">
        <f t="shared" si="0"/>
        <v>1</v>
      </c>
      <c r="CI7" s="1">
        <v>4</v>
      </c>
      <c r="CJ7">
        <f t="shared" si="19"/>
        <v>0</v>
      </c>
      <c r="CK7" s="45">
        <f t="shared" si="20"/>
        <v>109</v>
      </c>
      <c r="CL7" s="45">
        <f t="shared" si="21"/>
        <v>22</v>
      </c>
      <c r="CM7" s="44">
        <f t="shared" si="22"/>
        <v>-87</v>
      </c>
      <c r="CN7" s="44">
        <f t="shared" si="23"/>
        <v>7569</v>
      </c>
      <c r="CO7" s="44"/>
      <c r="CP7" s="44"/>
      <c r="CQ7" s="1"/>
      <c r="CR7" s="44">
        <v>119</v>
      </c>
      <c r="CS7" s="1">
        <f>COUNTIF(CL:CL,119)</f>
        <v>1</v>
      </c>
      <c r="DA7" s="1">
        <v>8</v>
      </c>
      <c r="DB7">
        <f t="shared" si="24"/>
        <v>0</v>
      </c>
      <c r="DC7" s="45">
        <f t="shared" si="25"/>
        <v>108.5</v>
      </c>
      <c r="DD7" s="45">
        <f t="shared" si="26"/>
        <v>27</v>
      </c>
      <c r="DE7" s="44">
        <f t="shared" si="27"/>
        <v>-81.5</v>
      </c>
      <c r="DF7" s="44">
        <f t="shared" si="28"/>
        <v>6642.25</v>
      </c>
      <c r="DG7" s="44"/>
      <c r="DH7" s="44">
        <v>82</v>
      </c>
      <c r="DI7" s="1">
        <f t="shared" si="29"/>
        <v>29</v>
      </c>
      <c r="DJ7" s="44">
        <v>120</v>
      </c>
      <c r="DK7" s="1">
        <f t="shared" si="30"/>
        <v>1</v>
      </c>
      <c r="DT7" s="1">
        <v>4</v>
      </c>
      <c r="DU7">
        <f t="shared" si="31"/>
        <v>0</v>
      </c>
      <c r="DV7" s="45">
        <f t="shared" si="95"/>
        <v>109</v>
      </c>
      <c r="DW7" s="45">
        <f t="shared" si="32"/>
        <v>27</v>
      </c>
      <c r="DX7" s="44">
        <f t="shared" si="33"/>
        <v>-82</v>
      </c>
      <c r="DY7" s="44">
        <f t="shared" si="34"/>
        <v>6724</v>
      </c>
      <c r="DZ7" s="44"/>
      <c r="EA7" s="44"/>
      <c r="EB7" s="1"/>
      <c r="EC7" s="44">
        <v>120</v>
      </c>
      <c r="ED7" s="1">
        <f t="shared" si="36"/>
        <v>1</v>
      </c>
      <c r="EL7" s="1">
        <v>3</v>
      </c>
      <c r="EM7">
        <f t="shared" si="37"/>
        <v>0</v>
      </c>
      <c r="EN7" s="45">
        <f t="shared" si="38"/>
        <v>102.5</v>
      </c>
      <c r="EO7" s="45">
        <f t="shared" si="39"/>
        <v>27</v>
      </c>
      <c r="EP7" s="44">
        <f t="shared" si="40"/>
        <v>-75.5</v>
      </c>
      <c r="EQ7" s="44">
        <f t="shared" si="41"/>
        <v>5700.25</v>
      </c>
      <c r="ER7" s="44"/>
      <c r="ES7" s="44"/>
      <c r="ET7" s="1"/>
      <c r="EU7" s="44">
        <v>120</v>
      </c>
      <c r="EV7" s="1">
        <f t="shared" si="43"/>
        <v>1</v>
      </c>
      <c r="FF7" s="1">
        <v>3</v>
      </c>
      <c r="FG7">
        <f t="shared" si="44"/>
        <v>0</v>
      </c>
      <c r="FH7" s="45">
        <f t="shared" si="96"/>
        <v>102.5</v>
      </c>
      <c r="FI7" s="45">
        <f t="shared" si="45"/>
        <v>22</v>
      </c>
      <c r="FJ7" s="44">
        <f t="shared" si="46"/>
        <v>-80.5</v>
      </c>
      <c r="FK7" s="44">
        <f t="shared" si="47"/>
        <v>6480.25</v>
      </c>
      <c r="FL7" s="44"/>
      <c r="FM7" s="44"/>
      <c r="FN7" s="1"/>
      <c r="FO7" s="44">
        <v>119</v>
      </c>
      <c r="FP7" s="1">
        <f t="shared" si="49"/>
        <v>1</v>
      </c>
      <c r="FY7" s="1">
        <v>3</v>
      </c>
      <c r="FZ7">
        <f t="shared" si="50"/>
        <v>0</v>
      </c>
      <c r="GA7" s="45">
        <f t="shared" si="51"/>
        <v>70</v>
      </c>
      <c r="GB7" s="45">
        <f t="shared" si="52"/>
        <v>41.5</v>
      </c>
      <c r="GC7" s="44">
        <f t="shared" si="53"/>
        <v>-28.5</v>
      </c>
      <c r="GD7" s="44">
        <f t="shared" si="54"/>
        <v>812.25</v>
      </c>
      <c r="GE7" s="44"/>
      <c r="GF7" s="44"/>
      <c r="GG7" s="1"/>
      <c r="GH7" s="44"/>
      <c r="GI7" s="1"/>
      <c r="GP7" s="1"/>
      <c r="GQ7" s="1">
        <v>4</v>
      </c>
      <c r="GR7">
        <f t="shared" si="57"/>
        <v>0</v>
      </c>
      <c r="GS7" s="45">
        <f t="shared" si="58"/>
        <v>107</v>
      </c>
      <c r="GT7" s="45">
        <f t="shared" si="59"/>
        <v>38</v>
      </c>
      <c r="GU7" s="44">
        <f t="shared" si="60"/>
        <v>-69</v>
      </c>
      <c r="GV7" s="44">
        <f t="shared" si="61"/>
        <v>4761</v>
      </c>
      <c r="GW7" s="44"/>
      <c r="GX7" s="44"/>
      <c r="GY7" s="1"/>
      <c r="GZ7" s="44"/>
      <c r="HA7" s="1"/>
      <c r="HI7" s="1">
        <v>4</v>
      </c>
      <c r="HJ7">
        <f t="shared" si="64"/>
        <v>0</v>
      </c>
      <c r="HK7" s="45">
        <f t="shared" si="65"/>
        <v>107</v>
      </c>
      <c r="HL7" s="45">
        <f t="shared" si="66"/>
        <v>27</v>
      </c>
      <c r="HM7" s="44">
        <f t="shared" si="67"/>
        <v>-80</v>
      </c>
      <c r="HN7" s="44">
        <f t="shared" si="68"/>
        <v>6400</v>
      </c>
      <c r="HO7" s="44"/>
      <c r="HP7" s="44"/>
      <c r="HQ7" s="1"/>
      <c r="HR7" s="44">
        <v>120</v>
      </c>
      <c r="HS7" s="1">
        <f t="shared" si="70"/>
        <v>1</v>
      </c>
      <c r="HZ7" s="1"/>
      <c r="IA7" s="1">
        <v>3</v>
      </c>
      <c r="IB7">
        <f>'Deepfakes gesamt (120)'!L7</f>
        <v>6</v>
      </c>
      <c r="IC7" s="45">
        <f t="shared" si="97"/>
        <v>91</v>
      </c>
      <c r="ID7" s="45">
        <f t="shared" si="71"/>
        <v>26.5</v>
      </c>
      <c r="IE7" s="44">
        <f t="shared" si="72"/>
        <v>-64.5</v>
      </c>
      <c r="IF7" s="44">
        <f t="shared" si="73"/>
        <v>4160.25</v>
      </c>
      <c r="IG7" s="44"/>
      <c r="IH7" s="44"/>
      <c r="II7" s="1"/>
      <c r="IJ7" s="44">
        <v>46</v>
      </c>
      <c r="IK7" s="1">
        <f t="shared" si="75"/>
        <v>17</v>
      </c>
      <c r="IR7" s="1"/>
      <c r="IT7" s="1">
        <v>3</v>
      </c>
      <c r="IU7" s="1">
        <f>'Deepfakes gesamt (120)'!M7</f>
        <v>9</v>
      </c>
      <c r="IV7" s="45">
        <f t="shared" si="76"/>
        <v>91</v>
      </c>
      <c r="IW7" s="45">
        <f t="shared" si="77"/>
        <v>118</v>
      </c>
      <c r="IX7" s="44">
        <f t="shared" si="78"/>
        <v>27</v>
      </c>
      <c r="IY7" s="44">
        <f t="shared" si="79"/>
        <v>729</v>
      </c>
      <c r="IZ7" s="44"/>
      <c r="JA7" s="44"/>
      <c r="JB7" s="1"/>
      <c r="JC7" s="44">
        <v>110.5</v>
      </c>
      <c r="JD7" s="1">
        <f t="shared" si="81"/>
        <v>12</v>
      </c>
      <c r="JL7" s="1">
        <v>3</v>
      </c>
      <c r="JM7" s="1">
        <f>'Deepfakes gesamt (120)'!Q7</f>
        <v>5</v>
      </c>
      <c r="JN7" s="45">
        <f t="shared" si="82"/>
        <v>91</v>
      </c>
      <c r="JO7" s="45">
        <f t="shared" si="83"/>
        <v>107</v>
      </c>
      <c r="JP7" s="44">
        <f t="shared" si="84"/>
        <v>16</v>
      </c>
      <c r="JQ7" s="44">
        <f t="shared" si="85"/>
        <v>256</v>
      </c>
      <c r="JR7" s="44"/>
      <c r="JS7" s="44"/>
      <c r="JT7" s="1"/>
      <c r="JU7" s="44"/>
      <c r="JV7" s="1"/>
      <c r="KD7" s="1">
        <v>2</v>
      </c>
      <c r="KE7" s="1">
        <f>'Deepfakes gesamt (120)'!Q7</f>
        <v>5</v>
      </c>
      <c r="KF7" s="45">
        <f t="shared" si="88"/>
        <v>71.5</v>
      </c>
      <c r="KG7" s="45">
        <f t="shared" si="89"/>
        <v>107</v>
      </c>
      <c r="KH7" s="44">
        <f t="shared" si="90"/>
        <v>35.5</v>
      </c>
      <c r="KI7" s="44">
        <f t="shared" si="91"/>
        <v>1260.25</v>
      </c>
      <c r="KJ7" s="44"/>
      <c r="KK7" s="44"/>
      <c r="KL7" s="1"/>
      <c r="KM7" s="44"/>
      <c r="KN7" s="1"/>
    </row>
    <row r="8" spans="1:306" s="36" customFormat="1" x14ac:dyDescent="0.2">
      <c r="A8" s="32">
        <v>7</v>
      </c>
      <c r="B8" s="1">
        <v>7</v>
      </c>
      <c r="C8" s="27">
        <v>2</v>
      </c>
      <c r="D8" s="27">
        <v>2</v>
      </c>
      <c r="E8" s="27">
        <v>2</v>
      </c>
      <c r="F8" s="27">
        <v>1</v>
      </c>
      <c r="G8" s="27">
        <v>1</v>
      </c>
      <c r="H8" s="27">
        <v>2</v>
      </c>
      <c r="I8" s="27">
        <v>1</v>
      </c>
      <c r="J8" s="27">
        <v>2</v>
      </c>
      <c r="K8" s="27">
        <v>2</v>
      </c>
      <c r="L8" s="27">
        <v>1</v>
      </c>
      <c r="M8">
        <f t="shared" si="1"/>
        <v>4</v>
      </c>
      <c r="N8">
        <f t="shared" si="2"/>
        <v>6</v>
      </c>
      <c r="O8">
        <f t="shared" si="3"/>
        <v>10</v>
      </c>
      <c r="P8"/>
      <c r="T8" s="32">
        <v>7</v>
      </c>
      <c r="U8" s="1">
        <v>7</v>
      </c>
      <c r="V8">
        <f t="shared" ref="V8:V39" si="98">COUNTIF(C8:L8,"1")</f>
        <v>4</v>
      </c>
      <c r="W8"/>
      <c r="X8">
        <v>5.79</v>
      </c>
      <c r="Y8">
        <v>1.28</v>
      </c>
      <c r="Z8" s="44">
        <f t="shared" si="5"/>
        <v>1.21</v>
      </c>
      <c r="AA8" s="44">
        <f t="shared" si="6"/>
        <v>2.7199999999999998</v>
      </c>
      <c r="AB8" s="44">
        <f t="shared" si="94"/>
        <v>3.2911999999999995</v>
      </c>
      <c r="AE8" s="44">
        <f t="shared" si="7"/>
        <v>1.4641</v>
      </c>
      <c r="AF8" s="44">
        <f t="shared" si="8"/>
        <v>7.3983999999999988</v>
      </c>
      <c r="AP8" s="32">
        <v>7</v>
      </c>
      <c r="AQ8" s="1">
        <v>3</v>
      </c>
      <c r="AR8">
        <f t="shared" ref="AR8:AR39" si="99">COUNTIF(C8:L8,"1")</f>
        <v>4</v>
      </c>
      <c r="AS8">
        <v>2.69</v>
      </c>
      <c r="AT8" s="44">
        <f t="shared" si="10"/>
        <v>0.31000000000000005</v>
      </c>
      <c r="AU8" s="44">
        <f t="shared" si="11"/>
        <v>0.84320000000000006</v>
      </c>
      <c r="AV8"/>
      <c r="AW8"/>
      <c r="AX8" s="44">
        <f t="shared" si="12"/>
        <v>9.6100000000000033E-2</v>
      </c>
      <c r="AY8"/>
      <c r="AZ8"/>
      <c r="BA8"/>
      <c r="BB8" s="44">
        <f>AW2/((BA2)*(BB2))</f>
        <v>0.34130713276353947</v>
      </c>
      <c r="BC8"/>
      <c r="BD8"/>
      <c r="BE8" s="32">
        <v>7</v>
      </c>
      <c r="BF8" s="27">
        <v>2</v>
      </c>
      <c r="BG8" s="27">
        <v>1</v>
      </c>
      <c r="BH8" s="27">
        <v>1</v>
      </c>
      <c r="BI8" s="27">
        <v>2</v>
      </c>
      <c r="BJ8" s="27">
        <v>1</v>
      </c>
      <c r="BK8">
        <f t="shared" si="13"/>
        <v>3</v>
      </c>
      <c r="BL8" s="1"/>
      <c r="BM8" s="1"/>
      <c r="BN8" s="45"/>
      <c r="BO8" s="1"/>
      <c r="BP8" s="1">
        <v>7</v>
      </c>
      <c r="BQ8">
        <f t="shared" si="14"/>
        <v>4</v>
      </c>
      <c r="BR8" s="45">
        <f t="shared" si="15"/>
        <v>82</v>
      </c>
      <c r="BS8" s="45">
        <f t="shared" si="16"/>
        <v>115</v>
      </c>
      <c r="BT8" s="44">
        <f t="shared" si="17"/>
        <v>33</v>
      </c>
      <c r="BU8" s="44">
        <f t="shared" si="18"/>
        <v>1089</v>
      </c>
      <c r="BV8" s="44"/>
      <c r="BW8" s="44">
        <v>108.5</v>
      </c>
      <c r="BX8" s="1">
        <f>COUNTIF(BR:BR,108.5)</f>
        <v>24</v>
      </c>
      <c r="BY8" s="44">
        <v>120</v>
      </c>
      <c r="BZ8" s="1">
        <f t="shared" si="0"/>
        <v>1</v>
      </c>
      <c r="CI8" s="1">
        <v>3</v>
      </c>
      <c r="CJ8">
        <f t="shared" si="19"/>
        <v>4</v>
      </c>
      <c r="CK8" s="45">
        <f t="shared" si="20"/>
        <v>73.5</v>
      </c>
      <c r="CL8" s="45">
        <f t="shared" si="21"/>
        <v>115</v>
      </c>
      <c r="CM8" s="44">
        <f t="shared" si="22"/>
        <v>41.5</v>
      </c>
      <c r="CN8" s="44">
        <f t="shared" si="23"/>
        <v>1722.25</v>
      </c>
      <c r="CO8" s="44"/>
      <c r="CP8" s="44"/>
      <c r="CQ8" s="1"/>
      <c r="CR8" s="44">
        <v>120</v>
      </c>
      <c r="CS8" s="1">
        <f>COUNTIF(CL:CL,120)</f>
        <v>1</v>
      </c>
      <c r="CZ8"/>
      <c r="DA8" s="1">
        <v>7</v>
      </c>
      <c r="DB8">
        <f t="shared" si="24"/>
        <v>3</v>
      </c>
      <c r="DC8" s="45">
        <f t="shared" si="25"/>
        <v>82</v>
      </c>
      <c r="DD8" s="45">
        <f t="shared" si="26"/>
        <v>113</v>
      </c>
      <c r="DE8" s="44">
        <f t="shared" si="27"/>
        <v>31</v>
      </c>
      <c r="DF8" s="44">
        <f t="shared" si="28"/>
        <v>961</v>
      </c>
      <c r="DG8" s="44"/>
      <c r="DH8" s="44">
        <v>108.5</v>
      </c>
      <c r="DI8" s="1">
        <f t="shared" si="29"/>
        <v>24</v>
      </c>
      <c r="DJ8" s="44"/>
      <c r="DK8" s="1"/>
      <c r="DR8"/>
      <c r="DS8"/>
      <c r="DT8" s="1">
        <v>3</v>
      </c>
      <c r="DU8">
        <f t="shared" si="31"/>
        <v>3</v>
      </c>
      <c r="DV8" s="45">
        <f t="shared" si="95"/>
        <v>73.5</v>
      </c>
      <c r="DW8" s="45">
        <f t="shared" si="32"/>
        <v>113</v>
      </c>
      <c r="DX8" s="44">
        <f t="shared" si="33"/>
        <v>39.5</v>
      </c>
      <c r="DY8" s="44">
        <f t="shared" si="34"/>
        <v>1560.25</v>
      </c>
      <c r="DZ8" s="44"/>
      <c r="EA8" s="44"/>
      <c r="EB8" s="1"/>
      <c r="EC8" s="44"/>
      <c r="ED8" s="1"/>
      <c r="EL8" s="1">
        <v>1</v>
      </c>
      <c r="EM8">
        <f t="shared" si="37"/>
        <v>3</v>
      </c>
      <c r="EN8" s="45">
        <f t="shared" si="38"/>
        <v>14</v>
      </c>
      <c r="EO8" s="45">
        <f t="shared" si="39"/>
        <v>113</v>
      </c>
      <c r="EP8" s="44">
        <f t="shared" si="40"/>
        <v>99</v>
      </c>
      <c r="EQ8" s="44">
        <f t="shared" si="41"/>
        <v>9801</v>
      </c>
      <c r="ER8" s="44"/>
      <c r="ES8" s="44"/>
      <c r="ET8" s="1"/>
      <c r="EU8" s="44"/>
      <c r="EV8" s="1"/>
      <c r="FF8" s="1">
        <v>1</v>
      </c>
      <c r="FG8">
        <f t="shared" si="44"/>
        <v>4</v>
      </c>
      <c r="FH8" s="45">
        <f t="shared" si="96"/>
        <v>14</v>
      </c>
      <c r="FI8" s="45">
        <f t="shared" si="45"/>
        <v>115</v>
      </c>
      <c r="FJ8" s="44">
        <f t="shared" si="46"/>
        <v>101</v>
      </c>
      <c r="FK8" s="44">
        <f t="shared" si="47"/>
        <v>10201</v>
      </c>
      <c r="FL8" s="44"/>
      <c r="FM8" s="44"/>
      <c r="FN8" s="1"/>
      <c r="FO8" s="44">
        <v>120</v>
      </c>
      <c r="FP8" s="1">
        <f t="shared" si="49"/>
        <v>1</v>
      </c>
      <c r="FY8" s="1">
        <v>3</v>
      </c>
      <c r="FZ8">
        <f t="shared" si="50"/>
        <v>0</v>
      </c>
      <c r="GA8" s="45">
        <f t="shared" si="51"/>
        <v>70</v>
      </c>
      <c r="GB8" s="45">
        <f t="shared" si="52"/>
        <v>41.5</v>
      </c>
      <c r="GC8" s="44">
        <f t="shared" si="53"/>
        <v>-28.5</v>
      </c>
      <c r="GD8" s="44">
        <f t="shared" si="54"/>
        <v>812.25</v>
      </c>
      <c r="GE8" s="44"/>
      <c r="GF8" s="44"/>
      <c r="GG8" s="1"/>
      <c r="GH8" s="44"/>
      <c r="GI8" s="1"/>
      <c r="GP8" s="1"/>
      <c r="GQ8" s="1">
        <v>4</v>
      </c>
      <c r="GR8">
        <f t="shared" si="57"/>
        <v>0</v>
      </c>
      <c r="GS8" s="45">
        <f t="shared" si="58"/>
        <v>107</v>
      </c>
      <c r="GT8" s="45">
        <f t="shared" si="59"/>
        <v>38</v>
      </c>
      <c r="GU8" s="44">
        <f t="shared" si="60"/>
        <v>-69</v>
      </c>
      <c r="GV8" s="44">
        <f t="shared" si="61"/>
        <v>4761</v>
      </c>
      <c r="GW8" s="44"/>
      <c r="GX8" s="44"/>
      <c r="GY8" s="1"/>
      <c r="GZ8" s="44"/>
      <c r="HA8" s="1"/>
      <c r="HH8"/>
      <c r="HI8" s="1">
        <v>4</v>
      </c>
      <c r="HJ8">
        <f t="shared" si="64"/>
        <v>3</v>
      </c>
      <c r="HK8" s="45">
        <f t="shared" si="65"/>
        <v>107</v>
      </c>
      <c r="HL8" s="45">
        <f t="shared" si="66"/>
        <v>113</v>
      </c>
      <c r="HM8" s="44">
        <f t="shared" si="67"/>
        <v>6</v>
      </c>
      <c r="HN8" s="44">
        <f t="shared" si="68"/>
        <v>36</v>
      </c>
      <c r="HO8" s="44"/>
      <c r="HP8" s="44"/>
      <c r="HQ8" s="1"/>
      <c r="HR8" s="44"/>
      <c r="HS8" s="1"/>
      <c r="HZ8" s="1"/>
      <c r="IA8" s="1">
        <v>2</v>
      </c>
      <c r="IB8">
        <f>'Deepfakes gesamt (120)'!L8</f>
        <v>10</v>
      </c>
      <c r="IC8" s="45">
        <f t="shared" si="97"/>
        <v>42.5</v>
      </c>
      <c r="ID8" s="45">
        <f t="shared" si="71"/>
        <v>110.5</v>
      </c>
      <c r="IE8" s="44">
        <f t="shared" si="72"/>
        <v>68</v>
      </c>
      <c r="IF8" s="44">
        <f t="shared" si="73"/>
        <v>4624</v>
      </c>
      <c r="IG8" s="44"/>
      <c r="IH8" s="44"/>
      <c r="II8" s="1"/>
      <c r="IJ8" s="44">
        <v>67.5</v>
      </c>
      <c r="IK8" s="1">
        <f t="shared" si="75"/>
        <v>26</v>
      </c>
      <c r="IR8" s="1"/>
      <c r="IT8" s="1">
        <v>2</v>
      </c>
      <c r="IU8" s="1">
        <f>'Deepfakes gesamt (120)'!M8</f>
        <v>5</v>
      </c>
      <c r="IV8" s="45">
        <f t="shared" si="76"/>
        <v>42.5</v>
      </c>
      <c r="IW8" s="45">
        <f t="shared" si="77"/>
        <v>72</v>
      </c>
      <c r="IX8" s="44">
        <f t="shared" si="78"/>
        <v>29.5</v>
      </c>
      <c r="IY8" s="44">
        <f t="shared" si="79"/>
        <v>870.25</v>
      </c>
      <c r="IZ8" s="44"/>
      <c r="JA8" s="44"/>
      <c r="JB8" s="1"/>
      <c r="JC8" s="44">
        <v>117</v>
      </c>
      <c r="JD8" s="1">
        <f t="shared" si="81"/>
        <v>1</v>
      </c>
      <c r="JL8" s="1">
        <v>2</v>
      </c>
      <c r="JM8" s="1">
        <f>'Deepfakes gesamt (120)'!Q8</f>
        <v>5</v>
      </c>
      <c r="JN8" s="45">
        <f t="shared" si="82"/>
        <v>42.5</v>
      </c>
      <c r="JO8" s="45">
        <f t="shared" si="83"/>
        <v>107</v>
      </c>
      <c r="JP8" s="44">
        <f t="shared" si="84"/>
        <v>64.5</v>
      </c>
      <c r="JQ8" s="44">
        <f t="shared" si="85"/>
        <v>4160.25</v>
      </c>
      <c r="JR8" s="44"/>
      <c r="JS8" s="44"/>
      <c r="JT8" s="1"/>
      <c r="JU8" s="44"/>
      <c r="JV8" s="1"/>
      <c r="KD8" s="1">
        <v>3</v>
      </c>
      <c r="KE8" s="1">
        <f>'Deepfakes gesamt (120)'!Q8</f>
        <v>5</v>
      </c>
      <c r="KF8" s="45">
        <f t="shared" si="88"/>
        <v>107.5</v>
      </c>
      <c r="KG8" s="45">
        <f t="shared" si="89"/>
        <v>107</v>
      </c>
      <c r="KH8" s="44">
        <f t="shared" si="90"/>
        <v>-0.5</v>
      </c>
      <c r="KI8" s="44">
        <f t="shared" si="91"/>
        <v>0.25</v>
      </c>
      <c r="KJ8" s="44"/>
      <c r="KK8" s="44"/>
      <c r="KL8" s="1"/>
      <c r="KM8" s="44"/>
      <c r="KN8" s="1"/>
    </row>
    <row r="9" spans="1:306" x14ac:dyDescent="0.2">
      <c r="A9" s="32">
        <v>8</v>
      </c>
      <c r="B9" s="1">
        <v>8</v>
      </c>
      <c r="C9" s="27">
        <v>2</v>
      </c>
      <c r="D9" s="27">
        <v>2</v>
      </c>
      <c r="E9" s="27">
        <v>2</v>
      </c>
      <c r="F9" s="27">
        <v>2</v>
      </c>
      <c r="G9" s="27">
        <v>2</v>
      </c>
      <c r="H9" s="27">
        <v>2</v>
      </c>
      <c r="I9" s="27">
        <v>2</v>
      </c>
      <c r="J9" s="27">
        <v>2</v>
      </c>
      <c r="K9" s="27">
        <v>2</v>
      </c>
      <c r="L9" s="27">
        <v>2</v>
      </c>
      <c r="M9">
        <f t="shared" si="1"/>
        <v>0</v>
      </c>
      <c r="N9">
        <f t="shared" si="2"/>
        <v>10</v>
      </c>
      <c r="O9">
        <f t="shared" si="3"/>
        <v>10</v>
      </c>
      <c r="T9" s="32">
        <v>8</v>
      </c>
      <c r="U9" s="1">
        <v>8</v>
      </c>
      <c r="V9">
        <f t="shared" si="98"/>
        <v>0</v>
      </c>
      <c r="X9">
        <v>5.79</v>
      </c>
      <c r="Y9">
        <v>1.28</v>
      </c>
      <c r="Z9" s="44">
        <f t="shared" si="5"/>
        <v>2.21</v>
      </c>
      <c r="AA9" s="44">
        <f t="shared" si="6"/>
        <v>-1.28</v>
      </c>
      <c r="AB9" s="44">
        <f t="shared" si="94"/>
        <v>-2.8288000000000002</v>
      </c>
      <c r="AE9" s="44">
        <f t="shared" si="7"/>
        <v>4.8841000000000001</v>
      </c>
      <c r="AF9" s="44">
        <f t="shared" si="8"/>
        <v>1.6384000000000001</v>
      </c>
      <c r="AL9" t="s">
        <v>311</v>
      </c>
      <c r="AP9" s="32">
        <v>8</v>
      </c>
      <c r="AQ9" s="1">
        <v>4</v>
      </c>
      <c r="AR9">
        <f t="shared" si="99"/>
        <v>0</v>
      </c>
      <c r="AS9">
        <v>2.69</v>
      </c>
      <c r="AT9" s="44">
        <f t="shared" si="10"/>
        <v>1.31</v>
      </c>
      <c r="AU9" s="44">
        <f t="shared" si="11"/>
        <v>-1.6768000000000001</v>
      </c>
      <c r="AX9" s="44">
        <f t="shared" si="12"/>
        <v>1.7161000000000002</v>
      </c>
      <c r="BE9" s="32">
        <v>8</v>
      </c>
      <c r="BF9" s="27">
        <v>2</v>
      </c>
      <c r="BG9" s="27">
        <v>2</v>
      </c>
      <c r="BH9" s="27">
        <v>2</v>
      </c>
      <c r="BI9" s="27">
        <v>2</v>
      </c>
      <c r="BJ9" s="27">
        <v>2</v>
      </c>
      <c r="BK9">
        <f t="shared" si="13"/>
        <v>0</v>
      </c>
      <c r="BL9" s="1"/>
      <c r="BM9" s="1"/>
      <c r="BN9" s="45"/>
      <c r="BO9" s="1"/>
      <c r="BP9" s="1">
        <v>8</v>
      </c>
      <c r="BQ9">
        <f t="shared" si="14"/>
        <v>0</v>
      </c>
      <c r="BR9" s="45">
        <f t="shared" si="15"/>
        <v>108.5</v>
      </c>
      <c r="BS9" s="45">
        <f t="shared" si="16"/>
        <v>22</v>
      </c>
      <c r="BT9" s="44">
        <f t="shared" si="17"/>
        <v>-86.5</v>
      </c>
      <c r="BU9" s="44">
        <f t="shared" si="18"/>
        <v>7482.25</v>
      </c>
      <c r="BV9" s="44"/>
      <c r="BW9" s="44"/>
      <c r="BX9" s="44">
        <f>SUM(BX2:BX8)</f>
        <v>120</v>
      </c>
      <c r="BY9" s="44"/>
      <c r="BZ9" s="44">
        <f>SUM(BZ2:BZ8)</f>
        <v>120</v>
      </c>
      <c r="CE9" s="7" t="s">
        <v>347</v>
      </c>
      <c r="CF9" s="7" t="s">
        <v>343</v>
      </c>
      <c r="CI9" s="1">
        <v>4</v>
      </c>
      <c r="CJ9">
        <f t="shared" si="19"/>
        <v>0</v>
      </c>
      <c r="CK9" s="45">
        <f t="shared" si="20"/>
        <v>109</v>
      </c>
      <c r="CL9" s="45">
        <f t="shared" si="21"/>
        <v>22</v>
      </c>
      <c r="CM9" s="44">
        <f t="shared" si="22"/>
        <v>-87</v>
      </c>
      <c r="CN9" s="44">
        <f t="shared" si="23"/>
        <v>7569</v>
      </c>
      <c r="CO9" s="44"/>
      <c r="CP9" s="44"/>
      <c r="CQ9" s="44">
        <f>SUM(CQ2:CQ8)</f>
        <v>120</v>
      </c>
      <c r="CR9" s="44"/>
      <c r="CS9" s="44">
        <f>SUM(CS2:CS8)</f>
        <v>120</v>
      </c>
      <c r="CX9" s="7" t="s">
        <v>347</v>
      </c>
      <c r="CY9" s="7" t="s">
        <v>343</v>
      </c>
      <c r="DA9" s="1">
        <v>8</v>
      </c>
      <c r="DB9">
        <f t="shared" si="24"/>
        <v>0</v>
      </c>
      <c r="DC9" s="45">
        <f t="shared" si="25"/>
        <v>108.5</v>
      </c>
      <c r="DD9" s="45">
        <f t="shared" si="26"/>
        <v>27</v>
      </c>
      <c r="DE9" s="44">
        <f t="shared" si="27"/>
        <v>-81.5</v>
      </c>
      <c r="DF9" s="44">
        <f t="shared" si="28"/>
        <v>6642.25</v>
      </c>
      <c r="DG9" s="44"/>
      <c r="DH9" s="44"/>
      <c r="DI9" s="44">
        <f>SUM(DI2:DI8)</f>
        <v>120</v>
      </c>
      <c r="DJ9" s="44"/>
      <c r="DK9" s="44">
        <f>SUM(DK2:DK8)</f>
        <v>120</v>
      </c>
      <c r="DP9" s="7" t="s">
        <v>347</v>
      </c>
      <c r="DQ9" s="7" t="s">
        <v>343</v>
      </c>
      <c r="DT9" s="1">
        <v>4</v>
      </c>
      <c r="DU9">
        <f t="shared" si="31"/>
        <v>0</v>
      </c>
      <c r="DV9" s="45">
        <f t="shared" si="95"/>
        <v>109</v>
      </c>
      <c r="DW9" s="45">
        <f t="shared" si="32"/>
        <v>27</v>
      </c>
      <c r="DX9" s="44">
        <f t="shared" si="33"/>
        <v>-82</v>
      </c>
      <c r="DY9" s="44">
        <f t="shared" si="34"/>
        <v>6724</v>
      </c>
      <c r="DZ9" s="44"/>
      <c r="EA9" s="44"/>
      <c r="EB9" s="44">
        <f>SUM(EB2:EB8)</f>
        <v>120</v>
      </c>
      <c r="EC9" s="44"/>
      <c r="ED9" s="44">
        <f>SUM(ED2:ED8)</f>
        <v>120</v>
      </c>
      <c r="EI9" s="7" t="s">
        <v>347</v>
      </c>
      <c r="EJ9" s="7" t="s">
        <v>343</v>
      </c>
      <c r="EL9" s="1">
        <v>3</v>
      </c>
      <c r="EM9">
        <f t="shared" si="37"/>
        <v>0</v>
      </c>
      <c r="EN9" s="45">
        <f t="shared" si="38"/>
        <v>102.5</v>
      </c>
      <c r="EO9" s="45">
        <f t="shared" si="39"/>
        <v>27</v>
      </c>
      <c r="EP9" s="44">
        <f t="shared" si="40"/>
        <v>-75.5</v>
      </c>
      <c r="EQ9" s="44">
        <f t="shared" si="41"/>
        <v>5700.25</v>
      </c>
      <c r="ER9" s="44"/>
      <c r="ES9" s="44"/>
      <c r="ET9" s="44">
        <f>SUM(ET2:ET8)</f>
        <v>120</v>
      </c>
      <c r="EU9" s="44"/>
      <c r="EV9" s="44">
        <f>SUM(EV2:EV8)</f>
        <v>120</v>
      </c>
      <c r="FA9" s="7" t="s">
        <v>347</v>
      </c>
      <c r="FB9" s="7" t="s">
        <v>343</v>
      </c>
      <c r="FF9" s="1">
        <v>3</v>
      </c>
      <c r="FG9">
        <f t="shared" si="44"/>
        <v>0</v>
      </c>
      <c r="FH9" s="45">
        <f t="shared" si="96"/>
        <v>102.5</v>
      </c>
      <c r="FI9" s="45">
        <f t="shared" si="45"/>
        <v>22</v>
      </c>
      <c r="FJ9" s="44">
        <f t="shared" si="46"/>
        <v>-80.5</v>
      </c>
      <c r="FK9" s="44">
        <f t="shared" si="47"/>
        <v>6480.25</v>
      </c>
      <c r="FL9" s="44"/>
      <c r="FM9" s="44"/>
      <c r="FN9" s="44">
        <f>SUM(FN2:FN8)</f>
        <v>120</v>
      </c>
      <c r="FO9" s="44"/>
      <c r="FP9" s="44">
        <f>SUM(FP2:FP8)</f>
        <v>120</v>
      </c>
      <c r="FU9" s="7" t="s">
        <v>347</v>
      </c>
      <c r="FV9" s="7" t="s">
        <v>343</v>
      </c>
      <c r="FY9" s="1">
        <v>4</v>
      </c>
      <c r="FZ9">
        <f t="shared" si="50"/>
        <v>0</v>
      </c>
      <c r="GA9" s="45">
        <f t="shared" si="51"/>
        <v>108</v>
      </c>
      <c r="GB9" s="45">
        <f t="shared" si="52"/>
        <v>41.5</v>
      </c>
      <c r="GC9" s="44">
        <f t="shared" si="53"/>
        <v>-66.5</v>
      </c>
      <c r="GD9" s="44">
        <f t="shared" si="54"/>
        <v>4422.25</v>
      </c>
      <c r="GE9" s="44"/>
      <c r="GF9" s="44"/>
      <c r="GG9" s="44">
        <f>SUM(GG2:GG8)</f>
        <v>120</v>
      </c>
      <c r="GH9" s="44"/>
      <c r="GI9" s="44">
        <f>SUM(GI2:GI8)</f>
        <v>120</v>
      </c>
      <c r="GN9" s="7" t="s">
        <v>347</v>
      </c>
      <c r="GO9" s="7" t="s">
        <v>343</v>
      </c>
      <c r="GP9" s="1"/>
      <c r="GQ9" s="1">
        <v>4</v>
      </c>
      <c r="GR9">
        <f t="shared" si="57"/>
        <v>0</v>
      </c>
      <c r="GS9" s="45">
        <f t="shared" si="58"/>
        <v>107</v>
      </c>
      <c r="GT9" s="45">
        <f t="shared" si="59"/>
        <v>38</v>
      </c>
      <c r="GU9" s="44">
        <f t="shared" si="60"/>
        <v>-69</v>
      </c>
      <c r="GV9" s="44">
        <f t="shared" si="61"/>
        <v>4761</v>
      </c>
      <c r="GW9" s="44"/>
      <c r="GX9" s="44"/>
      <c r="GY9" s="44">
        <f>SUM(GY2:GY8)</f>
        <v>120</v>
      </c>
      <c r="GZ9" s="44"/>
      <c r="HA9" s="44">
        <f>SUM(HA2:HA8)</f>
        <v>120</v>
      </c>
      <c r="HF9" s="7" t="s">
        <v>347</v>
      </c>
      <c r="HG9" s="7" t="s">
        <v>343</v>
      </c>
      <c r="HI9" s="1">
        <v>4</v>
      </c>
      <c r="HJ9">
        <f t="shared" si="64"/>
        <v>0</v>
      </c>
      <c r="HK9" s="45">
        <f t="shared" si="65"/>
        <v>107</v>
      </c>
      <c r="HL9" s="45">
        <f t="shared" si="66"/>
        <v>27</v>
      </c>
      <c r="HM9" s="44">
        <f t="shared" si="67"/>
        <v>-80</v>
      </c>
      <c r="HN9" s="44">
        <f t="shared" si="68"/>
        <v>6400</v>
      </c>
      <c r="HO9" s="44"/>
      <c r="HP9" s="44"/>
      <c r="HQ9" s="44">
        <f>SUM(HQ2:HQ8)</f>
        <v>120</v>
      </c>
      <c r="HR9" s="44"/>
      <c r="HS9" s="44">
        <f>SUM(HS2:HS8)</f>
        <v>120</v>
      </c>
      <c r="HX9" s="7" t="s">
        <v>347</v>
      </c>
      <c r="HY9" s="7" t="s">
        <v>343</v>
      </c>
      <c r="HZ9" s="1"/>
      <c r="IA9" s="1">
        <v>2</v>
      </c>
      <c r="IB9">
        <f>'Deepfakes gesamt (120)'!L9</f>
        <v>3</v>
      </c>
      <c r="IC9" s="45">
        <f t="shared" si="97"/>
        <v>42.5</v>
      </c>
      <c r="ID9" s="45">
        <f t="shared" si="71"/>
        <v>2</v>
      </c>
      <c r="IE9" s="44">
        <f t="shared" si="72"/>
        <v>-40.5</v>
      </c>
      <c r="IF9" s="44">
        <f t="shared" si="73"/>
        <v>1640.25</v>
      </c>
      <c r="IG9" s="44"/>
      <c r="IH9" s="44"/>
      <c r="II9" s="44">
        <f>SUM(II2:II8)</f>
        <v>120</v>
      </c>
      <c r="IJ9" s="44">
        <v>90.5</v>
      </c>
      <c r="IK9" s="1">
        <f t="shared" si="75"/>
        <v>20</v>
      </c>
      <c r="IP9" s="7" t="s">
        <v>347</v>
      </c>
      <c r="IQ9" s="7" t="s">
        <v>343</v>
      </c>
      <c r="IR9" s="1"/>
      <c r="IT9" s="1">
        <v>2</v>
      </c>
      <c r="IU9" s="1">
        <f>'Deepfakes gesamt (120)'!M9</f>
        <v>6</v>
      </c>
      <c r="IV9" s="45">
        <f t="shared" si="76"/>
        <v>42.5</v>
      </c>
      <c r="IW9" s="45">
        <f t="shared" si="77"/>
        <v>97.5</v>
      </c>
      <c r="IX9" s="44">
        <f t="shared" si="78"/>
        <v>55</v>
      </c>
      <c r="IY9" s="44">
        <f t="shared" si="79"/>
        <v>3025</v>
      </c>
      <c r="IZ9" s="44"/>
      <c r="JA9" s="44"/>
      <c r="JB9" s="44">
        <f>SUM(JB2:JB8)</f>
        <v>120</v>
      </c>
      <c r="JC9" s="44">
        <v>118</v>
      </c>
      <c r="JD9" s="1">
        <f t="shared" si="81"/>
        <v>1</v>
      </c>
      <c r="JI9" s="7" t="s">
        <v>347</v>
      </c>
      <c r="JJ9" s="7" t="s">
        <v>343</v>
      </c>
      <c r="JL9" s="1">
        <v>2</v>
      </c>
      <c r="JM9" s="1">
        <f>'Deepfakes gesamt (120)'!Q9</f>
        <v>2</v>
      </c>
      <c r="JN9" s="45">
        <f t="shared" si="82"/>
        <v>42.5</v>
      </c>
      <c r="JO9" s="45">
        <f t="shared" si="83"/>
        <v>9.5</v>
      </c>
      <c r="JP9" s="44">
        <f t="shared" si="84"/>
        <v>-33</v>
      </c>
      <c r="JQ9" s="44">
        <f t="shared" si="85"/>
        <v>1089</v>
      </c>
      <c r="JR9" s="44"/>
      <c r="JS9" s="44"/>
      <c r="JT9" s="44">
        <f>SUM(JT2:JT8)</f>
        <v>120</v>
      </c>
      <c r="JU9" s="44"/>
      <c r="JV9" s="1"/>
      <c r="KA9" s="7" t="s">
        <v>347</v>
      </c>
      <c r="KB9" s="7" t="s">
        <v>343</v>
      </c>
      <c r="KD9" s="1">
        <v>2</v>
      </c>
      <c r="KE9" s="1">
        <f>'Deepfakes gesamt (120)'!Q9</f>
        <v>2</v>
      </c>
      <c r="KF9" s="45">
        <f t="shared" si="88"/>
        <v>71.5</v>
      </c>
      <c r="KG9" s="45">
        <f t="shared" si="89"/>
        <v>9.5</v>
      </c>
      <c r="KH9" s="44">
        <f t="shared" si="90"/>
        <v>-62</v>
      </c>
      <c r="KI9" s="44">
        <f t="shared" si="91"/>
        <v>3844</v>
      </c>
      <c r="KJ9" s="44"/>
      <c r="KK9" s="44"/>
      <c r="KL9" s="44">
        <f>SUM(KL2:KL8)</f>
        <v>120</v>
      </c>
      <c r="KM9" s="44"/>
      <c r="KN9" s="1"/>
      <c r="KS9" s="7" t="s">
        <v>347</v>
      </c>
      <c r="KT9" s="7" t="s">
        <v>343</v>
      </c>
    </row>
    <row r="10" spans="1:306" x14ac:dyDescent="0.2">
      <c r="A10" s="32">
        <v>9</v>
      </c>
      <c r="B10" s="1">
        <v>6</v>
      </c>
      <c r="C10" s="27">
        <v>2</v>
      </c>
      <c r="D10" s="27">
        <v>1</v>
      </c>
      <c r="E10" s="27">
        <v>2</v>
      </c>
      <c r="F10" s="27">
        <v>1</v>
      </c>
      <c r="G10" s="27">
        <v>2</v>
      </c>
      <c r="H10" s="27">
        <v>1</v>
      </c>
      <c r="I10" s="27">
        <v>2</v>
      </c>
      <c r="J10" s="27">
        <v>2</v>
      </c>
      <c r="K10" s="27">
        <v>2</v>
      </c>
      <c r="L10" s="27">
        <v>1</v>
      </c>
      <c r="M10">
        <f t="shared" si="1"/>
        <v>4</v>
      </c>
      <c r="N10">
        <f t="shared" si="2"/>
        <v>6</v>
      </c>
      <c r="O10">
        <f t="shared" si="3"/>
        <v>10</v>
      </c>
      <c r="T10" s="32">
        <v>9</v>
      </c>
      <c r="U10" s="1">
        <v>6</v>
      </c>
      <c r="V10">
        <f t="shared" si="98"/>
        <v>4</v>
      </c>
      <c r="X10">
        <v>5.79</v>
      </c>
      <c r="Y10">
        <v>1.28</v>
      </c>
      <c r="Z10" s="44">
        <f t="shared" si="5"/>
        <v>0.20999999999999996</v>
      </c>
      <c r="AA10" s="44">
        <f t="shared" si="6"/>
        <v>2.7199999999999998</v>
      </c>
      <c r="AB10" s="44">
        <f t="shared" si="94"/>
        <v>0.57119999999999982</v>
      </c>
      <c r="AE10" s="44">
        <f t="shared" si="7"/>
        <v>4.4099999999999986E-2</v>
      </c>
      <c r="AF10" s="44">
        <f t="shared" si="8"/>
        <v>7.3983999999999988</v>
      </c>
      <c r="AL10" s="44">
        <f>AD2/((AK2)*(AL2))</f>
        <v>0.1599482090189025</v>
      </c>
      <c r="AP10" s="32">
        <v>9</v>
      </c>
      <c r="AQ10" s="1">
        <v>3</v>
      </c>
      <c r="AR10">
        <f t="shared" si="99"/>
        <v>4</v>
      </c>
      <c r="AS10">
        <v>2.69</v>
      </c>
      <c r="AT10" s="44">
        <f t="shared" si="10"/>
        <v>0.31000000000000005</v>
      </c>
      <c r="AU10" s="44">
        <f t="shared" si="11"/>
        <v>0.84320000000000006</v>
      </c>
      <c r="AX10" s="44">
        <f t="shared" si="12"/>
        <v>9.6100000000000033E-2</v>
      </c>
      <c r="BB10" t="s">
        <v>316</v>
      </c>
      <c r="BE10" s="32">
        <v>9</v>
      </c>
      <c r="BF10" s="27">
        <v>1</v>
      </c>
      <c r="BG10" s="27">
        <v>2</v>
      </c>
      <c r="BH10" s="27">
        <v>2</v>
      </c>
      <c r="BI10" s="27">
        <v>2</v>
      </c>
      <c r="BJ10" s="27">
        <v>1</v>
      </c>
      <c r="BK10">
        <f t="shared" si="13"/>
        <v>2</v>
      </c>
      <c r="BL10" s="1"/>
      <c r="BM10" s="1"/>
      <c r="BN10" s="45"/>
      <c r="BO10" s="1"/>
      <c r="BP10" s="1">
        <v>6</v>
      </c>
      <c r="BQ10">
        <f t="shared" si="14"/>
        <v>4</v>
      </c>
      <c r="BR10" s="45">
        <f t="shared" si="15"/>
        <v>60</v>
      </c>
      <c r="BS10" s="45">
        <f t="shared" si="16"/>
        <v>115</v>
      </c>
      <c r="BT10" s="44">
        <f t="shared" si="17"/>
        <v>55</v>
      </c>
      <c r="BU10" s="44">
        <f t="shared" si="18"/>
        <v>3025</v>
      </c>
      <c r="BV10" s="44"/>
      <c r="BW10" s="44"/>
      <c r="BX10" s="44"/>
      <c r="BY10" s="44"/>
      <c r="CE10" s="7" t="s">
        <v>345</v>
      </c>
      <c r="CF10" s="48">
        <f>CF2*CF2</f>
        <v>4.2209916541974701E-2</v>
      </c>
      <c r="CG10" s="44"/>
      <c r="CH10" s="44"/>
      <c r="CI10" s="1">
        <v>3</v>
      </c>
      <c r="CJ10">
        <f t="shared" si="19"/>
        <v>4</v>
      </c>
      <c r="CK10" s="45">
        <f t="shared" si="20"/>
        <v>73.5</v>
      </c>
      <c r="CL10" s="45">
        <f t="shared" si="21"/>
        <v>115</v>
      </c>
      <c r="CM10" s="44">
        <f t="shared" si="22"/>
        <v>41.5</v>
      </c>
      <c r="CN10" s="44">
        <f t="shared" si="23"/>
        <v>1722.25</v>
      </c>
      <c r="CO10" s="44"/>
      <c r="CP10" s="44"/>
      <c r="CQ10" s="44"/>
      <c r="CR10" s="44"/>
      <c r="CX10" s="7" t="s">
        <v>345</v>
      </c>
      <c r="CY10" s="48">
        <f>CY2*CY2</f>
        <v>0.166329839520623</v>
      </c>
      <c r="DA10" s="1">
        <v>6</v>
      </c>
      <c r="DB10">
        <f t="shared" si="24"/>
        <v>2</v>
      </c>
      <c r="DC10" s="45">
        <f t="shared" si="25"/>
        <v>60</v>
      </c>
      <c r="DD10" s="45">
        <f t="shared" si="26"/>
        <v>99.5</v>
      </c>
      <c r="DE10" s="44">
        <f t="shared" si="27"/>
        <v>39.5</v>
      </c>
      <c r="DF10" s="44">
        <f t="shared" si="28"/>
        <v>1560.25</v>
      </c>
      <c r="DG10" s="44"/>
      <c r="DH10" s="44"/>
      <c r="DI10" s="44"/>
      <c r="DJ10" s="44"/>
      <c r="DP10" s="7" t="s">
        <v>345</v>
      </c>
      <c r="DQ10" s="48">
        <f>DQ2*DQ2</f>
        <v>2.6358350280971027E-2</v>
      </c>
      <c r="DT10" s="1">
        <v>3</v>
      </c>
      <c r="DU10">
        <f t="shared" si="31"/>
        <v>2</v>
      </c>
      <c r="DV10" s="45">
        <f t="shared" si="95"/>
        <v>73.5</v>
      </c>
      <c r="DW10" s="45">
        <f t="shared" si="32"/>
        <v>99.5</v>
      </c>
      <c r="DX10" s="44">
        <f t="shared" si="33"/>
        <v>26</v>
      </c>
      <c r="DY10" s="44">
        <f t="shared" si="34"/>
        <v>676</v>
      </c>
      <c r="DZ10" s="44"/>
      <c r="EA10" s="44"/>
      <c r="EB10" s="44"/>
      <c r="EC10" s="44"/>
      <c r="EI10" s="7" t="s">
        <v>345</v>
      </c>
      <c r="EJ10" s="48">
        <f>EJ2*EJ2</f>
        <v>0.20002503040913586</v>
      </c>
      <c r="EL10" s="1">
        <v>2</v>
      </c>
      <c r="EM10">
        <f t="shared" si="37"/>
        <v>2</v>
      </c>
      <c r="EN10" s="45">
        <f t="shared" si="38"/>
        <v>56</v>
      </c>
      <c r="EO10" s="45">
        <f t="shared" si="39"/>
        <v>99.5</v>
      </c>
      <c r="EP10" s="44">
        <f t="shared" si="40"/>
        <v>43.5</v>
      </c>
      <c r="EQ10" s="44">
        <f t="shared" si="41"/>
        <v>1892.25</v>
      </c>
      <c r="ER10" s="44"/>
      <c r="ES10" s="44"/>
      <c r="ET10" s="44"/>
      <c r="EU10" s="44"/>
      <c r="FA10" s="7" t="s">
        <v>345</v>
      </c>
      <c r="FB10" s="48">
        <f>FB2*FB2</f>
        <v>5.0157925786337701E-3</v>
      </c>
      <c r="FF10" s="1">
        <v>2</v>
      </c>
      <c r="FG10">
        <f t="shared" si="44"/>
        <v>4</v>
      </c>
      <c r="FH10" s="45">
        <f t="shared" si="96"/>
        <v>56</v>
      </c>
      <c r="FI10" s="45">
        <f t="shared" si="45"/>
        <v>115</v>
      </c>
      <c r="FJ10" s="44">
        <f t="shared" si="46"/>
        <v>59</v>
      </c>
      <c r="FK10" s="44">
        <f t="shared" si="47"/>
        <v>3481</v>
      </c>
      <c r="FL10" s="44"/>
      <c r="FM10" s="44"/>
      <c r="FN10" s="44"/>
      <c r="FO10" s="44"/>
      <c r="FU10" s="7" t="s">
        <v>345</v>
      </c>
      <c r="FV10" s="48">
        <f>FV2*FV2</f>
        <v>1.519418266455819E-3</v>
      </c>
      <c r="FY10" s="1">
        <v>4</v>
      </c>
      <c r="FZ10">
        <f t="shared" si="50"/>
        <v>0</v>
      </c>
      <c r="GA10" s="45">
        <f t="shared" si="51"/>
        <v>108</v>
      </c>
      <c r="GB10" s="45">
        <f t="shared" si="52"/>
        <v>41.5</v>
      </c>
      <c r="GC10" s="44">
        <f t="shared" si="53"/>
        <v>-66.5</v>
      </c>
      <c r="GD10" s="44">
        <f t="shared" si="54"/>
        <v>4422.25</v>
      </c>
      <c r="GE10" s="44"/>
      <c r="GF10" s="44"/>
      <c r="GG10" s="44"/>
      <c r="GH10" s="44"/>
      <c r="GN10" s="7" t="s">
        <v>345</v>
      </c>
      <c r="GO10" s="48">
        <f>GO2*GO2</f>
        <v>3.9879010249101639E-5</v>
      </c>
      <c r="GP10" s="1"/>
      <c r="GQ10" s="1">
        <v>3</v>
      </c>
      <c r="GR10">
        <f t="shared" si="57"/>
        <v>0</v>
      </c>
      <c r="GS10" s="45">
        <f t="shared" si="58"/>
        <v>62.5</v>
      </c>
      <c r="GT10" s="45">
        <f t="shared" si="59"/>
        <v>38</v>
      </c>
      <c r="GU10" s="44">
        <f t="shared" si="60"/>
        <v>-24.5</v>
      </c>
      <c r="GV10" s="44">
        <f t="shared" si="61"/>
        <v>600.25</v>
      </c>
      <c r="GW10" s="44"/>
      <c r="GX10" s="44"/>
      <c r="GY10" s="44"/>
      <c r="GZ10" s="44"/>
      <c r="HF10" s="7" t="s">
        <v>345</v>
      </c>
      <c r="HG10" s="48">
        <f>HG2*HG2</f>
        <v>3.7281776629245908E-2</v>
      </c>
      <c r="HI10" s="1">
        <v>3</v>
      </c>
      <c r="HJ10">
        <f t="shared" si="64"/>
        <v>2</v>
      </c>
      <c r="HK10" s="45">
        <f t="shared" si="65"/>
        <v>62.5</v>
      </c>
      <c r="HL10" s="45">
        <f t="shared" si="66"/>
        <v>99.5</v>
      </c>
      <c r="HM10" s="44">
        <f t="shared" si="67"/>
        <v>37</v>
      </c>
      <c r="HN10" s="44">
        <f t="shared" si="68"/>
        <v>1369</v>
      </c>
      <c r="HO10" s="44"/>
      <c r="HP10" s="44"/>
      <c r="HQ10" s="44"/>
      <c r="HR10" s="44"/>
      <c r="HX10" s="7" t="s">
        <v>345</v>
      </c>
      <c r="HY10" s="48">
        <f>HY2*HY2</f>
        <v>0.11314736210230859</v>
      </c>
      <c r="HZ10" s="1"/>
      <c r="IA10" s="1">
        <v>3</v>
      </c>
      <c r="IB10">
        <f>'Deepfakes gesamt (120)'!L10</f>
        <v>10</v>
      </c>
      <c r="IC10" s="45">
        <f t="shared" si="97"/>
        <v>91</v>
      </c>
      <c r="ID10" s="45">
        <f t="shared" si="71"/>
        <v>110.5</v>
      </c>
      <c r="IE10" s="44">
        <f t="shared" si="72"/>
        <v>19.5</v>
      </c>
      <c r="IF10" s="44">
        <f t="shared" si="73"/>
        <v>380.25</v>
      </c>
      <c r="IG10" s="44"/>
      <c r="IH10" s="44"/>
      <c r="II10" s="44"/>
      <c r="IJ10" s="44">
        <v>110.5</v>
      </c>
      <c r="IK10" s="1">
        <f t="shared" si="75"/>
        <v>20</v>
      </c>
      <c r="IP10" s="7" t="s">
        <v>345</v>
      </c>
      <c r="IQ10" s="48">
        <f>IQ2*IQ2</f>
        <v>9.0838461648128765E-3</v>
      </c>
      <c r="IR10" s="1"/>
      <c r="IT10" s="1">
        <v>3</v>
      </c>
      <c r="IU10" s="1">
        <f>'Deepfakes gesamt (120)'!M10</f>
        <v>5</v>
      </c>
      <c r="IV10" s="45">
        <f t="shared" si="76"/>
        <v>91</v>
      </c>
      <c r="IW10" s="45">
        <f t="shared" si="77"/>
        <v>72</v>
      </c>
      <c r="IX10" s="44">
        <f t="shared" si="78"/>
        <v>-19</v>
      </c>
      <c r="IY10" s="44">
        <f t="shared" si="79"/>
        <v>361</v>
      </c>
      <c r="IZ10" s="44"/>
      <c r="JA10" s="44"/>
      <c r="JB10" s="44"/>
      <c r="JC10" s="44">
        <v>119.5</v>
      </c>
      <c r="JD10" s="1">
        <f t="shared" si="81"/>
        <v>2</v>
      </c>
      <c r="JI10" s="7" t="s">
        <v>345</v>
      </c>
      <c r="JJ10" s="48">
        <f>JJ2*JJ2</f>
        <v>2.4807295375829617E-2</v>
      </c>
      <c r="JL10" s="1">
        <v>3</v>
      </c>
      <c r="JM10" s="1">
        <f>'Deepfakes gesamt (120)'!Q10</f>
        <v>5</v>
      </c>
      <c r="JN10" s="45">
        <f t="shared" si="82"/>
        <v>91</v>
      </c>
      <c r="JO10" s="45">
        <f t="shared" si="83"/>
        <v>107</v>
      </c>
      <c r="JP10" s="44">
        <f t="shared" si="84"/>
        <v>16</v>
      </c>
      <c r="JQ10" s="44">
        <f t="shared" si="85"/>
        <v>256</v>
      </c>
      <c r="JR10" s="44"/>
      <c r="JS10" s="44"/>
      <c r="JT10" s="44"/>
      <c r="JU10" s="44"/>
      <c r="JV10" s="1"/>
      <c r="KA10" s="7" t="s">
        <v>345</v>
      </c>
      <c r="KB10" s="48">
        <f>KB2*KB2</f>
        <v>1.5955561556408172E-3</v>
      </c>
      <c r="KD10" s="1">
        <v>1</v>
      </c>
      <c r="KE10" s="1">
        <f>'Deepfakes gesamt (120)'!Q10</f>
        <v>5</v>
      </c>
      <c r="KF10" s="45">
        <f t="shared" si="88"/>
        <v>24.5</v>
      </c>
      <c r="KG10" s="45">
        <f t="shared" si="89"/>
        <v>107</v>
      </c>
      <c r="KH10" s="44">
        <f t="shared" si="90"/>
        <v>82.5</v>
      </c>
      <c r="KI10" s="44">
        <f t="shared" si="91"/>
        <v>6806.25</v>
      </c>
      <c r="KJ10" s="44"/>
      <c r="KK10" s="44"/>
      <c r="KL10" s="44"/>
      <c r="KM10" s="44"/>
      <c r="KN10" s="1"/>
      <c r="KS10" s="7" t="s">
        <v>345</v>
      </c>
      <c r="KT10" s="48">
        <f>KT2*KT2</f>
        <v>3.3791084766871461E-2</v>
      </c>
    </row>
    <row r="11" spans="1:306" x14ac:dyDescent="0.2">
      <c r="A11" s="32">
        <v>10</v>
      </c>
      <c r="B11" s="1">
        <v>4</v>
      </c>
      <c r="C11" s="27">
        <v>2</v>
      </c>
      <c r="D11" s="27">
        <v>2</v>
      </c>
      <c r="E11" s="27">
        <v>2</v>
      </c>
      <c r="F11" s="27">
        <v>2</v>
      </c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1</v>
      </c>
      <c r="M11">
        <f t="shared" si="1"/>
        <v>1</v>
      </c>
      <c r="N11">
        <f t="shared" si="2"/>
        <v>9</v>
      </c>
      <c r="O11">
        <f t="shared" si="3"/>
        <v>10</v>
      </c>
      <c r="T11" s="32">
        <v>10</v>
      </c>
      <c r="U11" s="1">
        <v>4</v>
      </c>
      <c r="V11">
        <f t="shared" si="98"/>
        <v>1</v>
      </c>
      <c r="X11">
        <v>5.79</v>
      </c>
      <c r="Y11">
        <v>1.28</v>
      </c>
      <c r="Z11" s="44">
        <f t="shared" si="5"/>
        <v>-1.79</v>
      </c>
      <c r="AA11" s="44">
        <f t="shared" si="6"/>
        <v>-0.28000000000000003</v>
      </c>
      <c r="AB11" s="44">
        <f t="shared" si="94"/>
        <v>0.50120000000000009</v>
      </c>
      <c r="AE11" s="44">
        <f t="shared" si="7"/>
        <v>3.2040999999999999</v>
      </c>
      <c r="AF11" s="44">
        <f t="shared" si="8"/>
        <v>7.8400000000000011E-2</v>
      </c>
      <c r="AP11" s="32">
        <v>10</v>
      </c>
      <c r="AQ11" s="1">
        <v>3</v>
      </c>
      <c r="AR11">
        <f t="shared" si="99"/>
        <v>1</v>
      </c>
      <c r="AS11">
        <v>2.69</v>
      </c>
      <c r="AT11" s="44">
        <f t="shared" si="10"/>
        <v>0.31000000000000005</v>
      </c>
      <c r="AU11" s="44">
        <f t="shared" si="11"/>
        <v>-8.680000000000003E-2</v>
      </c>
      <c r="AX11" s="44">
        <f t="shared" si="12"/>
        <v>9.6100000000000033E-2</v>
      </c>
      <c r="BE11" s="32">
        <v>10</v>
      </c>
      <c r="BF11" s="27">
        <v>2</v>
      </c>
      <c r="BG11" s="27">
        <v>2</v>
      </c>
      <c r="BH11" s="27">
        <v>2</v>
      </c>
      <c r="BI11" s="27">
        <v>2</v>
      </c>
      <c r="BJ11" s="27">
        <v>1</v>
      </c>
      <c r="BK11">
        <f t="shared" si="13"/>
        <v>1</v>
      </c>
      <c r="BL11" s="1"/>
      <c r="BM11" s="1"/>
      <c r="BN11" s="45"/>
      <c r="BO11" s="1"/>
      <c r="BP11" s="1">
        <v>4</v>
      </c>
      <c r="BQ11">
        <f t="shared" si="14"/>
        <v>1</v>
      </c>
      <c r="BR11" s="45">
        <f t="shared" si="15"/>
        <v>22</v>
      </c>
      <c r="BS11" s="45">
        <f t="shared" si="16"/>
        <v>62.5</v>
      </c>
      <c r="BT11" s="44">
        <f t="shared" si="17"/>
        <v>40.5</v>
      </c>
      <c r="BU11" s="44">
        <f t="shared" si="18"/>
        <v>1640.25</v>
      </c>
      <c r="BV11" s="44"/>
      <c r="BW11" s="44"/>
      <c r="BX11" s="44"/>
      <c r="BY11" s="44"/>
      <c r="CE11" s="7" t="s">
        <v>346</v>
      </c>
      <c r="CF11" s="48">
        <f>1-CF10</f>
        <v>0.9577900834580253</v>
      </c>
      <c r="CG11" s="44"/>
      <c r="CH11" s="44"/>
      <c r="CI11" s="1">
        <v>3</v>
      </c>
      <c r="CJ11">
        <f t="shared" si="19"/>
        <v>1</v>
      </c>
      <c r="CK11" s="45">
        <f t="shared" si="20"/>
        <v>73.5</v>
      </c>
      <c r="CL11" s="45">
        <f t="shared" si="21"/>
        <v>62.5</v>
      </c>
      <c r="CM11" s="44">
        <f t="shared" si="22"/>
        <v>-11</v>
      </c>
      <c r="CN11" s="44">
        <f t="shared" si="23"/>
        <v>121</v>
      </c>
      <c r="CO11" s="44"/>
      <c r="CP11" s="44"/>
      <c r="CQ11" s="44"/>
      <c r="CX11" s="7" t="s">
        <v>346</v>
      </c>
      <c r="CY11" s="48">
        <f>1-CY10</f>
        <v>0.83367016047937703</v>
      </c>
      <c r="DA11" s="1">
        <v>4</v>
      </c>
      <c r="DB11">
        <f t="shared" si="24"/>
        <v>1</v>
      </c>
      <c r="DC11" s="45">
        <f t="shared" si="25"/>
        <v>22</v>
      </c>
      <c r="DD11" s="45">
        <f t="shared" si="26"/>
        <v>72.5</v>
      </c>
      <c r="DE11" s="44">
        <f t="shared" si="27"/>
        <v>50.5</v>
      </c>
      <c r="DF11" s="44">
        <f t="shared" si="28"/>
        <v>2550.25</v>
      </c>
      <c r="DG11" s="44"/>
      <c r="DH11" s="44"/>
      <c r="DI11" s="44"/>
      <c r="DJ11" s="44"/>
      <c r="DP11" s="7" t="s">
        <v>346</v>
      </c>
      <c r="DQ11" s="48">
        <f>1-DQ10</f>
        <v>0.973641649719029</v>
      </c>
      <c r="DT11" s="1">
        <v>3</v>
      </c>
      <c r="DU11">
        <f t="shared" si="31"/>
        <v>1</v>
      </c>
      <c r="DV11" s="45">
        <f t="shared" si="95"/>
        <v>73.5</v>
      </c>
      <c r="DW11" s="45">
        <f t="shared" si="32"/>
        <v>72.5</v>
      </c>
      <c r="DX11" s="44">
        <f t="shared" si="33"/>
        <v>-1</v>
      </c>
      <c r="DY11" s="44">
        <f t="shared" si="34"/>
        <v>1</v>
      </c>
      <c r="DZ11" s="44"/>
      <c r="EA11" s="44"/>
      <c r="EB11" s="44"/>
      <c r="EC11" s="44"/>
      <c r="EI11" s="7" t="s">
        <v>346</v>
      </c>
      <c r="EJ11" s="48">
        <f>1-EJ10</f>
        <v>0.79997496959086412</v>
      </c>
      <c r="EL11" s="1">
        <v>2</v>
      </c>
      <c r="EM11">
        <f t="shared" si="37"/>
        <v>1</v>
      </c>
      <c r="EN11" s="45">
        <f t="shared" si="38"/>
        <v>56</v>
      </c>
      <c r="EO11" s="45">
        <f t="shared" si="39"/>
        <v>72.5</v>
      </c>
      <c r="EP11" s="44">
        <f t="shared" si="40"/>
        <v>16.5</v>
      </c>
      <c r="EQ11" s="44">
        <f t="shared" si="41"/>
        <v>272.25</v>
      </c>
      <c r="ER11" s="44"/>
      <c r="ES11" s="44"/>
      <c r="ET11" s="44"/>
      <c r="EU11" s="44"/>
      <c r="FA11" s="7" t="s">
        <v>346</v>
      </c>
      <c r="FB11" s="48">
        <f>1-FB10</f>
        <v>0.99498420742136628</v>
      </c>
      <c r="FF11" s="1">
        <v>2</v>
      </c>
      <c r="FG11">
        <f t="shared" si="44"/>
        <v>1</v>
      </c>
      <c r="FH11" s="45">
        <f t="shared" si="96"/>
        <v>56</v>
      </c>
      <c r="FI11" s="45">
        <f t="shared" si="45"/>
        <v>62.5</v>
      </c>
      <c r="FJ11" s="44">
        <f t="shared" si="46"/>
        <v>6.5</v>
      </c>
      <c r="FK11" s="44">
        <f t="shared" si="47"/>
        <v>42.25</v>
      </c>
      <c r="FL11" s="44"/>
      <c r="FM11" s="44"/>
      <c r="FN11" s="44"/>
      <c r="FO11" s="44"/>
      <c r="FU11" s="7" t="s">
        <v>346</v>
      </c>
      <c r="FV11" s="48">
        <f>1-FV10</f>
        <v>0.99848058173354415</v>
      </c>
      <c r="FY11" s="1">
        <v>3</v>
      </c>
      <c r="FZ11">
        <f t="shared" si="50"/>
        <v>1</v>
      </c>
      <c r="GA11" s="45">
        <f t="shared" si="51"/>
        <v>70</v>
      </c>
      <c r="GB11" s="45">
        <f t="shared" si="52"/>
        <v>101.5</v>
      </c>
      <c r="GC11" s="44">
        <f t="shared" si="53"/>
        <v>31.5</v>
      </c>
      <c r="GD11" s="44">
        <f t="shared" si="54"/>
        <v>992.25</v>
      </c>
      <c r="GE11" s="44"/>
      <c r="GF11" s="44"/>
      <c r="GG11" s="44"/>
      <c r="GH11" s="44"/>
      <c r="GN11" s="7" t="s">
        <v>346</v>
      </c>
      <c r="GO11" s="48">
        <f>1-GO10</f>
        <v>0.99996012098975084</v>
      </c>
      <c r="GP11" s="1"/>
      <c r="GQ11" s="1">
        <v>3</v>
      </c>
      <c r="GR11">
        <f t="shared" si="57"/>
        <v>1</v>
      </c>
      <c r="GS11" s="45">
        <f t="shared" si="58"/>
        <v>62.5</v>
      </c>
      <c r="GT11" s="45">
        <f t="shared" si="59"/>
        <v>95.5</v>
      </c>
      <c r="GU11" s="44">
        <f t="shared" si="60"/>
        <v>33</v>
      </c>
      <c r="GV11" s="44">
        <f t="shared" si="61"/>
        <v>1089</v>
      </c>
      <c r="GW11" s="44"/>
      <c r="GX11" s="44"/>
      <c r="GY11" s="44"/>
      <c r="GZ11" s="44"/>
      <c r="HF11" s="7" t="s">
        <v>346</v>
      </c>
      <c r="HG11" s="48">
        <f>1-HG10</f>
        <v>0.96271822337075408</v>
      </c>
      <c r="HI11" s="1">
        <v>3</v>
      </c>
      <c r="HJ11">
        <f t="shared" si="64"/>
        <v>1</v>
      </c>
      <c r="HK11" s="45">
        <f t="shared" si="65"/>
        <v>62.5</v>
      </c>
      <c r="HL11" s="45">
        <f t="shared" si="66"/>
        <v>72.5</v>
      </c>
      <c r="HM11" s="44">
        <f t="shared" si="67"/>
        <v>10</v>
      </c>
      <c r="HN11" s="44">
        <f t="shared" si="68"/>
        <v>100</v>
      </c>
      <c r="HO11" s="44"/>
      <c r="HP11" s="44"/>
      <c r="HQ11" s="44"/>
      <c r="HR11" s="44"/>
      <c r="HX11" s="7" t="s">
        <v>346</v>
      </c>
      <c r="HY11" s="48">
        <f>1-HY10</f>
        <v>0.88685263789769142</v>
      </c>
      <c r="HZ11" s="1"/>
      <c r="IA11" s="1">
        <v>3</v>
      </c>
      <c r="IB11">
        <f>'Deepfakes gesamt (120)'!L11</f>
        <v>10</v>
      </c>
      <c r="IC11" s="45">
        <f t="shared" si="97"/>
        <v>91</v>
      </c>
      <c r="ID11" s="45">
        <f t="shared" si="71"/>
        <v>110.5</v>
      </c>
      <c r="IE11" s="44">
        <f t="shared" si="72"/>
        <v>19.5</v>
      </c>
      <c r="IF11" s="44">
        <f t="shared" si="73"/>
        <v>380.25</v>
      </c>
      <c r="IG11" s="44"/>
      <c r="IH11" s="44"/>
      <c r="II11" s="44"/>
      <c r="IJ11" s="44"/>
      <c r="IK11" s="44">
        <f>SUM(IK2:IK10)</f>
        <v>120</v>
      </c>
      <c r="IP11" s="7" t="s">
        <v>346</v>
      </c>
      <c r="IQ11" s="48">
        <f>1-IQ10</f>
        <v>0.99091615383518716</v>
      </c>
      <c r="IR11" s="1"/>
      <c r="IT11" s="1">
        <v>3</v>
      </c>
      <c r="IU11" s="1">
        <f>'Deepfakes gesamt (120)'!M11</f>
        <v>5</v>
      </c>
      <c r="IV11" s="45">
        <f t="shared" si="76"/>
        <v>91</v>
      </c>
      <c r="IW11" s="45">
        <f t="shared" si="77"/>
        <v>72</v>
      </c>
      <c r="IX11" s="44">
        <f t="shared" si="78"/>
        <v>-19</v>
      </c>
      <c r="IY11" s="44">
        <f t="shared" si="79"/>
        <v>361</v>
      </c>
      <c r="IZ11" s="44"/>
      <c r="JA11" s="44"/>
      <c r="JB11" s="44"/>
      <c r="JC11" s="44"/>
      <c r="JD11" s="44">
        <f>SUM(JD2:JD10)</f>
        <v>120</v>
      </c>
      <c r="JI11" s="7" t="s">
        <v>346</v>
      </c>
      <c r="JJ11" s="48">
        <f>1-JJ10</f>
        <v>0.9751927046241704</v>
      </c>
      <c r="JL11" s="1">
        <v>3</v>
      </c>
      <c r="JM11" s="1">
        <f>'Deepfakes gesamt (120)'!Q11</f>
        <v>5</v>
      </c>
      <c r="JN11" s="45">
        <f t="shared" si="82"/>
        <v>91</v>
      </c>
      <c r="JO11" s="45">
        <f t="shared" si="83"/>
        <v>107</v>
      </c>
      <c r="JP11" s="44">
        <f t="shared" si="84"/>
        <v>16</v>
      </c>
      <c r="JQ11" s="44">
        <f t="shared" si="85"/>
        <v>256</v>
      </c>
      <c r="JR11" s="44"/>
      <c r="JS11" s="44"/>
      <c r="JT11" s="44"/>
      <c r="JU11" s="44"/>
      <c r="JV11" s="44">
        <f>SUM(JV2:JV10)</f>
        <v>120</v>
      </c>
      <c r="KA11" s="7" t="s">
        <v>346</v>
      </c>
      <c r="KB11" s="48">
        <f>1-KB10</f>
        <v>0.99840444384435922</v>
      </c>
      <c r="KD11" s="1">
        <v>1</v>
      </c>
      <c r="KE11" s="1">
        <f>'Deepfakes gesamt (120)'!Q11</f>
        <v>5</v>
      </c>
      <c r="KF11" s="45">
        <f t="shared" si="88"/>
        <v>24.5</v>
      </c>
      <c r="KG11" s="45">
        <f t="shared" si="89"/>
        <v>107</v>
      </c>
      <c r="KH11" s="44">
        <f t="shared" si="90"/>
        <v>82.5</v>
      </c>
      <c r="KI11" s="44">
        <f t="shared" si="91"/>
        <v>6806.25</v>
      </c>
      <c r="KJ11" s="44"/>
      <c r="KK11" s="44"/>
      <c r="KL11" s="44"/>
      <c r="KM11" s="44"/>
      <c r="KN11" s="44">
        <f>SUM(KN2:KN10)</f>
        <v>120</v>
      </c>
      <c r="KS11" s="7" t="s">
        <v>346</v>
      </c>
      <c r="KT11" s="48">
        <f>1-KT10</f>
        <v>0.96620891523312857</v>
      </c>
    </row>
    <row r="12" spans="1:306" x14ac:dyDescent="0.2">
      <c r="A12" s="32">
        <v>11</v>
      </c>
      <c r="B12" s="1">
        <v>6</v>
      </c>
      <c r="C12" s="27">
        <v>2</v>
      </c>
      <c r="D12" s="27">
        <v>2</v>
      </c>
      <c r="E12" s="27">
        <v>2</v>
      </c>
      <c r="F12" s="27">
        <v>2</v>
      </c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>
        <f t="shared" si="1"/>
        <v>0</v>
      </c>
      <c r="N12">
        <f t="shared" si="2"/>
        <v>10</v>
      </c>
      <c r="O12">
        <f t="shared" si="3"/>
        <v>10</v>
      </c>
      <c r="T12" s="32">
        <v>11</v>
      </c>
      <c r="U12" s="1">
        <v>6</v>
      </c>
      <c r="V12">
        <f t="shared" si="98"/>
        <v>0</v>
      </c>
      <c r="X12">
        <v>5.79</v>
      </c>
      <c r="Y12">
        <v>1.28</v>
      </c>
      <c r="Z12" s="44">
        <f t="shared" si="5"/>
        <v>0.20999999999999996</v>
      </c>
      <c r="AA12" s="44">
        <f t="shared" si="6"/>
        <v>-1.28</v>
      </c>
      <c r="AB12" s="44">
        <f t="shared" si="94"/>
        <v>-0.26879999999999998</v>
      </c>
      <c r="AE12" s="44">
        <f t="shared" si="7"/>
        <v>4.4099999999999986E-2</v>
      </c>
      <c r="AF12" s="44">
        <f t="shared" si="8"/>
        <v>1.6384000000000001</v>
      </c>
      <c r="AL12" s="44" t="s">
        <v>312</v>
      </c>
      <c r="AP12" s="32">
        <v>11</v>
      </c>
      <c r="AQ12" s="1">
        <v>4</v>
      </c>
      <c r="AR12">
        <f t="shared" si="99"/>
        <v>0</v>
      </c>
      <c r="AS12">
        <v>2.69</v>
      </c>
      <c r="AT12" s="44">
        <f t="shared" si="10"/>
        <v>1.31</v>
      </c>
      <c r="AU12" s="44">
        <f t="shared" si="11"/>
        <v>-1.6768000000000001</v>
      </c>
      <c r="AX12" s="44">
        <f t="shared" si="12"/>
        <v>1.7161000000000002</v>
      </c>
      <c r="BE12" s="32">
        <v>11</v>
      </c>
      <c r="BF12" s="27">
        <v>2</v>
      </c>
      <c r="BG12" s="27">
        <v>2</v>
      </c>
      <c r="BH12" s="27">
        <v>2</v>
      </c>
      <c r="BI12" s="27">
        <v>2</v>
      </c>
      <c r="BJ12" s="27">
        <v>2</v>
      </c>
      <c r="BK12">
        <f t="shared" si="13"/>
        <v>0</v>
      </c>
      <c r="BL12" s="1"/>
      <c r="BM12" s="1"/>
      <c r="BN12" s="45"/>
      <c r="BO12" s="1"/>
      <c r="BP12" s="1">
        <v>6</v>
      </c>
      <c r="BQ12">
        <f t="shared" si="14"/>
        <v>0</v>
      </c>
      <c r="BR12" s="45">
        <f t="shared" si="15"/>
        <v>60</v>
      </c>
      <c r="BS12" s="45">
        <f t="shared" si="16"/>
        <v>22</v>
      </c>
      <c r="BT12" s="44">
        <f t="shared" si="17"/>
        <v>-38</v>
      </c>
      <c r="BU12" s="44">
        <f t="shared" si="18"/>
        <v>1444</v>
      </c>
      <c r="BV12" s="44"/>
      <c r="BW12" s="44"/>
      <c r="BX12" s="44"/>
      <c r="BY12" s="44"/>
      <c r="CE12" s="7" t="s">
        <v>344</v>
      </c>
      <c r="CF12" s="48">
        <f>CF2/SQRT(CF11/118)</f>
        <v>2.2804107638562994</v>
      </c>
      <c r="CG12" s="44"/>
      <c r="CH12" s="44"/>
      <c r="CI12" s="1">
        <v>4</v>
      </c>
      <c r="CJ12">
        <f t="shared" si="19"/>
        <v>0</v>
      </c>
      <c r="CK12" s="45">
        <f t="shared" si="20"/>
        <v>109</v>
      </c>
      <c r="CL12" s="45">
        <f t="shared" si="21"/>
        <v>22</v>
      </c>
      <c r="CM12" s="44">
        <f t="shared" si="22"/>
        <v>-87</v>
      </c>
      <c r="CN12" s="44">
        <f t="shared" si="23"/>
        <v>7569</v>
      </c>
      <c r="CO12" s="44"/>
      <c r="CP12" s="44"/>
      <c r="CQ12" s="44"/>
      <c r="CX12" s="7" t="s">
        <v>344</v>
      </c>
      <c r="CY12" s="48">
        <f>CY2/SQRT(CY11/118)</f>
        <v>4.8520912455787153</v>
      </c>
      <c r="DA12" s="1">
        <v>6</v>
      </c>
      <c r="DB12">
        <f t="shared" si="24"/>
        <v>0</v>
      </c>
      <c r="DC12" s="45">
        <f t="shared" si="25"/>
        <v>60</v>
      </c>
      <c r="DD12" s="45">
        <f t="shared" si="26"/>
        <v>27</v>
      </c>
      <c r="DE12" s="44">
        <f t="shared" si="27"/>
        <v>-33</v>
      </c>
      <c r="DF12" s="44">
        <f t="shared" si="28"/>
        <v>1089</v>
      </c>
      <c r="DG12" s="44"/>
      <c r="DH12" s="44"/>
      <c r="DI12" s="44"/>
      <c r="DJ12" s="44"/>
      <c r="DP12" s="7" t="s">
        <v>344</v>
      </c>
      <c r="DQ12" s="48">
        <f>DQ2/SQRT(DQ11/118)</f>
        <v>1.7873127128296757</v>
      </c>
      <c r="DT12" s="1">
        <v>4</v>
      </c>
      <c r="DU12">
        <f t="shared" si="31"/>
        <v>0</v>
      </c>
      <c r="DV12" s="45">
        <f t="shared" si="95"/>
        <v>109</v>
      </c>
      <c r="DW12" s="45">
        <f t="shared" si="32"/>
        <v>27</v>
      </c>
      <c r="DX12" s="44">
        <f t="shared" si="33"/>
        <v>-82</v>
      </c>
      <c r="DY12" s="44">
        <f t="shared" si="34"/>
        <v>6724</v>
      </c>
      <c r="DZ12" s="44"/>
      <c r="EA12" s="44"/>
      <c r="EB12" s="44"/>
      <c r="EC12" s="44"/>
      <c r="EI12" s="7" t="s">
        <v>344</v>
      </c>
      <c r="EJ12" s="48">
        <f>EJ2/SQRT(EJ11/118)</f>
        <v>5.431815085777731</v>
      </c>
      <c r="EL12" s="1">
        <v>2</v>
      </c>
      <c r="EM12">
        <f t="shared" si="37"/>
        <v>0</v>
      </c>
      <c r="EN12" s="45">
        <f t="shared" si="38"/>
        <v>56</v>
      </c>
      <c r="EO12" s="45">
        <f t="shared" si="39"/>
        <v>27</v>
      </c>
      <c r="EP12" s="44">
        <f t="shared" si="40"/>
        <v>-29</v>
      </c>
      <c r="EQ12" s="44">
        <f t="shared" si="41"/>
        <v>841</v>
      </c>
      <c r="ER12" s="44"/>
      <c r="ES12" s="44"/>
      <c r="ET12" s="44"/>
      <c r="EU12" s="44"/>
      <c r="FA12" s="7" t="s">
        <v>344</v>
      </c>
      <c r="FB12" s="48">
        <f>FB2/SQRT(FB11/118)</f>
        <v>0.77126334946005615</v>
      </c>
      <c r="FF12" s="1">
        <v>2</v>
      </c>
      <c r="FG12">
        <f t="shared" si="44"/>
        <v>0</v>
      </c>
      <c r="FH12" s="45">
        <f t="shared" si="96"/>
        <v>56</v>
      </c>
      <c r="FI12" s="45">
        <f t="shared" si="45"/>
        <v>22</v>
      </c>
      <c r="FJ12" s="44">
        <f t="shared" si="46"/>
        <v>-34</v>
      </c>
      <c r="FK12" s="44">
        <f t="shared" si="47"/>
        <v>1156</v>
      </c>
      <c r="FL12" s="44"/>
      <c r="FM12" s="44"/>
      <c r="FN12" s="44"/>
      <c r="FO12" s="44"/>
      <c r="FU12" s="7" t="s">
        <v>344</v>
      </c>
      <c r="FV12" s="48">
        <f>FV2/SQRT(FV11/118)</f>
        <v>0.42375014873138467</v>
      </c>
      <c r="FY12" s="1">
        <v>4</v>
      </c>
      <c r="FZ12">
        <f t="shared" si="50"/>
        <v>0</v>
      </c>
      <c r="GA12" s="45">
        <f t="shared" si="51"/>
        <v>108</v>
      </c>
      <c r="GB12" s="45">
        <f t="shared" si="52"/>
        <v>41.5</v>
      </c>
      <c r="GC12" s="44">
        <f t="shared" si="53"/>
        <v>-66.5</v>
      </c>
      <c r="GD12" s="44">
        <f t="shared" si="54"/>
        <v>4422.25</v>
      </c>
      <c r="GE12" s="44"/>
      <c r="GF12" s="44"/>
      <c r="GG12" s="44"/>
      <c r="GH12" s="44"/>
      <c r="GN12" s="7" t="s">
        <v>344</v>
      </c>
      <c r="GO12" s="48">
        <f>GO2/SQRT(GO11/118)</f>
        <v>6.8599641955786245E-2</v>
      </c>
      <c r="GP12" s="1"/>
      <c r="GQ12" s="1">
        <v>3</v>
      </c>
      <c r="GR12">
        <f t="shared" si="57"/>
        <v>0</v>
      </c>
      <c r="GS12" s="45">
        <f t="shared" si="58"/>
        <v>62.5</v>
      </c>
      <c r="GT12" s="45">
        <f t="shared" si="59"/>
        <v>38</v>
      </c>
      <c r="GU12" s="44">
        <f t="shared" si="60"/>
        <v>-24.5</v>
      </c>
      <c r="GV12" s="44">
        <f t="shared" si="61"/>
        <v>600.25</v>
      </c>
      <c r="GW12" s="44"/>
      <c r="GX12" s="44"/>
      <c r="GY12" s="44"/>
      <c r="GZ12" s="44"/>
      <c r="HF12" s="7" t="s">
        <v>344</v>
      </c>
      <c r="HG12" s="48">
        <f>HG2/SQRT(HG11/118)</f>
        <v>-2.1376652990634337</v>
      </c>
      <c r="HI12" s="1">
        <v>3</v>
      </c>
      <c r="HJ12">
        <f t="shared" si="64"/>
        <v>0</v>
      </c>
      <c r="HK12" s="45">
        <f t="shared" si="65"/>
        <v>62.5</v>
      </c>
      <c r="HL12" s="45">
        <f t="shared" si="66"/>
        <v>27</v>
      </c>
      <c r="HM12" s="44">
        <f t="shared" si="67"/>
        <v>-35.5</v>
      </c>
      <c r="HN12" s="44">
        <f t="shared" si="68"/>
        <v>1260.25</v>
      </c>
      <c r="HO12" s="44"/>
      <c r="HP12" s="44"/>
      <c r="HQ12" s="44"/>
      <c r="HR12" s="44"/>
      <c r="HX12" s="7" t="s">
        <v>344</v>
      </c>
      <c r="HY12" s="48">
        <f>HY2/SQRT(HY11/118)</f>
        <v>3.880051493020273</v>
      </c>
      <c r="HZ12" s="1"/>
      <c r="IA12" s="1">
        <v>3</v>
      </c>
      <c r="IB12">
        <f>'Deepfakes gesamt (120)'!L12</f>
        <v>4</v>
      </c>
      <c r="IC12" s="45">
        <f t="shared" si="97"/>
        <v>91</v>
      </c>
      <c r="ID12" s="45">
        <f t="shared" si="71"/>
        <v>4.5</v>
      </c>
      <c r="IE12" s="44">
        <f t="shared" si="72"/>
        <v>-86.5</v>
      </c>
      <c r="IF12" s="44">
        <f t="shared" si="73"/>
        <v>7482.25</v>
      </c>
      <c r="IG12" s="44"/>
      <c r="IH12" s="44"/>
      <c r="II12" s="44"/>
      <c r="IJ12" s="44"/>
      <c r="IP12" s="7" t="s">
        <v>344</v>
      </c>
      <c r="IQ12" s="48">
        <f>IQ2/SQRT(IQ11/118)</f>
        <v>-1.0400577030892457</v>
      </c>
      <c r="IR12" s="1"/>
      <c r="IT12" s="1">
        <v>3</v>
      </c>
      <c r="IU12" s="1">
        <f>'Deepfakes gesamt (120)'!M12</f>
        <v>7</v>
      </c>
      <c r="IV12" s="45">
        <f t="shared" si="76"/>
        <v>91</v>
      </c>
      <c r="IW12" s="45">
        <f t="shared" si="77"/>
        <v>110.5</v>
      </c>
      <c r="IX12" s="44">
        <f t="shared" si="78"/>
        <v>19.5</v>
      </c>
      <c r="IY12" s="44">
        <f t="shared" si="79"/>
        <v>380.25</v>
      </c>
      <c r="IZ12" s="44"/>
      <c r="JA12" s="44"/>
      <c r="JB12" s="44"/>
      <c r="JC12" s="44"/>
      <c r="JI12" s="7" t="s">
        <v>344</v>
      </c>
      <c r="JJ12" s="48">
        <f>JJ2/SQRT(JJ11/118)</f>
        <v>1.7325488583644828</v>
      </c>
      <c r="JL12" s="1">
        <v>3</v>
      </c>
      <c r="JM12" s="1">
        <f>'Deepfakes gesamt (120)'!Q12</f>
        <v>3</v>
      </c>
      <c r="JN12" s="45">
        <f t="shared" si="82"/>
        <v>91</v>
      </c>
      <c r="JO12" s="45">
        <f t="shared" si="83"/>
        <v>34</v>
      </c>
      <c r="JP12" s="44">
        <f t="shared" si="84"/>
        <v>-57</v>
      </c>
      <c r="JQ12" s="44">
        <f t="shared" si="85"/>
        <v>3249</v>
      </c>
      <c r="JR12" s="44"/>
      <c r="JS12" s="44"/>
      <c r="JT12" s="44"/>
      <c r="JU12" s="44"/>
      <c r="KA12" s="7" t="s">
        <v>344</v>
      </c>
      <c r="KB12" s="48">
        <f>KB2/SQRT(KB11/118)</f>
        <v>0.4342539703654969</v>
      </c>
      <c r="KD12" s="1">
        <v>1</v>
      </c>
      <c r="KE12" s="1">
        <f>'Deepfakes gesamt (120)'!Q12</f>
        <v>3</v>
      </c>
      <c r="KF12" s="45">
        <f t="shared" si="88"/>
        <v>24.5</v>
      </c>
      <c r="KG12" s="45">
        <f t="shared" si="89"/>
        <v>34</v>
      </c>
      <c r="KH12" s="44">
        <f t="shared" si="90"/>
        <v>9.5</v>
      </c>
      <c r="KI12" s="44">
        <f t="shared" si="91"/>
        <v>90.25</v>
      </c>
      <c r="KJ12" s="44"/>
      <c r="KK12" s="44"/>
      <c r="KL12" s="44"/>
      <c r="KM12" s="44"/>
      <c r="KS12" s="7" t="s">
        <v>344</v>
      </c>
      <c r="KT12" s="48">
        <f>KT2/SQRT(KT11/118)</f>
        <v>2.0314519310029318</v>
      </c>
    </row>
    <row r="13" spans="1:306" x14ac:dyDescent="0.2">
      <c r="A13" s="32">
        <v>12</v>
      </c>
      <c r="B13" s="1">
        <v>7</v>
      </c>
      <c r="C13" s="27">
        <v>2</v>
      </c>
      <c r="D13" s="27">
        <v>2</v>
      </c>
      <c r="E13" s="27">
        <v>2</v>
      </c>
      <c r="F13" s="27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1</v>
      </c>
      <c r="M13">
        <f t="shared" si="1"/>
        <v>1</v>
      </c>
      <c r="N13">
        <f t="shared" si="2"/>
        <v>9</v>
      </c>
      <c r="O13">
        <f t="shared" si="3"/>
        <v>10</v>
      </c>
      <c r="T13" s="32">
        <v>12</v>
      </c>
      <c r="U13" s="1">
        <v>7</v>
      </c>
      <c r="V13">
        <f t="shared" si="98"/>
        <v>1</v>
      </c>
      <c r="X13">
        <v>5.79</v>
      </c>
      <c r="Y13">
        <v>1.28</v>
      </c>
      <c r="Z13" s="44">
        <f t="shared" si="5"/>
        <v>1.21</v>
      </c>
      <c r="AA13" s="44">
        <f t="shared" si="6"/>
        <v>-0.28000000000000003</v>
      </c>
      <c r="AB13" s="44">
        <f t="shared" si="94"/>
        <v>-0.33880000000000005</v>
      </c>
      <c r="AE13" s="44">
        <f t="shared" si="7"/>
        <v>1.4641</v>
      </c>
      <c r="AF13" s="44">
        <f t="shared" si="8"/>
        <v>7.8400000000000011E-2</v>
      </c>
      <c r="AP13" s="32">
        <v>12</v>
      </c>
      <c r="AQ13" s="1">
        <v>4</v>
      </c>
      <c r="AR13">
        <f t="shared" si="99"/>
        <v>1</v>
      </c>
      <c r="AS13">
        <v>2.69</v>
      </c>
      <c r="AT13" s="44">
        <f t="shared" si="10"/>
        <v>1.31</v>
      </c>
      <c r="AU13" s="44">
        <f t="shared" si="11"/>
        <v>-0.36680000000000007</v>
      </c>
      <c r="AX13" s="44">
        <f t="shared" si="12"/>
        <v>1.7161000000000002</v>
      </c>
      <c r="BB13" t="s">
        <v>317</v>
      </c>
      <c r="BE13" s="32">
        <v>12</v>
      </c>
      <c r="BF13" s="27">
        <v>2</v>
      </c>
      <c r="BG13" s="27">
        <v>2</v>
      </c>
      <c r="BH13" s="27">
        <v>2</v>
      </c>
      <c r="BI13" s="27">
        <v>2</v>
      </c>
      <c r="BJ13" s="27">
        <v>1</v>
      </c>
      <c r="BK13">
        <f t="shared" si="13"/>
        <v>1</v>
      </c>
      <c r="BL13" s="1"/>
      <c r="BM13" s="1"/>
      <c r="BN13" s="45"/>
      <c r="BO13" s="1"/>
      <c r="BP13" s="1">
        <v>7</v>
      </c>
      <c r="BQ13">
        <f t="shared" si="14"/>
        <v>1</v>
      </c>
      <c r="BR13" s="45">
        <f t="shared" si="15"/>
        <v>82</v>
      </c>
      <c r="BS13" s="45">
        <f t="shared" si="16"/>
        <v>62.5</v>
      </c>
      <c r="BT13" s="44">
        <f t="shared" si="17"/>
        <v>-19.5</v>
      </c>
      <c r="BU13" s="44">
        <f t="shared" si="18"/>
        <v>380.25</v>
      </c>
      <c r="BV13" s="44"/>
      <c r="BW13" s="44"/>
      <c r="BX13" s="44"/>
      <c r="BY13" s="44"/>
      <c r="CI13" s="1">
        <v>4</v>
      </c>
      <c r="CJ13">
        <f t="shared" si="19"/>
        <v>1</v>
      </c>
      <c r="CK13" s="45">
        <f t="shared" si="20"/>
        <v>109</v>
      </c>
      <c r="CL13" s="45">
        <f t="shared" si="21"/>
        <v>62.5</v>
      </c>
      <c r="CM13" s="44">
        <f t="shared" si="22"/>
        <v>-46.5</v>
      </c>
      <c r="CN13" s="44">
        <f t="shared" si="23"/>
        <v>2162.25</v>
      </c>
      <c r="CO13" s="44"/>
      <c r="CP13" s="44"/>
      <c r="CQ13" s="44"/>
      <c r="DA13" s="1">
        <v>7</v>
      </c>
      <c r="DB13">
        <f t="shared" si="24"/>
        <v>1</v>
      </c>
      <c r="DC13" s="45">
        <f t="shared" si="25"/>
        <v>82</v>
      </c>
      <c r="DD13" s="45">
        <f t="shared" si="26"/>
        <v>72.5</v>
      </c>
      <c r="DE13" s="44">
        <f t="shared" si="27"/>
        <v>-9.5</v>
      </c>
      <c r="DF13" s="44">
        <f t="shared" si="28"/>
        <v>90.25</v>
      </c>
      <c r="DG13" s="44"/>
      <c r="DH13" s="44"/>
      <c r="DI13" s="44"/>
      <c r="DJ13" s="44"/>
      <c r="DT13" s="1">
        <v>4</v>
      </c>
      <c r="DU13">
        <f t="shared" si="31"/>
        <v>1</v>
      </c>
      <c r="DV13" s="45">
        <f t="shared" si="95"/>
        <v>109</v>
      </c>
      <c r="DW13" s="45">
        <f t="shared" si="32"/>
        <v>72.5</v>
      </c>
      <c r="DX13" s="44">
        <f t="shared" si="33"/>
        <v>-36.5</v>
      </c>
      <c r="DY13" s="44">
        <f t="shared" si="34"/>
        <v>1332.25</v>
      </c>
      <c r="DZ13" s="44"/>
      <c r="EA13" s="44"/>
      <c r="EB13" s="44"/>
      <c r="EC13" s="44"/>
      <c r="EL13" s="1">
        <v>2</v>
      </c>
      <c r="EM13">
        <f t="shared" si="37"/>
        <v>1</v>
      </c>
      <c r="EN13" s="45">
        <f t="shared" si="38"/>
        <v>56</v>
      </c>
      <c r="EO13" s="45">
        <f t="shared" si="39"/>
        <v>72.5</v>
      </c>
      <c r="EP13" s="44">
        <f t="shared" si="40"/>
        <v>16.5</v>
      </c>
      <c r="EQ13" s="44">
        <f t="shared" si="41"/>
        <v>272.25</v>
      </c>
      <c r="ER13" s="44"/>
      <c r="ES13" s="44"/>
      <c r="ET13" s="44"/>
      <c r="EU13" s="44"/>
      <c r="FF13" s="1">
        <v>2</v>
      </c>
      <c r="FG13">
        <f t="shared" si="44"/>
        <v>1</v>
      </c>
      <c r="FH13" s="45">
        <f t="shared" si="96"/>
        <v>56</v>
      </c>
      <c r="FI13" s="45">
        <f t="shared" si="45"/>
        <v>62.5</v>
      </c>
      <c r="FJ13" s="44">
        <f t="shared" si="46"/>
        <v>6.5</v>
      </c>
      <c r="FK13" s="44">
        <f t="shared" si="47"/>
        <v>42.25</v>
      </c>
      <c r="FL13" s="44"/>
      <c r="FM13" s="44"/>
      <c r="FN13" s="44"/>
      <c r="FO13" s="44"/>
      <c r="FY13" s="1">
        <v>2</v>
      </c>
      <c r="FZ13">
        <f t="shared" si="50"/>
        <v>1</v>
      </c>
      <c r="GA13" s="45">
        <f t="shared" si="51"/>
        <v>26.5</v>
      </c>
      <c r="GB13" s="45">
        <f t="shared" si="52"/>
        <v>101.5</v>
      </c>
      <c r="GC13" s="44">
        <f t="shared" si="53"/>
        <v>75</v>
      </c>
      <c r="GD13" s="44">
        <f t="shared" si="54"/>
        <v>5625</v>
      </c>
      <c r="GE13" s="44"/>
      <c r="GF13" s="44"/>
      <c r="GG13" s="44"/>
      <c r="GH13" s="44"/>
      <c r="GP13" s="1"/>
      <c r="GQ13" s="1">
        <v>3</v>
      </c>
      <c r="GR13">
        <f t="shared" si="57"/>
        <v>1</v>
      </c>
      <c r="GS13" s="45">
        <f t="shared" si="58"/>
        <v>62.5</v>
      </c>
      <c r="GT13" s="45">
        <f t="shared" si="59"/>
        <v>95.5</v>
      </c>
      <c r="GU13" s="44">
        <f t="shared" si="60"/>
        <v>33</v>
      </c>
      <c r="GV13" s="44">
        <f t="shared" si="61"/>
        <v>1089</v>
      </c>
      <c r="GW13" s="44"/>
      <c r="GX13" s="44"/>
      <c r="GY13" s="44"/>
      <c r="GZ13" s="44"/>
      <c r="HI13" s="1">
        <v>3</v>
      </c>
      <c r="HJ13">
        <f t="shared" si="64"/>
        <v>1</v>
      </c>
      <c r="HK13" s="45">
        <f t="shared" si="65"/>
        <v>62.5</v>
      </c>
      <c r="HL13" s="45">
        <f t="shared" si="66"/>
        <v>72.5</v>
      </c>
      <c r="HM13" s="44">
        <f t="shared" si="67"/>
        <v>10</v>
      </c>
      <c r="HN13" s="44">
        <f t="shared" si="68"/>
        <v>100</v>
      </c>
      <c r="HO13" s="44"/>
      <c r="HP13" s="44"/>
      <c r="HQ13" s="44"/>
      <c r="HR13" s="44"/>
      <c r="HZ13" s="1"/>
      <c r="IA13" s="1">
        <v>2</v>
      </c>
      <c r="IB13">
        <f>'Deepfakes gesamt (120)'!L13</f>
        <v>10</v>
      </c>
      <c r="IC13" s="45">
        <f t="shared" si="97"/>
        <v>42.5</v>
      </c>
      <c r="ID13" s="45">
        <f t="shared" si="71"/>
        <v>110.5</v>
      </c>
      <c r="IE13" s="44">
        <f t="shared" si="72"/>
        <v>68</v>
      </c>
      <c r="IF13" s="44">
        <f t="shared" si="73"/>
        <v>4624</v>
      </c>
      <c r="IG13" s="44"/>
      <c r="IH13" s="44"/>
      <c r="II13" s="44"/>
      <c r="IJ13" s="44"/>
      <c r="IR13" s="1"/>
      <c r="IT13" s="1">
        <v>2</v>
      </c>
      <c r="IU13" s="1">
        <f>'Deepfakes gesamt (120)'!M13</f>
        <v>5</v>
      </c>
      <c r="IV13" s="45">
        <f t="shared" si="76"/>
        <v>42.5</v>
      </c>
      <c r="IW13" s="45">
        <f t="shared" si="77"/>
        <v>72</v>
      </c>
      <c r="IX13" s="44">
        <f t="shared" si="78"/>
        <v>29.5</v>
      </c>
      <c r="IY13" s="44">
        <f t="shared" si="79"/>
        <v>870.25</v>
      </c>
      <c r="IZ13" s="44"/>
      <c r="JA13" s="44"/>
      <c r="JB13" s="44"/>
      <c r="JC13" s="44"/>
      <c r="JL13" s="1">
        <v>2</v>
      </c>
      <c r="JM13" s="1">
        <f>'Deepfakes gesamt (120)'!Q13</f>
        <v>5</v>
      </c>
      <c r="JN13" s="45">
        <f t="shared" si="82"/>
        <v>42.5</v>
      </c>
      <c r="JO13" s="45">
        <f t="shared" si="83"/>
        <v>107</v>
      </c>
      <c r="JP13" s="44">
        <f t="shared" si="84"/>
        <v>64.5</v>
      </c>
      <c r="JQ13" s="44">
        <f t="shared" si="85"/>
        <v>4160.25</v>
      </c>
      <c r="JR13" s="44"/>
      <c r="JS13" s="44"/>
      <c r="JT13" s="44"/>
      <c r="JU13" s="44"/>
      <c r="KD13" s="1">
        <v>3</v>
      </c>
      <c r="KE13" s="1">
        <f>'Deepfakes gesamt (120)'!Q13</f>
        <v>5</v>
      </c>
      <c r="KF13" s="45">
        <f t="shared" si="88"/>
        <v>107.5</v>
      </c>
      <c r="KG13" s="45">
        <f t="shared" si="89"/>
        <v>107</v>
      </c>
      <c r="KH13" s="44">
        <f t="shared" si="90"/>
        <v>-0.5</v>
      </c>
      <c r="KI13" s="44">
        <f t="shared" si="91"/>
        <v>0.25</v>
      </c>
      <c r="KJ13" s="44"/>
      <c r="KK13" s="44"/>
      <c r="KL13" s="44"/>
      <c r="KM13" s="44"/>
    </row>
    <row r="14" spans="1:306" x14ac:dyDescent="0.2">
      <c r="A14" s="32">
        <v>13</v>
      </c>
      <c r="B14" s="1">
        <v>8</v>
      </c>
      <c r="C14" s="27">
        <v>2</v>
      </c>
      <c r="D14" s="27">
        <v>1</v>
      </c>
      <c r="E14" s="27">
        <v>2</v>
      </c>
      <c r="F14" s="27">
        <v>2</v>
      </c>
      <c r="G14" s="27">
        <v>2</v>
      </c>
      <c r="H14" s="27">
        <v>2</v>
      </c>
      <c r="I14" s="27">
        <v>1</v>
      </c>
      <c r="J14" s="27">
        <v>2</v>
      </c>
      <c r="K14" s="27">
        <v>2</v>
      </c>
      <c r="L14" s="27">
        <v>1</v>
      </c>
      <c r="M14">
        <f t="shared" si="1"/>
        <v>3</v>
      </c>
      <c r="N14">
        <f t="shared" si="2"/>
        <v>7</v>
      </c>
      <c r="O14">
        <f t="shared" si="3"/>
        <v>10</v>
      </c>
      <c r="T14" s="32">
        <v>13</v>
      </c>
      <c r="U14" s="1">
        <v>8</v>
      </c>
      <c r="V14">
        <f t="shared" si="98"/>
        <v>3</v>
      </c>
      <c r="X14">
        <v>5.79</v>
      </c>
      <c r="Y14">
        <v>1.28</v>
      </c>
      <c r="Z14" s="44">
        <f t="shared" si="5"/>
        <v>2.21</v>
      </c>
      <c r="AA14" s="44">
        <f t="shared" si="6"/>
        <v>1.72</v>
      </c>
      <c r="AB14" s="44">
        <f t="shared" si="94"/>
        <v>3.8011999999999997</v>
      </c>
      <c r="AE14" s="44">
        <f t="shared" si="7"/>
        <v>4.8841000000000001</v>
      </c>
      <c r="AF14" s="44">
        <f t="shared" si="8"/>
        <v>2.9583999999999997</v>
      </c>
      <c r="AP14" s="32">
        <v>13</v>
      </c>
      <c r="AQ14" s="1">
        <v>4</v>
      </c>
      <c r="AR14">
        <f t="shared" si="99"/>
        <v>3</v>
      </c>
      <c r="AS14">
        <v>2.69</v>
      </c>
      <c r="AT14" s="44">
        <f t="shared" si="10"/>
        <v>1.31</v>
      </c>
      <c r="AU14" s="44">
        <f t="shared" si="11"/>
        <v>2.2532000000000001</v>
      </c>
      <c r="AX14" s="44">
        <f t="shared" si="12"/>
        <v>1.7161000000000002</v>
      </c>
      <c r="BB14" s="44">
        <f>BB8*SQRT((120-2))/SQRT((1-((BB8)*(BB8))))</f>
        <v>3.9443983705411472</v>
      </c>
      <c r="BE14" s="32">
        <v>13</v>
      </c>
      <c r="BF14" s="27">
        <v>1</v>
      </c>
      <c r="BG14" s="27">
        <v>2</v>
      </c>
      <c r="BH14" s="27">
        <v>1</v>
      </c>
      <c r="BI14" s="27">
        <v>2</v>
      </c>
      <c r="BJ14" s="27">
        <v>1</v>
      </c>
      <c r="BK14">
        <f t="shared" si="13"/>
        <v>3</v>
      </c>
      <c r="BL14" s="1"/>
      <c r="BM14" s="1"/>
      <c r="BN14" s="45"/>
      <c r="BO14" s="1"/>
      <c r="BP14" s="1">
        <v>8</v>
      </c>
      <c r="BQ14">
        <f t="shared" si="14"/>
        <v>3</v>
      </c>
      <c r="BR14" s="45">
        <f t="shared" si="15"/>
        <v>108.5</v>
      </c>
      <c r="BS14" s="45">
        <f t="shared" si="16"/>
        <v>105</v>
      </c>
      <c r="BT14" s="44">
        <f t="shared" si="17"/>
        <v>-3.5</v>
      </c>
      <c r="BU14" s="44">
        <f t="shared" si="18"/>
        <v>12.25</v>
      </c>
      <c r="BV14" s="44"/>
      <c r="BW14" s="44"/>
      <c r="BX14" s="44"/>
      <c r="BY14" s="44"/>
      <c r="CI14" s="1">
        <v>4</v>
      </c>
      <c r="CJ14">
        <f t="shared" si="19"/>
        <v>3</v>
      </c>
      <c r="CK14" s="45">
        <f t="shared" si="20"/>
        <v>109</v>
      </c>
      <c r="CL14" s="45">
        <f t="shared" si="21"/>
        <v>105</v>
      </c>
      <c r="CM14" s="44">
        <f t="shared" si="22"/>
        <v>-4</v>
      </c>
      <c r="CN14" s="44">
        <f t="shared" si="23"/>
        <v>16</v>
      </c>
      <c r="CO14" s="44"/>
      <c r="CP14" s="44"/>
      <c r="CQ14" s="44"/>
      <c r="CX14" s="7"/>
      <c r="CY14" s="7" t="s">
        <v>368</v>
      </c>
      <c r="DA14" s="1">
        <v>8</v>
      </c>
      <c r="DB14">
        <f t="shared" si="24"/>
        <v>3</v>
      </c>
      <c r="DC14" s="45">
        <f t="shared" si="25"/>
        <v>108.5</v>
      </c>
      <c r="DD14" s="45">
        <f t="shared" si="26"/>
        <v>113</v>
      </c>
      <c r="DE14" s="44">
        <f t="shared" si="27"/>
        <v>4.5</v>
      </c>
      <c r="DF14" s="44">
        <f t="shared" si="28"/>
        <v>20.25</v>
      </c>
      <c r="DG14" s="44"/>
      <c r="DH14" s="44"/>
      <c r="DI14" s="44"/>
      <c r="DJ14" s="44"/>
      <c r="DT14" s="1">
        <v>4</v>
      </c>
      <c r="DU14">
        <f t="shared" si="31"/>
        <v>3</v>
      </c>
      <c r="DV14" s="45">
        <f t="shared" si="95"/>
        <v>109</v>
      </c>
      <c r="DW14" s="45">
        <f t="shared" si="32"/>
        <v>113</v>
      </c>
      <c r="DX14" s="44">
        <f t="shared" si="33"/>
        <v>4</v>
      </c>
      <c r="DY14" s="44">
        <f t="shared" si="34"/>
        <v>16</v>
      </c>
      <c r="DZ14" s="44"/>
      <c r="EA14" s="44"/>
      <c r="EB14" s="44"/>
      <c r="EC14" s="44"/>
      <c r="EI14" s="7"/>
      <c r="EJ14" s="7" t="s">
        <v>350</v>
      </c>
      <c r="EL14" s="1">
        <v>2</v>
      </c>
      <c r="EM14">
        <f t="shared" si="37"/>
        <v>3</v>
      </c>
      <c r="EN14" s="45">
        <f t="shared" si="38"/>
        <v>56</v>
      </c>
      <c r="EO14" s="45">
        <f t="shared" si="39"/>
        <v>113</v>
      </c>
      <c r="EP14" s="44">
        <f t="shared" si="40"/>
        <v>57</v>
      </c>
      <c r="EQ14" s="44">
        <f t="shared" si="41"/>
        <v>3249</v>
      </c>
      <c r="ER14" s="44"/>
      <c r="ES14" s="44"/>
      <c r="ET14" s="44"/>
      <c r="EU14" s="44"/>
      <c r="FF14" s="1">
        <v>2</v>
      </c>
      <c r="FG14">
        <f t="shared" si="44"/>
        <v>3</v>
      </c>
      <c r="FH14" s="45">
        <f t="shared" si="96"/>
        <v>56</v>
      </c>
      <c r="FI14" s="45">
        <f t="shared" si="45"/>
        <v>105</v>
      </c>
      <c r="FJ14" s="44">
        <f t="shared" si="46"/>
        <v>49</v>
      </c>
      <c r="FK14" s="44">
        <f t="shared" si="47"/>
        <v>2401</v>
      </c>
      <c r="FL14" s="44"/>
      <c r="FM14" s="44"/>
      <c r="FN14" s="44"/>
      <c r="FO14" s="44"/>
      <c r="FY14" s="1">
        <v>3</v>
      </c>
      <c r="FZ14">
        <f t="shared" si="50"/>
        <v>0</v>
      </c>
      <c r="GA14" s="45">
        <f t="shared" si="51"/>
        <v>70</v>
      </c>
      <c r="GB14" s="45">
        <f t="shared" si="52"/>
        <v>41.5</v>
      </c>
      <c r="GC14" s="44">
        <f t="shared" si="53"/>
        <v>-28.5</v>
      </c>
      <c r="GD14" s="44">
        <f t="shared" si="54"/>
        <v>812.25</v>
      </c>
      <c r="GE14" s="44"/>
      <c r="GF14" s="44"/>
      <c r="GG14" s="44"/>
      <c r="GH14" s="44"/>
      <c r="GP14" s="1"/>
      <c r="GQ14" s="1">
        <v>4</v>
      </c>
      <c r="GR14">
        <f t="shared" si="57"/>
        <v>0</v>
      </c>
      <c r="GS14" s="45">
        <f t="shared" si="58"/>
        <v>107</v>
      </c>
      <c r="GT14" s="45">
        <f t="shared" si="59"/>
        <v>38</v>
      </c>
      <c r="GU14" s="44">
        <f t="shared" si="60"/>
        <v>-69</v>
      </c>
      <c r="GV14" s="44">
        <f t="shared" si="61"/>
        <v>4761</v>
      </c>
      <c r="GW14" s="44"/>
      <c r="GX14" s="44"/>
      <c r="GY14" s="44"/>
      <c r="GZ14" s="44"/>
      <c r="HI14" s="1">
        <v>4</v>
      </c>
      <c r="HJ14">
        <f t="shared" si="64"/>
        <v>3</v>
      </c>
      <c r="HK14" s="45">
        <f t="shared" si="65"/>
        <v>107</v>
      </c>
      <c r="HL14" s="45">
        <f t="shared" si="66"/>
        <v>113</v>
      </c>
      <c r="HM14" s="44">
        <f t="shared" si="67"/>
        <v>6</v>
      </c>
      <c r="HN14" s="44">
        <f t="shared" si="68"/>
        <v>36</v>
      </c>
      <c r="HO14" s="44"/>
      <c r="HP14" s="44"/>
      <c r="HQ14" s="44"/>
      <c r="HR14" s="44"/>
      <c r="HX14" s="7"/>
      <c r="HY14" s="7" t="s">
        <v>374</v>
      </c>
      <c r="HZ14" s="1"/>
      <c r="IA14" s="1">
        <v>1</v>
      </c>
      <c r="IB14">
        <f>'Deepfakes gesamt (120)'!L14</f>
        <v>8</v>
      </c>
      <c r="IC14" s="45">
        <f t="shared" si="97"/>
        <v>12</v>
      </c>
      <c r="ID14" s="45">
        <f t="shared" si="71"/>
        <v>67.5</v>
      </c>
      <c r="IE14" s="44">
        <f t="shared" si="72"/>
        <v>55.5</v>
      </c>
      <c r="IF14" s="44">
        <f t="shared" si="73"/>
        <v>3080.25</v>
      </c>
      <c r="IG14" s="44"/>
      <c r="IH14" s="44"/>
      <c r="II14" s="44"/>
      <c r="IJ14" s="44"/>
      <c r="IR14" s="1"/>
      <c r="IT14" s="1">
        <v>1</v>
      </c>
      <c r="IU14" s="1">
        <f>'Deepfakes gesamt (120)'!M14</f>
        <v>3</v>
      </c>
      <c r="IV14" s="45">
        <f t="shared" si="76"/>
        <v>12</v>
      </c>
      <c r="IW14" s="45">
        <f t="shared" si="77"/>
        <v>16</v>
      </c>
      <c r="IX14" s="44">
        <f t="shared" si="78"/>
        <v>4</v>
      </c>
      <c r="IY14" s="44">
        <f t="shared" si="79"/>
        <v>16</v>
      </c>
      <c r="IZ14" s="44"/>
      <c r="JA14" s="44"/>
      <c r="JB14" s="44"/>
      <c r="JC14" s="44"/>
      <c r="JL14" s="1">
        <v>1</v>
      </c>
      <c r="JM14" s="1">
        <f>'Deepfakes gesamt (120)'!Q14</f>
        <v>3</v>
      </c>
      <c r="JN14" s="45">
        <f t="shared" si="82"/>
        <v>12</v>
      </c>
      <c r="JO14" s="45">
        <f t="shared" si="83"/>
        <v>34</v>
      </c>
      <c r="JP14" s="44">
        <f t="shared" si="84"/>
        <v>22</v>
      </c>
      <c r="JQ14" s="44">
        <f t="shared" si="85"/>
        <v>484</v>
      </c>
      <c r="JR14" s="44"/>
      <c r="JS14" s="44"/>
      <c r="JT14" s="44"/>
      <c r="JU14" s="44"/>
      <c r="KD14" s="1">
        <v>3</v>
      </c>
      <c r="KE14" s="1">
        <f>'Deepfakes gesamt (120)'!Q14</f>
        <v>3</v>
      </c>
      <c r="KF14" s="45">
        <f t="shared" si="88"/>
        <v>107.5</v>
      </c>
      <c r="KG14" s="45">
        <f t="shared" si="89"/>
        <v>34</v>
      </c>
      <c r="KH14" s="44">
        <f t="shared" si="90"/>
        <v>-73.5</v>
      </c>
      <c r="KI14" s="44">
        <f t="shared" si="91"/>
        <v>5402.25</v>
      </c>
      <c r="KJ14" s="44"/>
      <c r="KK14" s="44"/>
      <c r="KL14" s="44"/>
      <c r="KM14" s="44"/>
    </row>
    <row r="15" spans="1:306" x14ac:dyDescent="0.2">
      <c r="A15" s="32">
        <v>14</v>
      </c>
      <c r="B15" s="1">
        <v>5</v>
      </c>
      <c r="C15" s="27">
        <v>2</v>
      </c>
      <c r="D15" s="27">
        <v>2</v>
      </c>
      <c r="E15" s="27">
        <v>2</v>
      </c>
      <c r="F15" s="27">
        <v>2</v>
      </c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>
        <f t="shared" si="1"/>
        <v>0</v>
      </c>
      <c r="N15">
        <f t="shared" si="2"/>
        <v>10</v>
      </c>
      <c r="O15">
        <f t="shared" si="3"/>
        <v>10</v>
      </c>
      <c r="T15" s="32">
        <v>14</v>
      </c>
      <c r="U15" s="1">
        <v>5</v>
      </c>
      <c r="V15">
        <f t="shared" si="98"/>
        <v>0</v>
      </c>
      <c r="X15">
        <v>5.79</v>
      </c>
      <c r="Y15">
        <v>1.28</v>
      </c>
      <c r="Z15" s="44">
        <f t="shared" si="5"/>
        <v>-0.79</v>
      </c>
      <c r="AA15" s="44">
        <f t="shared" si="6"/>
        <v>-1.28</v>
      </c>
      <c r="AB15" s="44">
        <f t="shared" si="94"/>
        <v>1.0112000000000001</v>
      </c>
      <c r="AE15" s="44">
        <f t="shared" si="7"/>
        <v>0.6241000000000001</v>
      </c>
      <c r="AF15" s="44">
        <f t="shared" si="8"/>
        <v>1.6384000000000001</v>
      </c>
      <c r="AL15" t="s">
        <v>317</v>
      </c>
      <c r="AP15" s="32">
        <v>14</v>
      </c>
      <c r="AQ15" s="1">
        <v>2</v>
      </c>
      <c r="AR15">
        <f t="shared" si="99"/>
        <v>0</v>
      </c>
      <c r="AS15">
        <v>2.69</v>
      </c>
      <c r="AT15" s="44">
        <f t="shared" si="10"/>
        <v>-0.69</v>
      </c>
      <c r="AU15" s="44">
        <f t="shared" si="11"/>
        <v>0.88319999999999999</v>
      </c>
      <c r="AX15" s="44">
        <f t="shared" si="12"/>
        <v>0.47609999999999991</v>
      </c>
      <c r="BB15" t="s">
        <v>318</v>
      </c>
      <c r="BE15" s="32">
        <v>14</v>
      </c>
      <c r="BF15" s="27">
        <v>2</v>
      </c>
      <c r="BG15" s="27">
        <v>2</v>
      </c>
      <c r="BH15" s="27">
        <v>2</v>
      </c>
      <c r="BI15" s="27">
        <v>2</v>
      </c>
      <c r="BJ15" s="27">
        <v>2</v>
      </c>
      <c r="BK15">
        <f t="shared" si="13"/>
        <v>0</v>
      </c>
      <c r="BL15" s="1"/>
      <c r="BM15" s="1"/>
      <c r="BN15" s="45"/>
      <c r="BO15" s="1"/>
      <c r="BP15" s="1">
        <v>5</v>
      </c>
      <c r="BQ15">
        <f t="shared" si="14"/>
        <v>0</v>
      </c>
      <c r="BR15" s="45">
        <f t="shared" si="15"/>
        <v>42</v>
      </c>
      <c r="BS15" s="45">
        <f t="shared" si="16"/>
        <v>22</v>
      </c>
      <c r="BT15" s="44">
        <f t="shared" si="17"/>
        <v>-20</v>
      </c>
      <c r="BU15" s="44">
        <f t="shared" si="18"/>
        <v>400</v>
      </c>
      <c r="BV15" s="44"/>
      <c r="BW15" s="44"/>
      <c r="BX15" s="44"/>
      <c r="BY15" s="44"/>
      <c r="CI15" s="1">
        <v>2</v>
      </c>
      <c r="CJ15">
        <f t="shared" si="19"/>
        <v>0</v>
      </c>
      <c r="CK15" s="45">
        <f t="shared" si="20"/>
        <v>30.5</v>
      </c>
      <c r="CL15" s="45">
        <f t="shared" si="21"/>
        <v>22</v>
      </c>
      <c r="CM15" s="44">
        <f t="shared" si="22"/>
        <v>-8.5</v>
      </c>
      <c r="CN15" s="44">
        <f t="shared" si="23"/>
        <v>72.25</v>
      </c>
      <c r="CO15" s="44"/>
      <c r="CP15" s="44"/>
      <c r="CQ15" s="44"/>
      <c r="CX15" s="7"/>
      <c r="CY15" s="7" t="s">
        <v>369</v>
      </c>
      <c r="DA15" s="1">
        <v>5</v>
      </c>
      <c r="DB15">
        <f t="shared" si="24"/>
        <v>0</v>
      </c>
      <c r="DC15" s="45">
        <f t="shared" si="25"/>
        <v>42</v>
      </c>
      <c r="DD15" s="45">
        <f t="shared" si="26"/>
        <v>27</v>
      </c>
      <c r="DE15" s="44">
        <f t="shared" si="27"/>
        <v>-15</v>
      </c>
      <c r="DF15" s="44">
        <f t="shared" si="28"/>
        <v>225</v>
      </c>
      <c r="DG15" s="44"/>
      <c r="DH15" s="44"/>
      <c r="DI15" s="44"/>
      <c r="DJ15" s="44"/>
      <c r="DT15" s="1">
        <v>2</v>
      </c>
      <c r="DU15">
        <f t="shared" si="31"/>
        <v>0</v>
      </c>
      <c r="DV15" s="45">
        <f t="shared" si="95"/>
        <v>30.5</v>
      </c>
      <c r="DW15" s="45">
        <f t="shared" si="32"/>
        <v>27</v>
      </c>
      <c r="DX15" s="44">
        <f t="shared" si="33"/>
        <v>-3.5</v>
      </c>
      <c r="DY15" s="44">
        <f t="shared" si="34"/>
        <v>12.25</v>
      </c>
      <c r="DZ15" s="44"/>
      <c r="EA15" s="44"/>
      <c r="EB15" s="44"/>
      <c r="EC15" s="44"/>
      <c r="EI15" s="7"/>
      <c r="EJ15" s="7" t="s">
        <v>352</v>
      </c>
      <c r="EL15" s="1">
        <v>1</v>
      </c>
      <c r="EM15">
        <f t="shared" si="37"/>
        <v>0</v>
      </c>
      <c r="EN15" s="45">
        <f t="shared" si="38"/>
        <v>14</v>
      </c>
      <c r="EO15" s="45">
        <f t="shared" si="39"/>
        <v>27</v>
      </c>
      <c r="EP15" s="44">
        <f t="shared" si="40"/>
        <v>13</v>
      </c>
      <c r="EQ15" s="44">
        <f t="shared" si="41"/>
        <v>169</v>
      </c>
      <c r="ER15" s="44"/>
      <c r="ES15" s="44"/>
      <c r="ET15" s="44"/>
      <c r="EU15" s="44"/>
      <c r="FF15" s="1">
        <v>1</v>
      </c>
      <c r="FG15">
        <f t="shared" si="44"/>
        <v>0</v>
      </c>
      <c r="FH15" s="45">
        <f t="shared" si="96"/>
        <v>14</v>
      </c>
      <c r="FI15" s="45">
        <f t="shared" si="45"/>
        <v>22</v>
      </c>
      <c r="FJ15" s="44">
        <f t="shared" si="46"/>
        <v>8</v>
      </c>
      <c r="FK15" s="44">
        <f t="shared" si="47"/>
        <v>64</v>
      </c>
      <c r="FL15" s="44"/>
      <c r="FM15" s="44"/>
      <c r="FN15" s="44"/>
      <c r="FO15" s="44"/>
      <c r="FY15" s="1">
        <v>4</v>
      </c>
      <c r="FZ15">
        <f t="shared" si="50"/>
        <v>0</v>
      </c>
      <c r="GA15" s="45">
        <f t="shared" si="51"/>
        <v>108</v>
      </c>
      <c r="GB15" s="45">
        <f t="shared" si="52"/>
        <v>41.5</v>
      </c>
      <c r="GC15" s="44">
        <f t="shared" si="53"/>
        <v>-66.5</v>
      </c>
      <c r="GD15" s="44">
        <f t="shared" si="54"/>
        <v>4422.25</v>
      </c>
      <c r="GE15" s="44"/>
      <c r="GF15" s="44"/>
      <c r="GG15" s="44"/>
      <c r="GH15" s="44"/>
      <c r="GP15" s="1"/>
      <c r="GQ15" s="1">
        <v>2</v>
      </c>
      <c r="GR15">
        <f t="shared" si="57"/>
        <v>0</v>
      </c>
      <c r="GS15" s="45">
        <f t="shared" si="58"/>
        <v>19.5</v>
      </c>
      <c r="GT15" s="45">
        <f t="shared" si="59"/>
        <v>38</v>
      </c>
      <c r="GU15" s="44">
        <f t="shared" si="60"/>
        <v>18.5</v>
      </c>
      <c r="GV15" s="44">
        <f t="shared" si="61"/>
        <v>342.25</v>
      </c>
      <c r="GW15" s="44"/>
      <c r="GX15" s="44"/>
      <c r="GY15" s="44"/>
      <c r="GZ15" s="44"/>
      <c r="HI15" s="1">
        <v>2</v>
      </c>
      <c r="HJ15">
        <f t="shared" si="64"/>
        <v>0</v>
      </c>
      <c r="HK15" s="45">
        <f t="shared" si="65"/>
        <v>19.5</v>
      </c>
      <c r="HL15" s="45">
        <f t="shared" si="66"/>
        <v>27</v>
      </c>
      <c r="HM15" s="44">
        <f t="shared" si="67"/>
        <v>7.5</v>
      </c>
      <c r="HN15" s="44">
        <f t="shared" si="68"/>
        <v>56.25</v>
      </c>
      <c r="HO15" s="44"/>
      <c r="HP15" s="44"/>
      <c r="HQ15" s="44"/>
      <c r="HR15" s="44"/>
      <c r="HX15" s="7"/>
      <c r="HY15" s="7" t="s">
        <v>375</v>
      </c>
      <c r="HZ15" s="1"/>
      <c r="IA15" s="1">
        <v>3</v>
      </c>
      <c r="IB15">
        <f>'Deepfakes gesamt (120)'!L15</f>
        <v>10</v>
      </c>
      <c r="IC15" s="45">
        <f t="shared" si="97"/>
        <v>91</v>
      </c>
      <c r="ID15" s="45">
        <f t="shared" si="71"/>
        <v>110.5</v>
      </c>
      <c r="IE15" s="44">
        <f t="shared" si="72"/>
        <v>19.5</v>
      </c>
      <c r="IF15" s="44">
        <f t="shared" si="73"/>
        <v>380.25</v>
      </c>
      <c r="IG15" s="44"/>
      <c r="IH15" s="44"/>
      <c r="II15" s="44"/>
      <c r="IJ15" s="44"/>
      <c r="IR15" s="1"/>
      <c r="IT15" s="1">
        <v>3</v>
      </c>
      <c r="IU15" s="1">
        <f>'Deepfakes gesamt (120)'!M15</f>
        <v>5</v>
      </c>
      <c r="IV15" s="45">
        <f t="shared" si="76"/>
        <v>91</v>
      </c>
      <c r="IW15" s="45">
        <f t="shared" si="77"/>
        <v>72</v>
      </c>
      <c r="IX15" s="44">
        <f t="shared" si="78"/>
        <v>-19</v>
      </c>
      <c r="IY15" s="44">
        <f t="shared" si="79"/>
        <v>361</v>
      </c>
      <c r="IZ15" s="44"/>
      <c r="JA15" s="44"/>
      <c r="JB15" s="44"/>
      <c r="JC15" s="44"/>
      <c r="JL15" s="1">
        <v>3</v>
      </c>
      <c r="JM15" s="1">
        <f>'Deepfakes gesamt (120)'!Q15</f>
        <v>5</v>
      </c>
      <c r="JN15" s="45">
        <f t="shared" si="82"/>
        <v>91</v>
      </c>
      <c r="JO15" s="45">
        <f t="shared" si="83"/>
        <v>107</v>
      </c>
      <c r="JP15" s="44">
        <f t="shared" si="84"/>
        <v>16</v>
      </c>
      <c r="JQ15" s="44">
        <f t="shared" si="85"/>
        <v>256</v>
      </c>
      <c r="JR15" s="44"/>
      <c r="JS15" s="44"/>
      <c r="JT15" s="44"/>
      <c r="JU15" s="44"/>
      <c r="KD15" s="1">
        <v>1</v>
      </c>
      <c r="KE15" s="1">
        <f>'Deepfakes gesamt (120)'!Q15</f>
        <v>5</v>
      </c>
      <c r="KF15" s="45">
        <f t="shared" si="88"/>
        <v>24.5</v>
      </c>
      <c r="KG15" s="45">
        <f t="shared" si="89"/>
        <v>107</v>
      </c>
      <c r="KH15" s="44">
        <f t="shared" si="90"/>
        <v>82.5</v>
      </c>
      <c r="KI15" s="44">
        <f t="shared" si="91"/>
        <v>6806.25</v>
      </c>
      <c r="KJ15" s="44"/>
      <c r="KK15" s="44"/>
      <c r="KL15" s="44"/>
      <c r="KM15" s="44"/>
    </row>
    <row r="16" spans="1:306" x14ac:dyDescent="0.2">
      <c r="A16" s="32">
        <v>15</v>
      </c>
      <c r="B16" s="1">
        <v>8</v>
      </c>
      <c r="C16" s="27">
        <v>1</v>
      </c>
      <c r="D16" s="27">
        <v>2</v>
      </c>
      <c r="E16" s="27">
        <v>2</v>
      </c>
      <c r="F16" s="27">
        <v>2</v>
      </c>
      <c r="G16" s="27">
        <v>2</v>
      </c>
      <c r="H16" s="27">
        <v>1</v>
      </c>
      <c r="I16" s="27">
        <v>2</v>
      </c>
      <c r="J16" s="27">
        <v>2</v>
      </c>
      <c r="K16" s="27">
        <v>1</v>
      </c>
      <c r="L16" s="27">
        <v>1</v>
      </c>
      <c r="M16">
        <f t="shared" si="1"/>
        <v>4</v>
      </c>
      <c r="N16">
        <f t="shared" si="2"/>
        <v>6</v>
      </c>
      <c r="O16">
        <f t="shared" si="3"/>
        <v>10</v>
      </c>
      <c r="T16" s="32">
        <v>15</v>
      </c>
      <c r="U16" s="1">
        <v>8</v>
      </c>
      <c r="V16">
        <f t="shared" si="98"/>
        <v>4</v>
      </c>
      <c r="X16">
        <v>5.79</v>
      </c>
      <c r="Y16">
        <v>1.28</v>
      </c>
      <c r="Z16" s="44">
        <f t="shared" si="5"/>
        <v>2.21</v>
      </c>
      <c r="AA16" s="44">
        <f t="shared" si="6"/>
        <v>2.7199999999999998</v>
      </c>
      <c r="AB16" s="44">
        <f t="shared" si="94"/>
        <v>6.0111999999999997</v>
      </c>
      <c r="AE16" s="44">
        <f t="shared" si="7"/>
        <v>4.8841000000000001</v>
      </c>
      <c r="AF16" s="44">
        <f t="shared" si="8"/>
        <v>7.3983999999999988</v>
      </c>
      <c r="AL16" s="44">
        <f>AL10*SQRT((120-2))/SQRT((1-((AL10)*(AL10))))</f>
        <v>1.7601434134556366</v>
      </c>
      <c r="AP16" s="32">
        <v>15</v>
      </c>
      <c r="AQ16" s="1">
        <v>4</v>
      </c>
      <c r="AR16">
        <f t="shared" si="99"/>
        <v>4</v>
      </c>
      <c r="AS16">
        <v>2.69</v>
      </c>
      <c r="AT16" s="44">
        <f t="shared" si="10"/>
        <v>1.31</v>
      </c>
      <c r="AU16" s="44">
        <f t="shared" si="11"/>
        <v>3.5631999999999997</v>
      </c>
      <c r="AX16" s="44">
        <f t="shared" si="12"/>
        <v>1.7161000000000002</v>
      </c>
      <c r="BB16">
        <f>120-2</f>
        <v>118</v>
      </c>
      <c r="BE16" s="32">
        <v>15</v>
      </c>
      <c r="BF16" s="27">
        <v>2</v>
      </c>
      <c r="BG16" s="27">
        <v>2</v>
      </c>
      <c r="BH16" s="27">
        <v>2</v>
      </c>
      <c r="BI16" s="27">
        <v>2</v>
      </c>
      <c r="BJ16" s="27">
        <v>1</v>
      </c>
      <c r="BK16">
        <f t="shared" si="13"/>
        <v>1</v>
      </c>
      <c r="BL16" s="1"/>
      <c r="BM16" s="1"/>
      <c r="BN16" s="45"/>
      <c r="BO16" s="1"/>
      <c r="BP16" s="1">
        <v>8</v>
      </c>
      <c r="BQ16">
        <f t="shared" si="14"/>
        <v>4</v>
      </c>
      <c r="BR16" s="45">
        <f t="shared" si="15"/>
        <v>108.5</v>
      </c>
      <c r="BS16" s="45">
        <f t="shared" si="16"/>
        <v>115</v>
      </c>
      <c r="BT16" s="44">
        <f t="shared" si="17"/>
        <v>6.5</v>
      </c>
      <c r="BU16" s="44">
        <f t="shared" si="18"/>
        <v>42.25</v>
      </c>
      <c r="BV16" s="44"/>
      <c r="BW16" s="44"/>
      <c r="BX16" s="44"/>
      <c r="BY16" s="44"/>
      <c r="CI16" s="1">
        <v>4</v>
      </c>
      <c r="CJ16">
        <f t="shared" si="19"/>
        <v>4</v>
      </c>
      <c r="CK16" s="45">
        <f t="shared" si="20"/>
        <v>109</v>
      </c>
      <c r="CL16" s="45">
        <f t="shared" si="21"/>
        <v>115</v>
      </c>
      <c r="CM16" s="44">
        <f t="shared" si="22"/>
        <v>6</v>
      </c>
      <c r="CN16" s="44">
        <f t="shared" si="23"/>
        <v>36</v>
      </c>
      <c r="CO16" s="44"/>
      <c r="CP16" s="44"/>
      <c r="CQ16" s="44"/>
      <c r="CX16" s="7"/>
      <c r="CY16" s="7" t="s">
        <v>370</v>
      </c>
      <c r="DA16" s="1">
        <v>8</v>
      </c>
      <c r="DB16">
        <f t="shared" si="24"/>
        <v>1</v>
      </c>
      <c r="DC16" s="45">
        <f t="shared" si="25"/>
        <v>108.5</v>
      </c>
      <c r="DD16" s="45">
        <f t="shared" si="26"/>
        <v>72.5</v>
      </c>
      <c r="DE16" s="44">
        <f t="shared" si="27"/>
        <v>-36</v>
      </c>
      <c r="DF16" s="44">
        <f t="shared" si="28"/>
        <v>1296</v>
      </c>
      <c r="DG16" s="44"/>
      <c r="DH16" s="44"/>
      <c r="DI16" s="44"/>
      <c r="DJ16" s="44"/>
      <c r="DT16" s="1">
        <v>4</v>
      </c>
      <c r="DU16">
        <f t="shared" si="31"/>
        <v>1</v>
      </c>
      <c r="DV16" s="45">
        <f t="shared" si="95"/>
        <v>109</v>
      </c>
      <c r="DW16" s="45">
        <f t="shared" si="32"/>
        <v>72.5</v>
      </c>
      <c r="DX16" s="44">
        <f t="shared" si="33"/>
        <v>-36.5</v>
      </c>
      <c r="DY16" s="44">
        <f t="shared" si="34"/>
        <v>1332.25</v>
      </c>
      <c r="DZ16" s="44"/>
      <c r="EA16" s="44"/>
      <c r="EB16" s="44"/>
      <c r="EC16" s="44"/>
      <c r="EI16" s="7"/>
      <c r="EJ16" s="7" t="s">
        <v>351</v>
      </c>
      <c r="EL16" s="1">
        <v>1</v>
      </c>
      <c r="EM16">
        <f t="shared" si="37"/>
        <v>1</v>
      </c>
      <c r="EN16" s="45">
        <f t="shared" si="38"/>
        <v>14</v>
      </c>
      <c r="EO16" s="45">
        <f t="shared" si="39"/>
        <v>72.5</v>
      </c>
      <c r="EP16" s="44">
        <f t="shared" si="40"/>
        <v>58.5</v>
      </c>
      <c r="EQ16" s="44">
        <f t="shared" si="41"/>
        <v>3422.25</v>
      </c>
      <c r="ER16" s="44"/>
      <c r="ES16" s="44"/>
      <c r="ET16" s="44"/>
      <c r="EU16" s="44"/>
      <c r="FF16" s="1">
        <v>1</v>
      </c>
      <c r="FG16">
        <f t="shared" si="44"/>
        <v>4</v>
      </c>
      <c r="FH16" s="45">
        <f t="shared" si="96"/>
        <v>14</v>
      </c>
      <c r="FI16" s="45">
        <f t="shared" si="45"/>
        <v>115</v>
      </c>
      <c r="FJ16" s="44">
        <f t="shared" si="46"/>
        <v>101</v>
      </c>
      <c r="FK16" s="44">
        <f t="shared" si="47"/>
        <v>10201</v>
      </c>
      <c r="FL16" s="44"/>
      <c r="FM16" s="44"/>
      <c r="FN16" s="44"/>
      <c r="FO16" s="44"/>
      <c r="FY16" s="1">
        <v>4</v>
      </c>
      <c r="FZ16">
        <f t="shared" si="50"/>
        <v>0</v>
      </c>
      <c r="GA16" s="45">
        <f t="shared" si="51"/>
        <v>108</v>
      </c>
      <c r="GB16" s="45">
        <f t="shared" si="52"/>
        <v>41.5</v>
      </c>
      <c r="GC16" s="44">
        <f t="shared" si="53"/>
        <v>-66.5</v>
      </c>
      <c r="GD16" s="44">
        <f t="shared" si="54"/>
        <v>4422.25</v>
      </c>
      <c r="GE16" s="44"/>
      <c r="GF16" s="44"/>
      <c r="GG16" s="44"/>
      <c r="GH16" s="44"/>
      <c r="GP16" s="1"/>
      <c r="GQ16" s="1">
        <v>4</v>
      </c>
      <c r="GR16">
        <f t="shared" si="57"/>
        <v>0</v>
      </c>
      <c r="GS16" s="45">
        <f t="shared" si="58"/>
        <v>107</v>
      </c>
      <c r="GT16" s="45">
        <f t="shared" si="59"/>
        <v>38</v>
      </c>
      <c r="GU16" s="44">
        <f t="shared" si="60"/>
        <v>-69</v>
      </c>
      <c r="GV16" s="44">
        <f t="shared" si="61"/>
        <v>4761</v>
      </c>
      <c r="GW16" s="44"/>
      <c r="GX16" s="44"/>
      <c r="GY16" s="44"/>
      <c r="GZ16" s="44"/>
      <c r="HI16" s="1">
        <v>4</v>
      </c>
      <c r="HJ16">
        <f t="shared" si="64"/>
        <v>1</v>
      </c>
      <c r="HK16" s="45">
        <f t="shared" si="65"/>
        <v>107</v>
      </c>
      <c r="HL16" s="45">
        <f t="shared" si="66"/>
        <v>72.5</v>
      </c>
      <c r="HM16" s="44">
        <f t="shared" si="67"/>
        <v>-34.5</v>
      </c>
      <c r="HN16" s="44">
        <f t="shared" si="68"/>
        <v>1190.25</v>
      </c>
      <c r="HO16" s="44"/>
      <c r="HP16" s="44"/>
      <c r="HQ16" s="44"/>
      <c r="HR16" s="44"/>
      <c r="HX16" s="7"/>
      <c r="HY16" s="7" t="s">
        <v>376</v>
      </c>
      <c r="HZ16" s="1"/>
      <c r="IA16" s="1">
        <v>3</v>
      </c>
      <c r="IB16">
        <f>'Deepfakes gesamt (120)'!L16</f>
        <v>7</v>
      </c>
      <c r="IC16" s="45">
        <f t="shared" si="97"/>
        <v>91</v>
      </c>
      <c r="ID16" s="45">
        <f t="shared" si="71"/>
        <v>46</v>
      </c>
      <c r="IE16" s="44">
        <f t="shared" si="72"/>
        <v>-45</v>
      </c>
      <c r="IF16" s="44">
        <f t="shared" si="73"/>
        <v>2025</v>
      </c>
      <c r="IG16" s="44"/>
      <c r="IH16" s="44"/>
      <c r="II16" s="44"/>
      <c r="IJ16" s="44"/>
      <c r="IR16" s="1"/>
      <c r="IT16" s="1">
        <v>3</v>
      </c>
      <c r="IU16" s="1">
        <f>'Deepfakes gesamt (120)'!M16</f>
        <v>6</v>
      </c>
      <c r="IV16" s="45">
        <f t="shared" si="76"/>
        <v>91</v>
      </c>
      <c r="IW16" s="45">
        <f t="shared" si="77"/>
        <v>97.5</v>
      </c>
      <c r="IX16" s="44">
        <f t="shared" si="78"/>
        <v>6.5</v>
      </c>
      <c r="IY16" s="44">
        <f t="shared" si="79"/>
        <v>42.25</v>
      </c>
      <c r="IZ16" s="44"/>
      <c r="JA16" s="44"/>
      <c r="JB16" s="44"/>
      <c r="JC16" s="44"/>
      <c r="JL16" s="1">
        <v>3</v>
      </c>
      <c r="JM16" s="1">
        <f>'Deepfakes gesamt (120)'!Q16</f>
        <v>4</v>
      </c>
      <c r="JN16" s="45">
        <f t="shared" si="82"/>
        <v>91</v>
      </c>
      <c r="JO16" s="45">
        <f t="shared" si="83"/>
        <v>72.5</v>
      </c>
      <c r="JP16" s="44">
        <f t="shared" si="84"/>
        <v>-18.5</v>
      </c>
      <c r="JQ16" s="44">
        <f t="shared" si="85"/>
        <v>342.25</v>
      </c>
      <c r="JR16" s="44"/>
      <c r="JS16" s="44"/>
      <c r="JT16" s="44"/>
      <c r="JU16" s="44"/>
      <c r="KD16" s="1">
        <v>3</v>
      </c>
      <c r="KE16" s="1">
        <f>'Deepfakes gesamt (120)'!Q16</f>
        <v>4</v>
      </c>
      <c r="KF16" s="45">
        <f t="shared" si="88"/>
        <v>107.5</v>
      </c>
      <c r="KG16" s="45">
        <f t="shared" si="89"/>
        <v>72.5</v>
      </c>
      <c r="KH16" s="44">
        <f t="shared" si="90"/>
        <v>-35</v>
      </c>
      <c r="KI16" s="44">
        <f t="shared" si="91"/>
        <v>1225</v>
      </c>
      <c r="KJ16" s="44"/>
      <c r="KK16" s="44"/>
      <c r="KL16" s="44"/>
      <c r="KM16" s="44"/>
    </row>
    <row r="17" spans="1:299" x14ac:dyDescent="0.2">
      <c r="A17" s="32">
        <v>16</v>
      </c>
      <c r="B17" s="1">
        <v>8</v>
      </c>
      <c r="C17" s="27">
        <v>2</v>
      </c>
      <c r="D17" s="27">
        <v>2</v>
      </c>
      <c r="E17" s="27">
        <v>2</v>
      </c>
      <c r="F17" s="27">
        <v>2</v>
      </c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>
        <f t="shared" si="1"/>
        <v>0</v>
      </c>
      <c r="N17">
        <f t="shared" si="2"/>
        <v>10</v>
      </c>
      <c r="O17">
        <f t="shared" si="3"/>
        <v>10</v>
      </c>
      <c r="T17" s="32">
        <v>16</v>
      </c>
      <c r="U17" s="1">
        <v>8</v>
      </c>
      <c r="V17">
        <f t="shared" si="98"/>
        <v>0</v>
      </c>
      <c r="X17">
        <v>5.79</v>
      </c>
      <c r="Y17">
        <v>1.28</v>
      </c>
      <c r="Z17" s="44">
        <f t="shared" si="5"/>
        <v>2.21</v>
      </c>
      <c r="AA17" s="44">
        <f t="shared" si="6"/>
        <v>-1.28</v>
      </c>
      <c r="AB17" s="44">
        <f t="shared" si="94"/>
        <v>-2.8288000000000002</v>
      </c>
      <c r="AE17" s="44">
        <f t="shared" si="7"/>
        <v>4.8841000000000001</v>
      </c>
      <c r="AF17" s="44">
        <f t="shared" si="8"/>
        <v>1.6384000000000001</v>
      </c>
      <c r="AL17" t="s">
        <v>318</v>
      </c>
      <c r="AP17" s="32">
        <v>16</v>
      </c>
      <c r="AQ17" s="1">
        <v>4</v>
      </c>
      <c r="AR17">
        <f t="shared" si="99"/>
        <v>0</v>
      </c>
      <c r="AS17">
        <v>2.69</v>
      </c>
      <c r="AT17" s="44">
        <f t="shared" si="10"/>
        <v>1.31</v>
      </c>
      <c r="AU17" s="44">
        <f t="shared" si="11"/>
        <v>-1.6768000000000001</v>
      </c>
      <c r="AX17" s="44">
        <f t="shared" si="12"/>
        <v>1.7161000000000002</v>
      </c>
      <c r="BE17" s="32">
        <v>16</v>
      </c>
      <c r="BF17" s="27">
        <v>2</v>
      </c>
      <c r="BG17" s="27">
        <v>2</v>
      </c>
      <c r="BH17" s="27">
        <v>2</v>
      </c>
      <c r="BI17" s="27">
        <v>2</v>
      </c>
      <c r="BJ17" s="27">
        <v>2</v>
      </c>
      <c r="BK17">
        <f t="shared" si="13"/>
        <v>0</v>
      </c>
      <c r="BL17" s="1"/>
      <c r="BM17" s="1"/>
      <c r="BN17" s="45"/>
      <c r="BO17" s="1"/>
      <c r="BP17" s="1">
        <v>8</v>
      </c>
      <c r="BQ17">
        <f t="shared" si="14"/>
        <v>0</v>
      </c>
      <c r="BR17" s="45">
        <f t="shared" si="15"/>
        <v>108.5</v>
      </c>
      <c r="BS17" s="45">
        <f t="shared" si="16"/>
        <v>22</v>
      </c>
      <c r="BT17" s="44">
        <f t="shared" si="17"/>
        <v>-86.5</v>
      </c>
      <c r="BU17" s="44">
        <f t="shared" si="18"/>
        <v>7482.25</v>
      </c>
      <c r="BV17" s="44"/>
      <c r="BW17" s="44"/>
      <c r="BX17" s="44"/>
      <c r="BY17" s="44"/>
      <c r="CI17" s="1">
        <v>4</v>
      </c>
      <c r="CJ17">
        <f t="shared" si="19"/>
        <v>0</v>
      </c>
      <c r="CK17" s="45">
        <f t="shared" si="20"/>
        <v>109</v>
      </c>
      <c r="CL17" s="45">
        <f t="shared" si="21"/>
        <v>22</v>
      </c>
      <c r="CM17" s="44">
        <f t="shared" si="22"/>
        <v>-87</v>
      </c>
      <c r="CN17" s="44">
        <f t="shared" si="23"/>
        <v>7569</v>
      </c>
      <c r="CO17" s="44"/>
      <c r="CP17" s="44"/>
      <c r="CQ17" s="44"/>
      <c r="CX17" s="7"/>
      <c r="CY17" s="7"/>
      <c r="DA17" s="1">
        <v>8</v>
      </c>
      <c r="DB17">
        <f t="shared" si="24"/>
        <v>0</v>
      </c>
      <c r="DC17" s="45">
        <f t="shared" si="25"/>
        <v>108.5</v>
      </c>
      <c r="DD17" s="45">
        <f t="shared" si="26"/>
        <v>27</v>
      </c>
      <c r="DE17" s="44">
        <f t="shared" si="27"/>
        <v>-81.5</v>
      </c>
      <c r="DF17" s="44">
        <f t="shared" si="28"/>
        <v>6642.25</v>
      </c>
      <c r="DG17" s="44"/>
      <c r="DH17" s="44"/>
      <c r="DI17" s="44"/>
      <c r="DJ17" s="44"/>
      <c r="DT17" s="1">
        <v>4</v>
      </c>
      <c r="DU17">
        <f t="shared" si="31"/>
        <v>0</v>
      </c>
      <c r="DV17" s="45">
        <f t="shared" si="95"/>
        <v>109</v>
      </c>
      <c r="DW17" s="45">
        <f t="shared" si="32"/>
        <v>27</v>
      </c>
      <c r="DX17" s="44">
        <f t="shared" si="33"/>
        <v>-82</v>
      </c>
      <c r="DY17" s="44">
        <f t="shared" si="34"/>
        <v>6724</v>
      </c>
      <c r="DZ17" s="44"/>
      <c r="EA17" s="44"/>
      <c r="EB17" s="44"/>
      <c r="EC17" s="44"/>
      <c r="EI17" s="7"/>
      <c r="EJ17" s="7"/>
      <c r="EL17" s="1">
        <v>1</v>
      </c>
      <c r="EM17">
        <f t="shared" si="37"/>
        <v>0</v>
      </c>
      <c r="EN17" s="45">
        <f t="shared" si="38"/>
        <v>14</v>
      </c>
      <c r="EO17" s="45">
        <f t="shared" si="39"/>
        <v>27</v>
      </c>
      <c r="EP17" s="44">
        <f t="shared" si="40"/>
        <v>13</v>
      </c>
      <c r="EQ17" s="44">
        <f t="shared" si="41"/>
        <v>169</v>
      </c>
      <c r="ER17" s="44"/>
      <c r="ES17" s="44"/>
      <c r="ET17" s="44"/>
      <c r="EU17" s="44"/>
      <c r="FF17" s="1">
        <v>1</v>
      </c>
      <c r="FG17">
        <f t="shared" si="44"/>
        <v>0</v>
      </c>
      <c r="FH17" s="45">
        <f t="shared" si="96"/>
        <v>14</v>
      </c>
      <c r="FI17" s="45">
        <f t="shared" si="45"/>
        <v>22</v>
      </c>
      <c r="FJ17" s="44">
        <f t="shared" si="46"/>
        <v>8</v>
      </c>
      <c r="FK17" s="44">
        <f t="shared" si="47"/>
        <v>64</v>
      </c>
      <c r="FL17" s="44"/>
      <c r="FM17" s="44"/>
      <c r="FN17" s="44"/>
      <c r="FO17" s="44"/>
      <c r="FY17" s="1">
        <v>3</v>
      </c>
      <c r="FZ17">
        <f t="shared" si="50"/>
        <v>0</v>
      </c>
      <c r="GA17" s="45">
        <f t="shared" si="51"/>
        <v>70</v>
      </c>
      <c r="GB17" s="45">
        <f t="shared" si="52"/>
        <v>41.5</v>
      </c>
      <c r="GC17" s="44">
        <f t="shared" si="53"/>
        <v>-28.5</v>
      </c>
      <c r="GD17" s="44">
        <f t="shared" si="54"/>
        <v>812.25</v>
      </c>
      <c r="GE17" s="44"/>
      <c r="GF17" s="44"/>
      <c r="GG17" s="44"/>
      <c r="GH17" s="44"/>
      <c r="GP17" s="1"/>
      <c r="GQ17" s="1">
        <v>4</v>
      </c>
      <c r="GR17">
        <f t="shared" si="57"/>
        <v>0</v>
      </c>
      <c r="GS17" s="45">
        <f t="shared" si="58"/>
        <v>107</v>
      </c>
      <c r="GT17" s="45">
        <f t="shared" si="59"/>
        <v>38</v>
      </c>
      <c r="GU17" s="44">
        <f t="shared" si="60"/>
        <v>-69</v>
      </c>
      <c r="GV17" s="44">
        <f t="shared" si="61"/>
        <v>4761</v>
      </c>
      <c r="GW17" s="44"/>
      <c r="GX17" s="44"/>
      <c r="GY17" s="44"/>
      <c r="GZ17" s="44"/>
      <c r="HI17" s="1">
        <v>4</v>
      </c>
      <c r="HJ17">
        <f t="shared" si="64"/>
        <v>0</v>
      </c>
      <c r="HK17" s="45">
        <f t="shared" si="65"/>
        <v>107</v>
      </c>
      <c r="HL17" s="45">
        <f t="shared" si="66"/>
        <v>27</v>
      </c>
      <c r="HM17" s="44">
        <f t="shared" si="67"/>
        <v>-80</v>
      </c>
      <c r="HN17" s="44">
        <f t="shared" si="68"/>
        <v>6400</v>
      </c>
      <c r="HO17" s="44"/>
      <c r="HP17" s="44"/>
      <c r="HQ17" s="44"/>
      <c r="HR17" s="44"/>
      <c r="HX17" s="7"/>
      <c r="HY17" s="7"/>
      <c r="HZ17" s="1"/>
      <c r="IA17" s="1">
        <v>2</v>
      </c>
      <c r="IB17">
        <f>'Deepfakes gesamt (120)'!L17</f>
        <v>7</v>
      </c>
      <c r="IC17" s="45">
        <f t="shared" si="97"/>
        <v>42.5</v>
      </c>
      <c r="ID17" s="45">
        <f t="shared" si="71"/>
        <v>46</v>
      </c>
      <c r="IE17" s="44">
        <f t="shared" si="72"/>
        <v>3.5</v>
      </c>
      <c r="IF17" s="44">
        <f t="shared" si="73"/>
        <v>12.25</v>
      </c>
      <c r="IG17" s="44"/>
      <c r="IH17" s="44"/>
      <c r="II17" s="44"/>
      <c r="IJ17" s="44"/>
      <c r="IR17" s="1"/>
      <c r="IT17" s="1">
        <v>2</v>
      </c>
      <c r="IU17" s="1">
        <f>'Deepfakes gesamt (120)'!M17</f>
        <v>4</v>
      </c>
      <c r="IV17" s="45">
        <f t="shared" si="76"/>
        <v>42.5</v>
      </c>
      <c r="IW17" s="45">
        <f t="shared" si="77"/>
        <v>40.5</v>
      </c>
      <c r="IX17" s="44">
        <f t="shared" si="78"/>
        <v>-2</v>
      </c>
      <c r="IY17" s="44">
        <f t="shared" si="79"/>
        <v>4</v>
      </c>
      <c r="IZ17" s="44"/>
      <c r="JA17" s="44"/>
      <c r="JB17" s="44"/>
      <c r="JC17" s="44"/>
      <c r="JL17" s="1">
        <v>2</v>
      </c>
      <c r="JM17" s="1">
        <f>'Deepfakes gesamt (120)'!Q17</f>
        <v>3</v>
      </c>
      <c r="JN17" s="45">
        <f t="shared" si="82"/>
        <v>42.5</v>
      </c>
      <c r="JO17" s="45">
        <f t="shared" si="83"/>
        <v>34</v>
      </c>
      <c r="JP17" s="44">
        <f t="shared" si="84"/>
        <v>-8.5</v>
      </c>
      <c r="JQ17" s="44">
        <f t="shared" si="85"/>
        <v>72.25</v>
      </c>
      <c r="JR17" s="44"/>
      <c r="JS17" s="44"/>
      <c r="JT17" s="44"/>
      <c r="JU17" s="44"/>
      <c r="KD17" s="1">
        <v>2</v>
      </c>
      <c r="KE17" s="1">
        <f>'Deepfakes gesamt (120)'!Q17</f>
        <v>3</v>
      </c>
      <c r="KF17" s="45">
        <f t="shared" si="88"/>
        <v>71.5</v>
      </c>
      <c r="KG17" s="45">
        <f t="shared" si="89"/>
        <v>34</v>
      </c>
      <c r="KH17" s="44">
        <f t="shared" si="90"/>
        <v>-37.5</v>
      </c>
      <c r="KI17" s="44">
        <f t="shared" si="91"/>
        <v>1406.25</v>
      </c>
      <c r="KJ17" s="44"/>
      <c r="KK17" s="44"/>
      <c r="KL17" s="44"/>
      <c r="KM17" s="44"/>
    </row>
    <row r="18" spans="1:299" x14ac:dyDescent="0.2">
      <c r="A18" s="32">
        <v>17</v>
      </c>
      <c r="B18" s="1">
        <v>7</v>
      </c>
      <c r="C18" s="27">
        <v>2</v>
      </c>
      <c r="D18" s="27">
        <v>2</v>
      </c>
      <c r="E18" s="27">
        <v>2</v>
      </c>
      <c r="F18" s="27">
        <v>2</v>
      </c>
      <c r="G18" s="27">
        <v>1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>
        <f t="shared" si="1"/>
        <v>1</v>
      </c>
      <c r="N18">
        <f t="shared" si="2"/>
        <v>9</v>
      </c>
      <c r="O18">
        <f t="shared" si="3"/>
        <v>10</v>
      </c>
      <c r="T18" s="32">
        <v>17</v>
      </c>
      <c r="U18" s="1">
        <v>7</v>
      </c>
      <c r="V18">
        <f t="shared" si="98"/>
        <v>1</v>
      </c>
      <c r="X18">
        <v>5.79</v>
      </c>
      <c r="Y18">
        <v>1.28</v>
      </c>
      <c r="Z18" s="44">
        <f t="shared" si="5"/>
        <v>1.21</v>
      </c>
      <c r="AA18" s="44">
        <f t="shared" si="6"/>
        <v>-0.28000000000000003</v>
      </c>
      <c r="AB18" s="44">
        <f t="shared" si="94"/>
        <v>-0.33880000000000005</v>
      </c>
      <c r="AE18" s="44">
        <f t="shared" si="7"/>
        <v>1.4641</v>
      </c>
      <c r="AF18" s="44">
        <f t="shared" si="8"/>
        <v>7.8400000000000011E-2</v>
      </c>
      <c r="AL18">
        <f>120-2</f>
        <v>118</v>
      </c>
      <c r="AP18" s="32">
        <v>17</v>
      </c>
      <c r="AQ18" s="1">
        <v>3</v>
      </c>
      <c r="AR18">
        <f t="shared" si="99"/>
        <v>1</v>
      </c>
      <c r="AS18">
        <v>2.69</v>
      </c>
      <c r="AT18" s="44">
        <f t="shared" si="10"/>
        <v>0.31000000000000005</v>
      </c>
      <c r="AU18" s="44">
        <f t="shared" si="11"/>
        <v>-8.680000000000003E-2</v>
      </c>
      <c r="AX18" s="44">
        <f t="shared" si="12"/>
        <v>9.6100000000000033E-2</v>
      </c>
      <c r="BA18" t="s">
        <v>319</v>
      </c>
      <c r="BB18" s="44">
        <f>SQRT(118)</f>
        <v>10.862780491200215</v>
      </c>
      <c r="BE18" s="32">
        <v>17</v>
      </c>
      <c r="BF18" s="27">
        <v>2</v>
      </c>
      <c r="BG18" s="27">
        <v>1</v>
      </c>
      <c r="BH18" s="27">
        <v>2</v>
      </c>
      <c r="BI18" s="27">
        <v>2</v>
      </c>
      <c r="BJ18" s="27">
        <v>2</v>
      </c>
      <c r="BK18">
        <f t="shared" si="13"/>
        <v>1</v>
      </c>
      <c r="BL18" s="1"/>
      <c r="BM18" s="1"/>
      <c r="BN18" s="45"/>
      <c r="BO18" s="1"/>
      <c r="BP18" s="1">
        <v>7</v>
      </c>
      <c r="BQ18">
        <f t="shared" si="14"/>
        <v>1</v>
      </c>
      <c r="BR18" s="45">
        <f t="shared" si="15"/>
        <v>82</v>
      </c>
      <c r="BS18" s="45">
        <f t="shared" si="16"/>
        <v>62.5</v>
      </c>
      <c r="BT18" s="44">
        <f t="shared" si="17"/>
        <v>-19.5</v>
      </c>
      <c r="BU18" s="44">
        <f t="shared" si="18"/>
        <v>380.25</v>
      </c>
      <c r="BV18" s="44"/>
      <c r="BW18" s="44"/>
      <c r="BX18" s="44"/>
      <c r="BY18" s="44"/>
      <c r="CI18" s="1">
        <v>3</v>
      </c>
      <c r="CJ18">
        <f t="shared" si="19"/>
        <v>1</v>
      </c>
      <c r="CK18" s="45">
        <f t="shared" si="20"/>
        <v>73.5</v>
      </c>
      <c r="CL18" s="45">
        <f t="shared" si="21"/>
        <v>62.5</v>
      </c>
      <c r="CM18" s="44">
        <f t="shared" si="22"/>
        <v>-11</v>
      </c>
      <c r="CN18" s="44">
        <f t="shared" si="23"/>
        <v>121</v>
      </c>
      <c r="CO18" s="44"/>
      <c r="CP18" s="44"/>
      <c r="CQ18" s="44"/>
      <c r="CR18" s="44"/>
      <c r="CX18" s="7"/>
      <c r="CY18" s="7" t="s">
        <v>353</v>
      </c>
      <c r="DA18" s="1">
        <v>7</v>
      </c>
      <c r="DB18">
        <f t="shared" si="24"/>
        <v>1</v>
      </c>
      <c r="DC18" s="45">
        <f t="shared" si="25"/>
        <v>82</v>
      </c>
      <c r="DD18" s="45">
        <f t="shared" si="26"/>
        <v>72.5</v>
      </c>
      <c r="DE18" s="44">
        <f t="shared" si="27"/>
        <v>-9.5</v>
      </c>
      <c r="DF18" s="44">
        <f t="shared" si="28"/>
        <v>90.25</v>
      </c>
      <c r="DG18" s="44"/>
      <c r="DH18" s="44"/>
      <c r="DI18" s="44"/>
      <c r="DJ18" s="44"/>
      <c r="DT18" s="1">
        <v>3</v>
      </c>
      <c r="DU18">
        <f t="shared" si="31"/>
        <v>1</v>
      </c>
      <c r="DV18" s="45">
        <f t="shared" si="95"/>
        <v>73.5</v>
      </c>
      <c r="DW18" s="45">
        <f t="shared" si="32"/>
        <v>72.5</v>
      </c>
      <c r="DX18" s="44">
        <f t="shared" si="33"/>
        <v>-1</v>
      </c>
      <c r="DY18" s="44">
        <f t="shared" si="34"/>
        <v>1</v>
      </c>
      <c r="DZ18" s="44"/>
      <c r="EA18" s="44"/>
      <c r="EB18" s="44"/>
      <c r="EC18" s="44"/>
      <c r="EI18" s="7"/>
      <c r="EJ18" s="7" t="s">
        <v>353</v>
      </c>
      <c r="EL18" s="1">
        <v>2</v>
      </c>
      <c r="EM18">
        <f t="shared" si="37"/>
        <v>1</v>
      </c>
      <c r="EN18" s="45">
        <f t="shared" si="38"/>
        <v>56</v>
      </c>
      <c r="EO18" s="45">
        <f t="shared" si="39"/>
        <v>72.5</v>
      </c>
      <c r="EP18" s="44">
        <f t="shared" si="40"/>
        <v>16.5</v>
      </c>
      <c r="EQ18" s="44">
        <f t="shared" si="41"/>
        <v>272.25</v>
      </c>
      <c r="ER18" s="44"/>
      <c r="ES18" s="44"/>
      <c r="ET18" s="44"/>
      <c r="EU18" s="44"/>
      <c r="FF18" s="1">
        <v>2</v>
      </c>
      <c r="FG18">
        <f t="shared" si="44"/>
        <v>1</v>
      </c>
      <c r="FH18" s="45">
        <f t="shared" si="96"/>
        <v>56</v>
      </c>
      <c r="FI18" s="45">
        <f t="shared" si="45"/>
        <v>62.5</v>
      </c>
      <c r="FJ18" s="44">
        <f t="shared" si="46"/>
        <v>6.5</v>
      </c>
      <c r="FK18" s="44">
        <f t="shared" si="47"/>
        <v>42.25</v>
      </c>
      <c r="FL18" s="44"/>
      <c r="FM18" s="44"/>
      <c r="FN18" s="44"/>
      <c r="FO18" s="44"/>
      <c r="FY18" s="1">
        <v>4</v>
      </c>
      <c r="FZ18">
        <f t="shared" si="50"/>
        <v>1</v>
      </c>
      <c r="GA18" s="45">
        <f t="shared" si="51"/>
        <v>108</v>
      </c>
      <c r="GB18" s="45">
        <f t="shared" si="52"/>
        <v>101.5</v>
      </c>
      <c r="GC18" s="44">
        <f t="shared" si="53"/>
        <v>-6.5</v>
      </c>
      <c r="GD18" s="44">
        <f t="shared" si="54"/>
        <v>42.25</v>
      </c>
      <c r="GE18" s="44"/>
      <c r="GF18" s="44"/>
      <c r="GG18" s="44"/>
      <c r="GH18" s="44"/>
      <c r="GP18" s="1"/>
      <c r="GQ18" s="1">
        <v>3</v>
      </c>
      <c r="GR18">
        <f t="shared" si="57"/>
        <v>1</v>
      </c>
      <c r="GS18" s="45">
        <f t="shared" si="58"/>
        <v>62.5</v>
      </c>
      <c r="GT18" s="45">
        <f t="shared" si="59"/>
        <v>95.5</v>
      </c>
      <c r="GU18" s="44">
        <f t="shared" si="60"/>
        <v>33</v>
      </c>
      <c r="GV18" s="44">
        <f t="shared" si="61"/>
        <v>1089</v>
      </c>
      <c r="GW18" s="44"/>
      <c r="GX18" s="44"/>
      <c r="GY18" s="44"/>
      <c r="GZ18" s="44"/>
      <c r="HI18" s="1">
        <v>3</v>
      </c>
      <c r="HJ18">
        <f t="shared" si="64"/>
        <v>1</v>
      </c>
      <c r="HK18" s="45">
        <f t="shared" si="65"/>
        <v>62.5</v>
      </c>
      <c r="HL18" s="45">
        <f t="shared" si="66"/>
        <v>72.5</v>
      </c>
      <c r="HM18" s="44">
        <f t="shared" si="67"/>
        <v>10</v>
      </c>
      <c r="HN18" s="44">
        <f t="shared" si="68"/>
        <v>100</v>
      </c>
      <c r="HO18" s="44"/>
      <c r="HP18" s="44"/>
      <c r="HQ18" s="44"/>
      <c r="HR18" s="44"/>
      <c r="HX18" s="7"/>
      <c r="HY18" s="7" t="s">
        <v>353</v>
      </c>
      <c r="HZ18" s="1"/>
      <c r="IA18" s="1">
        <v>3</v>
      </c>
      <c r="IB18">
        <f>'Deepfakes gesamt (120)'!L18</f>
        <v>7</v>
      </c>
      <c r="IC18" s="45">
        <f t="shared" si="97"/>
        <v>91</v>
      </c>
      <c r="ID18" s="45">
        <f t="shared" si="71"/>
        <v>46</v>
      </c>
      <c r="IE18" s="44">
        <f t="shared" si="72"/>
        <v>-45</v>
      </c>
      <c r="IF18" s="44">
        <f t="shared" si="73"/>
        <v>2025</v>
      </c>
      <c r="IG18" s="44"/>
      <c r="IH18" s="44"/>
      <c r="II18" s="44"/>
      <c r="IJ18" s="44"/>
      <c r="IR18" s="1"/>
      <c r="IT18" s="1">
        <v>3</v>
      </c>
      <c r="IU18" s="1">
        <f>'Deepfakes gesamt (120)'!M18</f>
        <v>6</v>
      </c>
      <c r="IV18" s="45">
        <f t="shared" si="76"/>
        <v>91</v>
      </c>
      <c r="IW18" s="45">
        <f t="shared" si="77"/>
        <v>97.5</v>
      </c>
      <c r="IX18" s="44">
        <f t="shared" si="78"/>
        <v>6.5</v>
      </c>
      <c r="IY18" s="44">
        <f t="shared" si="79"/>
        <v>42.25</v>
      </c>
      <c r="IZ18" s="44"/>
      <c r="JA18" s="44"/>
      <c r="JB18" s="44"/>
      <c r="JC18" s="44"/>
      <c r="JL18" s="1">
        <v>3</v>
      </c>
      <c r="JM18" s="1">
        <f>'Deepfakes gesamt (120)'!Q18</f>
        <v>4</v>
      </c>
      <c r="JN18" s="45">
        <f t="shared" si="82"/>
        <v>91</v>
      </c>
      <c r="JO18" s="45">
        <f t="shared" si="83"/>
        <v>72.5</v>
      </c>
      <c r="JP18" s="44">
        <f t="shared" si="84"/>
        <v>-18.5</v>
      </c>
      <c r="JQ18" s="44">
        <f t="shared" si="85"/>
        <v>342.25</v>
      </c>
      <c r="JR18" s="44"/>
      <c r="JS18" s="44"/>
      <c r="JT18" s="44"/>
      <c r="JU18" s="44"/>
      <c r="KD18" s="1">
        <v>1</v>
      </c>
      <c r="KE18" s="1">
        <f>'Deepfakes gesamt (120)'!Q18</f>
        <v>4</v>
      </c>
      <c r="KF18" s="45">
        <f t="shared" si="88"/>
        <v>24.5</v>
      </c>
      <c r="KG18" s="45">
        <f t="shared" si="89"/>
        <v>72.5</v>
      </c>
      <c r="KH18" s="44">
        <f t="shared" si="90"/>
        <v>48</v>
      </c>
      <c r="KI18" s="44">
        <f t="shared" si="91"/>
        <v>2304</v>
      </c>
      <c r="KJ18" s="44"/>
      <c r="KK18" s="44"/>
      <c r="KL18" s="44"/>
      <c r="KM18" s="44"/>
    </row>
    <row r="19" spans="1:299" x14ac:dyDescent="0.2">
      <c r="A19" s="32">
        <v>18</v>
      </c>
      <c r="B19" s="1">
        <v>7</v>
      </c>
      <c r="C19" s="27">
        <v>2</v>
      </c>
      <c r="D19" s="27">
        <v>1</v>
      </c>
      <c r="E19" s="27">
        <v>2</v>
      </c>
      <c r="F19" s="27">
        <v>2</v>
      </c>
      <c r="G19" s="27">
        <v>2</v>
      </c>
      <c r="H19" s="27">
        <v>2</v>
      </c>
      <c r="I19" s="27">
        <v>2</v>
      </c>
      <c r="J19" s="27">
        <v>2</v>
      </c>
      <c r="K19" s="27">
        <v>2</v>
      </c>
      <c r="L19" s="27">
        <v>2</v>
      </c>
      <c r="M19">
        <f t="shared" si="1"/>
        <v>1</v>
      </c>
      <c r="N19">
        <f t="shared" si="2"/>
        <v>9</v>
      </c>
      <c r="O19">
        <f t="shared" si="3"/>
        <v>10</v>
      </c>
      <c r="T19" s="32">
        <v>18</v>
      </c>
      <c r="U19" s="1">
        <v>7</v>
      </c>
      <c r="V19">
        <f t="shared" si="98"/>
        <v>1</v>
      </c>
      <c r="X19">
        <v>5.79</v>
      </c>
      <c r="Y19">
        <v>1.28</v>
      </c>
      <c r="Z19" s="44">
        <f t="shared" si="5"/>
        <v>1.21</v>
      </c>
      <c r="AA19" s="44">
        <f t="shared" si="6"/>
        <v>-0.28000000000000003</v>
      </c>
      <c r="AB19" s="44">
        <f t="shared" si="94"/>
        <v>-0.33880000000000005</v>
      </c>
      <c r="AE19" s="44">
        <f t="shared" si="7"/>
        <v>1.4641</v>
      </c>
      <c r="AF19" s="44">
        <f t="shared" si="8"/>
        <v>7.8400000000000011E-2</v>
      </c>
      <c r="AP19" s="32">
        <v>18</v>
      </c>
      <c r="AQ19" s="1">
        <v>3</v>
      </c>
      <c r="AR19">
        <f t="shared" si="99"/>
        <v>1</v>
      </c>
      <c r="AS19">
        <v>2.69</v>
      </c>
      <c r="AT19" s="44">
        <f t="shared" si="10"/>
        <v>0.31000000000000005</v>
      </c>
      <c r="AU19" s="44">
        <f t="shared" si="11"/>
        <v>-8.680000000000003E-2</v>
      </c>
      <c r="AX19" s="44">
        <f t="shared" si="12"/>
        <v>9.6100000000000033E-2</v>
      </c>
      <c r="BA19" s="7" t="s">
        <v>320</v>
      </c>
      <c r="BB19" s="44">
        <f>BB8*BB18</f>
        <v>3.7075444632912582</v>
      </c>
      <c r="BE19" s="32">
        <v>18</v>
      </c>
      <c r="BF19" s="27">
        <v>1</v>
      </c>
      <c r="BG19" s="27">
        <v>2</v>
      </c>
      <c r="BH19" s="27">
        <v>2</v>
      </c>
      <c r="BI19" s="27">
        <v>2</v>
      </c>
      <c r="BJ19" s="27">
        <v>2</v>
      </c>
      <c r="BK19">
        <f t="shared" si="13"/>
        <v>1</v>
      </c>
      <c r="BL19" s="1"/>
      <c r="BM19" s="1"/>
      <c r="BN19" s="45"/>
      <c r="BO19" s="1"/>
      <c r="BP19" s="1">
        <v>7</v>
      </c>
      <c r="BQ19">
        <f t="shared" si="14"/>
        <v>1</v>
      </c>
      <c r="BR19" s="45">
        <f t="shared" si="15"/>
        <v>82</v>
      </c>
      <c r="BS19" s="45">
        <f t="shared" si="16"/>
        <v>62.5</v>
      </c>
      <c r="BT19" s="44">
        <f t="shared" si="17"/>
        <v>-19.5</v>
      </c>
      <c r="BU19" s="44">
        <f t="shared" si="18"/>
        <v>380.25</v>
      </c>
      <c r="BV19" s="44"/>
      <c r="BW19" s="44"/>
      <c r="BX19" s="44"/>
      <c r="BY19" s="44"/>
      <c r="CI19" s="1">
        <v>3</v>
      </c>
      <c r="CJ19">
        <f t="shared" si="19"/>
        <v>1</v>
      </c>
      <c r="CK19" s="45">
        <f t="shared" si="20"/>
        <v>73.5</v>
      </c>
      <c r="CL19" s="45">
        <f t="shared" si="21"/>
        <v>62.5</v>
      </c>
      <c r="CM19" s="44">
        <f t="shared" si="22"/>
        <v>-11</v>
      </c>
      <c r="CN19" s="44">
        <f t="shared" si="23"/>
        <v>121</v>
      </c>
      <c r="CO19" s="44"/>
      <c r="CP19" s="44"/>
      <c r="CQ19" s="44"/>
      <c r="CR19" s="44"/>
      <c r="CX19" s="7"/>
      <c r="CY19" s="7" t="s">
        <v>371</v>
      </c>
      <c r="DA19" s="1">
        <v>7</v>
      </c>
      <c r="DB19">
        <f t="shared" si="24"/>
        <v>1</v>
      </c>
      <c r="DC19" s="45">
        <f t="shared" si="25"/>
        <v>82</v>
      </c>
      <c r="DD19" s="45">
        <f t="shared" si="26"/>
        <v>72.5</v>
      </c>
      <c r="DE19" s="44">
        <f t="shared" si="27"/>
        <v>-9.5</v>
      </c>
      <c r="DF19" s="44">
        <f t="shared" si="28"/>
        <v>90.25</v>
      </c>
      <c r="DG19" s="44"/>
      <c r="DH19" s="44"/>
      <c r="DI19" s="44"/>
      <c r="DJ19" s="44"/>
      <c r="DT19" s="1">
        <v>3</v>
      </c>
      <c r="DU19">
        <f t="shared" si="31"/>
        <v>1</v>
      </c>
      <c r="DV19" s="45">
        <f t="shared" si="95"/>
        <v>73.5</v>
      </c>
      <c r="DW19" s="45">
        <f t="shared" si="32"/>
        <v>72.5</v>
      </c>
      <c r="DX19" s="44">
        <f t="shared" si="33"/>
        <v>-1</v>
      </c>
      <c r="DY19" s="44">
        <f t="shared" si="34"/>
        <v>1</v>
      </c>
      <c r="DZ19" s="44"/>
      <c r="EA19" s="44"/>
      <c r="EB19" s="44"/>
      <c r="EC19" s="44"/>
      <c r="EI19" s="7"/>
      <c r="EJ19" s="7" t="s">
        <v>354</v>
      </c>
      <c r="EL19" s="1">
        <v>2</v>
      </c>
      <c r="EM19">
        <f t="shared" si="37"/>
        <v>1</v>
      </c>
      <c r="EN19" s="45">
        <f t="shared" si="38"/>
        <v>56</v>
      </c>
      <c r="EO19" s="45">
        <f t="shared" si="39"/>
        <v>72.5</v>
      </c>
      <c r="EP19" s="44">
        <f t="shared" si="40"/>
        <v>16.5</v>
      </c>
      <c r="EQ19" s="44">
        <f t="shared" si="41"/>
        <v>272.25</v>
      </c>
      <c r="ER19" s="44"/>
      <c r="ES19" s="44"/>
      <c r="ET19" s="44"/>
      <c r="EU19" s="44"/>
      <c r="FF19" s="1">
        <v>2</v>
      </c>
      <c r="FG19">
        <f t="shared" si="44"/>
        <v>1</v>
      </c>
      <c r="FH19" s="45">
        <f t="shared" si="96"/>
        <v>56</v>
      </c>
      <c r="FI19" s="45">
        <f t="shared" si="45"/>
        <v>62.5</v>
      </c>
      <c r="FJ19" s="44">
        <f t="shared" si="46"/>
        <v>6.5</v>
      </c>
      <c r="FK19" s="44">
        <f t="shared" si="47"/>
        <v>42.25</v>
      </c>
      <c r="FL19" s="44"/>
      <c r="FM19" s="44"/>
      <c r="FN19" s="44"/>
      <c r="FO19" s="44"/>
      <c r="FY19" s="1">
        <v>4</v>
      </c>
      <c r="FZ19">
        <f t="shared" si="50"/>
        <v>1</v>
      </c>
      <c r="GA19" s="45">
        <f t="shared" si="51"/>
        <v>108</v>
      </c>
      <c r="GB19" s="45">
        <f t="shared" si="52"/>
        <v>101.5</v>
      </c>
      <c r="GC19" s="44">
        <f t="shared" si="53"/>
        <v>-6.5</v>
      </c>
      <c r="GD19" s="44">
        <f t="shared" si="54"/>
        <v>42.25</v>
      </c>
      <c r="GE19" s="44"/>
      <c r="GF19" s="44"/>
      <c r="GG19" s="44"/>
      <c r="GH19" s="44"/>
      <c r="GP19" s="1"/>
      <c r="GQ19" s="1">
        <v>3</v>
      </c>
      <c r="GR19">
        <f t="shared" si="57"/>
        <v>1</v>
      </c>
      <c r="GS19" s="45">
        <f t="shared" si="58"/>
        <v>62.5</v>
      </c>
      <c r="GT19" s="45">
        <f t="shared" si="59"/>
        <v>95.5</v>
      </c>
      <c r="GU19" s="44">
        <f t="shared" si="60"/>
        <v>33</v>
      </c>
      <c r="GV19" s="44">
        <f t="shared" si="61"/>
        <v>1089</v>
      </c>
      <c r="GW19" s="44"/>
      <c r="GX19" s="44"/>
      <c r="GY19" s="44"/>
      <c r="GZ19" s="44"/>
      <c r="HI19" s="1">
        <v>3</v>
      </c>
      <c r="HJ19">
        <f t="shared" si="64"/>
        <v>1</v>
      </c>
      <c r="HK19" s="45">
        <f t="shared" si="65"/>
        <v>62.5</v>
      </c>
      <c r="HL19" s="45">
        <f t="shared" si="66"/>
        <v>72.5</v>
      </c>
      <c r="HM19" s="44">
        <f t="shared" si="67"/>
        <v>10</v>
      </c>
      <c r="HN19" s="44">
        <f t="shared" si="68"/>
        <v>100</v>
      </c>
      <c r="HO19" s="44"/>
      <c r="HP19" s="44"/>
      <c r="HQ19" s="44"/>
      <c r="HR19" s="44"/>
      <c r="HX19" s="7"/>
      <c r="HY19" s="7" t="s">
        <v>377</v>
      </c>
      <c r="HZ19" s="1"/>
      <c r="IA19" s="1">
        <v>1</v>
      </c>
      <c r="IB19">
        <f>'Deepfakes gesamt (120)'!L19</f>
        <v>8</v>
      </c>
      <c r="IC19" s="45">
        <f t="shared" si="97"/>
        <v>12</v>
      </c>
      <c r="ID19" s="45">
        <f t="shared" si="71"/>
        <v>67.5</v>
      </c>
      <c r="IE19" s="44">
        <f t="shared" si="72"/>
        <v>55.5</v>
      </c>
      <c r="IF19" s="44">
        <f t="shared" si="73"/>
        <v>3080.25</v>
      </c>
      <c r="IG19" s="44"/>
      <c r="IH19" s="44"/>
      <c r="II19" s="44"/>
      <c r="IJ19" s="44"/>
      <c r="IR19" s="1"/>
      <c r="IT19" s="1">
        <v>1</v>
      </c>
      <c r="IU19" s="1">
        <f>'Deepfakes gesamt (120)'!M19</f>
        <v>3</v>
      </c>
      <c r="IV19" s="45">
        <f t="shared" si="76"/>
        <v>12</v>
      </c>
      <c r="IW19" s="45">
        <f t="shared" si="77"/>
        <v>16</v>
      </c>
      <c r="IX19" s="44">
        <f t="shared" si="78"/>
        <v>4</v>
      </c>
      <c r="IY19" s="44">
        <f t="shared" si="79"/>
        <v>16</v>
      </c>
      <c r="IZ19" s="44"/>
      <c r="JA19" s="44"/>
      <c r="JB19" s="44"/>
      <c r="JC19" s="44"/>
      <c r="JL19" s="1">
        <v>1</v>
      </c>
      <c r="JM19" s="1">
        <f>'Deepfakes gesamt (120)'!Q19</f>
        <v>3</v>
      </c>
      <c r="JN19" s="45">
        <f t="shared" si="82"/>
        <v>12</v>
      </c>
      <c r="JO19" s="45">
        <f t="shared" si="83"/>
        <v>34</v>
      </c>
      <c r="JP19" s="44">
        <f t="shared" si="84"/>
        <v>22</v>
      </c>
      <c r="JQ19" s="44">
        <f t="shared" si="85"/>
        <v>484</v>
      </c>
      <c r="JR19" s="44"/>
      <c r="JS19" s="44"/>
      <c r="JT19" s="44"/>
      <c r="JU19" s="44"/>
      <c r="KD19" s="1">
        <v>2</v>
      </c>
      <c r="KE19" s="1">
        <f>'Deepfakes gesamt (120)'!Q19</f>
        <v>3</v>
      </c>
      <c r="KF19" s="45">
        <f t="shared" si="88"/>
        <v>71.5</v>
      </c>
      <c r="KG19" s="45">
        <f t="shared" si="89"/>
        <v>34</v>
      </c>
      <c r="KH19" s="44">
        <f t="shared" si="90"/>
        <v>-37.5</v>
      </c>
      <c r="KI19" s="44">
        <f t="shared" si="91"/>
        <v>1406.25</v>
      </c>
      <c r="KJ19" s="44"/>
      <c r="KK19" s="44"/>
      <c r="KL19" s="44"/>
      <c r="KM19" s="44"/>
    </row>
    <row r="20" spans="1:299" x14ac:dyDescent="0.2">
      <c r="A20" s="32">
        <v>19</v>
      </c>
      <c r="B20" s="1">
        <v>4</v>
      </c>
      <c r="C20" s="27">
        <v>2</v>
      </c>
      <c r="D20" s="27">
        <v>2</v>
      </c>
      <c r="E20" s="27">
        <v>2</v>
      </c>
      <c r="F20" s="27">
        <v>2</v>
      </c>
      <c r="G20" s="27">
        <v>2</v>
      </c>
      <c r="H20" s="27">
        <v>2</v>
      </c>
      <c r="I20" s="27">
        <v>2</v>
      </c>
      <c r="J20" s="27">
        <v>2</v>
      </c>
      <c r="K20" s="27">
        <v>2</v>
      </c>
      <c r="L20" s="27">
        <v>2</v>
      </c>
      <c r="M20">
        <f t="shared" si="1"/>
        <v>0</v>
      </c>
      <c r="N20">
        <f t="shared" si="2"/>
        <v>10</v>
      </c>
      <c r="O20">
        <f t="shared" si="3"/>
        <v>10</v>
      </c>
      <c r="T20" s="32">
        <v>19</v>
      </c>
      <c r="U20" s="1">
        <v>4</v>
      </c>
      <c r="V20">
        <f t="shared" si="98"/>
        <v>0</v>
      </c>
      <c r="X20">
        <v>5.79</v>
      </c>
      <c r="Y20">
        <v>1.28</v>
      </c>
      <c r="Z20" s="44">
        <f t="shared" si="5"/>
        <v>-1.79</v>
      </c>
      <c r="AA20" s="44">
        <f t="shared" si="6"/>
        <v>-1.28</v>
      </c>
      <c r="AB20" s="44">
        <f t="shared" si="94"/>
        <v>2.2911999999999999</v>
      </c>
      <c r="AE20" s="44">
        <f t="shared" si="7"/>
        <v>3.2040999999999999</v>
      </c>
      <c r="AF20" s="44">
        <f t="shared" si="8"/>
        <v>1.6384000000000001</v>
      </c>
      <c r="AK20" t="s">
        <v>319</v>
      </c>
      <c r="AL20" s="44">
        <f>SQRT(118)</f>
        <v>10.862780491200215</v>
      </c>
      <c r="AP20" s="32">
        <v>19</v>
      </c>
      <c r="AQ20" s="1">
        <v>1</v>
      </c>
      <c r="AR20">
        <f t="shared" si="99"/>
        <v>0</v>
      </c>
      <c r="AS20">
        <v>2.69</v>
      </c>
      <c r="AT20" s="44">
        <f t="shared" si="10"/>
        <v>-1.69</v>
      </c>
      <c r="AU20" s="44">
        <f t="shared" si="11"/>
        <v>2.1631999999999998</v>
      </c>
      <c r="AX20" s="44">
        <f t="shared" si="12"/>
        <v>2.8560999999999996</v>
      </c>
      <c r="BE20" s="32">
        <v>19</v>
      </c>
      <c r="BF20" s="27">
        <v>2</v>
      </c>
      <c r="BG20" s="27">
        <v>2</v>
      </c>
      <c r="BH20" s="27">
        <v>2</v>
      </c>
      <c r="BI20" s="27">
        <v>2</v>
      </c>
      <c r="BJ20" s="27">
        <v>2</v>
      </c>
      <c r="BK20">
        <f t="shared" si="13"/>
        <v>0</v>
      </c>
      <c r="BL20" s="1"/>
      <c r="BM20" s="1"/>
      <c r="BN20" s="45"/>
      <c r="BO20" s="1"/>
      <c r="BP20" s="1">
        <v>4</v>
      </c>
      <c r="BQ20">
        <f t="shared" si="14"/>
        <v>0</v>
      </c>
      <c r="BR20" s="45">
        <f t="shared" si="15"/>
        <v>22</v>
      </c>
      <c r="BS20" s="45">
        <f t="shared" si="16"/>
        <v>22</v>
      </c>
      <c r="BT20" s="44">
        <f t="shared" si="17"/>
        <v>0</v>
      </c>
      <c r="BU20" s="44">
        <f t="shared" si="18"/>
        <v>0</v>
      </c>
      <c r="BV20" s="44"/>
      <c r="BW20" s="44"/>
      <c r="BX20" s="44"/>
      <c r="BY20" s="44"/>
      <c r="CI20" s="1">
        <v>1</v>
      </c>
      <c r="CJ20">
        <f t="shared" si="19"/>
        <v>0</v>
      </c>
      <c r="CK20" s="45">
        <f t="shared" si="20"/>
        <v>6</v>
      </c>
      <c r="CL20" s="45">
        <f t="shared" si="21"/>
        <v>22</v>
      </c>
      <c r="CM20" s="44">
        <f t="shared" si="22"/>
        <v>16</v>
      </c>
      <c r="CN20" s="44">
        <f t="shared" si="23"/>
        <v>256</v>
      </c>
      <c r="CO20" s="44"/>
      <c r="CP20" s="44"/>
      <c r="CQ20" s="44"/>
      <c r="CR20" s="44"/>
      <c r="CX20" s="7"/>
      <c r="CY20" s="7" t="s">
        <v>355</v>
      </c>
      <c r="DA20" s="1">
        <v>4</v>
      </c>
      <c r="DB20">
        <f t="shared" si="24"/>
        <v>0</v>
      </c>
      <c r="DC20" s="45">
        <f t="shared" si="25"/>
        <v>22</v>
      </c>
      <c r="DD20" s="45">
        <f t="shared" si="26"/>
        <v>27</v>
      </c>
      <c r="DE20" s="44">
        <f t="shared" si="27"/>
        <v>5</v>
      </c>
      <c r="DF20" s="44">
        <f t="shared" si="28"/>
        <v>25</v>
      </c>
      <c r="DG20" s="44"/>
      <c r="DH20" s="44"/>
      <c r="DI20" s="44"/>
      <c r="DJ20" s="44"/>
      <c r="DT20" s="1">
        <v>1</v>
      </c>
      <c r="DU20">
        <f t="shared" si="31"/>
        <v>0</v>
      </c>
      <c r="DV20" s="45">
        <f t="shared" si="95"/>
        <v>6</v>
      </c>
      <c r="DW20" s="45">
        <f t="shared" si="32"/>
        <v>27</v>
      </c>
      <c r="DX20" s="44">
        <f t="shared" si="33"/>
        <v>21</v>
      </c>
      <c r="DY20" s="44">
        <f t="shared" si="34"/>
        <v>441</v>
      </c>
      <c r="DZ20" s="44"/>
      <c r="EA20" s="44"/>
      <c r="EB20" s="44"/>
      <c r="EC20" s="44"/>
      <c r="EI20" s="7"/>
      <c r="EJ20" s="7" t="s">
        <v>355</v>
      </c>
      <c r="EL20" s="1">
        <v>2</v>
      </c>
      <c r="EM20">
        <f t="shared" si="37"/>
        <v>0</v>
      </c>
      <c r="EN20" s="45">
        <f t="shared" si="38"/>
        <v>56</v>
      </c>
      <c r="EO20" s="45">
        <f t="shared" si="39"/>
        <v>27</v>
      </c>
      <c r="EP20" s="44">
        <f t="shared" si="40"/>
        <v>-29</v>
      </c>
      <c r="EQ20" s="44">
        <f t="shared" si="41"/>
        <v>841</v>
      </c>
      <c r="ER20" s="44"/>
      <c r="ES20" s="44"/>
      <c r="ET20" s="44"/>
      <c r="EU20" s="44"/>
      <c r="FF20" s="1">
        <v>2</v>
      </c>
      <c r="FG20">
        <f t="shared" si="44"/>
        <v>0</v>
      </c>
      <c r="FH20" s="45">
        <f t="shared" si="96"/>
        <v>56</v>
      </c>
      <c r="FI20" s="45">
        <f t="shared" si="45"/>
        <v>22</v>
      </c>
      <c r="FJ20" s="44">
        <f t="shared" si="46"/>
        <v>-34</v>
      </c>
      <c r="FK20" s="44">
        <f t="shared" si="47"/>
        <v>1156</v>
      </c>
      <c r="FL20" s="44"/>
      <c r="FM20" s="44"/>
      <c r="FN20" s="44"/>
      <c r="FO20" s="44"/>
      <c r="FY20" s="1">
        <v>4</v>
      </c>
      <c r="FZ20">
        <f t="shared" si="50"/>
        <v>0</v>
      </c>
      <c r="GA20" s="45">
        <f t="shared" si="51"/>
        <v>108</v>
      </c>
      <c r="GB20" s="45">
        <f t="shared" si="52"/>
        <v>41.5</v>
      </c>
      <c r="GC20" s="44">
        <f t="shared" si="53"/>
        <v>-66.5</v>
      </c>
      <c r="GD20" s="44">
        <f t="shared" si="54"/>
        <v>4422.25</v>
      </c>
      <c r="GE20" s="44"/>
      <c r="GF20" s="44"/>
      <c r="GG20" s="44"/>
      <c r="GH20" s="44"/>
      <c r="GP20" s="1"/>
      <c r="GQ20" s="1">
        <v>2</v>
      </c>
      <c r="GR20">
        <f t="shared" si="57"/>
        <v>1</v>
      </c>
      <c r="GS20" s="45">
        <f t="shared" si="58"/>
        <v>19.5</v>
      </c>
      <c r="GT20" s="45">
        <f t="shared" si="59"/>
        <v>95.5</v>
      </c>
      <c r="GU20" s="44">
        <f t="shared" si="60"/>
        <v>76</v>
      </c>
      <c r="GV20" s="44">
        <f t="shared" si="61"/>
        <v>5776</v>
      </c>
      <c r="GW20" s="44"/>
      <c r="GX20" s="44"/>
      <c r="GY20" s="44"/>
      <c r="GZ20" s="44"/>
      <c r="HI20" s="1">
        <v>2</v>
      </c>
      <c r="HJ20">
        <f t="shared" si="64"/>
        <v>0</v>
      </c>
      <c r="HK20" s="45">
        <f t="shared" si="65"/>
        <v>19.5</v>
      </c>
      <c r="HL20" s="45">
        <f t="shared" si="66"/>
        <v>27</v>
      </c>
      <c r="HM20" s="44">
        <f t="shared" si="67"/>
        <v>7.5</v>
      </c>
      <c r="HN20" s="44">
        <f t="shared" si="68"/>
        <v>56.25</v>
      </c>
      <c r="HO20" s="44"/>
      <c r="HP20" s="44"/>
      <c r="HQ20" s="44"/>
      <c r="HR20" s="44"/>
      <c r="HX20" s="7"/>
      <c r="HY20" s="7" t="s">
        <v>355</v>
      </c>
      <c r="HZ20" s="1"/>
      <c r="IA20" s="1">
        <v>3</v>
      </c>
      <c r="IB20">
        <f>'Deepfakes gesamt (120)'!L20</f>
        <v>4</v>
      </c>
      <c r="IC20" s="45">
        <f t="shared" si="97"/>
        <v>91</v>
      </c>
      <c r="ID20" s="45">
        <f t="shared" si="71"/>
        <v>4.5</v>
      </c>
      <c r="IE20" s="44">
        <f t="shared" si="72"/>
        <v>-86.5</v>
      </c>
      <c r="IF20" s="44">
        <f t="shared" si="73"/>
        <v>7482.25</v>
      </c>
      <c r="IG20" s="44"/>
      <c r="IH20" s="44"/>
      <c r="II20" s="44"/>
      <c r="IJ20" s="44"/>
      <c r="IR20" s="1"/>
      <c r="IT20" s="1">
        <v>3</v>
      </c>
      <c r="IU20" s="1">
        <f>'Deepfakes gesamt (120)'!M20</f>
        <v>7</v>
      </c>
      <c r="IV20" s="45">
        <f t="shared" si="76"/>
        <v>91</v>
      </c>
      <c r="IW20" s="45">
        <f t="shared" si="77"/>
        <v>110.5</v>
      </c>
      <c r="IX20" s="44">
        <f t="shared" si="78"/>
        <v>19.5</v>
      </c>
      <c r="IY20" s="44">
        <f t="shared" si="79"/>
        <v>380.25</v>
      </c>
      <c r="IZ20" s="44"/>
      <c r="JA20" s="44"/>
      <c r="JB20" s="44"/>
      <c r="JC20" s="44"/>
      <c r="JL20" s="1">
        <v>3</v>
      </c>
      <c r="JM20" s="1">
        <f>'Deepfakes gesamt (120)'!Q20</f>
        <v>3</v>
      </c>
      <c r="JN20" s="45">
        <f t="shared" si="82"/>
        <v>91</v>
      </c>
      <c r="JO20" s="45">
        <f t="shared" si="83"/>
        <v>34</v>
      </c>
      <c r="JP20" s="44">
        <f t="shared" si="84"/>
        <v>-57</v>
      </c>
      <c r="JQ20" s="44">
        <f t="shared" si="85"/>
        <v>3249</v>
      </c>
      <c r="JR20" s="44"/>
      <c r="JS20" s="44"/>
      <c r="JT20" s="44"/>
      <c r="JU20" s="44"/>
      <c r="KD20" s="1">
        <v>1</v>
      </c>
      <c r="KE20" s="1">
        <f>'Deepfakes gesamt (120)'!Q20</f>
        <v>3</v>
      </c>
      <c r="KF20" s="45">
        <f t="shared" si="88"/>
        <v>24.5</v>
      </c>
      <c r="KG20" s="45">
        <f t="shared" si="89"/>
        <v>34</v>
      </c>
      <c r="KH20" s="44">
        <f t="shared" si="90"/>
        <v>9.5</v>
      </c>
      <c r="KI20" s="44">
        <f t="shared" si="91"/>
        <v>90.25</v>
      </c>
      <c r="KJ20" s="44"/>
      <c r="KK20" s="44"/>
      <c r="KL20" s="44"/>
      <c r="KM20" s="44"/>
    </row>
    <row r="21" spans="1:299" x14ac:dyDescent="0.2">
      <c r="A21" s="32">
        <v>20</v>
      </c>
      <c r="B21" s="1">
        <v>7</v>
      </c>
      <c r="C21" s="27">
        <v>1</v>
      </c>
      <c r="D21" s="27">
        <v>2</v>
      </c>
      <c r="E21" s="27">
        <v>2</v>
      </c>
      <c r="F21" s="27">
        <v>2</v>
      </c>
      <c r="G21" s="27">
        <v>2</v>
      </c>
      <c r="H21" s="27">
        <v>2</v>
      </c>
      <c r="I21" s="27">
        <v>2</v>
      </c>
      <c r="J21" s="27">
        <v>2</v>
      </c>
      <c r="K21" s="27">
        <v>2</v>
      </c>
      <c r="L21" s="27">
        <v>2</v>
      </c>
      <c r="M21">
        <f t="shared" si="1"/>
        <v>1</v>
      </c>
      <c r="N21">
        <f t="shared" si="2"/>
        <v>9</v>
      </c>
      <c r="O21">
        <f t="shared" si="3"/>
        <v>10</v>
      </c>
      <c r="T21" s="32">
        <v>20</v>
      </c>
      <c r="U21" s="1">
        <v>7</v>
      </c>
      <c r="V21">
        <f t="shared" si="98"/>
        <v>1</v>
      </c>
      <c r="X21">
        <v>5.79</v>
      </c>
      <c r="Y21">
        <v>1.28</v>
      </c>
      <c r="Z21" s="44">
        <f t="shared" si="5"/>
        <v>1.21</v>
      </c>
      <c r="AA21" s="44">
        <f t="shared" si="6"/>
        <v>-0.28000000000000003</v>
      </c>
      <c r="AB21" s="44">
        <f t="shared" si="94"/>
        <v>-0.33880000000000005</v>
      </c>
      <c r="AE21" s="44">
        <f t="shared" si="7"/>
        <v>1.4641</v>
      </c>
      <c r="AF21" s="44">
        <f t="shared" si="8"/>
        <v>7.8400000000000011E-2</v>
      </c>
      <c r="AK21" s="7" t="s">
        <v>320</v>
      </c>
      <c r="AL21" s="44">
        <f>AL10*AL20</f>
        <v>1.7374822845329485</v>
      </c>
      <c r="AP21" s="32">
        <v>20</v>
      </c>
      <c r="AQ21" s="1">
        <v>3</v>
      </c>
      <c r="AR21">
        <f t="shared" si="99"/>
        <v>1</v>
      </c>
      <c r="AS21">
        <v>2.69</v>
      </c>
      <c r="AT21" s="44">
        <f t="shared" si="10"/>
        <v>0.31000000000000005</v>
      </c>
      <c r="AU21" s="44">
        <f t="shared" si="11"/>
        <v>-8.680000000000003E-2</v>
      </c>
      <c r="AX21" s="44">
        <f t="shared" si="12"/>
        <v>9.6100000000000033E-2</v>
      </c>
      <c r="BA21" t="s">
        <v>321</v>
      </c>
      <c r="BB21" s="44">
        <f>BB8*BB8</f>
        <v>0.11649055887526835</v>
      </c>
      <c r="BE21" s="32">
        <v>20</v>
      </c>
      <c r="BF21" s="27">
        <v>2</v>
      </c>
      <c r="BG21" s="27">
        <v>2</v>
      </c>
      <c r="BH21" s="27">
        <v>2</v>
      </c>
      <c r="BI21" s="27">
        <v>2</v>
      </c>
      <c r="BJ21" s="27">
        <v>2</v>
      </c>
      <c r="BK21">
        <f t="shared" si="13"/>
        <v>0</v>
      </c>
      <c r="BL21" s="1"/>
      <c r="BM21" s="1"/>
      <c r="BN21" s="45"/>
      <c r="BO21" s="1"/>
      <c r="BP21" s="1">
        <v>7</v>
      </c>
      <c r="BQ21">
        <f t="shared" si="14"/>
        <v>1</v>
      </c>
      <c r="BR21" s="45">
        <f t="shared" si="15"/>
        <v>82</v>
      </c>
      <c r="BS21" s="45">
        <f t="shared" si="16"/>
        <v>62.5</v>
      </c>
      <c r="BT21" s="44">
        <f t="shared" si="17"/>
        <v>-19.5</v>
      </c>
      <c r="BU21" s="44">
        <f t="shared" si="18"/>
        <v>380.25</v>
      </c>
      <c r="BV21" s="44"/>
      <c r="BW21" s="44"/>
      <c r="BX21" s="44"/>
      <c r="BY21" s="44"/>
      <c r="CI21" s="1">
        <v>3</v>
      </c>
      <c r="CJ21">
        <f t="shared" si="19"/>
        <v>1</v>
      </c>
      <c r="CK21" s="45">
        <f t="shared" si="20"/>
        <v>73.5</v>
      </c>
      <c r="CL21" s="45">
        <f t="shared" si="21"/>
        <v>62.5</v>
      </c>
      <c r="CM21" s="44">
        <f t="shared" si="22"/>
        <v>-11</v>
      </c>
      <c r="CN21" s="44">
        <f t="shared" si="23"/>
        <v>121</v>
      </c>
      <c r="CO21" s="44"/>
      <c r="CP21" s="44"/>
      <c r="CQ21" s="44"/>
      <c r="CR21" s="44"/>
      <c r="DA21" s="1">
        <v>7</v>
      </c>
      <c r="DB21">
        <f t="shared" si="24"/>
        <v>0</v>
      </c>
      <c r="DC21" s="45">
        <f t="shared" si="25"/>
        <v>82</v>
      </c>
      <c r="DD21" s="45">
        <f t="shared" si="26"/>
        <v>27</v>
      </c>
      <c r="DE21" s="44">
        <f t="shared" si="27"/>
        <v>-55</v>
      </c>
      <c r="DF21" s="44">
        <f t="shared" si="28"/>
        <v>3025</v>
      </c>
      <c r="DG21" s="44"/>
      <c r="DH21" s="44"/>
      <c r="DI21" s="44"/>
      <c r="DJ21" s="44"/>
      <c r="DT21" s="1">
        <v>3</v>
      </c>
      <c r="DU21">
        <f t="shared" si="31"/>
        <v>0</v>
      </c>
      <c r="DV21" s="45">
        <f t="shared" si="95"/>
        <v>73.5</v>
      </c>
      <c r="DW21" s="45">
        <f t="shared" si="32"/>
        <v>27</v>
      </c>
      <c r="DX21" s="44">
        <f t="shared" si="33"/>
        <v>-46.5</v>
      </c>
      <c r="DY21" s="44">
        <f t="shared" si="34"/>
        <v>2162.25</v>
      </c>
      <c r="DZ21" s="44"/>
      <c r="EA21" s="44"/>
      <c r="EB21" s="44"/>
      <c r="EC21" s="44"/>
      <c r="EL21" s="1">
        <v>2</v>
      </c>
      <c r="EM21">
        <f t="shared" si="37"/>
        <v>0</v>
      </c>
      <c r="EN21" s="45">
        <f t="shared" si="38"/>
        <v>56</v>
      </c>
      <c r="EO21" s="45">
        <f t="shared" si="39"/>
        <v>27</v>
      </c>
      <c r="EP21" s="44">
        <f t="shared" si="40"/>
        <v>-29</v>
      </c>
      <c r="EQ21" s="44">
        <f t="shared" si="41"/>
        <v>841</v>
      </c>
      <c r="ER21" s="44"/>
      <c r="ES21" s="44"/>
      <c r="ET21" s="44"/>
      <c r="EU21" s="44"/>
      <c r="FF21" s="1">
        <v>2</v>
      </c>
      <c r="FG21">
        <f t="shared" si="44"/>
        <v>1</v>
      </c>
      <c r="FH21" s="45">
        <f t="shared" si="96"/>
        <v>56</v>
      </c>
      <c r="FI21" s="45">
        <f t="shared" si="45"/>
        <v>62.5</v>
      </c>
      <c r="FJ21" s="44">
        <f t="shared" si="46"/>
        <v>6.5</v>
      </c>
      <c r="FK21" s="44">
        <f t="shared" si="47"/>
        <v>42.25</v>
      </c>
      <c r="FL21" s="44"/>
      <c r="FM21" s="44"/>
      <c r="FN21" s="44"/>
      <c r="FO21" s="44"/>
      <c r="FY21" s="1">
        <v>3</v>
      </c>
      <c r="FZ21">
        <f t="shared" si="50"/>
        <v>1</v>
      </c>
      <c r="GA21" s="45">
        <f t="shared" si="51"/>
        <v>70</v>
      </c>
      <c r="GB21" s="45">
        <f t="shared" si="52"/>
        <v>101.5</v>
      </c>
      <c r="GC21" s="44">
        <f t="shared" si="53"/>
        <v>31.5</v>
      </c>
      <c r="GD21" s="44">
        <f t="shared" si="54"/>
        <v>992.25</v>
      </c>
      <c r="GE21" s="44"/>
      <c r="GF21" s="44"/>
      <c r="GG21" s="44"/>
      <c r="GH21" s="44"/>
      <c r="GP21" s="1"/>
      <c r="GQ21" s="1">
        <v>4</v>
      </c>
      <c r="GR21">
        <f t="shared" si="57"/>
        <v>1</v>
      </c>
      <c r="GS21" s="45">
        <f t="shared" si="58"/>
        <v>107</v>
      </c>
      <c r="GT21" s="45">
        <f t="shared" si="59"/>
        <v>95.5</v>
      </c>
      <c r="GU21" s="44">
        <f t="shared" si="60"/>
        <v>-11.5</v>
      </c>
      <c r="GV21" s="44">
        <f t="shared" si="61"/>
        <v>132.25</v>
      </c>
      <c r="GW21" s="44"/>
      <c r="GX21" s="44"/>
      <c r="GY21" s="44"/>
      <c r="GZ21" s="44"/>
      <c r="HI21" s="1">
        <v>4</v>
      </c>
      <c r="HJ21">
        <f t="shared" si="64"/>
        <v>0</v>
      </c>
      <c r="HK21" s="45">
        <f t="shared" si="65"/>
        <v>107</v>
      </c>
      <c r="HL21" s="45">
        <f t="shared" si="66"/>
        <v>27</v>
      </c>
      <c r="HM21" s="44">
        <f t="shared" si="67"/>
        <v>-80</v>
      </c>
      <c r="HN21" s="44">
        <f t="shared" si="68"/>
        <v>6400</v>
      </c>
      <c r="HO21" s="44"/>
      <c r="HP21" s="44"/>
      <c r="HQ21" s="44"/>
      <c r="HR21" s="44"/>
      <c r="HZ21" s="1"/>
      <c r="IA21" s="1">
        <v>1</v>
      </c>
      <c r="IB21">
        <f>'Deepfakes gesamt (120)'!L21</f>
        <v>8</v>
      </c>
      <c r="IC21" s="45">
        <f t="shared" si="97"/>
        <v>12</v>
      </c>
      <c r="ID21" s="45">
        <f t="shared" si="71"/>
        <v>67.5</v>
      </c>
      <c r="IE21" s="44">
        <f t="shared" si="72"/>
        <v>55.5</v>
      </c>
      <c r="IF21" s="44">
        <f t="shared" si="73"/>
        <v>3080.25</v>
      </c>
      <c r="IG21" s="44"/>
      <c r="IH21" s="44"/>
      <c r="II21" s="44"/>
      <c r="IJ21" s="44"/>
      <c r="IR21" s="1"/>
      <c r="IT21" s="1">
        <v>1</v>
      </c>
      <c r="IU21" s="1">
        <f>'Deepfakes gesamt (120)'!M21</f>
        <v>3</v>
      </c>
      <c r="IV21" s="45">
        <f t="shared" si="76"/>
        <v>12</v>
      </c>
      <c r="IW21" s="45">
        <f t="shared" si="77"/>
        <v>16</v>
      </c>
      <c r="IX21" s="44">
        <f t="shared" si="78"/>
        <v>4</v>
      </c>
      <c r="IY21" s="44">
        <f t="shared" si="79"/>
        <v>16</v>
      </c>
      <c r="IZ21" s="44"/>
      <c r="JA21" s="44"/>
      <c r="JB21" s="44"/>
      <c r="JC21" s="44"/>
      <c r="JL21" s="1">
        <v>1</v>
      </c>
      <c r="JM21" s="1">
        <f>'Deepfakes gesamt (120)'!Q21</f>
        <v>3</v>
      </c>
      <c r="JN21" s="45">
        <f t="shared" si="82"/>
        <v>12</v>
      </c>
      <c r="JO21" s="45">
        <f t="shared" si="83"/>
        <v>34</v>
      </c>
      <c r="JP21" s="44">
        <f t="shared" si="84"/>
        <v>22</v>
      </c>
      <c r="JQ21" s="44">
        <f t="shared" si="85"/>
        <v>484</v>
      </c>
      <c r="JR21" s="44"/>
      <c r="JS21" s="44"/>
      <c r="JT21" s="44"/>
      <c r="JU21" s="44"/>
      <c r="KD21" s="1">
        <v>3</v>
      </c>
      <c r="KE21" s="1">
        <f>'Deepfakes gesamt (120)'!Q21</f>
        <v>3</v>
      </c>
      <c r="KF21" s="45">
        <f t="shared" si="88"/>
        <v>107.5</v>
      </c>
      <c r="KG21" s="45">
        <f t="shared" si="89"/>
        <v>34</v>
      </c>
      <c r="KH21" s="44">
        <f t="shared" si="90"/>
        <v>-73.5</v>
      </c>
      <c r="KI21" s="44">
        <f t="shared" si="91"/>
        <v>5402.25</v>
      </c>
      <c r="KJ21" s="44"/>
      <c r="KK21" s="44"/>
      <c r="KL21" s="44"/>
      <c r="KM21" s="44"/>
    </row>
    <row r="22" spans="1:299" x14ac:dyDescent="0.2">
      <c r="A22" s="32">
        <v>21</v>
      </c>
      <c r="B22" s="1">
        <v>7</v>
      </c>
      <c r="C22" s="27">
        <v>2</v>
      </c>
      <c r="D22" s="27">
        <v>2</v>
      </c>
      <c r="E22" s="27">
        <v>2</v>
      </c>
      <c r="F22" s="27">
        <v>2</v>
      </c>
      <c r="G22" s="27">
        <v>2</v>
      </c>
      <c r="H22" s="27">
        <v>2</v>
      </c>
      <c r="I22" s="27">
        <v>2</v>
      </c>
      <c r="J22" s="27">
        <v>2</v>
      </c>
      <c r="K22" s="27">
        <v>2</v>
      </c>
      <c r="L22" s="27">
        <v>2</v>
      </c>
      <c r="M22">
        <f t="shared" si="1"/>
        <v>0</v>
      </c>
      <c r="N22">
        <f t="shared" si="2"/>
        <v>10</v>
      </c>
      <c r="O22">
        <f t="shared" si="3"/>
        <v>10</v>
      </c>
      <c r="T22" s="32">
        <v>21</v>
      </c>
      <c r="U22" s="1">
        <v>7</v>
      </c>
      <c r="V22">
        <f t="shared" si="98"/>
        <v>0</v>
      </c>
      <c r="X22">
        <v>5.79</v>
      </c>
      <c r="Y22">
        <v>1.28</v>
      </c>
      <c r="Z22" s="44">
        <f t="shared" si="5"/>
        <v>1.21</v>
      </c>
      <c r="AA22" s="44">
        <f t="shared" si="6"/>
        <v>-1.28</v>
      </c>
      <c r="AB22" s="44">
        <f t="shared" si="94"/>
        <v>-1.5488</v>
      </c>
      <c r="AE22" s="44">
        <f t="shared" si="7"/>
        <v>1.4641</v>
      </c>
      <c r="AF22" s="44">
        <f t="shared" si="8"/>
        <v>1.6384000000000001</v>
      </c>
      <c r="AP22" s="32">
        <v>21</v>
      </c>
      <c r="AQ22" s="1">
        <v>2</v>
      </c>
      <c r="AR22">
        <f t="shared" si="99"/>
        <v>0</v>
      </c>
      <c r="AS22">
        <v>2.69</v>
      </c>
      <c r="AT22" s="44">
        <f t="shared" si="10"/>
        <v>-0.69</v>
      </c>
      <c r="AU22" s="44">
        <f t="shared" si="11"/>
        <v>0.88319999999999999</v>
      </c>
      <c r="AX22" s="44">
        <f t="shared" si="12"/>
        <v>0.47609999999999991</v>
      </c>
      <c r="BA22" t="s">
        <v>324</v>
      </c>
      <c r="BB22" s="44">
        <f>1-BB21</f>
        <v>0.88350944112473162</v>
      </c>
      <c r="BE22" s="32">
        <v>21</v>
      </c>
      <c r="BF22" s="27">
        <v>2</v>
      </c>
      <c r="BG22" s="27">
        <v>2</v>
      </c>
      <c r="BH22" s="27">
        <v>2</v>
      </c>
      <c r="BI22" s="27">
        <v>2</v>
      </c>
      <c r="BJ22" s="27">
        <v>2</v>
      </c>
      <c r="BK22">
        <f t="shared" si="13"/>
        <v>0</v>
      </c>
      <c r="BL22" s="1"/>
      <c r="BM22" s="1"/>
      <c r="BN22" s="45"/>
      <c r="BO22" s="1"/>
      <c r="BP22" s="1">
        <v>7</v>
      </c>
      <c r="BQ22">
        <f t="shared" si="14"/>
        <v>0</v>
      </c>
      <c r="BR22" s="45">
        <f t="shared" si="15"/>
        <v>82</v>
      </c>
      <c r="BS22" s="45">
        <f t="shared" si="16"/>
        <v>22</v>
      </c>
      <c r="BT22" s="44">
        <f t="shared" si="17"/>
        <v>-60</v>
      </c>
      <c r="BU22" s="44">
        <f t="shared" si="18"/>
        <v>3600</v>
      </c>
      <c r="BV22" s="44"/>
      <c r="BW22" s="44"/>
      <c r="BX22" s="44"/>
      <c r="BY22" s="44"/>
      <c r="CI22" s="1">
        <v>2</v>
      </c>
      <c r="CJ22">
        <f t="shared" si="19"/>
        <v>0</v>
      </c>
      <c r="CK22" s="45">
        <f t="shared" si="20"/>
        <v>30.5</v>
      </c>
      <c r="CL22" s="45">
        <f t="shared" si="21"/>
        <v>22</v>
      </c>
      <c r="CM22" s="44">
        <f t="shared" si="22"/>
        <v>-8.5</v>
      </c>
      <c r="CN22" s="44">
        <f t="shared" si="23"/>
        <v>72.25</v>
      </c>
      <c r="CO22" s="44"/>
      <c r="CP22" s="44"/>
      <c r="CQ22" s="44"/>
      <c r="CR22" s="44"/>
      <c r="DA22" s="1">
        <v>7</v>
      </c>
      <c r="DB22">
        <f t="shared" si="24"/>
        <v>0</v>
      </c>
      <c r="DC22" s="45">
        <f t="shared" si="25"/>
        <v>82</v>
      </c>
      <c r="DD22" s="45">
        <f t="shared" si="26"/>
        <v>27</v>
      </c>
      <c r="DE22" s="44">
        <f t="shared" si="27"/>
        <v>-55</v>
      </c>
      <c r="DF22" s="44">
        <f t="shared" si="28"/>
        <v>3025</v>
      </c>
      <c r="DG22" s="44"/>
      <c r="DH22" s="44"/>
      <c r="DI22" s="44"/>
      <c r="DJ22" s="44"/>
      <c r="DT22" s="1">
        <v>2</v>
      </c>
      <c r="DU22">
        <f t="shared" si="31"/>
        <v>0</v>
      </c>
      <c r="DV22" s="45">
        <f t="shared" si="95"/>
        <v>30.5</v>
      </c>
      <c r="DW22" s="45">
        <f t="shared" si="32"/>
        <v>27</v>
      </c>
      <c r="DX22" s="44">
        <f t="shared" si="33"/>
        <v>-3.5</v>
      </c>
      <c r="DY22" s="44">
        <f t="shared" si="34"/>
        <v>12.25</v>
      </c>
      <c r="DZ22" s="44"/>
      <c r="EA22" s="44"/>
      <c r="EB22" s="44"/>
      <c r="EC22" s="44"/>
      <c r="EL22" s="1">
        <v>3</v>
      </c>
      <c r="EM22">
        <f t="shared" si="37"/>
        <v>0</v>
      </c>
      <c r="EN22" s="45">
        <f t="shared" si="38"/>
        <v>102.5</v>
      </c>
      <c r="EO22" s="45">
        <f t="shared" si="39"/>
        <v>27</v>
      </c>
      <c r="EP22" s="44">
        <f t="shared" si="40"/>
        <v>-75.5</v>
      </c>
      <c r="EQ22" s="44">
        <f t="shared" si="41"/>
        <v>5700.25</v>
      </c>
      <c r="ER22" s="44"/>
      <c r="ES22" s="44"/>
      <c r="ET22" s="44"/>
      <c r="EU22" s="44"/>
      <c r="FF22" s="1">
        <v>3</v>
      </c>
      <c r="FG22">
        <f t="shared" si="44"/>
        <v>0</v>
      </c>
      <c r="FH22" s="45">
        <f t="shared" si="96"/>
        <v>102.5</v>
      </c>
      <c r="FI22" s="45">
        <f t="shared" si="45"/>
        <v>22</v>
      </c>
      <c r="FJ22" s="44">
        <f t="shared" si="46"/>
        <v>-80.5</v>
      </c>
      <c r="FK22" s="44">
        <f t="shared" si="47"/>
        <v>6480.25</v>
      </c>
      <c r="FL22" s="44"/>
      <c r="FM22" s="44"/>
      <c r="FN22" s="44"/>
      <c r="FO22" s="44"/>
      <c r="FY22" s="1">
        <v>4</v>
      </c>
      <c r="FZ22">
        <f t="shared" si="50"/>
        <v>0</v>
      </c>
      <c r="GA22" s="45">
        <f t="shared" si="51"/>
        <v>108</v>
      </c>
      <c r="GB22" s="45">
        <f t="shared" si="52"/>
        <v>41.5</v>
      </c>
      <c r="GC22" s="44">
        <f t="shared" si="53"/>
        <v>-66.5</v>
      </c>
      <c r="GD22" s="44">
        <f t="shared" si="54"/>
        <v>4422.25</v>
      </c>
      <c r="GE22" s="44"/>
      <c r="GF22" s="44"/>
      <c r="GG22" s="44"/>
      <c r="GH22" s="44"/>
      <c r="GP22" s="1"/>
      <c r="GQ22" s="1">
        <v>3</v>
      </c>
      <c r="GR22">
        <f t="shared" si="57"/>
        <v>0</v>
      </c>
      <c r="GS22" s="45">
        <f t="shared" si="58"/>
        <v>62.5</v>
      </c>
      <c r="GT22" s="45">
        <f t="shared" si="59"/>
        <v>38</v>
      </c>
      <c r="GU22" s="44">
        <f t="shared" si="60"/>
        <v>-24.5</v>
      </c>
      <c r="GV22" s="44">
        <f t="shared" si="61"/>
        <v>600.25</v>
      </c>
      <c r="GW22" s="44"/>
      <c r="GX22" s="44"/>
      <c r="GY22" s="44"/>
      <c r="GZ22" s="44"/>
      <c r="HI22" s="1">
        <v>3</v>
      </c>
      <c r="HJ22">
        <f t="shared" si="64"/>
        <v>0</v>
      </c>
      <c r="HK22" s="45">
        <f t="shared" si="65"/>
        <v>62.5</v>
      </c>
      <c r="HL22" s="45">
        <f t="shared" si="66"/>
        <v>27</v>
      </c>
      <c r="HM22" s="44">
        <f t="shared" si="67"/>
        <v>-35.5</v>
      </c>
      <c r="HN22" s="44">
        <f t="shared" si="68"/>
        <v>1260.25</v>
      </c>
      <c r="HO22" s="44"/>
      <c r="HP22" s="44"/>
      <c r="HQ22" s="44"/>
      <c r="HR22" s="44"/>
      <c r="HZ22" s="1"/>
      <c r="IA22" s="1">
        <v>3</v>
      </c>
      <c r="IB22">
        <f>'Deepfakes gesamt (120)'!L22</f>
        <v>5</v>
      </c>
      <c r="IC22" s="45">
        <f t="shared" si="97"/>
        <v>91</v>
      </c>
      <c r="ID22" s="45">
        <f t="shared" si="71"/>
        <v>11</v>
      </c>
      <c r="IE22" s="44">
        <f t="shared" si="72"/>
        <v>-80</v>
      </c>
      <c r="IF22" s="44">
        <f t="shared" si="73"/>
        <v>6400</v>
      </c>
      <c r="IG22" s="44"/>
      <c r="IH22" s="44"/>
      <c r="II22" s="44"/>
      <c r="IJ22" s="44"/>
      <c r="IR22" s="1"/>
      <c r="IT22" s="1">
        <v>3</v>
      </c>
      <c r="IU22" s="1">
        <f>'Deepfakes gesamt (120)'!M22</f>
        <v>8</v>
      </c>
      <c r="IV22" s="45">
        <f t="shared" si="76"/>
        <v>91</v>
      </c>
      <c r="IW22" s="45">
        <f t="shared" si="77"/>
        <v>117</v>
      </c>
      <c r="IX22" s="44">
        <f t="shared" si="78"/>
        <v>26</v>
      </c>
      <c r="IY22" s="44">
        <f t="shared" si="79"/>
        <v>676</v>
      </c>
      <c r="IZ22" s="44"/>
      <c r="JA22" s="44"/>
      <c r="JB22" s="44"/>
      <c r="JC22" s="44"/>
      <c r="JL22" s="1">
        <v>3</v>
      </c>
      <c r="JM22" s="1">
        <f>'Deepfakes gesamt (120)'!Q22</f>
        <v>4</v>
      </c>
      <c r="JN22" s="45">
        <f t="shared" si="82"/>
        <v>91</v>
      </c>
      <c r="JO22" s="45">
        <f t="shared" si="83"/>
        <v>72.5</v>
      </c>
      <c r="JP22" s="44">
        <f t="shared" si="84"/>
        <v>-18.5</v>
      </c>
      <c r="JQ22" s="44">
        <f t="shared" si="85"/>
        <v>342.25</v>
      </c>
      <c r="JR22" s="44"/>
      <c r="JS22" s="44"/>
      <c r="JT22" s="44"/>
      <c r="JU22" s="44"/>
      <c r="KD22" s="1">
        <v>1</v>
      </c>
      <c r="KE22" s="1">
        <f>'Deepfakes gesamt (120)'!Q22</f>
        <v>4</v>
      </c>
      <c r="KF22" s="45">
        <f t="shared" si="88"/>
        <v>24.5</v>
      </c>
      <c r="KG22" s="45">
        <f t="shared" si="89"/>
        <v>72.5</v>
      </c>
      <c r="KH22" s="44">
        <f t="shared" si="90"/>
        <v>48</v>
      </c>
      <c r="KI22" s="44">
        <f t="shared" si="91"/>
        <v>2304</v>
      </c>
      <c r="KJ22" s="44"/>
      <c r="KK22" s="44"/>
      <c r="KL22" s="44"/>
      <c r="KM22" s="44"/>
    </row>
    <row r="23" spans="1:299" x14ac:dyDescent="0.2">
      <c r="A23" s="32">
        <v>22</v>
      </c>
      <c r="B23" s="1">
        <v>8</v>
      </c>
      <c r="C23" s="27">
        <v>2</v>
      </c>
      <c r="D23" s="27">
        <v>1</v>
      </c>
      <c r="E23" s="27">
        <v>2</v>
      </c>
      <c r="F23" s="27">
        <v>2</v>
      </c>
      <c r="G23" s="27">
        <v>1</v>
      </c>
      <c r="H23" s="27">
        <v>2</v>
      </c>
      <c r="I23" s="27">
        <v>1</v>
      </c>
      <c r="J23" s="27">
        <v>2</v>
      </c>
      <c r="K23" s="27">
        <v>2</v>
      </c>
      <c r="L23" s="27">
        <v>1</v>
      </c>
      <c r="M23">
        <f t="shared" si="1"/>
        <v>4</v>
      </c>
      <c r="N23">
        <f t="shared" si="2"/>
        <v>6</v>
      </c>
      <c r="O23">
        <f t="shared" si="3"/>
        <v>10</v>
      </c>
      <c r="T23" s="32">
        <v>22</v>
      </c>
      <c r="U23" s="1">
        <v>8</v>
      </c>
      <c r="V23">
        <f t="shared" si="98"/>
        <v>4</v>
      </c>
      <c r="X23">
        <v>5.79</v>
      </c>
      <c r="Y23">
        <v>1.28</v>
      </c>
      <c r="Z23" s="44">
        <f t="shared" si="5"/>
        <v>2.21</v>
      </c>
      <c r="AA23" s="44">
        <f t="shared" si="6"/>
        <v>2.7199999999999998</v>
      </c>
      <c r="AB23" s="44">
        <f t="shared" si="94"/>
        <v>6.0111999999999997</v>
      </c>
      <c r="AE23" s="44">
        <f t="shared" si="7"/>
        <v>4.8841000000000001</v>
      </c>
      <c r="AF23" s="44">
        <f t="shared" si="8"/>
        <v>7.3983999999999988</v>
      </c>
      <c r="AK23" t="s">
        <v>321</v>
      </c>
      <c r="AL23" s="44">
        <f>AL10*AL10</f>
        <v>2.5583429568354521E-2</v>
      </c>
      <c r="AP23" s="32">
        <v>22</v>
      </c>
      <c r="AQ23" s="1">
        <v>4</v>
      </c>
      <c r="AR23">
        <f t="shared" si="99"/>
        <v>4</v>
      </c>
      <c r="AS23">
        <v>2.69</v>
      </c>
      <c r="AT23" s="44">
        <f t="shared" si="10"/>
        <v>1.31</v>
      </c>
      <c r="AU23" s="44">
        <f t="shared" si="11"/>
        <v>3.5631999999999997</v>
      </c>
      <c r="AX23" s="44">
        <f t="shared" si="12"/>
        <v>1.7161000000000002</v>
      </c>
      <c r="BA23" s="7" t="s">
        <v>322</v>
      </c>
      <c r="BB23" s="44">
        <f>SQRT(BB22)</f>
        <v>0.93995182915122388</v>
      </c>
      <c r="BE23" s="32">
        <v>22</v>
      </c>
      <c r="BF23" s="27">
        <v>1</v>
      </c>
      <c r="BG23" s="27">
        <v>1</v>
      </c>
      <c r="BH23" s="27">
        <v>1</v>
      </c>
      <c r="BI23" s="27">
        <v>2</v>
      </c>
      <c r="BJ23" s="27">
        <v>1</v>
      </c>
      <c r="BK23">
        <f t="shared" si="13"/>
        <v>4</v>
      </c>
      <c r="BL23" s="1"/>
      <c r="BM23" s="1"/>
      <c r="BN23" s="45"/>
      <c r="BO23" s="1"/>
      <c r="BP23" s="1">
        <v>8</v>
      </c>
      <c r="BQ23">
        <f t="shared" si="14"/>
        <v>4</v>
      </c>
      <c r="BR23" s="45">
        <f t="shared" si="15"/>
        <v>108.5</v>
      </c>
      <c r="BS23" s="45">
        <f t="shared" si="16"/>
        <v>115</v>
      </c>
      <c r="BT23" s="44">
        <f t="shared" si="17"/>
        <v>6.5</v>
      </c>
      <c r="BU23" s="44">
        <f t="shared" si="18"/>
        <v>42.25</v>
      </c>
      <c r="BV23" s="44"/>
      <c r="BW23" s="44"/>
      <c r="BX23" s="44"/>
      <c r="BY23" s="44"/>
      <c r="CI23" s="1">
        <v>4</v>
      </c>
      <c r="CJ23">
        <f t="shared" si="19"/>
        <v>4</v>
      </c>
      <c r="CK23" s="45">
        <f t="shared" si="20"/>
        <v>109</v>
      </c>
      <c r="CL23" s="45">
        <f t="shared" si="21"/>
        <v>115</v>
      </c>
      <c r="CM23" s="44">
        <f t="shared" si="22"/>
        <v>6</v>
      </c>
      <c r="CN23" s="44">
        <f t="shared" si="23"/>
        <v>36</v>
      </c>
      <c r="CO23" s="44"/>
      <c r="CP23" s="44"/>
      <c r="CQ23" s="44"/>
      <c r="CR23" s="44"/>
      <c r="DA23" s="1">
        <v>8</v>
      </c>
      <c r="DB23">
        <f t="shared" si="24"/>
        <v>4</v>
      </c>
      <c r="DC23" s="45">
        <f t="shared" si="25"/>
        <v>108.5</v>
      </c>
      <c r="DD23" s="45">
        <f t="shared" si="26"/>
        <v>119</v>
      </c>
      <c r="DE23" s="44">
        <f t="shared" si="27"/>
        <v>10.5</v>
      </c>
      <c r="DF23" s="44">
        <f t="shared" si="28"/>
        <v>110.25</v>
      </c>
      <c r="DG23" s="44"/>
      <c r="DH23" s="44"/>
      <c r="DI23" s="44"/>
      <c r="DJ23" s="44"/>
      <c r="DT23" s="1">
        <v>4</v>
      </c>
      <c r="DU23">
        <f t="shared" si="31"/>
        <v>4</v>
      </c>
      <c r="DV23" s="45">
        <f t="shared" si="95"/>
        <v>109</v>
      </c>
      <c r="DW23" s="45">
        <f t="shared" si="32"/>
        <v>119</v>
      </c>
      <c r="DX23" s="44">
        <f t="shared" si="33"/>
        <v>10</v>
      </c>
      <c r="DY23" s="44">
        <f t="shared" si="34"/>
        <v>100</v>
      </c>
      <c r="DZ23" s="44"/>
      <c r="EA23" s="44"/>
      <c r="EB23" s="44"/>
      <c r="EC23" s="44"/>
      <c r="EL23" s="1">
        <v>2</v>
      </c>
      <c r="EM23">
        <f t="shared" si="37"/>
        <v>4</v>
      </c>
      <c r="EN23" s="45">
        <f t="shared" si="38"/>
        <v>56</v>
      </c>
      <c r="EO23" s="45">
        <f t="shared" si="39"/>
        <v>119</v>
      </c>
      <c r="EP23" s="44">
        <f t="shared" si="40"/>
        <v>63</v>
      </c>
      <c r="EQ23" s="44">
        <f t="shared" si="41"/>
        <v>3969</v>
      </c>
      <c r="ER23" s="44"/>
      <c r="ES23" s="44"/>
      <c r="ET23" s="44"/>
      <c r="EU23" s="44"/>
      <c r="FF23" s="1">
        <v>2</v>
      </c>
      <c r="FG23">
        <f t="shared" si="44"/>
        <v>4</v>
      </c>
      <c r="FH23" s="45">
        <f t="shared" si="96"/>
        <v>56</v>
      </c>
      <c r="FI23" s="45">
        <f t="shared" si="45"/>
        <v>115</v>
      </c>
      <c r="FJ23" s="44">
        <f t="shared" si="46"/>
        <v>59</v>
      </c>
      <c r="FK23" s="44">
        <f t="shared" si="47"/>
        <v>3481</v>
      </c>
      <c r="FL23" s="44"/>
      <c r="FM23" s="44"/>
      <c r="FN23" s="44"/>
      <c r="FO23" s="44"/>
      <c r="FY23" s="1">
        <v>2</v>
      </c>
      <c r="FZ23">
        <f t="shared" si="50"/>
        <v>0</v>
      </c>
      <c r="GA23" s="45">
        <f t="shared" si="51"/>
        <v>26.5</v>
      </c>
      <c r="GB23" s="45">
        <f t="shared" si="52"/>
        <v>41.5</v>
      </c>
      <c r="GC23" s="44">
        <f t="shared" si="53"/>
        <v>15</v>
      </c>
      <c r="GD23" s="44">
        <f t="shared" si="54"/>
        <v>225</v>
      </c>
      <c r="GE23" s="44"/>
      <c r="GF23" s="44"/>
      <c r="GG23" s="44"/>
      <c r="GH23" s="44"/>
      <c r="GP23" s="1"/>
      <c r="GQ23" s="1">
        <v>4</v>
      </c>
      <c r="GR23">
        <f t="shared" si="57"/>
        <v>0</v>
      </c>
      <c r="GS23" s="45">
        <f t="shared" si="58"/>
        <v>107</v>
      </c>
      <c r="GT23" s="45">
        <f t="shared" si="59"/>
        <v>38</v>
      </c>
      <c r="GU23" s="44">
        <f t="shared" si="60"/>
        <v>-69</v>
      </c>
      <c r="GV23" s="44">
        <f t="shared" si="61"/>
        <v>4761</v>
      </c>
      <c r="GW23" s="44"/>
      <c r="GX23" s="44"/>
      <c r="GY23" s="44"/>
      <c r="GZ23" s="44"/>
      <c r="HI23" s="1">
        <v>4</v>
      </c>
      <c r="HJ23">
        <f t="shared" si="64"/>
        <v>4</v>
      </c>
      <c r="HK23" s="45">
        <f t="shared" si="65"/>
        <v>107</v>
      </c>
      <c r="HL23" s="45">
        <f t="shared" si="66"/>
        <v>119</v>
      </c>
      <c r="HM23" s="44">
        <f t="shared" si="67"/>
        <v>12</v>
      </c>
      <c r="HN23" s="44">
        <f t="shared" si="68"/>
        <v>144</v>
      </c>
      <c r="HO23" s="44"/>
      <c r="HP23" s="44"/>
      <c r="HQ23" s="44"/>
      <c r="HR23" s="44"/>
      <c r="HZ23" s="1"/>
      <c r="IA23" s="1">
        <v>3</v>
      </c>
      <c r="IB23">
        <f>'Deepfakes gesamt (120)'!L23</f>
        <v>10</v>
      </c>
      <c r="IC23" s="45">
        <f t="shared" si="97"/>
        <v>91</v>
      </c>
      <c r="ID23" s="45">
        <f t="shared" si="71"/>
        <v>110.5</v>
      </c>
      <c r="IE23" s="44">
        <f t="shared" si="72"/>
        <v>19.5</v>
      </c>
      <c r="IF23" s="44">
        <f t="shared" si="73"/>
        <v>380.25</v>
      </c>
      <c r="IG23" s="44"/>
      <c r="IH23" s="44"/>
      <c r="II23" s="44"/>
      <c r="IJ23" s="44"/>
      <c r="IR23" s="1"/>
      <c r="IT23" s="1">
        <v>3</v>
      </c>
      <c r="IU23" s="1">
        <f>'Deepfakes gesamt (120)'!M23</f>
        <v>5</v>
      </c>
      <c r="IV23" s="45">
        <f t="shared" si="76"/>
        <v>91</v>
      </c>
      <c r="IW23" s="45">
        <f t="shared" si="77"/>
        <v>72</v>
      </c>
      <c r="IX23" s="44">
        <f t="shared" si="78"/>
        <v>-19</v>
      </c>
      <c r="IY23" s="44">
        <f t="shared" si="79"/>
        <v>361</v>
      </c>
      <c r="IZ23" s="44"/>
      <c r="JA23" s="44"/>
      <c r="JB23" s="44"/>
      <c r="JC23" s="44"/>
      <c r="JL23" s="1">
        <v>3</v>
      </c>
      <c r="JM23" s="1">
        <f>'Deepfakes gesamt (120)'!Q23</f>
        <v>5</v>
      </c>
      <c r="JN23" s="45">
        <f t="shared" si="82"/>
        <v>91</v>
      </c>
      <c r="JO23" s="45">
        <f t="shared" si="83"/>
        <v>107</v>
      </c>
      <c r="JP23" s="44">
        <f t="shared" si="84"/>
        <v>16</v>
      </c>
      <c r="JQ23" s="44">
        <f t="shared" si="85"/>
        <v>256</v>
      </c>
      <c r="JR23" s="44"/>
      <c r="JS23" s="44"/>
      <c r="JT23" s="44"/>
      <c r="JU23" s="44"/>
      <c r="KD23" s="1">
        <v>1</v>
      </c>
      <c r="KE23" s="1">
        <f>'Deepfakes gesamt (120)'!Q23</f>
        <v>5</v>
      </c>
      <c r="KF23" s="45">
        <f t="shared" si="88"/>
        <v>24.5</v>
      </c>
      <c r="KG23" s="45">
        <f t="shared" si="89"/>
        <v>107</v>
      </c>
      <c r="KH23" s="44">
        <f t="shared" si="90"/>
        <v>82.5</v>
      </c>
      <c r="KI23" s="44">
        <f t="shared" si="91"/>
        <v>6806.25</v>
      </c>
      <c r="KJ23" s="44"/>
      <c r="KK23" s="44"/>
      <c r="KL23" s="44"/>
      <c r="KM23" s="44"/>
    </row>
    <row r="24" spans="1:299" x14ac:dyDescent="0.2">
      <c r="A24" s="32">
        <v>23</v>
      </c>
      <c r="B24" s="1">
        <v>4</v>
      </c>
      <c r="C24" s="27">
        <v>2</v>
      </c>
      <c r="D24" s="27">
        <v>2</v>
      </c>
      <c r="E24" s="27">
        <v>2</v>
      </c>
      <c r="F24" s="27">
        <v>2</v>
      </c>
      <c r="G24" s="27">
        <v>2</v>
      </c>
      <c r="H24" s="27">
        <v>2</v>
      </c>
      <c r="I24" s="27">
        <v>2</v>
      </c>
      <c r="J24" s="27">
        <v>2</v>
      </c>
      <c r="K24" s="27">
        <v>2</v>
      </c>
      <c r="L24" s="27">
        <v>2</v>
      </c>
      <c r="M24">
        <f t="shared" si="1"/>
        <v>0</v>
      </c>
      <c r="N24">
        <f t="shared" si="2"/>
        <v>10</v>
      </c>
      <c r="O24">
        <f t="shared" si="3"/>
        <v>10</v>
      </c>
      <c r="T24" s="32">
        <v>23</v>
      </c>
      <c r="U24" s="1">
        <v>4</v>
      </c>
      <c r="V24">
        <f t="shared" si="98"/>
        <v>0</v>
      </c>
      <c r="X24">
        <v>5.79</v>
      </c>
      <c r="Y24">
        <v>1.28</v>
      </c>
      <c r="Z24" s="44">
        <f t="shared" si="5"/>
        <v>-1.79</v>
      </c>
      <c r="AA24" s="44">
        <f t="shared" si="6"/>
        <v>-1.28</v>
      </c>
      <c r="AB24" s="44">
        <f t="shared" si="94"/>
        <v>2.2911999999999999</v>
      </c>
      <c r="AE24" s="44">
        <f t="shared" si="7"/>
        <v>3.2040999999999999</v>
      </c>
      <c r="AF24" s="44">
        <f t="shared" si="8"/>
        <v>1.6384000000000001</v>
      </c>
      <c r="AK24" t="s">
        <v>324</v>
      </c>
      <c r="AL24" s="44">
        <f>1-AL23</f>
        <v>0.97441657043164542</v>
      </c>
      <c r="AP24" s="32">
        <v>23</v>
      </c>
      <c r="AQ24" s="1">
        <v>2</v>
      </c>
      <c r="AR24">
        <f t="shared" si="99"/>
        <v>0</v>
      </c>
      <c r="AS24">
        <v>2.69</v>
      </c>
      <c r="AT24" s="44">
        <f t="shared" si="10"/>
        <v>-0.69</v>
      </c>
      <c r="AU24" s="44">
        <f t="shared" si="11"/>
        <v>0.88319999999999999</v>
      </c>
      <c r="AX24" s="44">
        <f t="shared" si="12"/>
        <v>0.47609999999999991</v>
      </c>
      <c r="BA24" t="s">
        <v>323</v>
      </c>
      <c r="BB24" s="44">
        <f>BB19/BB23</f>
        <v>3.9443983705411472</v>
      </c>
      <c r="BE24" s="32">
        <v>23</v>
      </c>
      <c r="BF24" s="27">
        <v>2</v>
      </c>
      <c r="BG24" s="27">
        <v>2</v>
      </c>
      <c r="BH24" s="27">
        <v>2</v>
      </c>
      <c r="BI24" s="27">
        <v>2</v>
      </c>
      <c r="BJ24" s="27">
        <v>2</v>
      </c>
      <c r="BK24">
        <f t="shared" si="13"/>
        <v>0</v>
      </c>
      <c r="BL24" s="1"/>
      <c r="BM24" s="1"/>
      <c r="BN24" s="45"/>
      <c r="BO24" s="1"/>
      <c r="BP24" s="1">
        <v>4</v>
      </c>
      <c r="BQ24">
        <f t="shared" si="14"/>
        <v>0</v>
      </c>
      <c r="BR24" s="45">
        <f t="shared" si="15"/>
        <v>22</v>
      </c>
      <c r="BS24" s="45">
        <f t="shared" si="16"/>
        <v>22</v>
      </c>
      <c r="BT24" s="44">
        <f t="shared" si="17"/>
        <v>0</v>
      </c>
      <c r="BU24" s="44">
        <f t="shared" si="18"/>
        <v>0</v>
      </c>
      <c r="BV24" s="44"/>
      <c r="BW24" s="44"/>
      <c r="BX24" s="44"/>
      <c r="BY24" s="44"/>
      <c r="CI24" s="1">
        <v>2</v>
      </c>
      <c r="CJ24">
        <f t="shared" si="19"/>
        <v>0</v>
      </c>
      <c r="CK24" s="45">
        <f t="shared" si="20"/>
        <v>30.5</v>
      </c>
      <c r="CL24" s="45">
        <f t="shared" si="21"/>
        <v>22</v>
      </c>
      <c r="CM24" s="44">
        <f t="shared" si="22"/>
        <v>-8.5</v>
      </c>
      <c r="CN24" s="44">
        <f t="shared" si="23"/>
        <v>72.25</v>
      </c>
      <c r="CO24" s="44"/>
      <c r="CP24" s="44"/>
      <c r="CQ24" s="44"/>
      <c r="CR24" s="44"/>
      <c r="DA24" s="1">
        <v>4</v>
      </c>
      <c r="DB24">
        <f t="shared" si="24"/>
        <v>0</v>
      </c>
      <c r="DC24" s="45">
        <f t="shared" si="25"/>
        <v>22</v>
      </c>
      <c r="DD24" s="45">
        <f t="shared" si="26"/>
        <v>27</v>
      </c>
      <c r="DE24" s="44">
        <f t="shared" si="27"/>
        <v>5</v>
      </c>
      <c r="DF24" s="44">
        <f t="shared" si="28"/>
        <v>25</v>
      </c>
      <c r="DG24" s="44"/>
      <c r="DH24" s="44"/>
      <c r="DI24" s="44"/>
      <c r="DJ24" s="44"/>
      <c r="DT24" s="1">
        <v>2</v>
      </c>
      <c r="DU24">
        <f t="shared" si="31"/>
        <v>0</v>
      </c>
      <c r="DV24" s="45">
        <f t="shared" si="95"/>
        <v>30.5</v>
      </c>
      <c r="DW24" s="45">
        <f t="shared" si="32"/>
        <v>27</v>
      </c>
      <c r="DX24" s="44">
        <f t="shared" si="33"/>
        <v>-3.5</v>
      </c>
      <c r="DY24" s="44">
        <f t="shared" si="34"/>
        <v>12.25</v>
      </c>
      <c r="DZ24" s="44"/>
      <c r="EA24" s="44"/>
      <c r="EB24" s="44"/>
      <c r="EC24" s="44"/>
      <c r="EL24" s="1">
        <v>1</v>
      </c>
      <c r="EM24">
        <f t="shared" si="37"/>
        <v>0</v>
      </c>
      <c r="EN24" s="45">
        <f t="shared" si="38"/>
        <v>14</v>
      </c>
      <c r="EO24" s="45">
        <f t="shared" si="39"/>
        <v>27</v>
      </c>
      <c r="EP24" s="44">
        <f t="shared" si="40"/>
        <v>13</v>
      </c>
      <c r="EQ24" s="44">
        <f t="shared" si="41"/>
        <v>169</v>
      </c>
      <c r="ER24" s="44"/>
      <c r="ES24" s="44"/>
      <c r="ET24" s="44"/>
      <c r="EU24" s="44"/>
      <c r="FF24" s="1">
        <v>1</v>
      </c>
      <c r="FG24">
        <f t="shared" si="44"/>
        <v>0</v>
      </c>
      <c r="FH24" s="45">
        <f t="shared" si="96"/>
        <v>14</v>
      </c>
      <c r="FI24" s="45">
        <f t="shared" si="45"/>
        <v>22</v>
      </c>
      <c r="FJ24" s="44">
        <f t="shared" si="46"/>
        <v>8</v>
      </c>
      <c r="FK24" s="44">
        <f t="shared" si="47"/>
        <v>64</v>
      </c>
      <c r="FL24" s="44"/>
      <c r="FM24" s="44"/>
      <c r="FN24" s="44"/>
      <c r="FO24" s="44"/>
      <c r="FY24" s="1">
        <v>4</v>
      </c>
      <c r="FZ24">
        <f t="shared" si="50"/>
        <v>0</v>
      </c>
      <c r="GA24" s="45">
        <f t="shared" si="51"/>
        <v>108</v>
      </c>
      <c r="GB24" s="45">
        <f t="shared" si="52"/>
        <v>41.5</v>
      </c>
      <c r="GC24" s="44">
        <f t="shared" si="53"/>
        <v>-66.5</v>
      </c>
      <c r="GD24" s="44">
        <f t="shared" si="54"/>
        <v>4422.25</v>
      </c>
      <c r="GE24" s="44"/>
      <c r="GF24" s="44"/>
      <c r="GG24" s="44"/>
      <c r="GH24" s="44"/>
      <c r="GP24" s="1"/>
      <c r="GQ24" s="1">
        <v>2</v>
      </c>
      <c r="GR24">
        <f t="shared" si="57"/>
        <v>0</v>
      </c>
      <c r="GS24" s="45">
        <f t="shared" si="58"/>
        <v>19.5</v>
      </c>
      <c r="GT24" s="45">
        <f t="shared" si="59"/>
        <v>38</v>
      </c>
      <c r="GU24" s="44">
        <f t="shared" si="60"/>
        <v>18.5</v>
      </c>
      <c r="GV24" s="44">
        <f t="shared" si="61"/>
        <v>342.25</v>
      </c>
      <c r="GW24" s="44"/>
      <c r="GX24" s="44"/>
      <c r="GY24" s="44"/>
      <c r="GZ24" s="44"/>
      <c r="HI24" s="1">
        <v>2</v>
      </c>
      <c r="HJ24">
        <f t="shared" si="64"/>
        <v>0</v>
      </c>
      <c r="HK24" s="45">
        <f t="shared" si="65"/>
        <v>19.5</v>
      </c>
      <c r="HL24" s="45">
        <f t="shared" si="66"/>
        <v>27</v>
      </c>
      <c r="HM24" s="44">
        <f t="shared" si="67"/>
        <v>7.5</v>
      </c>
      <c r="HN24" s="44">
        <f t="shared" si="68"/>
        <v>56.25</v>
      </c>
      <c r="HO24" s="44"/>
      <c r="HP24" s="44"/>
      <c r="HQ24" s="44"/>
      <c r="HR24" s="44"/>
      <c r="HZ24" s="1"/>
      <c r="IA24" s="1">
        <v>3</v>
      </c>
      <c r="IB24">
        <f>'Deepfakes gesamt (120)'!L24</f>
        <v>8</v>
      </c>
      <c r="IC24" s="45">
        <f t="shared" si="97"/>
        <v>91</v>
      </c>
      <c r="ID24" s="45">
        <f t="shared" si="71"/>
        <v>67.5</v>
      </c>
      <c r="IE24" s="44">
        <f t="shared" si="72"/>
        <v>-23.5</v>
      </c>
      <c r="IF24" s="44">
        <f t="shared" si="73"/>
        <v>552.25</v>
      </c>
      <c r="IG24" s="44"/>
      <c r="IH24" s="44"/>
      <c r="II24" s="44"/>
      <c r="IJ24" s="44"/>
      <c r="IR24" s="1"/>
      <c r="IT24" s="1">
        <v>3</v>
      </c>
      <c r="IU24" s="1">
        <f>'Deepfakes gesamt (120)'!M24</f>
        <v>3</v>
      </c>
      <c r="IV24" s="45">
        <f t="shared" si="76"/>
        <v>91</v>
      </c>
      <c r="IW24" s="45">
        <f t="shared" si="77"/>
        <v>16</v>
      </c>
      <c r="IX24" s="44">
        <f t="shared" si="78"/>
        <v>-75</v>
      </c>
      <c r="IY24" s="44">
        <f t="shared" si="79"/>
        <v>5625</v>
      </c>
      <c r="IZ24" s="44"/>
      <c r="JA24" s="44"/>
      <c r="JB24" s="44"/>
      <c r="JC24" s="44"/>
      <c r="JL24" s="1">
        <v>3</v>
      </c>
      <c r="JM24" s="1">
        <f>'Deepfakes gesamt (120)'!Q24</f>
        <v>3</v>
      </c>
      <c r="JN24" s="45">
        <f t="shared" si="82"/>
        <v>91</v>
      </c>
      <c r="JO24" s="45">
        <f t="shared" si="83"/>
        <v>34</v>
      </c>
      <c r="JP24" s="44">
        <f t="shared" si="84"/>
        <v>-57</v>
      </c>
      <c r="JQ24" s="44">
        <f t="shared" si="85"/>
        <v>3249</v>
      </c>
      <c r="JR24" s="44"/>
      <c r="JS24" s="44"/>
      <c r="JT24" s="44"/>
      <c r="JU24" s="44"/>
      <c r="KD24" s="1">
        <v>2</v>
      </c>
      <c r="KE24" s="1">
        <f>'Deepfakes gesamt (120)'!Q24</f>
        <v>3</v>
      </c>
      <c r="KF24" s="45">
        <f t="shared" si="88"/>
        <v>71.5</v>
      </c>
      <c r="KG24" s="45">
        <f t="shared" si="89"/>
        <v>34</v>
      </c>
      <c r="KH24" s="44">
        <f t="shared" si="90"/>
        <v>-37.5</v>
      </c>
      <c r="KI24" s="44">
        <f t="shared" si="91"/>
        <v>1406.25</v>
      </c>
      <c r="KJ24" s="44"/>
      <c r="KK24" s="44"/>
      <c r="KL24" s="44"/>
      <c r="KM24" s="44"/>
    </row>
    <row r="25" spans="1:299" x14ac:dyDescent="0.2">
      <c r="A25" s="32">
        <v>24</v>
      </c>
      <c r="B25" s="1">
        <v>6</v>
      </c>
      <c r="C25" s="27">
        <v>2</v>
      </c>
      <c r="D25" s="27">
        <v>1</v>
      </c>
      <c r="E25" s="27">
        <v>2</v>
      </c>
      <c r="F25" s="27">
        <v>2</v>
      </c>
      <c r="G25" s="27">
        <v>2</v>
      </c>
      <c r="H25" s="27">
        <v>2</v>
      </c>
      <c r="I25" s="27">
        <v>2</v>
      </c>
      <c r="J25" s="27">
        <v>2</v>
      </c>
      <c r="K25" s="27">
        <v>2</v>
      </c>
      <c r="L25" s="27">
        <v>2</v>
      </c>
      <c r="M25">
        <f t="shared" si="1"/>
        <v>1</v>
      </c>
      <c r="N25">
        <f t="shared" si="2"/>
        <v>9</v>
      </c>
      <c r="O25">
        <f t="shared" si="3"/>
        <v>10</v>
      </c>
      <c r="T25" s="32">
        <v>24</v>
      </c>
      <c r="U25" s="1">
        <v>6</v>
      </c>
      <c r="V25">
        <f t="shared" si="98"/>
        <v>1</v>
      </c>
      <c r="X25">
        <v>5.79</v>
      </c>
      <c r="Y25">
        <v>1.28</v>
      </c>
      <c r="Z25" s="44">
        <f t="shared" si="5"/>
        <v>0.20999999999999996</v>
      </c>
      <c r="AA25" s="44">
        <f t="shared" si="6"/>
        <v>-0.28000000000000003</v>
      </c>
      <c r="AB25" s="44">
        <f t="shared" si="94"/>
        <v>-5.8799999999999998E-2</v>
      </c>
      <c r="AE25" s="44">
        <f t="shared" si="7"/>
        <v>4.4099999999999986E-2</v>
      </c>
      <c r="AF25" s="44">
        <f t="shared" si="8"/>
        <v>7.8400000000000011E-2</v>
      </c>
      <c r="AK25" s="7" t="s">
        <v>322</v>
      </c>
      <c r="AL25" s="44">
        <f>SQRT(AL24)</f>
        <v>0.98712540765175594</v>
      </c>
      <c r="AP25" s="32">
        <v>24</v>
      </c>
      <c r="AQ25" s="1">
        <v>3</v>
      </c>
      <c r="AR25">
        <f t="shared" si="99"/>
        <v>1</v>
      </c>
      <c r="AS25">
        <v>2.69</v>
      </c>
      <c r="AT25" s="44">
        <f t="shared" si="10"/>
        <v>0.31000000000000005</v>
      </c>
      <c r="AU25" s="44">
        <f t="shared" si="11"/>
        <v>-8.680000000000003E-2</v>
      </c>
      <c r="AX25" s="44">
        <f t="shared" si="12"/>
        <v>9.6100000000000033E-2</v>
      </c>
      <c r="BE25" s="32">
        <v>24</v>
      </c>
      <c r="BF25" s="27">
        <v>1</v>
      </c>
      <c r="BG25" s="27">
        <v>2</v>
      </c>
      <c r="BH25" s="27">
        <v>2</v>
      </c>
      <c r="BI25" s="27">
        <v>2</v>
      </c>
      <c r="BJ25" s="27">
        <v>2</v>
      </c>
      <c r="BK25">
        <f t="shared" si="13"/>
        <v>1</v>
      </c>
      <c r="BL25" s="1"/>
      <c r="BM25" s="1"/>
      <c r="BN25" s="45"/>
      <c r="BO25" s="1"/>
      <c r="BP25" s="1">
        <v>6</v>
      </c>
      <c r="BQ25">
        <f t="shared" si="14"/>
        <v>1</v>
      </c>
      <c r="BR25" s="45">
        <f t="shared" si="15"/>
        <v>60</v>
      </c>
      <c r="BS25" s="45">
        <f t="shared" si="16"/>
        <v>62.5</v>
      </c>
      <c r="BT25" s="44">
        <f t="shared" si="17"/>
        <v>2.5</v>
      </c>
      <c r="BU25" s="44">
        <f t="shared" si="18"/>
        <v>6.25</v>
      </c>
      <c r="BV25" s="44"/>
      <c r="BW25" s="44"/>
      <c r="BX25" s="44"/>
      <c r="BY25" s="44"/>
      <c r="CI25" s="1">
        <v>3</v>
      </c>
      <c r="CJ25">
        <f t="shared" si="19"/>
        <v>1</v>
      </c>
      <c r="CK25" s="45">
        <f t="shared" si="20"/>
        <v>73.5</v>
      </c>
      <c r="CL25" s="45">
        <f t="shared" si="21"/>
        <v>62.5</v>
      </c>
      <c r="CM25" s="44">
        <f t="shared" si="22"/>
        <v>-11</v>
      </c>
      <c r="CN25" s="44">
        <f t="shared" si="23"/>
        <v>121</v>
      </c>
      <c r="CO25" s="44"/>
      <c r="CP25" s="44"/>
      <c r="CQ25" s="44"/>
      <c r="CR25" s="44"/>
      <c r="DA25" s="1">
        <v>6</v>
      </c>
      <c r="DB25">
        <f t="shared" si="24"/>
        <v>1</v>
      </c>
      <c r="DC25" s="45">
        <f t="shared" si="25"/>
        <v>60</v>
      </c>
      <c r="DD25" s="45">
        <f t="shared" si="26"/>
        <v>72.5</v>
      </c>
      <c r="DE25" s="44">
        <f t="shared" si="27"/>
        <v>12.5</v>
      </c>
      <c r="DF25" s="44">
        <f t="shared" si="28"/>
        <v>156.25</v>
      </c>
      <c r="DG25" s="44"/>
      <c r="DH25" s="44"/>
      <c r="DI25" s="44"/>
      <c r="DJ25" s="44"/>
      <c r="DT25" s="1">
        <v>3</v>
      </c>
      <c r="DU25">
        <f t="shared" si="31"/>
        <v>1</v>
      </c>
      <c r="DV25" s="45">
        <f t="shared" si="95"/>
        <v>73.5</v>
      </c>
      <c r="DW25" s="45">
        <f t="shared" si="32"/>
        <v>72.5</v>
      </c>
      <c r="DX25" s="44">
        <f t="shared" si="33"/>
        <v>-1</v>
      </c>
      <c r="DY25" s="44">
        <f t="shared" si="34"/>
        <v>1</v>
      </c>
      <c r="DZ25" s="44"/>
      <c r="EA25" s="44"/>
      <c r="EB25" s="44"/>
      <c r="EC25" s="44"/>
      <c r="EL25" s="1">
        <v>2</v>
      </c>
      <c r="EM25">
        <f t="shared" si="37"/>
        <v>1</v>
      </c>
      <c r="EN25" s="45">
        <f t="shared" si="38"/>
        <v>56</v>
      </c>
      <c r="EO25" s="45">
        <f t="shared" si="39"/>
        <v>72.5</v>
      </c>
      <c r="EP25" s="44">
        <f t="shared" si="40"/>
        <v>16.5</v>
      </c>
      <c r="EQ25" s="44">
        <f t="shared" si="41"/>
        <v>272.25</v>
      </c>
      <c r="ER25" s="44"/>
      <c r="ES25" s="44"/>
      <c r="ET25" s="44"/>
      <c r="EU25" s="44"/>
      <c r="FF25" s="1">
        <v>2</v>
      </c>
      <c r="FG25">
        <f t="shared" si="44"/>
        <v>1</v>
      </c>
      <c r="FH25" s="45">
        <f t="shared" si="96"/>
        <v>56</v>
      </c>
      <c r="FI25" s="45">
        <f t="shared" si="45"/>
        <v>62.5</v>
      </c>
      <c r="FJ25" s="44">
        <f t="shared" si="46"/>
        <v>6.5</v>
      </c>
      <c r="FK25" s="44">
        <f t="shared" si="47"/>
        <v>42.25</v>
      </c>
      <c r="FL25" s="44"/>
      <c r="FM25" s="44"/>
      <c r="FN25" s="44"/>
      <c r="FO25" s="44"/>
      <c r="FY25" s="1">
        <v>3</v>
      </c>
      <c r="FZ25">
        <f t="shared" si="50"/>
        <v>1</v>
      </c>
      <c r="GA25" s="45">
        <f t="shared" si="51"/>
        <v>70</v>
      </c>
      <c r="GB25" s="45">
        <f t="shared" si="52"/>
        <v>101.5</v>
      </c>
      <c r="GC25" s="44">
        <f t="shared" si="53"/>
        <v>31.5</v>
      </c>
      <c r="GD25" s="44">
        <f t="shared" si="54"/>
        <v>992.25</v>
      </c>
      <c r="GE25" s="44"/>
      <c r="GF25" s="44"/>
      <c r="GG25" s="44"/>
      <c r="GH25" s="44"/>
      <c r="GP25" s="1"/>
      <c r="GQ25" s="1">
        <v>3</v>
      </c>
      <c r="GR25">
        <f t="shared" si="57"/>
        <v>1</v>
      </c>
      <c r="GS25" s="45">
        <f t="shared" si="58"/>
        <v>62.5</v>
      </c>
      <c r="GT25" s="45">
        <f t="shared" si="59"/>
        <v>95.5</v>
      </c>
      <c r="GU25" s="44">
        <f t="shared" si="60"/>
        <v>33</v>
      </c>
      <c r="GV25" s="44">
        <f t="shared" si="61"/>
        <v>1089</v>
      </c>
      <c r="GW25" s="44"/>
      <c r="GX25" s="44"/>
      <c r="GY25" s="44"/>
      <c r="GZ25" s="44"/>
      <c r="HI25" s="1">
        <v>3</v>
      </c>
      <c r="HJ25">
        <f t="shared" si="64"/>
        <v>1</v>
      </c>
      <c r="HK25" s="45">
        <f t="shared" si="65"/>
        <v>62.5</v>
      </c>
      <c r="HL25" s="45">
        <f t="shared" si="66"/>
        <v>72.5</v>
      </c>
      <c r="HM25" s="44">
        <f t="shared" si="67"/>
        <v>10</v>
      </c>
      <c r="HN25" s="44">
        <f t="shared" si="68"/>
        <v>100</v>
      </c>
      <c r="HO25" s="44"/>
      <c r="HP25" s="44"/>
      <c r="HQ25" s="44"/>
      <c r="HR25" s="44"/>
      <c r="HZ25" s="1"/>
      <c r="IA25" s="1">
        <v>1</v>
      </c>
      <c r="IB25">
        <f>'Deepfakes gesamt (120)'!L25</f>
        <v>10</v>
      </c>
      <c r="IC25" s="45">
        <f t="shared" si="97"/>
        <v>12</v>
      </c>
      <c r="ID25" s="45">
        <f t="shared" si="71"/>
        <v>110.5</v>
      </c>
      <c r="IE25" s="44">
        <f t="shared" si="72"/>
        <v>98.5</v>
      </c>
      <c r="IF25" s="44">
        <f t="shared" si="73"/>
        <v>9702.25</v>
      </c>
      <c r="IG25" s="44"/>
      <c r="IH25" s="44"/>
      <c r="II25" s="44"/>
      <c r="IJ25" s="44"/>
      <c r="IR25" s="1"/>
      <c r="IT25" s="1">
        <v>1</v>
      </c>
      <c r="IU25" s="1">
        <f>'Deepfakes gesamt (120)'!M25</f>
        <v>5</v>
      </c>
      <c r="IV25" s="45">
        <f t="shared" si="76"/>
        <v>12</v>
      </c>
      <c r="IW25" s="45">
        <f t="shared" si="77"/>
        <v>72</v>
      </c>
      <c r="IX25" s="44">
        <f t="shared" si="78"/>
        <v>60</v>
      </c>
      <c r="IY25" s="44">
        <f t="shared" si="79"/>
        <v>3600</v>
      </c>
      <c r="IZ25" s="44"/>
      <c r="JA25" s="44"/>
      <c r="JB25" s="44"/>
      <c r="JC25" s="44"/>
      <c r="JL25" s="1">
        <v>1</v>
      </c>
      <c r="JM25" s="1">
        <f>'Deepfakes gesamt (120)'!Q25</f>
        <v>5</v>
      </c>
      <c r="JN25" s="45">
        <f t="shared" si="82"/>
        <v>12</v>
      </c>
      <c r="JO25" s="45">
        <f t="shared" si="83"/>
        <v>107</v>
      </c>
      <c r="JP25" s="44">
        <f t="shared" si="84"/>
        <v>95</v>
      </c>
      <c r="JQ25" s="44">
        <f t="shared" si="85"/>
        <v>9025</v>
      </c>
      <c r="JR25" s="44"/>
      <c r="JS25" s="44"/>
      <c r="JT25" s="44"/>
      <c r="JU25" s="44"/>
      <c r="KD25" s="1">
        <v>3</v>
      </c>
      <c r="KE25" s="1">
        <f>'Deepfakes gesamt (120)'!Q25</f>
        <v>5</v>
      </c>
      <c r="KF25" s="45">
        <f t="shared" si="88"/>
        <v>107.5</v>
      </c>
      <c r="KG25" s="45">
        <f t="shared" si="89"/>
        <v>107</v>
      </c>
      <c r="KH25" s="44">
        <f t="shared" si="90"/>
        <v>-0.5</v>
      </c>
      <c r="KI25" s="44">
        <f t="shared" si="91"/>
        <v>0.25</v>
      </c>
      <c r="KJ25" s="44"/>
      <c r="KK25" s="44"/>
      <c r="KL25" s="44"/>
      <c r="KM25" s="44"/>
    </row>
    <row r="26" spans="1:299" x14ac:dyDescent="0.2">
      <c r="A26" s="32">
        <v>25</v>
      </c>
      <c r="B26" s="1">
        <v>8</v>
      </c>
      <c r="C26" s="27">
        <v>2</v>
      </c>
      <c r="D26" s="27">
        <v>1</v>
      </c>
      <c r="E26" s="27">
        <v>2</v>
      </c>
      <c r="F26" s="27">
        <v>2</v>
      </c>
      <c r="G26" s="27">
        <v>2</v>
      </c>
      <c r="H26" s="27">
        <v>2</v>
      </c>
      <c r="I26" s="27">
        <v>2</v>
      </c>
      <c r="J26" s="27">
        <v>2</v>
      </c>
      <c r="K26" s="27">
        <v>2</v>
      </c>
      <c r="L26" s="27">
        <v>2</v>
      </c>
      <c r="M26">
        <f t="shared" si="1"/>
        <v>1</v>
      </c>
      <c r="N26">
        <f t="shared" si="2"/>
        <v>9</v>
      </c>
      <c r="O26">
        <f t="shared" si="3"/>
        <v>10</v>
      </c>
      <c r="T26" s="32">
        <v>25</v>
      </c>
      <c r="U26" s="1">
        <v>8</v>
      </c>
      <c r="V26">
        <f t="shared" si="98"/>
        <v>1</v>
      </c>
      <c r="X26">
        <v>5.79</v>
      </c>
      <c r="Y26">
        <v>1.28</v>
      </c>
      <c r="Z26" s="44">
        <f t="shared" si="5"/>
        <v>2.21</v>
      </c>
      <c r="AA26" s="44">
        <f t="shared" si="6"/>
        <v>-0.28000000000000003</v>
      </c>
      <c r="AB26" s="44">
        <f t="shared" si="94"/>
        <v>-0.61880000000000002</v>
      </c>
      <c r="AE26" s="44">
        <f t="shared" si="7"/>
        <v>4.8841000000000001</v>
      </c>
      <c r="AF26" s="44">
        <f t="shared" si="8"/>
        <v>7.8400000000000011E-2</v>
      </c>
      <c r="AK26" t="s">
        <v>323</v>
      </c>
      <c r="AL26" s="44">
        <f>AL21/AL25</f>
        <v>1.7601434134556366</v>
      </c>
      <c r="AP26" s="32">
        <v>25</v>
      </c>
      <c r="AQ26" s="1">
        <v>3</v>
      </c>
      <c r="AR26">
        <f t="shared" si="99"/>
        <v>1</v>
      </c>
      <c r="AS26">
        <v>2.69</v>
      </c>
      <c r="AT26" s="44">
        <f t="shared" si="10"/>
        <v>0.31000000000000005</v>
      </c>
      <c r="AU26" s="44">
        <f t="shared" si="11"/>
        <v>-8.680000000000003E-2</v>
      </c>
      <c r="AX26" s="44">
        <f t="shared" si="12"/>
        <v>9.6100000000000033E-2</v>
      </c>
      <c r="BB26" t="s">
        <v>325</v>
      </c>
      <c r="BE26" s="32">
        <v>25</v>
      </c>
      <c r="BF26" s="27">
        <v>1</v>
      </c>
      <c r="BG26" s="27">
        <v>2</v>
      </c>
      <c r="BH26" s="27">
        <v>2</v>
      </c>
      <c r="BI26" s="27">
        <v>2</v>
      </c>
      <c r="BJ26" s="27">
        <v>2</v>
      </c>
      <c r="BK26">
        <f t="shared" si="13"/>
        <v>1</v>
      </c>
      <c r="BL26" s="1"/>
      <c r="BM26" s="1"/>
      <c r="BN26" s="45"/>
      <c r="BO26" s="1"/>
      <c r="BP26" s="1">
        <v>8</v>
      </c>
      <c r="BQ26">
        <f t="shared" si="14"/>
        <v>1</v>
      </c>
      <c r="BR26" s="45">
        <f t="shared" si="15"/>
        <v>108.5</v>
      </c>
      <c r="BS26" s="45">
        <f t="shared" si="16"/>
        <v>62.5</v>
      </c>
      <c r="BT26" s="44">
        <f t="shared" si="17"/>
        <v>-46</v>
      </c>
      <c r="BU26" s="44">
        <f t="shared" si="18"/>
        <v>2116</v>
      </c>
      <c r="BV26" s="44"/>
      <c r="BW26" s="44"/>
      <c r="BX26" s="44"/>
      <c r="BY26" s="44"/>
      <c r="CI26" s="1">
        <v>3</v>
      </c>
      <c r="CJ26">
        <f t="shared" si="19"/>
        <v>1</v>
      </c>
      <c r="CK26" s="45">
        <f t="shared" si="20"/>
        <v>73.5</v>
      </c>
      <c r="CL26" s="45">
        <f t="shared" si="21"/>
        <v>62.5</v>
      </c>
      <c r="CM26" s="44">
        <f t="shared" si="22"/>
        <v>-11</v>
      </c>
      <c r="CN26" s="44">
        <f t="shared" si="23"/>
        <v>121</v>
      </c>
      <c r="CO26" s="44"/>
      <c r="CP26" s="44"/>
      <c r="CQ26" s="44"/>
      <c r="CR26" s="44"/>
      <c r="DA26" s="1">
        <v>8</v>
      </c>
      <c r="DB26">
        <f t="shared" si="24"/>
        <v>1</v>
      </c>
      <c r="DC26" s="45">
        <f t="shared" si="25"/>
        <v>108.5</v>
      </c>
      <c r="DD26" s="45">
        <f t="shared" si="26"/>
        <v>72.5</v>
      </c>
      <c r="DE26" s="44">
        <f t="shared" si="27"/>
        <v>-36</v>
      </c>
      <c r="DF26" s="44">
        <f t="shared" si="28"/>
        <v>1296</v>
      </c>
      <c r="DG26" s="44"/>
      <c r="DH26" s="44"/>
      <c r="DI26" s="44"/>
      <c r="DJ26" s="44"/>
      <c r="DT26" s="1">
        <v>3</v>
      </c>
      <c r="DU26">
        <f t="shared" si="31"/>
        <v>1</v>
      </c>
      <c r="DV26" s="45">
        <f t="shared" si="95"/>
        <v>73.5</v>
      </c>
      <c r="DW26" s="45">
        <f t="shared" si="32"/>
        <v>72.5</v>
      </c>
      <c r="DX26" s="44">
        <f t="shared" si="33"/>
        <v>-1</v>
      </c>
      <c r="DY26" s="44">
        <f t="shared" si="34"/>
        <v>1</v>
      </c>
      <c r="DZ26" s="44"/>
      <c r="EA26" s="44"/>
      <c r="EB26" s="44"/>
      <c r="EC26" s="44"/>
      <c r="EL26" s="1">
        <v>3</v>
      </c>
      <c r="EM26">
        <f t="shared" si="37"/>
        <v>1</v>
      </c>
      <c r="EN26" s="45">
        <f t="shared" si="38"/>
        <v>102.5</v>
      </c>
      <c r="EO26" s="45">
        <f t="shared" si="39"/>
        <v>72.5</v>
      </c>
      <c r="EP26" s="44">
        <f t="shared" si="40"/>
        <v>-30</v>
      </c>
      <c r="EQ26" s="44">
        <f t="shared" si="41"/>
        <v>900</v>
      </c>
      <c r="ER26" s="44"/>
      <c r="ES26" s="44"/>
      <c r="ET26" s="44"/>
      <c r="EU26" s="44"/>
      <c r="FF26" s="1">
        <v>3</v>
      </c>
      <c r="FG26">
        <f t="shared" si="44"/>
        <v>1</v>
      </c>
      <c r="FH26" s="45">
        <f t="shared" si="96"/>
        <v>102.5</v>
      </c>
      <c r="FI26" s="45">
        <f t="shared" si="45"/>
        <v>62.5</v>
      </c>
      <c r="FJ26" s="44">
        <f t="shared" si="46"/>
        <v>-40</v>
      </c>
      <c r="FK26" s="44">
        <f t="shared" si="47"/>
        <v>1600</v>
      </c>
      <c r="FL26" s="44"/>
      <c r="FM26" s="44"/>
      <c r="FN26" s="44"/>
      <c r="FO26" s="44"/>
      <c r="FY26" s="1">
        <v>4</v>
      </c>
      <c r="FZ26">
        <f t="shared" si="50"/>
        <v>1</v>
      </c>
      <c r="GA26" s="45">
        <f t="shared" si="51"/>
        <v>108</v>
      </c>
      <c r="GB26" s="45">
        <f t="shared" si="52"/>
        <v>101.5</v>
      </c>
      <c r="GC26" s="44">
        <f t="shared" si="53"/>
        <v>-6.5</v>
      </c>
      <c r="GD26" s="44">
        <f t="shared" si="54"/>
        <v>42.25</v>
      </c>
      <c r="GE26" s="44"/>
      <c r="GF26" s="44"/>
      <c r="GG26" s="44"/>
      <c r="GH26" s="44"/>
      <c r="GP26" s="1"/>
      <c r="GQ26" s="1">
        <v>3</v>
      </c>
      <c r="GR26">
        <f t="shared" si="57"/>
        <v>1</v>
      </c>
      <c r="GS26" s="45">
        <f t="shared" si="58"/>
        <v>62.5</v>
      </c>
      <c r="GT26" s="45">
        <f t="shared" si="59"/>
        <v>95.5</v>
      </c>
      <c r="GU26" s="44">
        <f t="shared" si="60"/>
        <v>33</v>
      </c>
      <c r="GV26" s="44">
        <f t="shared" si="61"/>
        <v>1089</v>
      </c>
      <c r="GW26" s="44"/>
      <c r="GX26" s="44"/>
      <c r="GY26" s="44"/>
      <c r="GZ26" s="44"/>
      <c r="HI26" s="1">
        <v>3</v>
      </c>
      <c r="HJ26">
        <f t="shared" si="64"/>
        <v>1</v>
      </c>
      <c r="HK26" s="45">
        <f t="shared" si="65"/>
        <v>62.5</v>
      </c>
      <c r="HL26" s="45">
        <f t="shared" si="66"/>
        <v>72.5</v>
      </c>
      <c r="HM26" s="44">
        <f t="shared" si="67"/>
        <v>10</v>
      </c>
      <c r="HN26" s="44">
        <f t="shared" si="68"/>
        <v>100</v>
      </c>
      <c r="HO26" s="44"/>
      <c r="HP26" s="44"/>
      <c r="HQ26" s="44"/>
      <c r="HR26" s="44"/>
      <c r="HZ26" s="1"/>
      <c r="IA26" s="1">
        <v>2</v>
      </c>
      <c r="IB26">
        <f>'Deepfakes gesamt (120)'!L26</f>
        <v>8</v>
      </c>
      <c r="IC26" s="45">
        <f t="shared" si="97"/>
        <v>42.5</v>
      </c>
      <c r="ID26" s="45">
        <f t="shared" si="71"/>
        <v>67.5</v>
      </c>
      <c r="IE26" s="44">
        <f t="shared" si="72"/>
        <v>25</v>
      </c>
      <c r="IF26" s="44">
        <f t="shared" si="73"/>
        <v>625</v>
      </c>
      <c r="IG26" s="44"/>
      <c r="IH26" s="44"/>
      <c r="II26" s="44"/>
      <c r="IJ26" s="44"/>
      <c r="IR26" s="1"/>
      <c r="IT26" s="1">
        <v>2</v>
      </c>
      <c r="IU26" s="1">
        <f>'Deepfakes gesamt (120)'!M26</f>
        <v>3</v>
      </c>
      <c r="IV26" s="45">
        <f t="shared" si="76"/>
        <v>42.5</v>
      </c>
      <c r="IW26" s="45">
        <f t="shared" si="77"/>
        <v>16</v>
      </c>
      <c r="IX26" s="44">
        <f t="shared" si="78"/>
        <v>-26.5</v>
      </c>
      <c r="IY26" s="44">
        <f t="shared" si="79"/>
        <v>702.25</v>
      </c>
      <c r="IZ26" s="44"/>
      <c r="JA26" s="44"/>
      <c r="JB26" s="44"/>
      <c r="JC26" s="44"/>
      <c r="JL26" s="1">
        <v>2</v>
      </c>
      <c r="JM26" s="1">
        <f>'Deepfakes gesamt (120)'!Q26</f>
        <v>3</v>
      </c>
      <c r="JN26" s="45">
        <f t="shared" si="82"/>
        <v>42.5</v>
      </c>
      <c r="JO26" s="45">
        <f t="shared" si="83"/>
        <v>34</v>
      </c>
      <c r="JP26" s="44">
        <f t="shared" si="84"/>
        <v>-8.5</v>
      </c>
      <c r="JQ26" s="44">
        <f t="shared" si="85"/>
        <v>72.25</v>
      </c>
      <c r="JR26" s="44"/>
      <c r="JS26" s="44"/>
      <c r="JT26" s="44"/>
      <c r="JU26" s="44"/>
      <c r="KD26" s="1">
        <v>2</v>
      </c>
      <c r="KE26" s="1">
        <f>'Deepfakes gesamt (120)'!Q26</f>
        <v>3</v>
      </c>
      <c r="KF26" s="45">
        <f t="shared" si="88"/>
        <v>71.5</v>
      </c>
      <c r="KG26" s="45">
        <f t="shared" si="89"/>
        <v>34</v>
      </c>
      <c r="KH26" s="44">
        <f t="shared" si="90"/>
        <v>-37.5</v>
      </c>
      <c r="KI26" s="44">
        <f t="shared" si="91"/>
        <v>1406.25</v>
      </c>
      <c r="KJ26" s="44"/>
      <c r="KK26" s="44"/>
      <c r="KL26" s="44"/>
      <c r="KM26" s="44"/>
    </row>
    <row r="27" spans="1:299" x14ac:dyDescent="0.2">
      <c r="A27" s="32">
        <v>26</v>
      </c>
      <c r="B27" s="1">
        <v>8</v>
      </c>
      <c r="C27" s="27">
        <v>1</v>
      </c>
      <c r="D27" s="27">
        <v>2</v>
      </c>
      <c r="E27" s="27">
        <v>2</v>
      </c>
      <c r="F27" s="27">
        <v>1</v>
      </c>
      <c r="G27" s="27">
        <v>2</v>
      </c>
      <c r="H27" s="27">
        <v>2</v>
      </c>
      <c r="I27" s="27">
        <v>1</v>
      </c>
      <c r="J27" s="27">
        <v>2</v>
      </c>
      <c r="K27" s="27">
        <v>2</v>
      </c>
      <c r="L27" s="27">
        <v>2</v>
      </c>
      <c r="M27">
        <f t="shared" si="1"/>
        <v>3</v>
      </c>
      <c r="N27">
        <f t="shared" si="2"/>
        <v>7</v>
      </c>
      <c r="O27">
        <f t="shared" si="3"/>
        <v>10</v>
      </c>
      <c r="T27" s="32">
        <v>26</v>
      </c>
      <c r="U27" s="1">
        <v>8</v>
      </c>
      <c r="V27">
        <f t="shared" si="98"/>
        <v>3</v>
      </c>
      <c r="X27">
        <v>5.79</v>
      </c>
      <c r="Y27">
        <v>1.28</v>
      </c>
      <c r="Z27" s="44">
        <f t="shared" si="5"/>
        <v>2.21</v>
      </c>
      <c r="AA27" s="44">
        <f t="shared" si="6"/>
        <v>1.72</v>
      </c>
      <c r="AB27" s="44">
        <f t="shared" si="94"/>
        <v>3.8011999999999997</v>
      </c>
      <c r="AE27" s="44">
        <f t="shared" si="7"/>
        <v>4.8841000000000001</v>
      </c>
      <c r="AF27" s="44">
        <f t="shared" si="8"/>
        <v>2.9583999999999997</v>
      </c>
      <c r="AP27" s="32">
        <v>26</v>
      </c>
      <c r="AQ27" s="1">
        <v>3</v>
      </c>
      <c r="AR27">
        <f t="shared" si="99"/>
        <v>3</v>
      </c>
      <c r="AS27">
        <v>2.69</v>
      </c>
      <c r="AT27" s="44">
        <f t="shared" si="10"/>
        <v>0.31000000000000005</v>
      </c>
      <c r="AU27" s="44">
        <f t="shared" si="11"/>
        <v>0.53320000000000012</v>
      </c>
      <c r="AX27" s="44">
        <f t="shared" si="12"/>
        <v>9.6100000000000033E-2</v>
      </c>
      <c r="BB27" t="s">
        <v>326</v>
      </c>
      <c r="BE27" s="32">
        <v>26</v>
      </c>
      <c r="BF27" s="27">
        <v>2</v>
      </c>
      <c r="BG27" s="27">
        <v>2</v>
      </c>
      <c r="BH27" s="27">
        <v>1</v>
      </c>
      <c r="BI27" s="27">
        <v>2</v>
      </c>
      <c r="BJ27" s="27">
        <v>2</v>
      </c>
      <c r="BK27">
        <f t="shared" si="13"/>
        <v>1</v>
      </c>
      <c r="BL27" s="1"/>
      <c r="BM27" s="1"/>
      <c r="BN27" s="45"/>
      <c r="BO27" s="1"/>
      <c r="BP27" s="1">
        <v>8</v>
      </c>
      <c r="BQ27">
        <f t="shared" si="14"/>
        <v>3</v>
      </c>
      <c r="BR27" s="45">
        <f t="shared" si="15"/>
        <v>108.5</v>
      </c>
      <c r="BS27" s="45">
        <f t="shared" si="16"/>
        <v>105</v>
      </c>
      <c r="BT27" s="44">
        <f t="shared" si="17"/>
        <v>-3.5</v>
      </c>
      <c r="BU27" s="44">
        <f t="shared" si="18"/>
        <v>12.25</v>
      </c>
      <c r="BV27" s="44"/>
      <c r="BW27" s="44"/>
      <c r="BX27" s="44"/>
      <c r="BY27" s="44"/>
      <c r="CI27" s="1">
        <v>3</v>
      </c>
      <c r="CJ27">
        <f t="shared" si="19"/>
        <v>3</v>
      </c>
      <c r="CK27" s="45">
        <f t="shared" si="20"/>
        <v>73.5</v>
      </c>
      <c r="CL27" s="45">
        <f t="shared" si="21"/>
        <v>105</v>
      </c>
      <c r="CM27" s="44">
        <f t="shared" si="22"/>
        <v>31.5</v>
      </c>
      <c r="CN27" s="44">
        <f t="shared" si="23"/>
        <v>992.25</v>
      </c>
      <c r="CO27" s="44"/>
      <c r="CP27" s="44"/>
      <c r="CQ27" s="44"/>
      <c r="CR27" s="44"/>
      <c r="DA27" s="1">
        <v>8</v>
      </c>
      <c r="DB27">
        <f t="shared" si="24"/>
        <v>1</v>
      </c>
      <c r="DC27" s="45">
        <f t="shared" si="25"/>
        <v>108.5</v>
      </c>
      <c r="DD27" s="45">
        <f t="shared" si="26"/>
        <v>72.5</v>
      </c>
      <c r="DE27" s="44">
        <f t="shared" si="27"/>
        <v>-36</v>
      </c>
      <c r="DF27" s="44">
        <f t="shared" si="28"/>
        <v>1296</v>
      </c>
      <c r="DG27" s="44"/>
      <c r="DH27" s="44"/>
      <c r="DI27" s="44"/>
      <c r="DJ27" s="44"/>
      <c r="DT27" s="1">
        <v>3</v>
      </c>
      <c r="DU27">
        <f t="shared" si="31"/>
        <v>1</v>
      </c>
      <c r="DV27" s="45">
        <f t="shared" si="95"/>
        <v>73.5</v>
      </c>
      <c r="DW27" s="45">
        <f t="shared" si="32"/>
        <v>72.5</v>
      </c>
      <c r="DX27" s="44">
        <f t="shared" si="33"/>
        <v>-1</v>
      </c>
      <c r="DY27" s="44">
        <f t="shared" si="34"/>
        <v>1</v>
      </c>
      <c r="DZ27" s="44"/>
      <c r="EA27" s="44"/>
      <c r="EB27" s="44"/>
      <c r="EC27" s="44"/>
      <c r="EL27" s="1">
        <v>2</v>
      </c>
      <c r="EM27">
        <f t="shared" si="37"/>
        <v>1</v>
      </c>
      <c r="EN27" s="45">
        <f t="shared" si="38"/>
        <v>56</v>
      </c>
      <c r="EO27" s="45">
        <f t="shared" si="39"/>
        <v>72.5</v>
      </c>
      <c r="EP27" s="44">
        <f t="shared" si="40"/>
        <v>16.5</v>
      </c>
      <c r="EQ27" s="44">
        <f t="shared" si="41"/>
        <v>272.25</v>
      </c>
      <c r="ER27" s="44"/>
      <c r="ES27" s="44"/>
      <c r="ET27" s="44"/>
      <c r="EU27" s="44"/>
      <c r="FF27" s="1">
        <v>2</v>
      </c>
      <c r="FG27">
        <f t="shared" si="44"/>
        <v>3</v>
      </c>
      <c r="FH27" s="45">
        <f t="shared" si="96"/>
        <v>56</v>
      </c>
      <c r="FI27" s="45">
        <f t="shared" si="45"/>
        <v>105</v>
      </c>
      <c r="FJ27" s="44">
        <f t="shared" si="46"/>
        <v>49</v>
      </c>
      <c r="FK27" s="44">
        <f t="shared" si="47"/>
        <v>2401</v>
      </c>
      <c r="FL27" s="44"/>
      <c r="FM27" s="44"/>
      <c r="FN27" s="44"/>
      <c r="FO27" s="44"/>
      <c r="FY27" s="1">
        <v>4</v>
      </c>
      <c r="FZ27">
        <f t="shared" si="50"/>
        <v>0</v>
      </c>
      <c r="GA27" s="45">
        <f t="shared" si="51"/>
        <v>108</v>
      </c>
      <c r="GB27" s="45">
        <f t="shared" si="52"/>
        <v>41.5</v>
      </c>
      <c r="GC27" s="44">
        <f t="shared" si="53"/>
        <v>-66.5</v>
      </c>
      <c r="GD27" s="44">
        <f t="shared" si="54"/>
        <v>4422.25</v>
      </c>
      <c r="GE27" s="44"/>
      <c r="GF27" s="44"/>
      <c r="GG27" s="44"/>
      <c r="GH27" s="44"/>
      <c r="GP27" s="1"/>
      <c r="GQ27" s="1">
        <v>3</v>
      </c>
      <c r="GR27">
        <f t="shared" si="57"/>
        <v>0</v>
      </c>
      <c r="GS27" s="45">
        <f t="shared" si="58"/>
        <v>62.5</v>
      </c>
      <c r="GT27" s="45">
        <f t="shared" si="59"/>
        <v>38</v>
      </c>
      <c r="GU27" s="44">
        <f t="shared" si="60"/>
        <v>-24.5</v>
      </c>
      <c r="GV27" s="44">
        <f t="shared" si="61"/>
        <v>600.25</v>
      </c>
      <c r="GW27" s="44"/>
      <c r="GX27" s="44"/>
      <c r="GY27" s="44"/>
      <c r="GZ27" s="44"/>
      <c r="HI27" s="1">
        <v>3</v>
      </c>
      <c r="HJ27">
        <f t="shared" si="64"/>
        <v>1</v>
      </c>
      <c r="HK27" s="45">
        <f t="shared" si="65"/>
        <v>62.5</v>
      </c>
      <c r="HL27" s="45">
        <f t="shared" si="66"/>
        <v>72.5</v>
      </c>
      <c r="HM27" s="44">
        <f t="shared" si="67"/>
        <v>10</v>
      </c>
      <c r="HN27" s="44">
        <f t="shared" si="68"/>
        <v>100</v>
      </c>
      <c r="HO27" s="44"/>
      <c r="HP27" s="44"/>
      <c r="HQ27" s="44"/>
      <c r="HR27" s="44"/>
      <c r="HZ27" s="1"/>
      <c r="IA27" s="1">
        <v>3</v>
      </c>
      <c r="IB27">
        <f>'Deepfakes gesamt (120)'!L27</f>
        <v>9</v>
      </c>
      <c r="IC27" s="45">
        <f t="shared" si="97"/>
        <v>91</v>
      </c>
      <c r="ID27" s="45">
        <f t="shared" si="71"/>
        <v>90.5</v>
      </c>
      <c r="IE27" s="44">
        <f t="shared" si="72"/>
        <v>-0.5</v>
      </c>
      <c r="IF27" s="44">
        <f t="shared" si="73"/>
        <v>0.25</v>
      </c>
      <c r="IG27" s="44"/>
      <c r="IH27" s="44"/>
      <c r="II27" s="44"/>
      <c r="IJ27" s="44"/>
      <c r="IR27" s="1"/>
      <c r="IT27" s="1">
        <v>3</v>
      </c>
      <c r="IU27" s="1">
        <f>'Deepfakes gesamt (120)'!M27</f>
        <v>4</v>
      </c>
      <c r="IV27" s="45">
        <f t="shared" si="76"/>
        <v>91</v>
      </c>
      <c r="IW27" s="45">
        <f t="shared" si="77"/>
        <v>40.5</v>
      </c>
      <c r="IX27" s="44">
        <f t="shared" si="78"/>
        <v>-50.5</v>
      </c>
      <c r="IY27" s="44">
        <f t="shared" si="79"/>
        <v>2550.25</v>
      </c>
      <c r="IZ27" s="44"/>
      <c r="JA27" s="44"/>
      <c r="JB27" s="44"/>
      <c r="JC27" s="44"/>
      <c r="JL27" s="1">
        <v>3</v>
      </c>
      <c r="JM27" s="1">
        <f>'Deepfakes gesamt (120)'!Q27</f>
        <v>4</v>
      </c>
      <c r="JN27" s="45">
        <f t="shared" si="82"/>
        <v>91</v>
      </c>
      <c r="JO27" s="45">
        <f t="shared" si="83"/>
        <v>72.5</v>
      </c>
      <c r="JP27" s="44">
        <f t="shared" si="84"/>
        <v>-18.5</v>
      </c>
      <c r="JQ27" s="44">
        <f t="shared" si="85"/>
        <v>342.25</v>
      </c>
      <c r="JR27" s="44"/>
      <c r="JS27" s="44"/>
      <c r="JT27" s="44"/>
      <c r="JU27" s="44"/>
      <c r="KD27" s="1">
        <v>1</v>
      </c>
      <c r="KE27" s="1">
        <f>'Deepfakes gesamt (120)'!Q27</f>
        <v>4</v>
      </c>
      <c r="KF27" s="45">
        <f t="shared" si="88"/>
        <v>24.5</v>
      </c>
      <c r="KG27" s="45">
        <f t="shared" si="89"/>
        <v>72.5</v>
      </c>
      <c r="KH27" s="44">
        <f t="shared" si="90"/>
        <v>48</v>
      </c>
      <c r="KI27" s="44">
        <f t="shared" si="91"/>
        <v>2304</v>
      </c>
      <c r="KJ27" s="44"/>
      <c r="KK27" s="44"/>
      <c r="KL27" s="44"/>
      <c r="KM27" s="44"/>
    </row>
    <row r="28" spans="1:299" x14ac:dyDescent="0.2">
      <c r="A28" s="32">
        <v>27</v>
      </c>
      <c r="B28" s="1">
        <v>4</v>
      </c>
      <c r="C28" s="27">
        <v>2</v>
      </c>
      <c r="D28" s="27">
        <v>1</v>
      </c>
      <c r="E28" s="27">
        <v>2</v>
      </c>
      <c r="F28" s="27">
        <v>2</v>
      </c>
      <c r="G28" s="27">
        <v>2</v>
      </c>
      <c r="H28" s="27">
        <v>2</v>
      </c>
      <c r="I28" s="27">
        <v>2</v>
      </c>
      <c r="J28" s="27">
        <v>2</v>
      </c>
      <c r="K28" s="27">
        <v>2</v>
      </c>
      <c r="L28" s="27">
        <v>1</v>
      </c>
      <c r="M28">
        <f t="shared" si="1"/>
        <v>2</v>
      </c>
      <c r="N28">
        <f t="shared" si="2"/>
        <v>8</v>
      </c>
      <c r="O28">
        <f t="shared" si="3"/>
        <v>10</v>
      </c>
      <c r="T28" s="32">
        <v>27</v>
      </c>
      <c r="U28" s="1">
        <v>4</v>
      </c>
      <c r="V28">
        <f t="shared" si="98"/>
        <v>2</v>
      </c>
      <c r="X28">
        <v>5.79</v>
      </c>
      <c r="Y28">
        <v>1.28</v>
      </c>
      <c r="Z28" s="44">
        <f t="shared" si="5"/>
        <v>-1.79</v>
      </c>
      <c r="AA28" s="44">
        <f t="shared" si="6"/>
        <v>0.72</v>
      </c>
      <c r="AB28" s="44">
        <f t="shared" si="94"/>
        <v>-1.2887999999999999</v>
      </c>
      <c r="AE28" s="44">
        <f t="shared" si="7"/>
        <v>3.2040999999999999</v>
      </c>
      <c r="AF28" s="44">
        <f t="shared" si="8"/>
        <v>0.51839999999999997</v>
      </c>
      <c r="AL28" t="s">
        <v>325</v>
      </c>
      <c r="AP28" s="32">
        <v>27</v>
      </c>
      <c r="AQ28" s="1">
        <v>3</v>
      </c>
      <c r="AR28">
        <f t="shared" si="99"/>
        <v>2</v>
      </c>
      <c r="AS28">
        <v>2.69</v>
      </c>
      <c r="AT28" s="44">
        <f t="shared" si="10"/>
        <v>0.31000000000000005</v>
      </c>
      <c r="AU28" s="44">
        <f t="shared" si="11"/>
        <v>0.22320000000000004</v>
      </c>
      <c r="AX28" s="44">
        <f t="shared" si="12"/>
        <v>9.6100000000000033E-2</v>
      </c>
      <c r="BB28" t="s">
        <v>327</v>
      </c>
      <c r="BE28" s="32">
        <v>27</v>
      </c>
      <c r="BF28" s="27">
        <v>1</v>
      </c>
      <c r="BG28" s="27">
        <v>2</v>
      </c>
      <c r="BH28" s="27">
        <v>2</v>
      </c>
      <c r="BI28" s="27">
        <v>2</v>
      </c>
      <c r="BJ28" s="27">
        <v>1</v>
      </c>
      <c r="BK28">
        <f t="shared" si="13"/>
        <v>2</v>
      </c>
      <c r="BL28" s="1"/>
      <c r="BM28" s="1"/>
      <c r="BN28" s="45"/>
      <c r="BO28" s="1"/>
      <c r="BP28" s="1">
        <v>4</v>
      </c>
      <c r="BQ28">
        <f t="shared" si="14"/>
        <v>2</v>
      </c>
      <c r="BR28" s="45">
        <f t="shared" si="15"/>
        <v>22</v>
      </c>
      <c r="BS28" s="45">
        <f t="shared" si="16"/>
        <v>90</v>
      </c>
      <c r="BT28" s="44">
        <f t="shared" si="17"/>
        <v>68</v>
      </c>
      <c r="BU28" s="44">
        <f t="shared" si="18"/>
        <v>4624</v>
      </c>
      <c r="BV28" s="44"/>
      <c r="BW28" s="44"/>
      <c r="BX28" s="44"/>
      <c r="BY28" s="44"/>
      <c r="CI28" s="1">
        <v>3</v>
      </c>
      <c r="CJ28">
        <f t="shared" si="19"/>
        <v>2</v>
      </c>
      <c r="CK28" s="45">
        <f t="shared" si="20"/>
        <v>73.5</v>
      </c>
      <c r="CL28" s="45">
        <f t="shared" si="21"/>
        <v>90</v>
      </c>
      <c r="CM28" s="44">
        <f t="shared" si="22"/>
        <v>16.5</v>
      </c>
      <c r="CN28" s="44">
        <f t="shared" si="23"/>
        <v>272.25</v>
      </c>
      <c r="CO28" s="44"/>
      <c r="CP28" s="44"/>
      <c r="CQ28" s="44"/>
      <c r="CR28" s="44"/>
      <c r="DA28" s="1">
        <v>4</v>
      </c>
      <c r="DB28">
        <f t="shared" si="24"/>
        <v>2</v>
      </c>
      <c r="DC28" s="45">
        <f t="shared" si="25"/>
        <v>22</v>
      </c>
      <c r="DD28" s="45">
        <f t="shared" si="26"/>
        <v>99.5</v>
      </c>
      <c r="DE28" s="44">
        <f t="shared" si="27"/>
        <v>77.5</v>
      </c>
      <c r="DF28" s="44">
        <f t="shared" si="28"/>
        <v>6006.25</v>
      </c>
      <c r="DG28" s="44"/>
      <c r="DH28" s="44"/>
      <c r="DI28" s="44"/>
      <c r="DJ28" s="44"/>
      <c r="DT28" s="1">
        <v>3</v>
      </c>
      <c r="DU28">
        <f t="shared" si="31"/>
        <v>2</v>
      </c>
      <c r="DV28" s="45">
        <f t="shared" si="95"/>
        <v>73.5</v>
      </c>
      <c r="DW28" s="45">
        <f t="shared" si="32"/>
        <v>99.5</v>
      </c>
      <c r="DX28" s="44">
        <f t="shared" si="33"/>
        <v>26</v>
      </c>
      <c r="DY28" s="44">
        <f t="shared" si="34"/>
        <v>676</v>
      </c>
      <c r="DZ28" s="44"/>
      <c r="EA28" s="44"/>
      <c r="EB28" s="44"/>
      <c r="EC28" s="44"/>
      <c r="EL28" s="1">
        <v>2</v>
      </c>
      <c r="EM28">
        <f t="shared" si="37"/>
        <v>2</v>
      </c>
      <c r="EN28" s="45">
        <f t="shared" si="38"/>
        <v>56</v>
      </c>
      <c r="EO28" s="45">
        <f t="shared" si="39"/>
        <v>99.5</v>
      </c>
      <c r="EP28" s="44">
        <f t="shared" si="40"/>
        <v>43.5</v>
      </c>
      <c r="EQ28" s="44">
        <f t="shared" si="41"/>
        <v>1892.25</v>
      </c>
      <c r="ER28" s="44"/>
      <c r="ES28" s="44"/>
      <c r="ET28" s="44"/>
      <c r="EU28" s="44"/>
      <c r="FF28" s="1">
        <v>2</v>
      </c>
      <c r="FG28">
        <f t="shared" si="44"/>
        <v>2</v>
      </c>
      <c r="FH28" s="45">
        <f t="shared" si="96"/>
        <v>56</v>
      </c>
      <c r="FI28" s="45">
        <f t="shared" si="45"/>
        <v>90</v>
      </c>
      <c r="FJ28" s="44">
        <f t="shared" si="46"/>
        <v>34</v>
      </c>
      <c r="FK28" s="44">
        <f t="shared" si="47"/>
        <v>1156</v>
      </c>
      <c r="FL28" s="44"/>
      <c r="FM28" s="44"/>
      <c r="FN28" s="44"/>
      <c r="FO28" s="44"/>
      <c r="FY28" s="1">
        <v>3</v>
      </c>
      <c r="FZ28">
        <f t="shared" si="50"/>
        <v>0</v>
      </c>
      <c r="GA28" s="45">
        <f t="shared" si="51"/>
        <v>70</v>
      </c>
      <c r="GB28" s="45">
        <f t="shared" si="52"/>
        <v>41.5</v>
      </c>
      <c r="GC28" s="44">
        <f t="shared" si="53"/>
        <v>-28.5</v>
      </c>
      <c r="GD28" s="44">
        <f t="shared" si="54"/>
        <v>812.25</v>
      </c>
      <c r="GE28" s="44"/>
      <c r="GF28" s="44"/>
      <c r="GG28" s="44"/>
      <c r="GH28" s="44"/>
      <c r="GP28" s="1"/>
      <c r="GQ28" s="1">
        <v>3</v>
      </c>
      <c r="GR28">
        <f t="shared" si="57"/>
        <v>0</v>
      </c>
      <c r="GS28" s="45">
        <f t="shared" si="58"/>
        <v>62.5</v>
      </c>
      <c r="GT28" s="45">
        <f t="shared" si="59"/>
        <v>38</v>
      </c>
      <c r="GU28" s="44">
        <f t="shared" si="60"/>
        <v>-24.5</v>
      </c>
      <c r="GV28" s="44">
        <f t="shared" si="61"/>
        <v>600.25</v>
      </c>
      <c r="GW28" s="44"/>
      <c r="GX28" s="44"/>
      <c r="GY28" s="44"/>
      <c r="GZ28" s="44"/>
      <c r="HI28" s="1">
        <v>3</v>
      </c>
      <c r="HJ28">
        <f t="shared" si="64"/>
        <v>2</v>
      </c>
      <c r="HK28" s="45">
        <f t="shared" si="65"/>
        <v>62.5</v>
      </c>
      <c r="HL28" s="45">
        <f t="shared" si="66"/>
        <v>99.5</v>
      </c>
      <c r="HM28" s="44">
        <f t="shared" si="67"/>
        <v>37</v>
      </c>
      <c r="HN28" s="44">
        <f t="shared" si="68"/>
        <v>1369</v>
      </c>
      <c r="HO28" s="44"/>
      <c r="HP28" s="44"/>
      <c r="HQ28" s="44"/>
      <c r="HR28" s="44"/>
      <c r="HZ28" s="1"/>
      <c r="IA28" s="1">
        <v>2</v>
      </c>
      <c r="IB28">
        <f>'Deepfakes gesamt (120)'!L28</f>
        <v>10</v>
      </c>
      <c r="IC28" s="45">
        <f t="shared" si="97"/>
        <v>42.5</v>
      </c>
      <c r="ID28" s="45">
        <f t="shared" si="71"/>
        <v>110.5</v>
      </c>
      <c r="IE28" s="44">
        <f t="shared" si="72"/>
        <v>68</v>
      </c>
      <c r="IF28" s="44">
        <f t="shared" si="73"/>
        <v>4624</v>
      </c>
      <c r="IG28" s="44"/>
      <c r="IH28" s="44"/>
      <c r="II28" s="44"/>
      <c r="IJ28" s="44"/>
      <c r="IR28" s="1"/>
      <c r="IT28" s="1">
        <v>2</v>
      </c>
      <c r="IU28" s="1">
        <f>'Deepfakes gesamt (120)'!M28</f>
        <v>5</v>
      </c>
      <c r="IV28" s="45">
        <f t="shared" si="76"/>
        <v>42.5</v>
      </c>
      <c r="IW28" s="45">
        <f t="shared" si="77"/>
        <v>72</v>
      </c>
      <c r="IX28" s="44">
        <f t="shared" si="78"/>
        <v>29.5</v>
      </c>
      <c r="IY28" s="44">
        <f t="shared" si="79"/>
        <v>870.25</v>
      </c>
      <c r="IZ28" s="44"/>
      <c r="JA28" s="44"/>
      <c r="JB28" s="44"/>
      <c r="JC28" s="44"/>
      <c r="JL28" s="1">
        <v>2</v>
      </c>
      <c r="JM28" s="1">
        <f>'Deepfakes gesamt (120)'!Q28</f>
        <v>5</v>
      </c>
      <c r="JN28" s="45">
        <f t="shared" si="82"/>
        <v>42.5</v>
      </c>
      <c r="JO28" s="45">
        <f t="shared" si="83"/>
        <v>107</v>
      </c>
      <c r="JP28" s="44">
        <f t="shared" si="84"/>
        <v>64.5</v>
      </c>
      <c r="JQ28" s="44">
        <f t="shared" si="85"/>
        <v>4160.25</v>
      </c>
      <c r="JR28" s="44"/>
      <c r="JS28" s="44"/>
      <c r="JT28" s="44"/>
      <c r="JU28" s="44"/>
      <c r="KD28" s="1">
        <v>2</v>
      </c>
      <c r="KE28" s="1">
        <f>'Deepfakes gesamt (120)'!Q28</f>
        <v>5</v>
      </c>
      <c r="KF28" s="45">
        <f t="shared" si="88"/>
        <v>71.5</v>
      </c>
      <c r="KG28" s="45">
        <f t="shared" si="89"/>
        <v>107</v>
      </c>
      <c r="KH28" s="44">
        <f t="shared" si="90"/>
        <v>35.5</v>
      </c>
      <c r="KI28" s="44">
        <f t="shared" si="91"/>
        <v>1260.25</v>
      </c>
      <c r="KJ28" s="44"/>
      <c r="KK28" s="44"/>
      <c r="KL28" s="44"/>
      <c r="KM28" s="44"/>
    </row>
    <row r="29" spans="1:299" x14ac:dyDescent="0.2">
      <c r="A29" s="32">
        <v>28</v>
      </c>
      <c r="B29" s="1">
        <v>7</v>
      </c>
      <c r="C29" s="27">
        <v>2</v>
      </c>
      <c r="D29" s="27">
        <v>2</v>
      </c>
      <c r="E29" s="27">
        <v>2</v>
      </c>
      <c r="F29" s="27">
        <v>2</v>
      </c>
      <c r="G29" s="27">
        <v>2</v>
      </c>
      <c r="H29" s="27">
        <v>2</v>
      </c>
      <c r="I29" s="27">
        <v>2</v>
      </c>
      <c r="J29" s="27">
        <v>2</v>
      </c>
      <c r="K29" s="27">
        <v>2</v>
      </c>
      <c r="L29" s="27">
        <v>1</v>
      </c>
      <c r="M29">
        <f t="shared" si="1"/>
        <v>1</v>
      </c>
      <c r="N29">
        <f t="shared" si="2"/>
        <v>9</v>
      </c>
      <c r="O29">
        <f t="shared" si="3"/>
        <v>10</v>
      </c>
      <c r="T29" s="32">
        <v>28</v>
      </c>
      <c r="U29" s="1">
        <v>7</v>
      </c>
      <c r="V29">
        <f t="shared" si="98"/>
        <v>1</v>
      </c>
      <c r="X29">
        <v>5.79</v>
      </c>
      <c r="Y29">
        <v>1.28</v>
      </c>
      <c r="Z29" s="44">
        <f t="shared" si="5"/>
        <v>1.21</v>
      </c>
      <c r="AA29" s="44">
        <f t="shared" si="6"/>
        <v>-0.28000000000000003</v>
      </c>
      <c r="AB29" s="44">
        <f t="shared" si="94"/>
        <v>-0.33880000000000005</v>
      </c>
      <c r="AE29" s="44">
        <f t="shared" si="7"/>
        <v>1.4641</v>
      </c>
      <c r="AF29" s="44">
        <f t="shared" si="8"/>
        <v>7.8400000000000011E-2</v>
      </c>
      <c r="AL29" t="s">
        <v>326</v>
      </c>
      <c r="AP29" s="32">
        <v>28</v>
      </c>
      <c r="AQ29" s="1">
        <v>3</v>
      </c>
      <c r="AR29">
        <f t="shared" si="99"/>
        <v>1</v>
      </c>
      <c r="AS29">
        <v>2.69</v>
      </c>
      <c r="AT29" s="44">
        <f t="shared" si="10"/>
        <v>0.31000000000000005</v>
      </c>
      <c r="AU29" s="44">
        <f t="shared" si="11"/>
        <v>-8.680000000000003E-2</v>
      </c>
      <c r="AX29" s="44">
        <f t="shared" si="12"/>
        <v>9.6100000000000033E-2</v>
      </c>
      <c r="BB29" t="s">
        <v>328</v>
      </c>
      <c r="BE29" s="32">
        <v>28</v>
      </c>
      <c r="BF29" s="27">
        <v>2</v>
      </c>
      <c r="BG29" s="27">
        <v>2</v>
      </c>
      <c r="BH29" s="27">
        <v>2</v>
      </c>
      <c r="BI29" s="27">
        <v>2</v>
      </c>
      <c r="BJ29" s="27">
        <v>1</v>
      </c>
      <c r="BK29">
        <f t="shared" si="13"/>
        <v>1</v>
      </c>
      <c r="BL29" s="1"/>
      <c r="BM29" s="1"/>
      <c r="BN29" s="45"/>
      <c r="BO29" s="1"/>
      <c r="BP29" s="1">
        <v>7</v>
      </c>
      <c r="BQ29">
        <f t="shared" si="14"/>
        <v>1</v>
      </c>
      <c r="BR29" s="45">
        <f t="shared" si="15"/>
        <v>82</v>
      </c>
      <c r="BS29" s="45">
        <f t="shared" si="16"/>
        <v>62.5</v>
      </c>
      <c r="BT29" s="44">
        <f t="shared" si="17"/>
        <v>-19.5</v>
      </c>
      <c r="BU29" s="44">
        <f t="shared" si="18"/>
        <v>380.25</v>
      </c>
      <c r="BV29" s="44"/>
      <c r="BW29" s="44"/>
      <c r="BX29" s="44"/>
      <c r="BY29" s="44"/>
      <c r="CI29" s="1">
        <v>3</v>
      </c>
      <c r="CJ29">
        <f t="shared" si="19"/>
        <v>1</v>
      </c>
      <c r="CK29" s="45">
        <f t="shared" si="20"/>
        <v>73.5</v>
      </c>
      <c r="CL29" s="45">
        <f t="shared" si="21"/>
        <v>62.5</v>
      </c>
      <c r="CM29" s="44">
        <f t="shared" si="22"/>
        <v>-11</v>
      </c>
      <c r="CN29" s="44">
        <f t="shared" si="23"/>
        <v>121</v>
      </c>
      <c r="CO29" s="44"/>
      <c r="CP29" s="44"/>
      <c r="CQ29" s="44"/>
      <c r="CR29" s="44"/>
      <c r="DA29" s="1">
        <v>7</v>
      </c>
      <c r="DB29">
        <f t="shared" si="24"/>
        <v>1</v>
      </c>
      <c r="DC29" s="45">
        <f t="shared" si="25"/>
        <v>82</v>
      </c>
      <c r="DD29" s="45">
        <f t="shared" si="26"/>
        <v>72.5</v>
      </c>
      <c r="DE29" s="44">
        <f t="shared" si="27"/>
        <v>-9.5</v>
      </c>
      <c r="DF29" s="44">
        <f t="shared" si="28"/>
        <v>90.25</v>
      </c>
      <c r="DG29" s="44"/>
      <c r="DH29" s="44"/>
      <c r="DI29" s="44"/>
      <c r="DJ29" s="44"/>
      <c r="DT29" s="1">
        <v>3</v>
      </c>
      <c r="DU29">
        <f t="shared" si="31"/>
        <v>1</v>
      </c>
      <c r="DV29" s="45">
        <f t="shared" si="95"/>
        <v>73.5</v>
      </c>
      <c r="DW29" s="45">
        <f t="shared" si="32"/>
        <v>72.5</v>
      </c>
      <c r="DX29" s="44">
        <f t="shared" si="33"/>
        <v>-1</v>
      </c>
      <c r="DY29" s="44">
        <f t="shared" si="34"/>
        <v>1</v>
      </c>
      <c r="DZ29" s="44"/>
      <c r="EA29" s="44"/>
      <c r="EB29" s="44"/>
      <c r="EC29" s="44"/>
      <c r="EL29" s="1">
        <v>2</v>
      </c>
      <c r="EM29">
        <f t="shared" si="37"/>
        <v>1</v>
      </c>
      <c r="EN29" s="45">
        <f t="shared" si="38"/>
        <v>56</v>
      </c>
      <c r="EO29" s="45">
        <f t="shared" si="39"/>
        <v>72.5</v>
      </c>
      <c r="EP29" s="44">
        <f t="shared" si="40"/>
        <v>16.5</v>
      </c>
      <c r="EQ29" s="44">
        <f t="shared" si="41"/>
        <v>272.25</v>
      </c>
      <c r="ER29" s="44"/>
      <c r="ES29" s="44"/>
      <c r="ET29" s="44"/>
      <c r="EU29" s="44"/>
      <c r="FF29" s="1">
        <v>2</v>
      </c>
      <c r="FG29">
        <f t="shared" si="44"/>
        <v>1</v>
      </c>
      <c r="FH29" s="45">
        <f t="shared" si="96"/>
        <v>56</v>
      </c>
      <c r="FI29" s="45">
        <f t="shared" si="45"/>
        <v>62.5</v>
      </c>
      <c r="FJ29" s="44">
        <f t="shared" si="46"/>
        <v>6.5</v>
      </c>
      <c r="FK29" s="44">
        <f t="shared" si="47"/>
        <v>42.25</v>
      </c>
      <c r="FL29" s="44"/>
      <c r="FM29" s="44"/>
      <c r="FN29" s="44"/>
      <c r="FO29" s="44"/>
      <c r="FY29" s="1">
        <v>3</v>
      </c>
      <c r="FZ29">
        <f t="shared" si="50"/>
        <v>1</v>
      </c>
      <c r="GA29" s="45">
        <f t="shared" si="51"/>
        <v>70</v>
      </c>
      <c r="GB29" s="45">
        <f t="shared" si="52"/>
        <v>101.5</v>
      </c>
      <c r="GC29" s="44">
        <f t="shared" si="53"/>
        <v>31.5</v>
      </c>
      <c r="GD29" s="44">
        <f t="shared" si="54"/>
        <v>992.25</v>
      </c>
      <c r="GE29" s="44"/>
      <c r="GF29" s="44"/>
      <c r="GG29" s="44"/>
      <c r="GH29" s="44"/>
      <c r="GP29" s="1"/>
      <c r="GQ29" s="1">
        <v>3</v>
      </c>
      <c r="GR29">
        <f t="shared" si="57"/>
        <v>1</v>
      </c>
      <c r="GS29" s="45">
        <f t="shared" si="58"/>
        <v>62.5</v>
      </c>
      <c r="GT29" s="45">
        <f t="shared" si="59"/>
        <v>95.5</v>
      </c>
      <c r="GU29" s="44">
        <f t="shared" si="60"/>
        <v>33</v>
      </c>
      <c r="GV29" s="44">
        <f t="shared" si="61"/>
        <v>1089</v>
      </c>
      <c r="GW29" s="44"/>
      <c r="GX29" s="44"/>
      <c r="GY29" s="44"/>
      <c r="GZ29" s="44"/>
      <c r="HI29" s="1">
        <v>3</v>
      </c>
      <c r="HJ29">
        <f t="shared" si="64"/>
        <v>1</v>
      </c>
      <c r="HK29" s="45">
        <f t="shared" si="65"/>
        <v>62.5</v>
      </c>
      <c r="HL29" s="45">
        <f t="shared" si="66"/>
        <v>72.5</v>
      </c>
      <c r="HM29" s="44">
        <f t="shared" si="67"/>
        <v>10</v>
      </c>
      <c r="HN29" s="44">
        <f t="shared" si="68"/>
        <v>100</v>
      </c>
      <c r="HO29" s="44"/>
      <c r="HP29" s="44"/>
      <c r="HQ29" s="44"/>
      <c r="HR29" s="44"/>
      <c r="HZ29" s="1"/>
      <c r="IA29" s="1">
        <v>2</v>
      </c>
      <c r="IB29">
        <f>'Deepfakes gesamt (120)'!L29</f>
        <v>10</v>
      </c>
      <c r="IC29" s="45">
        <f t="shared" si="97"/>
        <v>42.5</v>
      </c>
      <c r="ID29" s="45">
        <f t="shared" si="71"/>
        <v>110.5</v>
      </c>
      <c r="IE29" s="44">
        <f t="shared" si="72"/>
        <v>68</v>
      </c>
      <c r="IF29" s="44">
        <f t="shared" si="73"/>
        <v>4624</v>
      </c>
      <c r="IG29" s="44"/>
      <c r="IH29" s="44"/>
      <c r="II29" s="44"/>
      <c r="IJ29" s="44"/>
      <c r="IR29" s="1"/>
      <c r="IT29" s="1">
        <v>2</v>
      </c>
      <c r="IU29" s="1">
        <f>'Deepfakes gesamt (120)'!M29</f>
        <v>5</v>
      </c>
      <c r="IV29" s="45">
        <f t="shared" si="76"/>
        <v>42.5</v>
      </c>
      <c r="IW29" s="45">
        <f t="shared" si="77"/>
        <v>72</v>
      </c>
      <c r="IX29" s="44">
        <f t="shared" si="78"/>
        <v>29.5</v>
      </c>
      <c r="IY29" s="44">
        <f t="shared" si="79"/>
        <v>870.25</v>
      </c>
      <c r="IZ29" s="44"/>
      <c r="JA29" s="44"/>
      <c r="JB29" s="44"/>
      <c r="JC29" s="44"/>
      <c r="JL29" s="1">
        <v>2</v>
      </c>
      <c r="JM29" s="1">
        <f>'Deepfakes gesamt (120)'!Q29</f>
        <v>5</v>
      </c>
      <c r="JN29" s="45">
        <f t="shared" si="82"/>
        <v>42.5</v>
      </c>
      <c r="JO29" s="45">
        <f t="shared" si="83"/>
        <v>107</v>
      </c>
      <c r="JP29" s="44">
        <f t="shared" si="84"/>
        <v>64.5</v>
      </c>
      <c r="JQ29" s="44">
        <f t="shared" si="85"/>
        <v>4160.25</v>
      </c>
      <c r="JR29" s="44"/>
      <c r="JS29" s="44"/>
      <c r="JT29" s="44"/>
      <c r="JU29" s="44"/>
      <c r="KD29" s="1">
        <v>3</v>
      </c>
      <c r="KE29" s="1">
        <f>'Deepfakes gesamt (120)'!Q29</f>
        <v>5</v>
      </c>
      <c r="KF29" s="45">
        <f t="shared" si="88"/>
        <v>107.5</v>
      </c>
      <c r="KG29" s="45">
        <f t="shared" si="89"/>
        <v>107</v>
      </c>
      <c r="KH29" s="44">
        <f t="shared" si="90"/>
        <v>-0.5</v>
      </c>
      <c r="KI29" s="44">
        <f t="shared" si="91"/>
        <v>0.25</v>
      </c>
      <c r="KJ29" s="44"/>
      <c r="KK29" s="44"/>
      <c r="KL29" s="44"/>
      <c r="KM29" s="44"/>
    </row>
    <row r="30" spans="1:299" x14ac:dyDescent="0.2">
      <c r="A30" s="32">
        <v>29</v>
      </c>
      <c r="B30" s="1">
        <v>4</v>
      </c>
      <c r="C30" s="27">
        <v>1</v>
      </c>
      <c r="D30" s="27">
        <v>2</v>
      </c>
      <c r="E30" s="27">
        <v>2</v>
      </c>
      <c r="F30" s="27">
        <v>2</v>
      </c>
      <c r="G30" s="27">
        <v>2</v>
      </c>
      <c r="H30" s="27">
        <v>2</v>
      </c>
      <c r="I30" s="27">
        <v>2</v>
      </c>
      <c r="J30" s="27">
        <v>2</v>
      </c>
      <c r="K30" s="27">
        <v>2</v>
      </c>
      <c r="L30" s="27">
        <v>2</v>
      </c>
      <c r="M30">
        <f t="shared" si="1"/>
        <v>1</v>
      </c>
      <c r="N30">
        <f t="shared" si="2"/>
        <v>9</v>
      </c>
      <c r="O30">
        <f t="shared" si="3"/>
        <v>10</v>
      </c>
      <c r="T30" s="32">
        <v>29</v>
      </c>
      <c r="U30" s="1">
        <v>4</v>
      </c>
      <c r="V30">
        <f t="shared" si="98"/>
        <v>1</v>
      </c>
      <c r="X30">
        <v>5.79</v>
      </c>
      <c r="Y30">
        <v>1.28</v>
      </c>
      <c r="Z30" s="44">
        <f t="shared" si="5"/>
        <v>-1.79</v>
      </c>
      <c r="AA30" s="44">
        <f t="shared" si="6"/>
        <v>-0.28000000000000003</v>
      </c>
      <c r="AB30" s="44">
        <f t="shared" si="94"/>
        <v>0.50120000000000009</v>
      </c>
      <c r="AE30" s="44">
        <f t="shared" si="7"/>
        <v>3.2040999999999999</v>
      </c>
      <c r="AF30" s="44">
        <f t="shared" si="8"/>
        <v>7.8400000000000011E-2</v>
      </c>
      <c r="AL30" t="s">
        <v>329</v>
      </c>
      <c r="AP30" s="32">
        <v>29</v>
      </c>
      <c r="AQ30" s="1">
        <v>2</v>
      </c>
      <c r="AR30">
        <f t="shared" si="99"/>
        <v>1</v>
      </c>
      <c r="AS30">
        <v>2.69</v>
      </c>
      <c r="AT30" s="44">
        <f t="shared" si="10"/>
        <v>-0.69</v>
      </c>
      <c r="AU30" s="44">
        <f t="shared" si="11"/>
        <v>0.19320000000000001</v>
      </c>
      <c r="AX30" s="44">
        <f t="shared" si="12"/>
        <v>0.47609999999999991</v>
      </c>
      <c r="BE30" s="32">
        <v>29</v>
      </c>
      <c r="BF30" s="27">
        <v>2</v>
      </c>
      <c r="BG30" s="27">
        <v>2</v>
      </c>
      <c r="BH30" s="27">
        <v>2</v>
      </c>
      <c r="BI30" s="27">
        <v>2</v>
      </c>
      <c r="BJ30" s="27">
        <v>2</v>
      </c>
      <c r="BK30">
        <f t="shared" si="13"/>
        <v>0</v>
      </c>
      <c r="BL30" s="1"/>
      <c r="BM30" s="1"/>
      <c r="BN30" s="45"/>
      <c r="BO30" s="1"/>
      <c r="BP30" s="1">
        <v>4</v>
      </c>
      <c r="BQ30">
        <f t="shared" si="14"/>
        <v>1</v>
      </c>
      <c r="BR30" s="45">
        <f t="shared" si="15"/>
        <v>22</v>
      </c>
      <c r="BS30" s="45">
        <f t="shared" si="16"/>
        <v>62.5</v>
      </c>
      <c r="BT30" s="44">
        <f t="shared" si="17"/>
        <v>40.5</v>
      </c>
      <c r="BU30" s="44">
        <f t="shared" si="18"/>
        <v>1640.25</v>
      </c>
      <c r="BV30" s="44"/>
      <c r="BW30" s="44"/>
      <c r="BX30" s="44"/>
      <c r="BY30" s="44"/>
      <c r="CI30" s="1">
        <v>2</v>
      </c>
      <c r="CJ30">
        <f t="shared" si="19"/>
        <v>1</v>
      </c>
      <c r="CK30" s="45">
        <f t="shared" si="20"/>
        <v>30.5</v>
      </c>
      <c r="CL30" s="45">
        <f t="shared" si="21"/>
        <v>62.5</v>
      </c>
      <c r="CM30" s="44">
        <f t="shared" si="22"/>
        <v>32</v>
      </c>
      <c r="CN30" s="44">
        <f t="shared" si="23"/>
        <v>1024</v>
      </c>
      <c r="CO30" s="44"/>
      <c r="CP30" s="44"/>
      <c r="CQ30" s="44"/>
      <c r="CR30" s="44"/>
      <c r="DA30" s="1">
        <v>4</v>
      </c>
      <c r="DB30">
        <f t="shared" si="24"/>
        <v>0</v>
      </c>
      <c r="DC30" s="45">
        <f t="shared" si="25"/>
        <v>22</v>
      </c>
      <c r="DD30" s="45">
        <f t="shared" si="26"/>
        <v>27</v>
      </c>
      <c r="DE30" s="44">
        <f t="shared" si="27"/>
        <v>5</v>
      </c>
      <c r="DF30" s="44">
        <f t="shared" si="28"/>
        <v>25</v>
      </c>
      <c r="DG30" s="44"/>
      <c r="DH30" s="44"/>
      <c r="DI30" s="44"/>
      <c r="DJ30" s="44"/>
      <c r="DT30" s="1">
        <v>2</v>
      </c>
      <c r="DU30">
        <f t="shared" si="31"/>
        <v>0</v>
      </c>
      <c r="DV30" s="45">
        <f t="shared" si="95"/>
        <v>30.5</v>
      </c>
      <c r="DW30" s="45">
        <f t="shared" si="32"/>
        <v>27</v>
      </c>
      <c r="DX30" s="44">
        <f t="shared" si="33"/>
        <v>-3.5</v>
      </c>
      <c r="DY30" s="44">
        <f t="shared" si="34"/>
        <v>12.25</v>
      </c>
      <c r="DZ30" s="44"/>
      <c r="EA30" s="44"/>
      <c r="EB30" s="44"/>
      <c r="EC30" s="44"/>
      <c r="EL30" s="1">
        <v>1</v>
      </c>
      <c r="EM30">
        <f t="shared" si="37"/>
        <v>0</v>
      </c>
      <c r="EN30" s="45">
        <f t="shared" si="38"/>
        <v>14</v>
      </c>
      <c r="EO30" s="45">
        <f t="shared" si="39"/>
        <v>27</v>
      </c>
      <c r="EP30" s="44">
        <f t="shared" si="40"/>
        <v>13</v>
      </c>
      <c r="EQ30" s="44">
        <f t="shared" si="41"/>
        <v>169</v>
      </c>
      <c r="ER30" s="44"/>
      <c r="ES30" s="44"/>
      <c r="ET30" s="44"/>
      <c r="EU30" s="44"/>
      <c r="FF30" s="1">
        <v>1</v>
      </c>
      <c r="FG30">
        <f t="shared" si="44"/>
        <v>1</v>
      </c>
      <c r="FH30" s="45">
        <f t="shared" si="96"/>
        <v>14</v>
      </c>
      <c r="FI30" s="45">
        <f t="shared" si="45"/>
        <v>62.5</v>
      </c>
      <c r="FJ30" s="44">
        <f t="shared" si="46"/>
        <v>48.5</v>
      </c>
      <c r="FK30" s="44">
        <f t="shared" si="47"/>
        <v>2352.25</v>
      </c>
      <c r="FL30" s="44"/>
      <c r="FM30" s="44"/>
      <c r="FN30" s="44"/>
      <c r="FO30" s="44"/>
      <c r="FY30" s="1">
        <v>3</v>
      </c>
      <c r="FZ30">
        <f t="shared" si="50"/>
        <v>1</v>
      </c>
      <c r="GA30" s="45">
        <f t="shared" si="51"/>
        <v>70</v>
      </c>
      <c r="GB30" s="45">
        <f t="shared" si="52"/>
        <v>101.5</v>
      </c>
      <c r="GC30" s="44">
        <f t="shared" si="53"/>
        <v>31.5</v>
      </c>
      <c r="GD30" s="44">
        <f t="shared" si="54"/>
        <v>992.25</v>
      </c>
      <c r="GE30" s="44"/>
      <c r="GF30" s="44"/>
      <c r="GG30" s="44"/>
      <c r="GH30" s="44"/>
      <c r="GP30" s="1"/>
      <c r="GQ30" s="1">
        <v>2</v>
      </c>
      <c r="GR30">
        <f t="shared" si="57"/>
        <v>1</v>
      </c>
      <c r="GS30" s="45">
        <f t="shared" si="58"/>
        <v>19.5</v>
      </c>
      <c r="GT30" s="45">
        <f t="shared" si="59"/>
        <v>95.5</v>
      </c>
      <c r="GU30" s="44">
        <f t="shared" si="60"/>
        <v>76</v>
      </c>
      <c r="GV30" s="44">
        <f t="shared" si="61"/>
        <v>5776</v>
      </c>
      <c r="GW30" s="44"/>
      <c r="GX30" s="44"/>
      <c r="GY30" s="44"/>
      <c r="GZ30" s="44"/>
      <c r="HI30" s="1">
        <v>2</v>
      </c>
      <c r="HJ30">
        <f t="shared" si="64"/>
        <v>0</v>
      </c>
      <c r="HK30" s="45">
        <f t="shared" si="65"/>
        <v>19.5</v>
      </c>
      <c r="HL30" s="45">
        <f t="shared" si="66"/>
        <v>27</v>
      </c>
      <c r="HM30" s="44">
        <f t="shared" si="67"/>
        <v>7.5</v>
      </c>
      <c r="HN30" s="44">
        <f t="shared" si="68"/>
        <v>56.25</v>
      </c>
      <c r="HO30" s="44"/>
      <c r="HP30" s="44"/>
      <c r="HQ30" s="44"/>
      <c r="HR30" s="44"/>
      <c r="HZ30" s="1"/>
      <c r="IA30" s="1">
        <v>3</v>
      </c>
      <c r="IB30">
        <f>'Deepfakes gesamt (120)'!L30</f>
        <v>8</v>
      </c>
      <c r="IC30" s="45">
        <f t="shared" si="97"/>
        <v>91</v>
      </c>
      <c r="ID30" s="45">
        <f t="shared" si="71"/>
        <v>67.5</v>
      </c>
      <c r="IE30" s="44">
        <f t="shared" si="72"/>
        <v>-23.5</v>
      </c>
      <c r="IF30" s="44">
        <f t="shared" si="73"/>
        <v>552.25</v>
      </c>
      <c r="IG30" s="44"/>
      <c r="IH30" s="44"/>
      <c r="II30" s="44"/>
      <c r="IJ30" s="44"/>
      <c r="IR30" s="1"/>
      <c r="IT30" s="1">
        <v>3</v>
      </c>
      <c r="IU30" s="1">
        <f>'Deepfakes gesamt (120)'!M30</f>
        <v>3</v>
      </c>
      <c r="IV30" s="45">
        <f t="shared" si="76"/>
        <v>91</v>
      </c>
      <c r="IW30" s="45">
        <f t="shared" si="77"/>
        <v>16</v>
      </c>
      <c r="IX30" s="44">
        <f t="shared" si="78"/>
        <v>-75</v>
      </c>
      <c r="IY30" s="44">
        <f t="shared" si="79"/>
        <v>5625</v>
      </c>
      <c r="IZ30" s="44"/>
      <c r="JA30" s="44"/>
      <c r="JB30" s="44"/>
      <c r="JC30" s="44"/>
      <c r="JL30" s="1">
        <v>3</v>
      </c>
      <c r="JM30" s="1">
        <f>'Deepfakes gesamt (120)'!Q30</f>
        <v>3</v>
      </c>
      <c r="JN30" s="45">
        <f t="shared" si="82"/>
        <v>91</v>
      </c>
      <c r="JO30" s="45">
        <f t="shared" si="83"/>
        <v>34</v>
      </c>
      <c r="JP30" s="44">
        <f t="shared" si="84"/>
        <v>-57</v>
      </c>
      <c r="JQ30" s="44">
        <f t="shared" si="85"/>
        <v>3249</v>
      </c>
      <c r="JR30" s="44"/>
      <c r="JS30" s="44"/>
      <c r="JT30" s="44"/>
      <c r="JU30" s="44"/>
      <c r="KD30" s="1">
        <v>1</v>
      </c>
      <c r="KE30" s="1">
        <f>'Deepfakes gesamt (120)'!Q30</f>
        <v>3</v>
      </c>
      <c r="KF30" s="45">
        <f t="shared" si="88"/>
        <v>24.5</v>
      </c>
      <c r="KG30" s="45">
        <f t="shared" si="89"/>
        <v>34</v>
      </c>
      <c r="KH30" s="44">
        <f t="shared" si="90"/>
        <v>9.5</v>
      </c>
      <c r="KI30" s="44">
        <f t="shared" si="91"/>
        <v>90.25</v>
      </c>
      <c r="KJ30" s="44"/>
      <c r="KK30" s="44"/>
      <c r="KL30" s="44"/>
      <c r="KM30" s="44"/>
    </row>
    <row r="31" spans="1:299" x14ac:dyDescent="0.2">
      <c r="A31" s="32">
        <v>30</v>
      </c>
      <c r="B31" s="1">
        <v>8</v>
      </c>
      <c r="C31" s="27">
        <v>2</v>
      </c>
      <c r="D31" s="27">
        <v>2</v>
      </c>
      <c r="E31" s="27">
        <v>2</v>
      </c>
      <c r="F31" s="27">
        <v>2</v>
      </c>
      <c r="G31" s="27">
        <v>2</v>
      </c>
      <c r="H31" s="27">
        <v>2</v>
      </c>
      <c r="I31" s="27">
        <v>2</v>
      </c>
      <c r="J31" s="27">
        <v>2</v>
      </c>
      <c r="K31" s="27">
        <v>2</v>
      </c>
      <c r="L31" s="27">
        <v>1</v>
      </c>
      <c r="M31">
        <f t="shared" si="1"/>
        <v>1</v>
      </c>
      <c r="N31">
        <f t="shared" si="2"/>
        <v>9</v>
      </c>
      <c r="O31">
        <f t="shared" si="3"/>
        <v>10</v>
      </c>
      <c r="T31" s="32">
        <v>30</v>
      </c>
      <c r="U31" s="1">
        <v>8</v>
      </c>
      <c r="V31">
        <f t="shared" si="98"/>
        <v>1</v>
      </c>
      <c r="X31">
        <v>5.79</v>
      </c>
      <c r="Y31">
        <v>1.28</v>
      </c>
      <c r="Z31" s="44">
        <f t="shared" si="5"/>
        <v>2.21</v>
      </c>
      <c r="AA31" s="44">
        <f t="shared" si="6"/>
        <v>-0.28000000000000003</v>
      </c>
      <c r="AB31" s="44">
        <f t="shared" si="94"/>
        <v>-0.61880000000000002</v>
      </c>
      <c r="AE31" s="44">
        <f t="shared" si="7"/>
        <v>4.8841000000000001</v>
      </c>
      <c r="AF31" s="44">
        <f t="shared" si="8"/>
        <v>7.8400000000000011E-2</v>
      </c>
      <c r="AL31" t="s">
        <v>330</v>
      </c>
      <c r="AP31" s="32">
        <v>30</v>
      </c>
      <c r="AQ31" s="1">
        <v>4</v>
      </c>
      <c r="AR31">
        <f t="shared" si="99"/>
        <v>1</v>
      </c>
      <c r="AS31">
        <v>2.69</v>
      </c>
      <c r="AT31" s="44">
        <f t="shared" si="10"/>
        <v>1.31</v>
      </c>
      <c r="AU31" s="44">
        <f t="shared" si="11"/>
        <v>-0.36680000000000007</v>
      </c>
      <c r="AX31" s="44">
        <f t="shared" si="12"/>
        <v>1.7161000000000002</v>
      </c>
      <c r="BE31" s="32">
        <v>30</v>
      </c>
      <c r="BF31" s="27">
        <v>2</v>
      </c>
      <c r="BG31" s="27">
        <v>2</v>
      </c>
      <c r="BH31" s="27">
        <v>2</v>
      </c>
      <c r="BI31" s="27">
        <v>2</v>
      </c>
      <c r="BJ31" s="27">
        <v>1</v>
      </c>
      <c r="BK31">
        <f t="shared" si="13"/>
        <v>1</v>
      </c>
      <c r="BL31" s="1"/>
      <c r="BM31" s="1"/>
      <c r="BN31" s="45"/>
      <c r="BO31" s="1"/>
      <c r="BP31" s="1">
        <v>8</v>
      </c>
      <c r="BQ31">
        <f t="shared" si="14"/>
        <v>1</v>
      </c>
      <c r="BR31" s="45">
        <f t="shared" si="15"/>
        <v>108.5</v>
      </c>
      <c r="BS31" s="45">
        <f t="shared" si="16"/>
        <v>62.5</v>
      </c>
      <c r="BT31" s="44">
        <f t="shared" si="17"/>
        <v>-46</v>
      </c>
      <c r="BU31" s="44">
        <f t="shared" si="18"/>
        <v>2116</v>
      </c>
      <c r="BV31" s="44"/>
      <c r="BW31" s="44"/>
      <c r="BX31" s="44"/>
      <c r="BY31" s="44"/>
      <c r="CI31" s="1">
        <v>4</v>
      </c>
      <c r="CJ31">
        <f t="shared" si="19"/>
        <v>1</v>
      </c>
      <c r="CK31" s="45">
        <f t="shared" si="20"/>
        <v>109</v>
      </c>
      <c r="CL31" s="45">
        <f t="shared" si="21"/>
        <v>62.5</v>
      </c>
      <c r="CM31" s="44">
        <f t="shared" si="22"/>
        <v>-46.5</v>
      </c>
      <c r="CN31" s="44">
        <f t="shared" si="23"/>
        <v>2162.25</v>
      </c>
      <c r="CO31" s="44"/>
      <c r="CP31" s="44"/>
      <c r="CQ31" s="44"/>
      <c r="CR31" s="44"/>
      <c r="DA31" s="1">
        <v>8</v>
      </c>
      <c r="DB31">
        <f t="shared" si="24"/>
        <v>1</v>
      </c>
      <c r="DC31" s="45">
        <f t="shared" si="25"/>
        <v>108.5</v>
      </c>
      <c r="DD31" s="45">
        <f t="shared" si="26"/>
        <v>72.5</v>
      </c>
      <c r="DE31" s="44">
        <f t="shared" si="27"/>
        <v>-36</v>
      </c>
      <c r="DF31" s="44">
        <f t="shared" si="28"/>
        <v>1296</v>
      </c>
      <c r="DG31" s="44"/>
      <c r="DH31" s="44"/>
      <c r="DI31" s="44"/>
      <c r="DJ31" s="44"/>
      <c r="DT31" s="1">
        <v>4</v>
      </c>
      <c r="DU31">
        <f t="shared" si="31"/>
        <v>1</v>
      </c>
      <c r="DV31" s="45">
        <f t="shared" si="95"/>
        <v>109</v>
      </c>
      <c r="DW31" s="45">
        <f t="shared" si="32"/>
        <v>72.5</v>
      </c>
      <c r="DX31" s="44">
        <f t="shared" si="33"/>
        <v>-36.5</v>
      </c>
      <c r="DY31" s="44">
        <f t="shared" si="34"/>
        <v>1332.25</v>
      </c>
      <c r="DZ31" s="44"/>
      <c r="EA31" s="44"/>
      <c r="EB31" s="44"/>
      <c r="EC31" s="44"/>
      <c r="EL31" s="1">
        <v>2</v>
      </c>
      <c r="EM31">
        <f t="shared" si="37"/>
        <v>1</v>
      </c>
      <c r="EN31" s="45">
        <f t="shared" si="38"/>
        <v>56</v>
      </c>
      <c r="EO31" s="45">
        <f t="shared" si="39"/>
        <v>72.5</v>
      </c>
      <c r="EP31" s="44">
        <f t="shared" si="40"/>
        <v>16.5</v>
      </c>
      <c r="EQ31" s="44">
        <f t="shared" si="41"/>
        <v>272.25</v>
      </c>
      <c r="ER31" s="44"/>
      <c r="ES31" s="44"/>
      <c r="ET31" s="44"/>
      <c r="EU31" s="44"/>
      <c r="FF31" s="1">
        <v>2</v>
      </c>
      <c r="FG31">
        <f t="shared" si="44"/>
        <v>1</v>
      </c>
      <c r="FH31" s="45">
        <f t="shared" si="96"/>
        <v>56</v>
      </c>
      <c r="FI31" s="45">
        <f t="shared" si="45"/>
        <v>62.5</v>
      </c>
      <c r="FJ31" s="44">
        <f t="shared" si="46"/>
        <v>6.5</v>
      </c>
      <c r="FK31" s="44">
        <f t="shared" si="47"/>
        <v>42.25</v>
      </c>
      <c r="FL31" s="44"/>
      <c r="FM31" s="44"/>
      <c r="FN31" s="44"/>
      <c r="FO31" s="44"/>
      <c r="FY31" s="1">
        <v>2</v>
      </c>
      <c r="FZ31">
        <f t="shared" si="50"/>
        <v>1</v>
      </c>
      <c r="GA31" s="45">
        <f t="shared" si="51"/>
        <v>26.5</v>
      </c>
      <c r="GB31" s="45">
        <f t="shared" si="52"/>
        <v>101.5</v>
      </c>
      <c r="GC31" s="44">
        <f t="shared" si="53"/>
        <v>75</v>
      </c>
      <c r="GD31" s="44">
        <f t="shared" si="54"/>
        <v>5625</v>
      </c>
      <c r="GE31" s="44"/>
      <c r="GF31" s="44"/>
      <c r="GG31" s="44"/>
      <c r="GH31" s="44"/>
      <c r="GP31" s="1"/>
      <c r="GQ31" s="1">
        <v>4</v>
      </c>
      <c r="GR31">
        <f t="shared" si="57"/>
        <v>1</v>
      </c>
      <c r="GS31" s="45">
        <f t="shared" si="58"/>
        <v>107</v>
      </c>
      <c r="GT31" s="45">
        <f t="shared" si="59"/>
        <v>95.5</v>
      </c>
      <c r="GU31" s="44">
        <f t="shared" si="60"/>
        <v>-11.5</v>
      </c>
      <c r="GV31" s="44">
        <f t="shared" si="61"/>
        <v>132.25</v>
      </c>
      <c r="GW31" s="44"/>
      <c r="GX31" s="44"/>
      <c r="GY31" s="44"/>
      <c r="GZ31" s="44"/>
      <c r="HI31" s="1">
        <v>4</v>
      </c>
      <c r="HJ31">
        <f t="shared" si="64"/>
        <v>1</v>
      </c>
      <c r="HK31" s="45">
        <f t="shared" si="65"/>
        <v>107</v>
      </c>
      <c r="HL31" s="45">
        <f t="shared" si="66"/>
        <v>72.5</v>
      </c>
      <c r="HM31" s="44">
        <f t="shared" si="67"/>
        <v>-34.5</v>
      </c>
      <c r="HN31" s="44">
        <f t="shared" si="68"/>
        <v>1190.25</v>
      </c>
      <c r="HO31" s="44"/>
      <c r="HP31" s="44"/>
      <c r="HQ31" s="44"/>
      <c r="HR31" s="44"/>
      <c r="HZ31" s="1"/>
      <c r="IA31" s="1">
        <v>2</v>
      </c>
      <c r="IB31">
        <f>'Deepfakes gesamt (120)'!L31</f>
        <v>6</v>
      </c>
      <c r="IC31" s="45">
        <f t="shared" si="97"/>
        <v>42.5</v>
      </c>
      <c r="ID31" s="45">
        <f t="shared" si="71"/>
        <v>26.5</v>
      </c>
      <c r="IE31" s="44">
        <f t="shared" si="72"/>
        <v>-16</v>
      </c>
      <c r="IF31" s="44">
        <f t="shared" si="73"/>
        <v>256</v>
      </c>
      <c r="IG31" s="44"/>
      <c r="IH31" s="44"/>
      <c r="II31" s="44"/>
      <c r="IJ31" s="44"/>
      <c r="IR31" s="1"/>
      <c r="IT31" s="1">
        <v>2</v>
      </c>
      <c r="IU31" s="1">
        <f>'Deepfakes gesamt (120)'!M31</f>
        <v>5</v>
      </c>
      <c r="IV31" s="45">
        <f t="shared" si="76"/>
        <v>42.5</v>
      </c>
      <c r="IW31" s="45">
        <f t="shared" si="77"/>
        <v>72</v>
      </c>
      <c r="IX31" s="44">
        <f t="shared" si="78"/>
        <v>29.5</v>
      </c>
      <c r="IY31" s="44">
        <f t="shared" si="79"/>
        <v>870.25</v>
      </c>
      <c r="IZ31" s="44"/>
      <c r="JA31" s="44"/>
      <c r="JB31" s="44"/>
      <c r="JC31" s="44"/>
      <c r="JL31" s="1">
        <v>2</v>
      </c>
      <c r="JM31" s="1">
        <f>'Deepfakes gesamt (120)'!Q31</f>
        <v>3</v>
      </c>
      <c r="JN31" s="45">
        <f t="shared" si="82"/>
        <v>42.5</v>
      </c>
      <c r="JO31" s="45">
        <f t="shared" si="83"/>
        <v>34</v>
      </c>
      <c r="JP31" s="44">
        <f t="shared" si="84"/>
        <v>-8.5</v>
      </c>
      <c r="JQ31" s="44">
        <f t="shared" si="85"/>
        <v>72.25</v>
      </c>
      <c r="JR31" s="44"/>
      <c r="JS31" s="44"/>
      <c r="JT31" s="44"/>
      <c r="JU31" s="44"/>
      <c r="KD31" s="1">
        <v>3</v>
      </c>
      <c r="KE31" s="1">
        <f>'Deepfakes gesamt (120)'!Q31</f>
        <v>3</v>
      </c>
      <c r="KF31" s="45">
        <f t="shared" si="88"/>
        <v>107.5</v>
      </c>
      <c r="KG31" s="45">
        <f t="shared" si="89"/>
        <v>34</v>
      </c>
      <c r="KH31" s="44">
        <f t="shared" si="90"/>
        <v>-73.5</v>
      </c>
      <c r="KI31" s="44">
        <f t="shared" si="91"/>
        <v>5402.25</v>
      </c>
      <c r="KJ31" s="44"/>
      <c r="KK31" s="44"/>
      <c r="KL31" s="44"/>
      <c r="KM31" s="44"/>
    </row>
    <row r="32" spans="1:299" x14ac:dyDescent="0.2">
      <c r="A32" s="32">
        <v>31</v>
      </c>
      <c r="B32" s="1">
        <v>8</v>
      </c>
      <c r="C32" s="27">
        <v>2</v>
      </c>
      <c r="D32" s="27">
        <v>2</v>
      </c>
      <c r="E32" s="27">
        <v>2</v>
      </c>
      <c r="F32" s="27">
        <v>2</v>
      </c>
      <c r="G32" s="27">
        <v>1</v>
      </c>
      <c r="H32" s="27">
        <v>2</v>
      </c>
      <c r="I32" s="27">
        <v>1</v>
      </c>
      <c r="J32" s="27">
        <v>2</v>
      </c>
      <c r="K32" s="27">
        <v>2</v>
      </c>
      <c r="L32" s="27">
        <v>1</v>
      </c>
      <c r="M32">
        <f t="shared" si="1"/>
        <v>3</v>
      </c>
      <c r="N32">
        <f t="shared" si="2"/>
        <v>7</v>
      </c>
      <c r="O32">
        <f t="shared" si="3"/>
        <v>10</v>
      </c>
      <c r="T32" s="32">
        <v>31</v>
      </c>
      <c r="U32" s="1">
        <v>8</v>
      </c>
      <c r="V32">
        <f t="shared" si="98"/>
        <v>3</v>
      </c>
      <c r="X32">
        <v>5.79</v>
      </c>
      <c r="Y32">
        <v>1.28</v>
      </c>
      <c r="Z32" s="44">
        <f t="shared" si="5"/>
        <v>2.21</v>
      </c>
      <c r="AA32" s="44">
        <f t="shared" si="6"/>
        <v>1.72</v>
      </c>
      <c r="AB32" s="44">
        <f t="shared" si="94"/>
        <v>3.8011999999999997</v>
      </c>
      <c r="AE32" s="44">
        <f t="shared" si="7"/>
        <v>4.8841000000000001</v>
      </c>
      <c r="AF32" s="44">
        <f t="shared" si="8"/>
        <v>2.9583999999999997</v>
      </c>
      <c r="AP32" s="32">
        <v>31</v>
      </c>
      <c r="AQ32" s="1">
        <v>4</v>
      </c>
      <c r="AR32">
        <f t="shared" si="99"/>
        <v>3</v>
      </c>
      <c r="AS32">
        <v>2.69</v>
      </c>
      <c r="AT32" s="44">
        <f t="shared" si="10"/>
        <v>1.31</v>
      </c>
      <c r="AU32" s="44">
        <f t="shared" si="11"/>
        <v>2.2532000000000001</v>
      </c>
      <c r="AX32" s="44">
        <f t="shared" si="12"/>
        <v>1.7161000000000002</v>
      </c>
      <c r="BE32" s="32">
        <v>31</v>
      </c>
      <c r="BF32" s="27">
        <v>2</v>
      </c>
      <c r="BG32" s="27">
        <v>1</v>
      </c>
      <c r="BH32" s="27">
        <v>1</v>
      </c>
      <c r="BI32" s="27">
        <v>2</v>
      </c>
      <c r="BJ32" s="27">
        <v>1</v>
      </c>
      <c r="BK32">
        <f t="shared" si="13"/>
        <v>3</v>
      </c>
      <c r="BL32" s="1"/>
      <c r="BM32" s="1"/>
      <c r="BN32" s="45"/>
      <c r="BO32" s="1"/>
      <c r="BP32" s="1">
        <v>8</v>
      </c>
      <c r="BQ32">
        <f t="shared" si="14"/>
        <v>3</v>
      </c>
      <c r="BR32" s="45">
        <f t="shared" si="15"/>
        <v>108.5</v>
      </c>
      <c r="BS32" s="45">
        <f t="shared" si="16"/>
        <v>105</v>
      </c>
      <c r="BT32" s="44">
        <f t="shared" si="17"/>
        <v>-3.5</v>
      </c>
      <c r="BU32" s="44">
        <f t="shared" si="18"/>
        <v>12.25</v>
      </c>
      <c r="BV32" s="44"/>
      <c r="BW32" s="44"/>
      <c r="BX32" s="44"/>
      <c r="BY32" s="44"/>
      <c r="CI32" s="1">
        <v>4</v>
      </c>
      <c r="CJ32">
        <f t="shared" si="19"/>
        <v>3</v>
      </c>
      <c r="CK32" s="45">
        <f t="shared" si="20"/>
        <v>109</v>
      </c>
      <c r="CL32" s="45">
        <f t="shared" si="21"/>
        <v>105</v>
      </c>
      <c r="CM32" s="44">
        <f t="shared" si="22"/>
        <v>-4</v>
      </c>
      <c r="CN32" s="44">
        <f t="shared" si="23"/>
        <v>16</v>
      </c>
      <c r="CO32" s="44"/>
      <c r="CP32" s="44"/>
      <c r="CQ32" s="44"/>
      <c r="CR32" s="44"/>
      <c r="DA32" s="1">
        <v>8</v>
      </c>
      <c r="DB32">
        <f t="shared" si="24"/>
        <v>3</v>
      </c>
      <c r="DC32" s="45">
        <f t="shared" si="25"/>
        <v>108.5</v>
      </c>
      <c r="DD32" s="45">
        <f t="shared" si="26"/>
        <v>113</v>
      </c>
      <c r="DE32" s="44">
        <f t="shared" si="27"/>
        <v>4.5</v>
      </c>
      <c r="DF32" s="44">
        <f t="shared" si="28"/>
        <v>20.25</v>
      </c>
      <c r="DG32" s="44"/>
      <c r="DH32" s="44"/>
      <c r="DI32" s="44"/>
      <c r="DJ32" s="44"/>
      <c r="DT32" s="1">
        <v>4</v>
      </c>
      <c r="DU32">
        <f t="shared" si="31"/>
        <v>3</v>
      </c>
      <c r="DV32" s="45">
        <f t="shared" si="95"/>
        <v>109</v>
      </c>
      <c r="DW32" s="45">
        <f t="shared" si="32"/>
        <v>113</v>
      </c>
      <c r="DX32" s="44">
        <f t="shared" si="33"/>
        <v>4</v>
      </c>
      <c r="DY32" s="44">
        <f t="shared" si="34"/>
        <v>16</v>
      </c>
      <c r="DZ32" s="44"/>
      <c r="EA32" s="44"/>
      <c r="EB32" s="44"/>
      <c r="EC32" s="44"/>
      <c r="EL32" s="1">
        <v>3</v>
      </c>
      <c r="EM32">
        <f t="shared" si="37"/>
        <v>3</v>
      </c>
      <c r="EN32" s="45">
        <f t="shared" si="38"/>
        <v>102.5</v>
      </c>
      <c r="EO32" s="45">
        <f t="shared" si="39"/>
        <v>113</v>
      </c>
      <c r="EP32" s="44">
        <f t="shared" si="40"/>
        <v>10.5</v>
      </c>
      <c r="EQ32" s="44">
        <f t="shared" si="41"/>
        <v>110.25</v>
      </c>
      <c r="ER32" s="44"/>
      <c r="ES32" s="44"/>
      <c r="ET32" s="44"/>
      <c r="EU32" s="44"/>
      <c r="FF32" s="1">
        <v>3</v>
      </c>
      <c r="FG32">
        <f t="shared" si="44"/>
        <v>3</v>
      </c>
      <c r="FH32" s="45">
        <f t="shared" si="96"/>
        <v>102.5</v>
      </c>
      <c r="FI32" s="45">
        <f t="shared" si="45"/>
        <v>105</v>
      </c>
      <c r="FJ32" s="44">
        <f t="shared" si="46"/>
        <v>2.5</v>
      </c>
      <c r="FK32" s="44">
        <f t="shared" si="47"/>
        <v>6.25</v>
      </c>
      <c r="FL32" s="44"/>
      <c r="FM32" s="44"/>
      <c r="FN32" s="44"/>
      <c r="FO32" s="44"/>
      <c r="FY32" s="1">
        <v>3</v>
      </c>
      <c r="FZ32">
        <f t="shared" si="50"/>
        <v>0</v>
      </c>
      <c r="GA32" s="45">
        <f t="shared" si="51"/>
        <v>70</v>
      </c>
      <c r="GB32" s="45">
        <f t="shared" si="52"/>
        <v>41.5</v>
      </c>
      <c r="GC32" s="44">
        <f t="shared" si="53"/>
        <v>-28.5</v>
      </c>
      <c r="GD32" s="44">
        <f t="shared" si="54"/>
        <v>812.25</v>
      </c>
      <c r="GE32" s="44"/>
      <c r="GF32" s="44"/>
      <c r="GG32" s="44"/>
      <c r="GH32" s="44"/>
      <c r="GP32" s="1"/>
      <c r="GQ32" s="1">
        <v>4</v>
      </c>
      <c r="GR32">
        <f t="shared" si="57"/>
        <v>0</v>
      </c>
      <c r="GS32" s="45">
        <f t="shared" si="58"/>
        <v>107</v>
      </c>
      <c r="GT32" s="45">
        <f t="shared" si="59"/>
        <v>38</v>
      </c>
      <c r="GU32" s="44">
        <f t="shared" si="60"/>
        <v>-69</v>
      </c>
      <c r="GV32" s="44">
        <f t="shared" si="61"/>
        <v>4761</v>
      </c>
      <c r="GW32" s="44"/>
      <c r="GX32" s="44"/>
      <c r="GY32" s="44"/>
      <c r="GZ32" s="44"/>
      <c r="HI32" s="1">
        <v>4</v>
      </c>
      <c r="HJ32">
        <f t="shared" si="64"/>
        <v>3</v>
      </c>
      <c r="HK32" s="45">
        <f t="shared" si="65"/>
        <v>107</v>
      </c>
      <c r="HL32" s="45">
        <f t="shared" si="66"/>
        <v>113</v>
      </c>
      <c r="HM32" s="44">
        <f t="shared" si="67"/>
        <v>6</v>
      </c>
      <c r="HN32" s="44">
        <f t="shared" si="68"/>
        <v>36</v>
      </c>
      <c r="HO32" s="44"/>
      <c r="HP32" s="44"/>
      <c r="HQ32" s="44"/>
      <c r="HR32" s="44"/>
      <c r="HZ32" s="1"/>
      <c r="IA32" s="1">
        <v>1</v>
      </c>
      <c r="IB32">
        <f>'Deepfakes gesamt (120)'!L32</f>
        <v>10</v>
      </c>
      <c r="IC32" s="45">
        <f t="shared" si="97"/>
        <v>12</v>
      </c>
      <c r="ID32" s="45">
        <f t="shared" si="71"/>
        <v>110.5</v>
      </c>
      <c r="IE32" s="44">
        <f t="shared" si="72"/>
        <v>98.5</v>
      </c>
      <c r="IF32" s="44">
        <f t="shared" si="73"/>
        <v>9702.25</v>
      </c>
      <c r="IG32" s="44"/>
      <c r="IH32" s="44"/>
      <c r="II32" s="44"/>
      <c r="IJ32" s="44"/>
      <c r="IR32" s="1"/>
      <c r="IT32" s="1">
        <v>1</v>
      </c>
      <c r="IU32" s="1">
        <f>'Deepfakes gesamt (120)'!M32</f>
        <v>5</v>
      </c>
      <c r="IV32" s="45">
        <f t="shared" si="76"/>
        <v>12</v>
      </c>
      <c r="IW32" s="45">
        <f t="shared" si="77"/>
        <v>72</v>
      </c>
      <c r="IX32" s="44">
        <f t="shared" si="78"/>
        <v>60</v>
      </c>
      <c r="IY32" s="44">
        <f t="shared" si="79"/>
        <v>3600</v>
      </c>
      <c r="IZ32" s="44"/>
      <c r="JA32" s="44"/>
      <c r="JB32" s="44"/>
      <c r="JC32" s="44"/>
      <c r="JL32" s="1">
        <v>1</v>
      </c>
      <c r="JM32" s="1">
        <f>'Deepfakes gesamt (120)'!Q32</f>
        <v>5</v>
      </c>
      <c r="JN32" s="45">
        <f t="shared" si="82"/>
        <v>12</v>
      </c>
      <c r="JO32" s="45">
        <f t="shared" si="83"/>
        <v>107</v>
      </c>
      <c r="JP32" s="44">
        <f t="shared" si="84"/>
        <v>95</v>
      </c>
      <c r="JQ32" s="44">
        <f t="shared" si="85"/>
        <v>9025</v>
      </c>
      <c r="JR32" s="44"/>
      <c r="JS32" s="44"/>
      <c r="JT32" s="44"/>
      <c r="JU32" s="44"/>
      <c r="KD32" s="1">
        <v>3</v>
      </c>
      <c r="KE32" s="1">
        <f>'Deepfakes gesamt (120)'!Q32</f>
        <v>5</v>
      </c>
      <c r="KF32" s="45">
        <f t="shared" si="88"/>
        <v>107.5</v>
      </c>
      <c r="KG32" s="45">
        <f t="shared" si="89"/>
        <v>107</v>
      </c>
      <c r="KH32" s="44">
        <f t="shared" si="90"/>
        <v>-0.5</v>
      </c>
      <c r="KI32" s="44">
        <f t="shared" si="91"/>
        <v>0.25</v>
      </c>
      <c r="KJ32" s="44"/>
      <c r="KK32" s="44"/>
      <c r="KL32" s="44"/>
      <c r="KM32" s="44"/>
    </row>
    <row r="33" spans="1:299" x14ac:dyDescent="0.2">
      <c r="A33" s="32">
        <v>32</v>
      </c>
      <c r="B33" s="1">
        <v>7</v>
      </c>
      <c r="C33" s="27">
        <v>2</v>
      </c>
      <c r="D33" s="27">
        <v>2</v>
      </c>
      <c r="E33" s="27">
        <v>2</v>
      </c>
      <c r="F33" s="27">
        <v>1</v>
      </c>
      <c r="G33" s="27">
        <v>2</v>
      </c>
      <c r="H33" s="27">
        <v>2</v>
      </c>
      <c r="I33" s="27">
        <v>2</v>
      </c>
      <c r="J33" s="27">
        <v>2</v>
      </c>
      <c r="K33" s="27">
        <v>2</v>
      </c>
      <c r="L33" s="27">
        <v>2</v>
      </c>
      <c r="M33">
        <f t="shared" si="1"/>
        <v>1</v>
      </c>
      <c r="N33">
        <f t="shared" si="2"/>
        <v>9</v>
      </c>
      <c r="O33">
        <f t="shared" si="3"/>
        <v>10</v>
      </c>
      <c r="T33" s="32">
        <v>32</v>
      </c>
      <c r="U33" s="1">
        <v>7</v>
      </c>
      <c r="V33">
        <f t="shared" si="98"/>
        <v>1</v>
      </c>
      <c r="X33">
        <v>5.79</v>
      </c>
      <c r="Y33">
        <v>1.28</v>
      </c>
      <c r="Z33" s="44">
        <f t="shared" si="5"/>
        <v>1.21</v>
      </c>
      <c r="AA33" s="44">
        <f t="shared" si="6"/>
        <v>-0.28000000000000003</v>
      </c>
      <c r="AB33" s="44">
        <f t="shared" si="94"/>
        <v>-0.33880000000000005</v>
      </c>
      <c r="AE33" s="44">
        <f t="shared" si="7"/>
        <v>1.4641</v>
      </c>
      <c r="AF33" s="44">
        <f t="shared" si="8"/>
        <v>7.8400000000000011E-2</v>
      </c>
      <c r="AP33" s="32">
        <v>32</v>
      </c>
      <c r="AQ33" s="1">
        <v>3</v>
      </c>
      <c r="AR33">
        <f t="shared" si="99"/>
        <v>1</v>
      </c>
      <c r="AS33">
        <v>2.69</v>
      </c>
      <c r="AT33" s="44">
        <f t="shared" si="10"/>
        <v>0.31000000000000005</v>
      </c>
      <c r="AU33" s="44">
        <f t="shared" si="11"/>
        <v>-8.680000000000003E-2</v>
      </c>
      <c r="AX33" s="44">
        <f t="shared" si="12"/>
        <v>9.6100000000000033E-2</v>
      </c>
      <c r="BE33" s="32">
        <v>32</v>
      </c>
      <c r="BF33" s="27">
        <v>2</v>
      </c>
      <c r="BG33" s="27">
        <v>2</v>
      </c>
      <c r="BH33" s="27">
        <v>2</v>
      </c>
      <c r="BI33" s="27">
        <v>2</v>
      </c>
      <c r="BJ33" s="27">
        <v>2</v>
      </c>
      <c r="BK33">
        <f t="shared" si="13"/>
        <v>0</v>
      </c>
      <c r="BL33" s="1"/>
      <c r="BM33" s="1"/>
      <c r="BN33" s="45"/>
      <c r="BO33" s="1"/>
      <c r="BP33" s="1">
        <v>7</v>
      </c>
      <c r="BQ33">
        <f t="shared" si="14"/>
        <v>1</v>
      </c>
      <c r="BR33" s="45">
        <f t="shared" si="15"/>
        <v>82</v>
      </c>
      <c r="BS33" s="45">
        <f t="shared" si="16"/>
        <v>62.5</v>
      </c>
      <c r="BT33" s="44">
        <f t="shared" si="17"/>
        <v>-19.5</v>
      </c>
      <c r="BU33" s="44">
        <f t="shared" si="18"/>
        <v>380.25</v>
      </c>
      <c r="BV33" s="44"/>
      <c r="BW33" s="44"/>
      <c r="BX33" s="44"/>
      <c r="BY33" s="44"/>
      <c r="CI33" s="1">
        <v>3</v>
      </c>
      <c r="CJ33">
        <f t="shared" si="19"/>
        <v>1</v>
      </c>
      <c r="CK33" s="45">
        <f t="shared" si="20"/>
        <v>73.5</v>
      </c>
      <c r="CL33" s="45">
        <f t="shared" si="21"/>
        <v>62.5</v>
      </c>
      <c r="CM33" s="44">
        <f t="shared" si="22"/>
        <v>-11</v>
      </c>
      <c r="CN33" s="44">
        <f t="shared" si="23"/>
        <v>121</v>
      </c>
      <c r="CO33" s="44"/>
      <c r="CP33" s="44"/>
      <c r="CQ33" s="44"/>
      <c r="CR33" s="44"/>
      <c r="DA33" s="1">
        <v>7</v>
      </c>
      <c r="DB33">
        <f t="shared" si="24"/>
        <v>0</v>
      </c>
      <c r="DC33" s="45">
        <f t="shared" si="25"/>
        <v>82</v>
      </c>
      <c r="DD33" s="45">
        <f t="shared" si="26"/>
        <v>27</v>
      </c>
      <c r="DE33" s="44">
        <f t="shared" si="27"/>
        <v>-55</v>
      </c>
      <c r="DF33" s="44">
        <f t="shared" si="28"/>
        <v>3025</v>
      </c>
      <c r="DG33" s="44"/>
      <c r="DH33" s="44"/>
      <c r="DI33" s="44"/>
      <c r="DJ33" s="44"/>
      <c r="DT33" s="1">
        <v>3</v>
      </c>
      <c r="DU33">
        <f t="shared" si="31"/>
        <v>0</v>
      </c>
      <c r="DV33" s="45">
        <f t="shared" si="95"/>
        <v>73.5</v>
      </c>
      <c r="DW33" s="45">
        <f t="shared" si="32"/>
        <v>27</v>
      </c>
      <c r="DX33" s="44">
        <f t="shared" si="33"/>
        <v>-46.5</v>
      </c>
      <c r="DY33" s="44">
        <f t="shared" si="34"/>
        <v>2162.25</v>
      </c>
      <c r="DZ33" s="44"/>
      <c r="EA33" s="44"/>
      <c r="EB33" s="44"/>
      <c r="EC33" s="44"/>
      <c r="EL33" s="1">
        <v>2</v>
      </c>
      <c r="EM33">
        <f t="shared" si="37"/>
        <v>0</v>
      </c>
      <c r="EN33" s="45">
        <f t="shared" si="38"/>
        <v>56</v>
      </c>
      <c r="EO33" s="45">
        <f t="shared" si="39"/>
        <v>27</v>
      </c>
      <c r="EP33" s="44">
        <f t="shared" si="40"/>
        <v>-29</v>
      </c>
      <c r="EQ33" s="44">
        <f t="shared" si="41"/>
        <v>841</v>
      </c>
      <c r="ER33" s="44"/>
      <c r="ES33" s="44"/>
      <c r="ET33" s="44"/>
      <c r="EU33" s="44"/>
      <c r="FF33" s="1">
        <v>2</v>
      </c>
      <c r="FG33">
        <f t="shared" si="44"/>
        <v>1</v>
      </c>
      <c r="FH33" s="45">
        <f t="shared" si="96"/>
        <v>56</v>
      </c>
      <c r="FI33" s="45">
        <f t="shared" si="45"/>
        <v>62.5</v>
      </c>
      <c r="FJ33" s="44">
        <f t="shared" si="46"/>
        <v>6.5</v>
      </c>
      <c r="FK33" s="44">
        <f t="shared" si="47"/>
        <v>42.25</v>
      </c>
      <c r="FL33" s="44"/>
      <c r="FM33" s="44"/>
      <c r="FN33" s="44"/>
      <c r="FO33" s="44"/>
      <c r="FY33" s="1">
        <v>4</v>
      </c>
      <c r="FZ33">
        <f t="shared" si="50"/>
        <v>1</v>
      </c>
      <c r="GA33" s="45">
        <f t="shared" si="51"/>
        <v>108</v>
      </c>
      <c r="GB33" s="45">
        <f t="shared" si="52"/>
        <v>101.5</v>
      </c>
      <c r="GC33" s="44">
        <f t="shared" si="53"/>
        <v>-6.5</v>
      </c>
      <c r="GD33" s="44">
        <f t="shared" si="54"/>
        <v>42.25</v>
      </c>
      <c r="GE33" s="44"/>
      <c r="GF33" s="44"/>
      <c r="GG33" s="44"/>
      <c r="GH33" s="44"/>
      <c r="GP33" s="1"/>
      <c r="GQ33" s="1">
        <v>3</v>
      </c>
      <c r="GR33">
        <f t="shared" si="57"/>
        <v>1</v>
      </c>
      <c r="GS33" s="45">
        <f t="shared" si="58"/>
        <v>62.5</v>
      </c>
      <c r="GT33" s="45">
        <f t="shared" si="59"/>
        <v>95.5</v>
      </c>
      <c r="GU33" s="44">
        <f t="shared" si="60"/>
        <v>33</v>
      </c>
      <c r="GV33" s="44">
        <f t="shared" si="61"/>
        <v>1089</v>
      </c>
      <c r="GW33" s="44"/>
      <c r="GX33" s="44"/>
      <c r="GY33" s="44"/>
      <c r="GZ33" s="44"/>
      <c r="HI33" s="1">
        <v>3</v>
      </c>
      <c r="HJ33">
        <f t="shared" si="64"/>
        <v>0</v>
      </c>
      <c r="HK33" s="45">
        <f t="shared" si="65"/>
        <v>62.5</v>
      </c>
      <c r="HL33" s="45">
        <f t="shared" si="66"/>
        <v>27</v>
      </c>
      <c r="HM33" s="44">
        <f t="shared" si="67"/>
        <v>-35.5</v>
      </c>
      <c r="HN33" s="44">
        <f t="shared" si="68"/>
        <v>1260.25</v>
      </c>
      <c r="HO33" s="44"/>
      <c r="HP33" s="44"/>
      <c r="HQ33" s="44"/>
      <c r="HR33" s="44"/>
      <c r="HZ33" s="1"/>
      <c r="IA33" s="1">
        <v>1</v>
      </c>
      <c r="IB33">
        <f>'Deepfakes gesamt (120)'!L33</f>
        <v>9</v>
      </c>
      <c r="IC33" s="45">
        <f t="shared" si="97"/>
        <v>12</v>
      </c>
      <c r="ID33" s="45">
        <f t="shared" si="71"/>
        <v>90.5</v>
      </c>
      <c r="IE33" s="44">
        <f t="shared" si="72"/>
        <v>78.5</v>
      </c>
      <c r="IF33" s="44">
        <f t="shared" si="73"/>
        <v>6162.25</v>
      </c>
      <c r="IG33" s="44"/>
      <c r="IH33" s="44"/>
      <c r="II33" s="44"/>
      <c r="IJ33" s="44"/>
      <c r="IR33" s="1"/>
      <c r="IT33" s="1">
        <v>1</v>
      </c>
      <c r="IU33" s="1">
        <f>'Deepfakes gesamt (120)'!M33</f>
        <v>4</v>
      </c>
      <c r="IV33" s="45">
        <f t="shared" si="76"/>
        <v>12</v>
      </c>
      <c r="IW33" s="45">
        <f t="shared" si="77"/>
        <v>40.5</v>
      </c>
      <c r="IX33" s="44">
        <f t="shared" si="78"/>
        <v>28.5</v>
      </c>
      <c r="IY33" s="44">
        <f t="shared" si="79"/>
        <v>812.25</v>
      </c>
      <c r="IZ33" s="44"/>
      <c r="JA33" s="44"/>
      <c r="JB33" s="44"/>
      <c r="JC33" s="44"/>
      <c r="JL33" s="1">
        <v>1</v>
      </c>
      <c r="JM33" s="1">
        <f>'Deepfakes gesamt (120)'!Q33</f>
        <v>4</v>
      </c>
      <c r="JN33" s="45">
        <f t="shared" si="82"/>
        <v>12</v>
      </c>
      <c r="JO33" s="45">
        <f t="shared" si="83"/>
        <v>72.5</v>
      </c>
      <c r="JP33" s="44">
        <f t="shared" si="84"/>
        <v>60.5</v>
      </c>
      <c r="JQ33" s="44">
        <f t="shared" si="85"/>
        <v>3660.25</v>
      </c>
      <c r="JR33" s="44"/>
      <c r="JS33" s="44"/>
      <c r="JT33" s="44"/>
      <c r="JU33" s="44"/>
      <c r="KD33" s="1">
        <v>1</v>
      </c>
      <c r="KE33" s="1">
        <f>'Deepfakes gesamt (120)'!Q33</f>
        <v>4</v>
      </c>
      <c r="KF33" s="45">
        <f t="shared" si="88"/>
        <v>24.5</v>
      </c>
      <c r="KG33" s="45">
        <f t="shared" si="89"/>
        <v>72.5</v>
      </c>
      <c r="KH33" s="44">
        <f t="shared" si="90"/>
        <v>48</v>
      </c>
      <c r="KI33" s="44">
        <f t="shared" si="91"/>
        <v>2304</v>
      </c>
      <c r="KJ33" s="44"/>
      <c r="KK33" s="44"/>
      <c r="KL33" s="44"/>
      <c r="KM33" s="44"/>
    </row>
    <row r="34" spans="1:299" x14ac:dyDescent="0.2">
      <c r="A34" s="32">
        <v>33</v>
      </c>
      <c r="B34" s="1">
        <v>7</v>
      </c>
      <c r="C34" s="27">
        <v>2</v>
      </c>
      <c r="D34" s="27">
        <v>2</v>
      </c>
      <c r="E34" s="27">
        <v>2</v>
      </c>
      <c r="F34" s="27">
        <v>2</v>
      </c>
      <c r="G34" s="27">
        <v>1</v>
      </c>
      <c r="H34" s="27">
        <v>2</v>
      </c>
      <c r="I34" s="27">
        <v>2</v>
      </c>
      <c r="J34" s="27">
        <v>2</v>
      </c>
      <c r="K34" s="27">
        <v>2</v>
      </c>
      <c r="L34" s="27">
        <v>2</v>
      </c>
      <c r="M34">
        <f t="shared" si="1"/>
        <v>1</v>
      </c>
      <c r="N34">
        <f t="shared" si="2"/>
        <v>9</v>
      </c>
      <c r="O34">
        <f t="shared" si="3"/>
        <v>10</v>
      </c>
      <c r="T34" s="32">
        <v>33</v>
      </c>
      <c r="U34" s="1">
        <v>7</v>
      </c>
      <c r="V34">
        <f t="shared" si="98"/>
        <v>1</v>
      </c>
      <c r="X34">
        <v>5.79</v>
      </c>
      <c r="Y34">
        <v>1.28</v>
      </c>
      <c r="Z34" s="44">
        <f t="shared" si="5"/>
        <v>1.21</v>
      </c>
      <c r="AA34" s="44">
        <f t="shared" si="6"/>
        <v>-0.28000000000000003</v>
      </c>
      <c r="AB34" s="44">
        <f t="shared" si="94"/>
        <v>-0.33880000000000005</v>
      </c>
      <c r="AE34" s="44">
        <f t="shared" si="7"/>
        <v>1.4641</v>
      </c>
      <c r="AF34" s="44">
        <f t="shared" si="8"/>
        <v>7.8400000000000011E-2</v>
      </c>
      <c r="AP34" s="32">
        <v>33</v>
      </c>
      <c r="AQ34" s="1">
        <v>3</v>
      </c>
      <c r="AR34">
        <f t="shared" si="99"/>
        <v>1</v>
      </c>
      <c r="AS34">
        <v>2.69</v>
      </c>
      <c r="AT34" s="44">
        <f t="shared" si="10"/>
        <v>0.31000000000000005</v>
      </c>
      <c r="AU34" s="44">
        <f t="shared" si="11"/>
        <v>-8.680000000000003E-2</v>
      </c>
      <c r="AX34" s="44">
        <f t="shared" si="12"/>
        <v>9.6100000000000033E-2</v>
      </c>
      <c r="BE34" s="32">
        <v>33</v>
      </c>
      <c r="BF34" s="27">
        <v>2</v>
      </c>
      <c r="BG34" s="27">
        <v>1</v>
      </c>
      <c r="BH34" s="27">
        <v>2</v>
      </c>
      <c r="BI34" s="27">
        <v>2</v>
      </c>
      <c r="BJ34" s="27">
        <v>2</v>
      </c>
      <c r="BK34">
        <f t="shared" si="13"/>
        <v>1</v>
      </c>
      <c r="BL34" s="1"/>
      <c r="BM34" s="1"/>
      <c r="BN34" s="45"/>
      <c r="BO34" s="1"/>
      <c r="BP34" s="1">
        <v>7</v>
      </c>
      <c r="BQ34">
        <f t="shared" si="14"/>
        <v>1</v>
      </c>
      <c r="BR34" s="45">
        <f t="shared" si="15"/>
        <v>82</v>
      </c>
      <c r="BS34" s="45">
        <f t="shared" si="16"/>
        <v>62.5</v>
      </c>
      <c r="BT34" s="44">
        <f t="shared" si="17"/>
        <v>-19.5</v>
      </c>
      <c r="BU34" s="44">
        <f t="shared" si="18"/>
        <v>380.25</v>
      </c>
      <c r="BV34" s="44"/>
      <c r="BW34" s="44"/>
      <c r="BX34" s="44"/>
      <c r="BY34" s="44"/>
      <c r="CI34" s="1">
        <v>3</v>
      </c>
      <c r="CJ34">
        <f t="shared" si="19"/>
        <v>1</v>
      </c>
      <c r="CK34" s="45">
        <f t="shared" si="20"/>
        <v>73.5</v>
      </c>
      <c r="CL34" s="45">
        <f t="shared" si="21"/>
        <v>62.5</v>
      </c>
      <c r="CM34" s="44">
        <f t="shared" si="22"/>
        <v>-11</v>
      </c>
      <c r="CN34" s="44">
        <f t="shared" si="23"/>
        <v>121</v>
      </c>
      <c r="CO34" s="44"/>
      <c r="CP34" s="44"/>
      <c r="CQ34" s="44"/>
      <c r="CR34" s="44"/>
      <c r="DA34" s="1">
        <v>7</v>
      </c>
      <c r="DB34">
        <f t="shared" si="24"/>
        <v>1</v>
      </c>
      <c r="DC34" s="45">
        <f t="shared" si="25"/>
        <v>82</v>
      </c>
      <c r="DD34" s="45">
        <f t="shared" si="26"/>
        <v>72.5</v>
      </c>
      <c r="DE34" s="44">
        <f t="shared" si="27"/>
        <v>-9.5</v>
      </c>
      <c r="DF34" s="44">
        <f t="shared" si="28"/>
        <v>90.25</v>
      </c>
      <c r="DG34" s="44"/>
      <c r="DH34" s="44"/>
      <c r="DI34" s="44"/>
      <c r="DJ34" s="44"/>
      <c r="DT34" s="1">
        <v>3</v>
      </c>
      <c r="DU34">
        <f t="shared" si="31"/>
        <v>1</v>
      </c>
      <c r="DV34" s="45">
        <f t="shared" si="95"/>
        <v>73.5</v>
      </c>
      <c r="DW34" s="45">
        <f t="shared" si="32"/>
        <v>72.5</v>
      </c>
      <c r="DX34" s="44">
        <f t="shared" si="33"/>
        <v>-1</v>
      </c>
      <c r="DY34" s="44">
        <f t="shared" si="34"/>
        <v>1</v>
      </c>
      <c r="DZ34" s="44"/>
      <c r="EA34" s="44"/>
      <c r="EB34" s="44"/>
      <c r="EC34" s="44"/>
      <c r="EL34" s="1">
        <v>3</v>
      </c>
      <c r="EM34">
        <f t="shared" si="37"/>
        <v>1</v>
      </c>
      <c r="EN34" s="45">
        <f t="shared" si="38"/>
        <v>102.5</v>
      </c>
      <c r="EO34" s="45">
        <f t="shared" si="39"/>
        <v>72.5</v>
      </c>
      <c r="EP34" s="44">
        <f t="shared" si="40"/>
        <v>-30</v>
      </c>
      <c r="EQ34" s="44">
        <f t="shared" si="41"/>
        <v>900</v>
      </c>
      <c r="ER34" s="44"/>
      <c r="ES34" s="44"/>
      <c r="ET34" s="44"/>
      <c r="EU34" s="44"/>
      <c r="FF34" s="1">
        <v>3</v>
      </c>
      <c r="FG34">
        <f t="shared" si="44"/>
        <v>1</v>
      </c>
      <c r="FH34" s="45">
        <f t="shared" si="96"/>
        <v>102.5</v>
      </c>
      <c r="FI34" s="45">
        <f t="shared" si="45"/>
        <v>62.5</v>
      </c>
      <c r="FJ34" s="44">
        <f t="shared" si="46"/>
        <v>-40</v>
      </c>
      <c r="FK34" s="44">
        <f t="shared" si="47"/>
        <v>1600</v>
      </c>
      <c r="FL34" s="44"/>
      <c r="FM34" s="44"/>
      <c r="FN34" s="44"/>
      <c r="FO34" s="44"/>
      <c r="FY34" s="1">
        <v>3</v>
      </c>
      <c r="FZ34">
        <f t="shared" si="50"/>
        <v>1</v>
      </c>
      <c r="GA34" s="45">
        <f t="shared" si="51"/>
        <v>70</v>
      </c>
      <c r="GB34" s="45">
        <f t="shared" si="52"/>
        <v>101.5</v>
      </c>
      <c r="GC34" s="44">
        <f t="shared" si="53"/>
        <v>31.5</v>
      </c>
      <c r="GD34" s="44">
        <f t="shared" si="54"/>
        <v>992.25</v>
      </c>
      <c r="GE34" s="44"/>
      <c r="GF34" s="44"/>
      <c r="GG34" s="44"/>
      <c r="GH34" s="44"/>
      <c r="GP34" s="1"/>
      <c r="GQ34" s="1">
        <v>4</v>
      </c>
      <c r="GR34">
        <f t="shared" si="57"/>
        <v>1</v>
      </c>
      <c r="GS34" s="45">
        <f t="shared" si="58"/>
        <v>107</v>
      </c>
      <c r="GT34" s="45">
        <f t="shared" si="59"/>
        <v>95.5</v>
      </c>
      <c r="GU34" s="44">
        <f t="shared" si="60"/>
        <v>-11.5</v>
      </c>
      <c r="GV34" s="44">
        <f t="shared" si="61"/>
        <v>132.25</v>
      </c>
      <c r="GW34" s="44"/>
      <c r="GX34" s="44"/>
      <c r="GY34" s="44"/>
      <c r="GZ34" s="44"/>
      <c r="HI34" s="1">
        <v>4</v>
      </c>
      <c r="HJ34">
        <f t="shared" si="64"/>
        <v>1</v>
      </c>
      <c r="HK34" s="45">
        <f t="shared" si="65"/>
        <v>107</v>
      </c>
      <c r="HL34" s="45">
        <f t="shared" si="66"/>
        <v>72.5</v>
      </c>
      <c r="HM34" s="44">
        <f t="shared" si="67"/>
        <v>-34.5</v>
      </c>
      <c r="HN34" s="44">
        <f t="shared" si="68"/>
        <v>1190.25</v>
      </c>
      <c r="HO34" s="44"/>
      <c r="HP34" s="44"/>
      <c r="HQ34" s="44"/>
      <c r="HR34" s="44"/>
      <c r="HZ34" s="1"/>
      <c r="IA34" s="1">
        <v>1</v>
      </c>
      <c r="IB34">
        <f>'Deepfakes gesamt (120)'!L34</f>
        <v>8</v>
      </c>
      <c r="IC34" s="45">
        <f t="shared" si="97"/>
        <v>12</v>
      </c>
      <c r="ID34" s="45">
        <f t="shared" si="71"/>
        <v>67.5</v>
      </c>
      <c r="IE34" s="44">
        <f t="shared" si="72"/>
        <v>55.5</v>
      </c>
      <c r="IF34" s="44">
        <f t="shared" si="73"/>
        <v>3080.25</v>
      </c>
      <c r="IG34" s="44"/>
      <c r="IH34" s="44"/>
      <c r="II34" s="44"/>
      <c r="IJ34" s="44"/>
      <c r="IR34" s="1"/>
      <c r="IT34" s="1">
        <v>1</v>
      </c>
      <c r="IU34" s="1">
        <f>'Deepfakes gesamt (120)'!M34</f>
        <v>5</v>
      </c>
      <c r="IV34" s="45">
        <f t="shared" si="76"/>
        <v>12</v>
      </c>
      <c r="IW34" s="45">
        <f t="shared" si="77"/>
        <v>72</v>
      </c>
      <c r="IX34" s="44">
        <f t="shared" si="78"/>
        <v>60</v>
      </c>
      <c r="IY34" s="44">
        <f t="shared" si="79"/>
        <v>3600</v>
      </c>
      <c r="IZ34" s="44"/>
      <c r="JA34" s="44"/>
      <c r="JB34" s="44"/>
      <c r="JC34" s="44"/>
      <c r="JL34" s="1">
        <v>1</v>
      </c>
      <c r="JM34" s="1">
        <f>'Deepfakes gesamt (120)'!Q34</f>
        <v>4</v>
      </c>
      <c r="JN34" s="45">
        <f t="shared" si="82"/>
        <v>12</v>
      </c>
      <c r="JO34" s="45">
        <f t="shared" si="83"/>
        <v>72.5</v>
      </c>
      <c r="JP34" s="44">
        <f t="shared" si="84"/>
        <v>60.5</v>
      </c>
      <c r="JQ34" s="44">
        <f t="shared" si="85"/>
        <v>3660.25</v>
      </c>
      <c r="JR34" s="44"/>
      <c r="JS34" s="44"/>
      <c r="JT34" s="44"/>
      <c r="JU34" s="44"/>
      <c r="KD34" s="1">
        <v>2</v>
      </c>
      <c r="KE34" s="1">
        <f>'Deepfakes gesamt (120)'!Q34</f>
        <v>4</v>
      </c>
      <c r="KF34" s="45">
        <f t="shared" si="88"/>
        <v>71.5</v>
      </c>
      <c r="KG34" s="45">
        <f t="shared" si="89"/>
        <v>72.5</v>
      </c>
      <c r="KH34" s="44">
        <f t="shared" si="90"/>
        <v>1</v>
      </c>
      <c r="KI34" s="44">
        <f t="shared" si="91"/>
        <v>1</v>
      </c>
      <c r="KJ34" s="44"/>
      <c r="KK34" s="44"/>
      <c r="KL34" s="44"/>
      <c r="KM34" s="44"/>
    </row>
    <row r="35" spans="1:299" s="36" customFormat="1" x14ac:dyDescent="0.2">
      <c r="A35" s="32">
        <v>34</v>
      </c>
      <c r="B35" s="1">
        <v>3</v>
      </c>
      <c r="C35" s="27">
        <v>2</v>
      </c>
      <c r="D35" s="27">
        <v>1</v>
      </c>
      <c r="E35" s="27">
        <v>2</v>
      </c>
      <c r="F35" s="27">
        <v>2</v>
      </c>
      <c r="G35" s="27">
        <v>2</v>
      </c>
      <c r="H35" s="27">
        <v>2</v>
      </c>
      <c r="I35" s="27">
        <v>2</v>
      </c>
      <c r="J35" s="27">
        <v>2</v>
      </c>
      <c r="K35" s="27">
        <v>2</v>
      </c>
      <c r="L35" s="27">
        <v>2</v>
      </c>
      <c r="M35">
        <f t="shared" si="1"/>
        <v>1</v>
      </c>
      <c r="N35">
        <f t="shared" si="2"/>
        <v>9</v>
      </c>
      <c r="O35">
        <f t="shared" si="3"/>
        <v>10</v>
      </c>
      <c r="P35"/>
      <c r="Q35"/>
      <c r="R35"/>
      <c r="S35"/>
      <c r="T35">
        <v>34</v>
      </c>
      <c r="U35">
        <v>3</v>
      </c>
      <c r="V35">
        <f t="shared" si="98"/>
        <v>1</v>
      </c>
      <c r="W35"/>
      <c r="X35">
        <v>5.79</v>
      </c>
      <c r="Y35">
        <v>1.28</v>
      </c>
      <c r="Z35">
        <f t="shared" si="5"/>
        <v>-2.79</v>
      </c>
      <c r="AA35">
        <f t="shared" si="6"/>
        <v>-0.28000000000000003</v>
      </c>
      <c r="AB35">
        <f t="shared" si="94"/>
        <v>0.78120000000000012</v>
      </c>
      <c r="AC35"/>
      <c r="AD35"/>
      <c r="AE35">
        <f t="shared" si="7"/>
        <v>7.7841000000000005</v>
      </c>
      <c r="AF35">
        <f t="shared" si="8"/>
        <v>7.8400000000000011E-2</v>
      </c>
      <c r="AG35"/>
      <c r="AH35"/>
      <c r="AI35"/>
      <c r="AJ35"/>
      <c r="AK35"/>
      <c r="AL35"/>
      <c r="AM35"/>
      <c r="AN35"/>
      <c r="AO35"/>
      <c r="AP35">
        <v>34</v>
      </c>
      <c r="AQ35">
        <v>1</v>
      </c>
      <c r="AR35">
        <f t="shared" si="99"/>
        <v>1</v>
      </c>
      <c r="AS35">
        <v>2.69</v>
      </c>
      <c r="AT35">
        <f t="shared" si="10"/>
        <v>-1.69</v>
      </c>
      <c r="AU35">
        <f t="shared" si="11"/>
        <v>0.47320000000000001</v>
      </c>
      <c r="AV35"/>
      <c r="AW35"/>
      <c r="AX35">
        <f t="shared" si="12"/>
        <v>2.8560999999999996</v>
      </c>
      <c r="AY35"/>
      <c r="AZ35"/>
      <c r="BA35"/>
      <c r="BB35"/>
      <c r="BC35"/>
      <c r="BD35"/>
      <c r="BE35" s="32">
        <v>34</v>
      </c>
      <c r="BF35" s="27">
        <v>1</v>
      </c>
      <c r="BG35" s="27">
        <v>2</v>
      </c>
      <c r="BH35" s="27">
        <v>2</v>
      </c>
      <c r="BI35" s="27">
        <v>2</v>
      </c>
      <c r="BJ35" s="27">
        <v>2</v>
      </c>
      <c r="BK35">
        <f t="shared" si="13"/>
        <v>1</v>
      </c>
      <c r="BL35" s="1"/>
      <c r="BM35" s="1"/>
      <c r="BN35" s="45"/>
      <c r="BO35" s="1"/>
      <c r="BP35" s="1">
        <v>3</v>
      </c>
      <c r="BQ35">
        <f t="shared" si="14"/>
        <v>1</v>
      </c>
      <c r="BR35" s="45">
        <f t="shared" si="15"/>
        <v>10</v>
      </c>
      <c r="BS35" s="45">
        <f t="shared" si="16"/>
        <v>62.5</v>
      </c>
      <c r="BT35" s="44">
        <f t="shared" si="17"/>
        <v>52.5</v>
      </c>
      <c r="BU35" s="44">
        <f t="shared" si="18"/>
        <v>2756.25</v>
      </c>
      <c r="BV35" s="44"/>
      <c r="BW35" s="44"/>
      <c r="BX35" s="44"/>
      <c r="BY35" s="44"/>
      <c r="CI35" s="1">
        <v>1</v>
      </c>
      <c r="CJ35">
        <f t="shared" si="19"/>
        <v>1</v>
      </c>
      <c r="CK35" s="45">
        <f t="shared" si="20"/>
        <v>6</v>
      </c>
      <c r="CL35" s="45">
        <f t="shared" si="21"/>
        <v>62.5</v>
      </c>
      <c r="CM35" s="44">
        <f t="shared" si="22"/>
        <v>56.5</v>
      </c>
      <c r="CN35" s="44">
        <f t="shared" si="23"/>
        <v>3192.25</v>
      </c>
      <c r="CO35" s="44"/>
      <c r="CP35" s="44"/>
      <c r="CQ35" s="44"/>
      <c r="CR35" s="44"/>
      <c r="DA35" s="1">
        <v>3</v>
      </c>
      <c r="DB35">
        <f t="shared" si="24"/>
        <v>1</v>
      </c>
      <c r="DC35" s="45">
        <f t="shared" si="25"/>
        <v>10</v>
      </c>
      <c r="DD35" s="45">
        <f t="shared" si="26"/>
        <v>72.5</v>
      </c>
      <c r="DE35" s="44">
        <f t="shared" si="27"/>
        <v>62.5</v>
      </c>
      <c r="DF35" s="44">
        <f t="shared" si="28"/>
        <v>3906.25</v>
      </c>
      <c r="DG35" s="44"/>
      <c r="DH35" s="44"/>
      <c r="DI35" s="44"/>
      <c r="DJ35" s="44"/>
      <c r="DT35" s="1">
        <v>1</v>
      </c>
      <c r="DU35">
        <f t="shared" si="31"/>
        <v>1</v>
      </c>
      <c r="DV35" s="45">
        <f t="shared" si="95"/>
        <v>6</v>
      </c>
      <c r="DW35" s="45">
        <f t="shared" si="32"/>
        <v>72.5</v>
      </c>
      <c r="DX35" s="44">
        <f t="shared" si="33"/>
        <v>66.5</v>
      </c>
      <c r="DY35" s="44">
        <f t="shared" si="34"/>
        <v>4422.25</v>
      </c>
      <c r="DZ35" s="44"/>
      <c r="EA35" s="44"/>
      <c r="EB35" s="44"/>
      <c r="EC35" s="44"/>
      <c r="EL35" s="1">
        <v>2</v>
      </c>
      <c r="EM35">
        <f t="shared" si="37"/>
        <v>1</v>
      </c>
      <c r="EN35" s="45">
        <f t="shared" si="38"/>
        <v>56</v>
      </c>
      <c r="EO35" s="45">
        <f t="shared" si="39"/>
        <v>72.5</v>
      </c>
      <c r="EP35" s="44">
        <f t="shared" si="40"/>
        <v>16.5</v>
      </c>
      <c r="EQ35" s="44">
        <f t="shared" si="41"/>
        <v>272.25</v>
      </c>
      <c r="ER35" s="44"/>
      <c r="ES35" s="44"/>
      <c r="ET35" s="44"/>
      <c r="EU35" s="44"/>
      <c r="FF35" s="1">
        <v>2</v>
      </c>
      <c r="FG35">
        <f t="shared" si="44"/>
        <v>1</v>
      </c>
      <c r="FH35" s="45">
        <f t="shared" si="96"/>
        <v>56</v>
      </c>
      <c r="FI35" s="45">
        <f t="shared" si="45"/>
        <v>62.5</v>
      </c>
      <c r="FJ35" s="44">
        <f t="shared" si="46"/>
        <v>6.5</v>
      </c>
      <c r="FK35" s="44">
        <f t="shared" si="47"/>
        <v>42.25</v>
      </c>
      <c r="FL35" s="44"/>
      <c r="FM35" s="44"/>
      <c r="FN35" s="44"/>
      <c r="FO35" s="44"/>
      <c r="FY35" s="1">
        <v>4</v>
      </c>
      <c r="FZ35">
        <f t="shared" si="50"/>
        <v>1</v>
      </c>
      <c r="GA35" s="45">
        <f t="shared" si="51"/>
        <v>108</v>
      </c>
      <c r="GB35" s="45">
        <f t="shared" si="52"/>
        <v>101.5</v>
      </c>
      <c r="GC35" s="44">
        <f t="shared" si="53"/>
        <v>-6.5</v>
      </c>
      <c r="GD35" s="44">
        <f t="shared" si="54"/>
        <v>42.25</v>
      </c>
      <c r="GE35" s="44"/>
      <c r="GF35" s="44"/>
      <c r="GG35" s="44"/>
      <c r="GH35" s="44"/>
      <c r="GP35" s="1"/>
      <c r="GQ35" s="1">
        <v>2</v>
      </c>
      <c r="GR35">
        <f t="shared" si="57"/>
        <v>2</v>
      </c>
      <c r="GS35" s="45">
        <f t="shared" si="58"/>
        <v>19.5</v>
      </c>
      <c r="GT35" s="45">
        <f t="shared" si="59"/>
        <v>118</v>
      </c>
      <c r="GU35" s="44">
        <f t="shared" si="60"/>
        <v>98.5</v>
      </c>
      <c r="GV35" s="44">
        <f t="shared" si="61"/>
        <v>9702.25</v>
      </c>
      <c r="GW35" s="44"/>
      <c r="GX35" s="44"/>
      <c r="GY35" s="44"/>
      <c r="GZ35" s="44"/>
      <c r="HI35" s="1">
        <v>2</v>
      </c>
      <c r="HJ35">
        <f t="shared" si="64"/>
        <v>1</v>
      </c>
      <c r="HK35" s="45">
        <f t="shared" si="65"/>
        <v>19.5</v>
      </c>
      <c r="HL35" s="45">
        <f t="shared" si="66"/>
        <v>72.5</v>
      </c>
      <c r="HM35" s="44">
        <f t="shared" si="67"/>
        <v>53</v>
      </c>
      <c r="HN35" s="44">
        <f t="shared" si="68"/>
        <v>2809</v>
      </c>
      <c r="HO35" s="44"/>
      <c r="HP35" s="44"/>
      <c r="HQ35" s="44"/>
      <c r="HR35" s="44"/>
      <c r="HZ35" s="1"/>
      <c r="IA35" s="1">
        <v>1</v>
      </c>
      <c r="IB35">
        <f>'Deepfakes gesamt (120)'!L35</f>
        <v>9</v>
      </c>
      <c r="IC35" s="45">
        <f t="shared" si="97"/>
        <v>12</v>
      </c>
      <c r="ID35" s="45">
        <f t="shared" si="71"/>
        <v>90.5</v>
      </c>
      <c r="IE35" s="44">
        <f t="shared" si="72"/>
        <v>78.5</v>
      </c>
      <c r="IF35" s="44">
        <f t="shared" si="73"/>
        <v>6162.25</v>
      </c>
      <c r="IG35" s="44"/>
      <c r="IH35" s="44"/>
      <c r="II35" s="44"/>
      <c r="IJ35" s="44"/>
      <c r="IR35" s="1"/>
      <c r="IT35" s="1">
        <v>1</v>
      </c>
      <c r="IU35" s="1">
        <f>'Deepfakes gesamt (120)'!M35</f>
        <v>4</v>
      </c>
      <c r="IV35" s="45">
        <f t="shared" si="76"/>
        <v>12</v>
      </c>
      <c r="IW35" s="45">
        <f t="shared" si="77"/>
        <v>40.5</v>
      </c>
      <c r="IX35" s="44">
        <f t="shared" si="78"/>
        <v>28.5</v>
      </c>
      <c r="IY35" s="44">
        <f t="shared" si="79"/>
        <v>812.25</v>
      </c>
      <c r="IZ35" s="44"/>
      <c r="JA35" s="44"/>
      <c r="JB35" s="44"/>
      <c r="JC35" s="44"/>
      <c r="JL35" s="1">
        <v>1</v>
      </c>
      <c r="JM35" s="1">
        <f>'Deepfakes gesamt (120)'!Q35</f>
        <v>4</v>
      </c>
      <c r="JN35" s="45">
        <f t="shared" si="82"/>
        <v>12</v>
      </c>
      <c r="JO35" s="45">
        <f t="shared" si="83"/>
        <v>72.5</v>
      </c>
      <c r="JP35" s="44">
        <f t="shared" si="84"/>
        <v>60.5</v>
      </c>
      <c r="JQ35" s="44">
        <f t="shared" si="85"/>
        <v>3660.25</v>
      </c>
      <c r="JR35" s="44"/>
      <c r="JS35" s="44"/>
      <c r="JT35" s="44"/>
      <c r="JU35" s="44"/>
      <c r="KD35" s="1">
        <v>1</v>
      </c>
      <c r="KE35" s="1">
        <f>'Deepfakes gesamt (120)'!Q35</f>
        <v>4</v>
      </c>
      <c r="KF35" s="45">
        <f t="shared" si="88"/>
        <v>24.5</v>
      </c>
      <c r="KG35" s="45">
        <f t="shared" si="89"/>
        <v>72.5</v>
      </c>
      <c r="KH35" s="44">
        <f t="shared" si="90"/>
        <v>48</v>
      </c>
      <c r="KI35" s="44">
        <f t="shared" si="91"/>
        <v>2304</v>
      </c>
      <c r="KJ35" s="44"/>
      <c r="KK35" s="44"/>
      <c r="KL35" s="44"/>
      <c r="KM35" s="44"/>
    </row>
    <row r="36" spans="1:299" x14ac:dyDescent="0.2">
      <c r="A36" s="32">
        <v>35</v>
      </c>
      <c r="B36" s="1">
        <v>8</v>
      </c>
      <c r="C36" s="27">
        <v>2</v>
      </c>
      <c r="D36" s="27">
        <v>2</v>
      </c>
      <c r="E36" s="27">
        <v>2</v>
      </c>
      <c r="F36" s="27">
        <v>2</v>
      </c>
      <c r="G36" s="27">
        <v>2</v>
      </c>
      <c r="H36" s="27">
        <v>1</v>
      </c>
      <c r="I36" s="27">
        <v>1</v>
      </c>
      <c r="J36" s="27">
        <v>2</v>
      </c>
      <c r="K36" s="27">
        <v>1</v>
      </c>
      <c r="L36" s="27">
        <v>2</v>
      </c>
      <c r="M36">
        <f t="shared" si="1"/>
        <v>3</v>
      </c>
      <c r="N36">
        <f t="shared" si="2"/>
        <v>7</v>
      </c>
      <c r="O36">
        <f t="shared" si="3"/>
        <v>10</v>
      </c>
      <c r="T36">
        <v>35</v>
      </c>
      <c r="U36">
        <v>8</v>
      </c>
      <c r="V36">
        <f t="shared" si="98"/>
        <v>3</v>
      </c>
      <c r="X36">
        <v>5.79</v>
      </c>
      <c r="Y36">
        <v>1.28</v>
      </c>
      <c r="Z36">
        <f t="shared" si="5"/>
        <v>2.21</v>
      </c>
      <c r="AA36">
        <f t="shared" si="6"/>
        <v>1.72</v>
      </c>
      <c r="AB36">
        <f t="shared" si="94"/>
        <v>3.8011999999999997</v>
      </c>
      <c r="AE36">
        <f t="shared" si="7"/>
        <v>4.8841000000000001</v>
      </c>
      <c r="AF36">
        <f t="shared" si="8"/>
        <v>2.9583999999999997</v>
      </c>
      <c r="AP36">
        <v>35</v>
      </c>
      <c r="AQ36">
        <v>3</v>
      </c>
      <c r="AR36">
        <f t="shared" si="99"/>
        <v>3</v>
      </c>
      <c r="AS36">
        <v>2.69</v>
      </c>
      <c r="AT36">
        <f t="shared" si="10"/>
        <v>0.31000000000000005</v>
      </c>
      <c r="AU36">
        <f t="shared" si="11"/>
        <v>0.53320000000000012</v>
      </c>
      <c r="AX36">
        <f t="shared" si="12"/>
        <v>9.6100000000000033E-2</v>
      </c>
      <c r="BE36" s="32">
        <v>35</v>
      </c>
      <c r="BF36" s="27">
        <v>2</v>
      </c>
      <c r="BG36" s="27">
        <v>2</v>
      </c>
      <c r="BH36" s="27">
        <v>1</v>
      </c>
      <c r="BI36" s="27">
        <v>2</v>
      </c>
      <c r="BJ36" s="27">
        <v>2</v>
      </c>
      <c r="BK36">
        <f t="shared" si="13"/>
        <v>1</v>
      </c>
      <c r="BL36" s="1"/>
      <c r="BM36" s="1"/>
      <c r="BN36" s="45"/>
      <c r="BO36" s="1"/>
      <c r="BP36" s="1">
        <v>8</v>
      </c>
      <c r="BQ36">
        <f t="shared" si="14"/>
        <v>3</v>
      </c>
      <c r="BR36" s="45">
        <f t="shared" si="15"/>
        <v>108.5</v>
      </c>
      <c r="BS36" s="45">
        <f t="shared" si="16"/>
        <v>105</v>
      </c>
      <c r="BT36" s="44">
        <f t="shared" si="17"/>
        <v>-3.5</v>
      </c>
      <c r="BU36" s="44">
        <f t="shared" si="18"/>
        <v>12.25</v>
      </c>
      <c r="BV36" s="44"/>
      <c r="BW36" s="44"/>
      <c r="BX36" s="44"/>
      <c r="BY36" s="44"/>
      <c r="CI36" s="1">
        <v>3</v>
      </c>
      <c r="CJ36">
        <f t="shared" si="19"/>
        <v>3</v>
      </c>
      <c r="CK36" s="45">
        <f t="shared" si="20"/>
        <v>73.5</v>
      </c>
      <c r="CL36" s="45">
        <f t="shared" si="21"/>
        <v>105</v>
      </c>
      <c r="CM36" s="44">
        <f t="shared" si="22"/>
        <v>31.5</v>
      </c>
      <c r="CN36" s="44">
        <f t="shared" si="23"/>
        <v>992.25</v>
      </c>
      <c r="CO36" s="44"/>
      <c r="CP36" s="44"/>
      <c r="CQ36" s="44"/>
      <c r="CR36" s="44"/>
      <c r="DA36" s="1">
        <v>8</v>
      </c>
      <c r="DB36">
        <f t="shared" si="24"/>
        <v>1</v>
      </c>
      <c r="DC36" s="45">
        <f t="shared" si="25"/>
        <v>108.5</v>
      </c>
      <c r="DD36" s="45">
        <f t="shared" si="26"/>
        <v>72.5</v>
      </c>
      <c r="DE36" s="44">
        <f t="shared" si="27"/>
        <v>-36</v>
      </c>
      <c r="DF36" s="44">
        <f t="shared" si="28"/>
        <v>1296</v>
      </c>
      <c r="DG36" s="44"/>
      <c r="DH36" s="44"/>
      <c r="DI36" s="44"/>
      <c r="DJ36" s="44"/>
      <c r="DT36" s="1">
        <v>3</v>
      </c>
      <c r="DU36">
        <f t="shared" si="31"/>
        <v>1</v>
      </c>
      <c r="DV36" s="45">
        <f t="shared" si="95"/>
        <v>73.5</v>
      </c>
      <c r="DW36" s="45">
        <f t="shared" si="32"/>
        <v>72.5</v>
      </c>
      <c r="DX36" s="44">
        <f t="shared" si="33"/>
        <v>-1</v>
      </c>
      <c r="DY36" s="44">
        <f t="shared" si="34"/>
        <v>1</v>
      </c>
      <c r="DZ36" s="44"/>
      <c r="EA36" s="44"/>
      <c r="EB36" s="44"/>
      <c r="EC36" s="44"/>
      <c r="EL36" s="1">
        <v>2</v>
      </c>
      <c r="EM36">
        <f t="shared" si="37"/>
        <v>1</v>
      </c>
      <c r="EN36" s="45">
        <f t="shared" si="38"/>
        <v>56</v>
      </c>
      <c r="EO36" s="45">
        <f t="shared" si="39"/>
        <v>72.5</v>
      </c>
      <c r="EP36" s="44">
        <f t="shared" si="40"/>
        <v>16.5</v>
      </c>
      <c r="EQ36" s="44">
        <f t="shared" si="41"/>
        <v>272.25</v>
      </c>
      <c r="ER36" s="44"/>
      <c r="ES36" s="44"/>
      <c r="ET36" s="44"/>
      <c r="EU36" s="44"/>
      <c r="FF36" s="1">
        <v>2</v>
      </c>
      <c r="FG36">
        <f t="shared" si="44"/>
        <v>3</v>
      </c>
      <c r="FH36" s="45">
        <f t="shared" si="96"/>
        <v>56</v>
      </c>
      <c r="FI36" s="45">
        <f t="shared" si="45"/>
        <v>105</v>
      </c>
      <c r="FJ36" s="44">
        <f t="shared" si="46"/>
        <v>49</v>
      </c>
      <c r="FK36" s="44">
        <f t="shared" si="47"/>
        <v>2401</v>
      </c>
      <c r="FL36" s="44"/>
      <c r="FM36" s="44"/>
      <c r="FN36" s="44"/>
      <c r="FO36" s="44"/>
      <c r="FY36" s="1">
        <v>1</v>
      </c>
      <c r="FZ36">
        <f t="shared" si="50"/>
        <v>0</v>
      </c>
      <c r="GA36" s="45">
        <f t="shared" si="51"/>
        <v>4.5</v>
      </c>
      <c r="GB36" s="45">
        <f t="shared" si="52"/>
        <v>41.5</v>
      </c>
      <c r="GC36" s="44">
        <f t="shared" si="53"/>
        <v>37</v>
      </c>
      <c r="GD36" s="44">
        <f t="shared" si="54"/>
        <v>1369</v>
      </c>
      <c r="GE36" s="44"/>
      <c r="GF36" s="44"/>
      <c r="GG36" s="44"/>
      <c r="GH36" s="44"/>
      <c r="GP36" s="1"/>
      <c r="GQ36" s="1">
        <v>3</v>
      </c>
      <c r="GR36">
        <f t="shared" si="57"/>
        <v>0</v>
      </c>
      <c r="GS36" s="45">
        <f t="shared" si="58"/>
        <v>62.5</v>
      </c>
      <c r="GT36" s="45">
        <f t="shared" si="59"/>
        <v>38</v>
      </c>
      <c r="GU36" s="44">
        <f t="shared" si="60"/>
        <v>-24.5</v>
      </c>
      <c r="GV36" s="44">
        <f t="shared" si="61"/>
        <v>600.25</v>
      </c>
      <c r="GW36" s="44"/>
      <c r="GX36" s="44"/>
      <c r="GY36" s="44"/>
      <c r="GZ36" s="44"/>
      <c r="HI36" s="1">
        <v>3</v>
      </c>
      <c r="HJ36">
        <f t="shared" si="64"/>
        <v>1</v>
      </c>
      <c r="HK36" s="45">
        <f t="shared" si="65"/>
        <v>62.5</v>
      </c>
      <c r="HL36" s="45">
        <f t="shared" si="66"/>
        <v>72.5</v>
      </c>
      <c r="HM36" s="44">
        <f t="shared" si="67"/>
        <v>10</v>
      </c>
      <c r="HN36" s="44">
        <f t="shared" si="68"/>
        <v>100</v>
      </c>
      <c r="HO36" s="44"/>
      <c r="HP36" s="44"/>
      <c r="HQ36" s="44"/>
      <c r="HR36" s="44"/>
      <c r="HZ36" s="1"/>
      <c r="IA36" s="1">
        <v>3</v>
      </c>
      <c r="IB36">
        <f>'Deepfakes gesamt (120)'!L36</f>
        <v>9</v>
      </c>
      <c r="IC36" s="45">
        <f t="shared" si="97"/>
        <v>91</v>
      </c>
      <c r="ID36" s="45">
        <f t="shared" si="71"/>
        <v>90.5</v>
      </c>
      <c r="IE36" s="44">
        <f t="shared" si="72"/>
        <v>-0.5</v>
      </c>
      <c r="IF36" s="44">
        <f t="shared" si="73"/>
        <v>0.25</v>
      </c>
      <c r="IG36" s="44"/>
      <c r="IH36" s="44"/>
      <c r="II36" s="44"/>
      <c r="IJ36" s="44"/>
      <c r="IR36" s="1"/>
      <c r="IT36" s="1">
        <v>3</v>
      </c>
      <c r="IU36" s="1">
        <f>'Deepfakes gesamt (120)'!M36</f>
        <v>4</v>
      </c>
      <c r="IV36" s="45">
        <f t="shared" si="76"/>
        <v>91</v>
      </c>
      <c r="IW36" s="45">
        <f t="shared" si="77"/>
        <v>40.5</v>
      </c>
      <c r="IX36" s="44">
        <f t="shared" si="78"/>
        <v>-50.5</v>
      </c>
      <c r="IY36" s="44">
        <f t="shared" si="79"/>
        <v>2550.25</v>
      </c>
      <c r="IZ36" s="44"/>
      <c r="JA36" s="44"/>
      <c r="JB36" s="44"/>
      <c r="JC36" s="44"/>
      <c r="JL36" s="1">
        <v>3</v>
      </c>
      <c r="JM36" s="1">
        <f>'Deepfakes gesamt (120)'!Q36</f>
        <v>4</v>
      </c>
      <c r="JN36" s="45">
        <f t="shared" si="82"/>
        <v>91</v>
      </c>
      <c r="JO36" s="45">
        <f t="shared" si="83"/>
        <v>72.5</v>
      </c>
      <c r="JP36" s="44">
        <f t="shared" si="84"/>
        <v>-18.5</v>
      </c>
      <c r="JQ36" s="44">
        <f t="shared" si="85"/>
        <v>342.25</v>
      </c>
      <c r="JR36" s="44"/>
      <c r="JS36" s="44"/>
      <c r="JT36" s="44"/>
      <c r="JU36" s="44"/>
      <c r="KD36" s="1">
        <v>3</v>
      </c>
      <c r="KE36" s="1">
        <f>'Deepfakes gesamt (120)'!Q36</f>
        <v>4</v>
      </c>
      <c r="KF36" s="45">
        <f t="shared" si="88"/>
        <v>107.5</v>
      </c>
      <c r="KG36" s="45">
        <f t="shared" si="89"/>
        <v>72.5</v>
      </c>
      <c r="KH36" s="44">
        <f t="shared" si="90"/>
        <v>-35</v>
      </c>
      <c r="KI36" s="44">
        <f t="shared" si="91"/>
        <v>1225</v>
      </c>
      <c r="KJ36" s="44"/>
      <c r="KK36" s="44"/>
      <c r="KL36" s="44"/>
      <c r="KM36" s="44"/>
    </row>
    <row r="37" spans="1:299" x14ac:dyDescent="0.2">
      <c r="A37" s="32">
        <v>36</v>
      </c>
      <c r="B37" s="1">
        <v>4</v>
      </c>
      <c r="C37" s="27">
        <v>2</v>
      </c>
      <c r="D37" s="27">
        <v>1</v>
      </c>
      <c r="E37" s="27">
        <v>2</v>
      </c>
      <c r="F37" s="27">
        <v>2</v>
      </c>
      <c r="G37" s="27">
        <v>1</v>
      </c>
      <c r="H37" s="27">
        <v>2</v>
      </c>
      <c r="I37" s="27">
        <v>2</v>
      </c>
      <c r="J37" s="27">
        <v>2</v>
      </c>
      <c r="K37" s="27">
        <v>2</v>
      </c>
      <c r="L37" s="27">
        <v>1</v>
      </c>
      <c r="M37">
        <f t="shared" si="1"/>
        <v>3</v>
      </c>
      <c r="N37">
        <f t="shared" si="2"/>
        <v>7</v>
      </c>
      <c r="O37">
        <f t="shared" si="3"/>
        <v>10</v>
      </c>
      <c r="T37">
        <v>36</v>
      </c>
      <c r="U37">
        <v>4</v>
      </c>
      <c r="V37">
        <f t="shared" si="98"/>
        <v>3</v>
      </c>
      <c r="X37">
        <v>5.79</v>
      </c>
      <c r="Y37">
        <v>1.28</v>
      </c>
      <c r="Z37">
        <f t="shared" si="5"/>
        <v>-1.79</v>
      </c>
      <c r="AA37">
        <f t="shared" si="6"/>
        <v>1.72</v>
      </c>
      <c r="AB37">
        <f t="shared" si="94"/>
        <v>-3.0788000000000002</v>
      </c>
      <c r="AE37">
        <f t="shared" si="7"/>
        <v>3.2040999999999999</v>
      </c>
      <c r="AF37">
        <f t="shared" si="8"/>
        <v>2.9583999999999997</v>
      </c>
      <c r="AP37">
        <v>36</v>
      </c>
      <c r="AQ37">
        <v>3</v>
      </c>
      <c r="AR37">
        <f t="shared" si="99"/>
        <v>3</v>
      </c>
      <c r="AS37">
        <v>2.69</v>
      </c>
      <c r="AT37">
        <f t="shared" si="10"/>
        <v>0.31000000000000005</v>
      </c>
      <c r="AU37">
        <f t="shared" si="11"/>
        <v>0.53320000000000012</v>
      </c>
      <c r="AX37">
        <f t="shared" si="12"/>
        <v>9.6100000000000033E-2</v>
      </c>
      <c r="BE37" s="32">
        <v>36</v>
      </c>
      <c r="BF37" s="27">
        <v>1</v>
      </c>
      <c r="BG37" s="27">
        <v>1</v>
      </c>
      <c r="BH37" s="27">
        <v>2</v>
      </c>
      <c r="BI37" s="27">
        <v>2</v>
      </c>
      <c r="BJ37" s="27">
        <v>1</v>
      </c>
      <c r="BK37">
        <f t="shared" si="13"/>
        <v>3</v>
      </c>
      <c r="BL37" s="1"/>
      <c r="BM37" s="1"/>
      <c r="BN37" s="45"/>
      <c r="BO37" s="1"/>
      <c r="BP37" s="1">
        <v>4</v>
      </c>
      <c r="BQ37">
        <f t="shared" si="14"/>
        <v>3</v>
      </c>
      <c r="BR37" s="45">
        <f t="shared" si="15"/>
        <v>22</v>
      </c>
      <c r="BS37" s="45">
        <f t="shared" si="16"/>
        <v>105</v>
      </c>
      <c r="BT37" s="44">
        <f t="shared" si="17"/>
        <v>83</v>
      </c>
      <c r="BU37" s="44">
        <f t="shared" si="18"/>
        <v>6889</v>
      </c>
      <c r="BV37" s="44"/>
      <c r="BW37" s="44"/>
      <c r="BX37" s="44"/>
      <c r="BY37" s="44"/>
      <c r="CI37" s="1">
        <v>3</v>
      </c>
      <c r="CJ37">
        <f t="shared" si="19"/>
        <v>3</v>
      </c>
      <c r="CK37" s="45">
        <f t="shared" si="20"/>
        <v>73.5</v>
      </c>
      <c r="CL37" s="45">
        <f t="shared" si="21"/>
        <v>105</v>
      </c>
      <c r="CM37" s="44">
        <f t="shared" si="22"/>
        <v>31.5</v>
      </c>
      <c r="CN37" s="44">
        <f t="shared" si="23"/>
        <v>992.25</v>
      </c>
      <c r="CO37" s="44"/>
      <c r="CP37" s="44"/>
      <c r="CQ37" s="44"/>
      <c r="CR37" s="44"/>
      <c r="DA37" s="1">
        <v>4</v>
      </c>
      <c r="DB37">
        <f t="shared" si="24"/>
        <v>3</v>
      </c>
      <c r="DC37" s="45">
        <f t="shared" si="25"/>
        <v>22</v>
      </c>
      <c r="DD37" s="45">
        <f t="shared" si="26"/>
        <v>113</v>
      </c>
      <c r="DE37" s="44">
        <f t="shared" si="27"/>
        <v>91</v>
      </c>
      <c r="DF37" s="44">
        <f t="shared" si="28"/>
        <v>8281</v>
      </c>
      <c r="DG37" s="44"/>
      <c r="DH37" s="44"/>
      <c r="DI37" s="44"/>
      <c r="DJ37" s="44"/>
      <c r="DT37" s="1">
        <v>3</v>
      </c>
      <c r="DU37">
        <f t="shared" si="31"/>
        <v>3</v>
      </c>
      <c r="DV37" s="45">
        <f t="shared" si="95"/>
        <v>73.5</v>
      </c>
      <c r="DW37" s="45">
        <f t="shared" si="32"/>
        <v>113</v>
      </c>
      <c r="DX37" s="44">
        <f t="shared" si="33"/>
        <v>39.5</v>
      </c>
      <c r="DY37" s="44">
        <f t="shared" si="34"/>
        <v>1560.25</v>
      </c>
      <c r="DZ37" s="44"/>
      <c r="EA37" s="44"/>
      <c r="EB37" s="44"/>
      <c r="EC37" s="44"/>
      <c r="EL37" s="1">
        <v>2</v>
      </c>
      <c r="EM37">
        <f t="shared" si="37"/>
        <v>3</v>
      </c>
      <c r="EN37" s="45">
        <f t="shared" si="38"/>
        <v>56</v>
      </c>
      <c r="EO37" s="45">
        <f t="shared" si="39"/>
        <v>113</v>
      </c>
      <c r="EP37" s="44">
        <f t="shared" si="40"/>
        <v>57</v>
      </c>
      <c r="EQ37" s="44">
        <f t="shared" si="41"/>
        <v>3249</v>
      </c>
      <c r="ER37" s="44"/>
      <c r="ES37" s="44"/>
      <c r="ET37" s="44"/>
      <c r="EU37" s="44"/>
      <c r="FF37" s="1">
        <v>2</v>
      </c>
      <c r="FG37">
        <f t="shared" si="44"/>
        <v>3</v>
      </c>
      <c r="FH37" s="45">
        <f t="shared" si="96"/>
        <v>56</v>
      </c>
      <c r="FI37" s="45">
        <f t="shared" si="45"/>
        <v>105</v>
      </c>
      <c r="FJ37" s="44">
        <f t="shared" si="46"/>
        <v>49</v>
      </c>
      <c r="FK37" s="44">
        <f t="shared" si="47"/>
        <v>2401</v>
      </c>
      <c r="FL37" s="44"/>
      <c r="FM37" s="44"/>
      <c r="FN37" s="44"/>
      <c r="FO37" s="44"/>
      <c r="FY37" s="1">
        <v>2</v>
      </c>
      <c r="FZ37">
        <f t="shared" si="50"/>
        <v>0</v>
      </c>
      <c r="GA37" s="45">
        <f t="shared" si="51"/>
        <v>26.5</v>
      </c>
      <c r="GB37" s="45">
        <f t="shared" si="52"/>
        <v>41.5</v>
      </c>
      <c r="GC37" s="44">
        <f t="shared" si="53"/>
        <v>15</v>
      </c>
      <c r="GD37" s="44">
        <f t="shared" si="54"/>
        <v>225</v>
      </c>
      <c r="GE37" s="44"/>
      <c r="GF37" s="44"/>
      <c r="GG37" s="44"/>
      <c r="GH37" s="44"/>
      <c r="GP37" s="1"/>
      <c r="GQ37" s="1">
        <v>3</v>
      </c>
      <c r="GR37">
        <f t="shared" si="57"/>
        <v>0</v>
      </c>
      <c r="GS37" s="45">
        <f t="shared" si="58"/>
        <v>62.5</v>
      </c>
      <c r="GT37" s="45">
        <f t="shared" si="59"/>
        <v>38</v>
      </c>
      <c r="GU37" s="44">
        <f t="shared" si="60"/>
        <v>-24.5</v>
      </c>
      <c r="GV37" s="44">
        <f t="shared" si="61"/>
        <v>600.25</v>
      </c>
      <c r="GW37" s="44"/>
      <c r="GX37" s="44"/>
      <c r="GY37" s="44"/>
      <c r="GZ37" s="44"/>
      <c r="HI37" s="1">
        <v>3</v>
      </c>
      <c r="HJ37">
        <f t="shared" si="64"/>
        <v>3</v>
      </c>
      <c r="HK37" s="45">
        <f t="shared" si="65"/>
        <v>62.5</v>
      </c>
      <c r="HL37" s="45">
        <f t="shared" si="66"/>
        <v>113</v>
      </c>
      <c r="HM37" s="44">
        <f t="shared" si="67"/>
        <v>50.5</v>
      </c>
      <c r="HN37" s="44">
        <f t="shared" si="68"/>
        <v>2550.25</v>
      </c>
      <c r="HO37" s="44"/>
      <c r="HP37" s="44"/>
      <c r="HQ37" s="44"/>
      <c r="HR37" s="44"/>
      <c r="HZ37" s="1"/>
      <c r="IA37" s="1">
        <v>1</v>
      </c>
      <c r="IB37">
        <f>'Deepfakes gesamt (120)'!L37</f>
        <v>10</v>
      </c>
      <c r="IC37" s="45">
        <f t="shared" si="97"/>
        <v>12</v>
      </c>
      <c r="ID37" s="45">
        <f t="shared" si="71"/>
        <v>110.5</v>
      </c>
      <c r="IE37" s="44">
        <f t="shared" si="72"/>
        <v>98.5</v>
      </c>
      <c r="IF37" s="44">
        <f t="shared" si="73"/>
        <v>9702.25</v>
      </c>
      <c r="IG37" s="44"/>
      <c r="IH37" s="44"/>
      <c r="II37" s="44"/>
      <c r="IJ37" s="44"/>
      <c r="IR37" s="1"/>
      <c r="IT37" s="1">
        <v>1</v>
      </c>
      <c r="IU37" s="1">
        <f>'Deepfakes gesamt (120)'!M37</f>
        <v>5</v>
      </c>
      <c r="IV37" s="45">
        <f t="shared" si="76"/>
        <v>12</v>
      </c>
      <c r="IW37" s="45">
        <f t="shared" si="77"/>
        <v>72</v>
      </c>
      <c r="IX37" s="44">
        <f t="shared" si="78"/>
        <v>60</v>
      </c>
      <c r="IY37" s="44">
        <f t="shared" si="79"/>
        <v>3600</v>
      </c>
      <c r="IZ37" s="44"/>
      <c r="JA37" s="44"/>
      <c r="JB37" s="44"/>
      <c r="JC37" s="44"/>
      <c r="JL37" s="1">
        <v>1</v>
      </c>
      <c r="JM37" s="1">
        <f>'Deepfakes gesamt (120)'!Q37</f>
        <v>5</v>
      </c>
      <c r="JN37" s="45">
        <f t="shared" si="82"/>
        <v>12</v>
      </c>
      <c r="JO37" s="45">
        <f t="shared" si="83"/>
        <v>107</v>
      </c>
      <c r="JP37" s="44">
        <f t="shared" si="84"/>
        <v>95</v>
      </c>
      <c r="JQ37" s="44">
        <f t="shared" si="85"/>
        <v>9025</v>
      </c>
      <c r="JR37" s="44"/>
      <c r="JS37" s="44"/>
      <c r="JT37" s="44"/>
      <c r="JU37" s="44"/>
      <c r="KD37" s="1">
        <v>1</v>
      </c>
      <c r="KE37" s="1">
        <f>'Deepfakes gesamt (120)'!Q37</f>
        <v>5</v>
      </c>
      <c r="KF37" s="45">
        <f t="shared" si="88"/>
        <v>24.5</v>
      </c>
      <c r="KG37" s="45">
        <f t="shared" si="89"/>
        <v>107</v>
      </c>
      <c r="KH37" s="44">
        <f t="shared" si="90"/>
        <v>82.5</v>
      </c>
      <c r="KI37" s="44">
        <f t="shared" si="91"/>
        <v>6806.25</v>
      </c>
      <c r="KJ37" s="44"/>
      <c r="KK37" s="44"/>
      <c r="KL37" s="44"/>
      <c r="KM37" s="44"/>
    </row>
    <row r="38" spans="1:299" x14ac:dyDescent="0.2">
      <c r="A38" s="32">
        <v>37</v>
      </c>
      <c r="B38" s="1">
        <v>5</v>
      </c>
      <c r="C38" s="27">
        <v>2</v>
      </c>
      <c r="D38" s="27">
        <v>2</v>
      </c>
      <c r="E38" s="27">
        <v>2</v>
      </c>
      <c r="F38" s="27">
        <v>2</v>
      </c>
      <c r="G38" s="27">
        <v>2</v>
      </c>
      <c r="H38" s="27">
        <v>2</v>
      </c>
      <c r="I38" s="27">
        <v>2</v>
      </c>
      <c r="J38" s="27">
        <v>2</v>
      </c>
      <c r="K38" s="27">
        <v>2</v>
      </c>
      <c r="L38" s="27">
        <v>2</v>
      </c>
      <c r="M38">
        <f t="shared" si="1"/>
        <v>0</v>
      </c>
      <c r="N38">
        <f t="shared" si="2"/>
        <v>10</v>
      </c>
      <c r="O38">
        <f t="shared" si="3"/>
        <v>10</v>
      </c>
      <c r="T38">
        <v>37</v>
      </c>
      <c r="U38">
        <v>5</v>
      </c>
      <c r="V38">
        <f t="shared" si="98"/>
        <v>0</v>
      </c>
      <c r="X38">
        <v>5.79</v>
      </c>
      <c r="Y38">
        <v>1.28</v>
      </c>
      <c r="Z38">
        <f t="shared" si="5"/>
        <v>-0.79</v>
      </c>
      <c r="AA38">
        <f t="shared" si="6"/>
        <v>-1.28</v>
      </c>
      <c r="AB38">
        <f t="shared" si="94"/>
        <v>1.0112000000000001</v>
      </c>
      <c r="AE38">
        <f t="shared" si="7"/>
        <v>0.6241000000000001</v>
      </c>
      <c r="AF38">
        <f t="shared" si="8"/>
        <v>1.6384000000000001</v>
      </c>
      <c r="AP38">
        <v>37</v>
      </c>
      <c r="AQ38">
        <v>2</v>
      </c>
      <c r="AR38">
        <f t="shared" si="99"/>
        <v>0</v>
      </c>
      <c r="AS38">
        <v>2.69</v>
      </c>
      <c r="AT38">
        <f t="shared" si="10"/>
        <v>-0.69</v>
      </c>
      <c r="AU38">
        <f t="shared" si="11"/>
        <v>0.88319999999999999</v>
      </c>
      <c r="AX38">
        <f t="shared" si="12"/>
        <v>0.47609999999999991</v>
      </c>
      <c r="BE38" s="32">
        <v>37</v>
      </c>
      <c r="BF38" s="27">
        <v>2</v>
      </c>
      <c r="BG38" s="27">
        <v>2</v>
      </c>
      <c r="BH38" s="27">
        <v>2</v>
      </c>
      <c r="BI38" s="27">
        <v>2</v>
      </c>
      <c r="BJ38" s="27">
        <v>2</v>
      </c>
      <c r="BK38">
        <f t="shared" si="13"/>
        <v>0</v>
      </c>
      <c r="BL38" s="1"/>
      <c r="BM38" s="1"/>
      <c r="BN38" s="45"/>
      <c r="BO38" s="1"/>
      <c r="BP38" s="1">
        <v>5</v>
      </c>
      <c r="BQ38">
        <f t="shared" si="14"/>
        <v>0</v>
      </c>
      <c r="BR38" s="45">
        <f t="shared" si="15"/>
        <v>42</v>
      </c>
      <c r="BS38" s="45">
        <f t="shared" si="16"/>
        <v>22</v>
      </c>
      <c r="BT38" s="44">
        <f t="shared" si="17"/>
        <v>-20</v>
      </c>
      <c r="BU38" s="44">
        <f t="shared" si="18"/>
        <v>400</v>
      </c>
      <c r="BV38" s="44"/>
      <c r="BW38" s="44"/>
      <c r="BX38" s="44"/>
      <c r="BY38" s="44"/>
      <c r="CI38" s="1">
        <v>2</v>
      </c>
      <c r="CJ38">
        <f t="shared" si="19"/>
        <v>0</v>
      </c>
      <c r="CK38" s="45">
        <f t="shared" si="20"/>
        <v>30.5</v>
      </c>
      <c r="CL38" s="45">
        <f t="shared" si="21"/>
        <v>22</v>
      </c>
      <c r="CM38" s="44">
        <f t="shared" si="22"/>
        <v>-8.5</v>
      </c>
      <c r="CN38" s="44">
        <f t="shared" si="23"/>
        <v>72.25</v>
      </c>
      <c r="CO38" s="44"/>
      <c r="CP38" s="44"/>
      <c r="CQ38" s="44"/>
      <c r="CR38" s="44"/>
      <c r="DA38" s="1">
        <v>5</v>
      </c>
      <c r="DB38">
        <f t="shared" si="24"/>
        <v>0</v>
      </c>
      <c r="DC38" s="45">
        <f t="shared" si="25"/>
        <v>42</v>
      </c>
      <c r="DD38" s="45">
        <f t="shared" si="26"/>
        <v>27</v>
      </c>
      <c r="DE38" s="44">
        <f t="shared" si="27"/>
        <v>-15</v>
      </c>
      <c r="DF38" s="44">
        <f t="shared" si="28"/>
        <v>225</v>
      </c>
      <c r="DG38" s="44"/>
      <c r="DH38" s="44"/>
      <c r="DI38" s="44"/>
      <c r="DJ38" s="44"/>
      <c r="DT38" s="1">
        <v>2</v>
      </c>
      <c r="DU38">
        <f t="shared" si="31"/>
        <v>0</v>
      </c>
      <c r="DV38" s="45">
        <f t="shared" si="95"/>
        <v>30.5</v>
      </c>
      <c r="DW38" s="45">
        <f t="shared" si="32"/>
        <v>27</v>
      </c>
      <c r="DX38" s="44">
        <f t="shared" si="33"/>
        <v>-3.5</v>
      </c>
      <c r="DY38" s="44">
        <f t="shared" si="34"/>
        <v>12.25</v>
      </c>
      <c r="DZ38" s="44"/>
      <c r="EA38" s="44"/>
      <c r="EB38" s="44"/>
      <c r="EC38" s="44"/>
      <c r="EL38" s="1">
        <v>2</v>
      </c>
      <c r="EM38">
        <f t="shared" si="37"/>
        <v>0</v>
      </c>
      <c r="EN38" s="45">
        <f t="shared" si="38"/>
        <v>56</v>
      </c>
      <c r="EO38" s="45">
        <f t="shared" si="39"/>
        <v>27</v>
      </c>
      <c r="EP38" s="44">
        <f t="shared" si="40"/>
        <v>-29</v>
      </c>
      <c r="EQ38" s="44">
        <f t="shared" si="41"/>
        <v>841</v>
      </c>
      <c r="ER38" s="44"/>
      <c r="ES38" s="44"/>
      <c r="ET38" s="44"/>
      <c r="EU38" s="44"/>
      <c r="FF38" s="1">
        <v>2</v>
      </c>
      <c r="FG38">
        <f t="shared" si="44"/>
        <v>0</v>
      </c>
      <c r="FH38" s="45">
        <f t="shared" si="96"/>
        <v>56</v>
      </c>
      <c r="FI38" s="45">
        <f t="shared" si="45"/>
        <v>22</v>
      </c>
      <c r="FJ38" s="44">
        <f t="shared" si="46"/>
        <v>-34</v>
      </c>
      <c r="FK38" s="44">
        <f t="shared" si="47"/>
        <v>1156</v>
      </c>
      <c r="FL38" s="44"/>
      <c r="FM38" s="44"/>
      <c r="FN38" s="44"/>
      <c r="FO38" s="44"/>
      <c r="FY38" s="1">
        <v>4</v>
      </c>
      <c r="FZ38">
        <f t="shared" si="50"/>
        <v>0</v>
      </c>
      <c r="GA38" s="45">
        <f t="shared" si="51"/>
        <v>108</v>
      </c>
      <c r="GB38" s="45">
        <f t="shared" si="52"/>
        <v>41.5</v>
      </c>
      <c r="GC38" s="44">
        <f t="shared" si="53"/>
        <v>-66.5</v>
      </c>
      <c r="GD38" s="44">
        <f t="shared" si="54"/>
        <v>4422.25</v>
      </c>
      <c r="GE38" s="44"/>
      <c r="GF38" s="44"/>
      <c r="GG38" s="44"/>
      <c r="GH38" s="44"/>
      <c r="GP38" s="1"/>
      <c r="GQ38" s="1">
        <v>3</v>
      </c>
      <c r="GR38">
        <f t="shared" si="57"/>
        <v>0</v>
      </c>
      <c r="GS38" s="45">
        <f t="shared" si="58"/>
        <v>62.5</v>
      </c>
      <c r="GT38" s="45">
        <f t="shared" si="59"/>
        <v>38</v>
      </c>
      <c r="GU38" s="44">
        <f t="shared" si="60"/>
        <v>-24.5</v>
      </c>
      <c r="GV38" s="44">
        <f t="shared" si="61"/>
        <v>600.25</v>
      </c>
      <c r="GW38" s="44"/>
      <c r="GX38" s="44"/>
      <c r="GY38" s="44"/>
      <c r="GZ38" s="44"/>
      <c r="HI38" s="1">
        <v>3</v>
      </c>
      <c r="HJ38">
        <f t="shared" si="64"/>
        <v>0</v>
      </c>
      <c r="HK38" s="45">
        <f t="shared" si="65"/>
        <v>62.5</v>
      </c>
      <c r="HL38" s="45">
        <f t="shared" si="66"/>
        <v>27</v>
      </c>
      <c r="HM38" s="44">
        <f t="shared" si="67"/>
        <v>-35.5</v>
      </c>
      <c r="HN38" s="44">
        <f t="shared" si="68"/>
        <v>1260.25</v>
      </c>
      <c r="HO38" s="44"/>
      <c r="HP38" s="44"/>
      <c r="HQ38" s="44"/>
      <c r="HR38" s="44"/>
      <c r="HZ38" s="1"/>
      <c r="IA38" s="1">
        <v>2</v>
      </c>
      <c r="IB38">
        <f>'Deepfakes gesamt (120)'!L38</f>
        <v>9</v>
      </c>
      <c r="IC38" s="45">
        <f t="shared" si="97"/>
        <v>42.5</v>
      </c>
      <c r="ID38" s="45">
        <f t="shared" si="71"/>
        <v>90.5</v>
      </c>
      <c r="IE38" s="44">
        <f t="shared" si="72"/>
        <v>48</v>
      </c>
      <c r="IF38" s="44">
        <f t="shared" si="73"/>
        <v>2304</v>
      </c>
      <c r="IG38" s="44"/>
      <c r="IH38" s="44"/>
      <c r="II38" s="44"/>
      <c r="IJ38" s="44"/>
      <c r="IR38" s="1"/>
      <c r="IT38" s="1">
        <v>2</v>
      </c>
      <c r="IU38" s="1">
        <f>'Deepfakes gesamt (120)'!M38</f>
        <v>4</v>
      </c>
      <c r="IV38" s="45">
        <f t="shared" si="76"/>
        <v>42.5</v>
      </c>
      <c r="IW38" s="45">
        <f t="shared" si="77"/>
        <v>40.5</v>
      </c>
      <c r="IX38" s="44">
        <f t="shared" si="78"/>
        <v>-2</v>
      </c>
      <c r="IY38" s="44">
        <f t="shared" si="79"/>
        <v>4</v>
      </c>
      <c r="IZ38" s="44"/>
      <c r="JA38" s="44"/>
      <c r="JB38" s="44"/>
      <c r="JC38" s="44"/>
      <c r="JL38" s="1">
        <v>2</v>
      </c>
      <c r="JM38" s="1">
        <f>'Deepfakes gesamt (120)'!Q38</f>
        <v>4</v>
      </c>
      <c r="JN38" s="45">
        <f t="shared" si="82"/>
        <v>42.5</v>
      </c>
      <c r="JO38" s="45">
        <f t="shared" si="83"/>
        <v>72.5</v>
      </c>
      <c r="JP38" s="44">
        <f t="shared" si="84"/>
        <v>30</v>
      </c>
      <c r="JQ38" s="44">
        <f t="shared" si="85"/>
        <v>900</v>
      </c>
      <c r="JR38" s="44"/>
      <c r="JS38" s="44"/>
      <c r="JT38" s="44"/>
      <c r="JU38" s="44"/>
      <c r="KD38" s="1">
        <v>1</v>
      </c>
      <c r="KE38" s="1">
        <f>'Deepfakes gesamt (120)'!Q38</f>
        <v>4</v>
      </c>
      <c r="KF38" s="45">
        <f t="shared" si="88"/>
        <v>24.5</v>
      </c>
      <c r="KG38" s="45">
        <f t="shared" si="89"/>
        <v>72.5</v>
      </c>
      <c r="KH38" s="44">
        <f t="shared" si="90"/>
        <v>48</v>
      </c>
      <c r="KI38" s="44">
        <f t="shared" si="91"/>
        <v>2304</v>
      </c>
      <c r="KJ38" s="44"/>
      <c r="KK38" s="44"/>
      <c r="KL38" s="44"/>
      <c r="KM38" s="44"/>
    </row>
    <row r="39" spans="1:299" x14ac:dyDescent="0.2">
      <c r="A39" s="32">
        <v>38</v>
      </c>
      <c r="B39" s="1">
        <v>3</v>
      </c>
      <c r="C39" s="27">
        <v>2</v>
      </c>
      <c r="D39" s="27">
        <v>2</v>
      </c>
      <c r="E39" s="27">
        <v>2</v>
      </c>
      <c r="F39" s="27">
        <v>2</v>
      </c>
      <c r="G39" s="27">
        <v>2</v>
      </c>
      <c r="H39" s="27">
        <v>2</v>
      </c>
      <c r="I39" s="27">
        <v>2</v>
      </c>
      <c r="J39" s="27">
        <v>2</v>
      </c>
      <c r="K39" s="27">
        <v>2</v>
      </c>
      <c r="L39" s="27">
        <v>2</v>
      </c>
      <c r="M39">
        <f t="shared" si="1"/>
        <v>0</v>
      </c>
      <c r="N39">
        <f t="shared" si="2"/>
        <v>10</v>
      </c>
      <c r="O39">
        <f t="shared" si="3"/>
        <v>10</v>
      </c>
      <c r="T39">
        <v>38</v>
      </c>
      <c r="U39">
        <v>3</v>
      </c>
      <c r="V39">
        <f t="shared" si="98"/>
        <v>0</v>
      </c>
      <c r="X39">
        <v>5.79</v>
      </c>
      <c r="Y39">
        <v>1.28</v>
      </c>
      <c r="Z39">
        <f t="shared" si="5"/>
        <v>-2.79</v>
      </c>
      <c r="AA39">
        <f t="shared" si="6"/>
        <v>-1.28</v>
      </c>
      <c r="AB39">
        <f t="shared" si="94"/>
        <v>3.5712000000000002</v>
      </c>
      <c r="AE39">
        <f t="shared" si="7"/>
        <v>7.7841000000000005</v>
      </c>
      <c r="AF39">
        <f t="shared" si="8"/>
        <v>1.6384000000000001</v>
      </c>
      <c r="AP39">
        <v>38</v>
      </c>
      <c r="AQ39">
        <v>2</v>
      </c>
      <c r="AR39">
        <f t="shared" si="99"/>
        <v>0</v>
      </c>
      <c r="AS39">
        <v>2.69</v>
      </c>
      <c r="AT39">
        <f t="shared" si="10"/>
        <v>-0.69</v>
      </c>
      <c r="AU39">
        <f t="shared" si="11"/>
        <v>0.88319999999999999</v>
      </c>
      <c r="AX39">
        <f t="shared" si="12"/>
        <v>0.47609999999999991</v>
      </c>
      <c r="BE39" s="32">
        <v>38</v>
      </c>
      <c r="BF39" s="27">
        <v>2</v>
      </c>
      <c r="BG39" s="27">
        <v>2</v>
      </c>
      <c r="BH39" s="27">
        <v>2</v>
      </c>
      <c r="BI39" s="27">
        <v>2</v>
      </c>
      <c r="BJ39" s="27">
        <v>2</v>
      </c>
      <c r="BK39">
        <f t="shared" si="13"/>
        <v>0</v>
      </c>
      <c r="BL39" s="1"/>
      <c r="BM39" s="1"/>
      <c r="BN39" s="45"/>
      <c r="BO39" s="1"/>
      <c r="BP39" s="1">
        <v>3</v>
      </c>
      <c r="BQ39">
        <f t="shared" si="14"/>
        <v>0</v>
      </c>
      <c r="BR39" s="45">
        <f t="shared" si="15"/>
        <v>10</v>
      </c>
      <c r="BS39" s="45">
        <f t="shared" si="16"/>
        <v>22</v>
      </c>
      <c r="BT39" s="44">
        <f t="shared" si="17"/>
        <v>12</v>
      </c>
      <c r="BU39" s="44">
        <f t="shared" si="18"/>
        <v>144</v>
      </c>
      <c r="BV39" s="44"/>
      <c r="BW39" s="44"/>
      <c r="BX39" s="44"/>
      <c r="BY39" s="44"/>
      <c r="CI39" s="1">
        <v>2</v>
      </c>
      <c r="CJ39">
        <f t="shared" si="19"/>
        <v>0</v>
      </c>
      <c r="CK39" s="45">
        <f t="shared" si="20"/>
        <v>30.5</v>
      </c>
      <c r="CL39" s="45">
        <f t="shared" si="21"/>
        <v>22</v>
      </c>
      <c r="CM39" s="44">
        <f t="shared" si="22"/>
        <v>-8.5</v>
      </c>
      <c r="CN39" s="44">
        <f t="shared" si="23"/>
        <v>72.25</v>
      </c>
      <c r="CO39" s="44"/>
      <c r="CP39" s="44"/>
      <c r="CQ39" s="44"/>
      <c r="CR39" s="44"/>
      <c r="DA39" s="1">
        <v>3</v>
      </c>
      <c r="DB39">
        <f t="shared" si="24"/>
        <v>0</v>
      </c>
      <c r="DC39" s="45">
        <f t="shared" si="25"/>
        <v>10</v>
      </c>
      <c r="DD39" s="45">
        <f t="shared" si="26"/>
        <v>27</v>
      </c>
      <c r="DE39" s="44">
        <f t="shared" si="27"/>
        <v>17</v>
      </c>
      <c r="DF39" s="44">
        <f t="shared" si="28"/>
        <v>289</v>
      </c>
      <c r="DG39" s="44"/>
      <c r="DH39" s="44"/>
      <c r="DI39" s="44"/>
      <c r="DJ39" s="44"/>
      <c r="DT39" s="1">
        <v>2</v>
      </c>
      <c r="DU39">
        <f t="shared" si="31"/>
        <v>0</v>
      </c>
      <c r="DV39" s="45">
        <f t="shared" si="95"/>
        <v>30.5</v>
      </c>
      <c r="DW39" s="45">
        <f t="shared" si="32"/>
        <v>27</v>
      </c>
      <c r="DX39" s="44">
        <f t="shared" si="33"/>
        <v>-3.5</v>
      </c>
      <c r="DY39" s="44">
        <f t="shared" si="34"/>
        <v>12.25</v>
      </c>
      <c r="DZ39" s="44"/>
      <c r="EA39" s="44"/>
      <c r="EB39" s="44"/>
      <c r="EC39" s="44"/>
      <c r="EL39" s="1">
        <v>2</v>
      </c>
      <c r="EM39">
        <f t="shared" si="37"/>
        <v>0</v>
      </c>
      <c r="EN39" s="45">
        <f t="shared" si="38"/>
        <v>56</v>
      </c>
      <c r="EO39" s="45">
        <f t="shared" si="39"/>
        <v>27</v>
      </c>
      <c r="EP39" s="44">
        <f t="shared" si="40"/>
        <v>-29</v>
      </c>
      <c r="EQ39" s="44">
        <f t="shared" si="41"/>
        <v>841</v>
      </c>
      <c r="ER39" s="44"/>
      <c r="ES39" s="44"/>
      <c r="ET39" s="44"/>
      <c r="EU39" s="44"/>
      <c r="FF39" s="1">
        <v>2</v>
      </c>
      <c r="FG39">
        <f t="shared" si="44"/>
        <v>0</v>
      </c>
      <c r="FH39" s="45">
        <f t="shared" si="96"/>
        <v>56</v>
      </c>
      <c r="FI39" s="45">
        <f t="shared" si="45"/>
        <v>22</v>
      </c>
      <c r="FJ39" s="44">
        <f t="shared" si="46"/>
        <v>-34</v>
      </c>
      <c r="FK39" s="44">
        <f t="shared" si="47"/>
        <v>1156</v>
      </c>
      <c r="FL39" s="44"/>
      <c r="FM39" s="44"/>
      <c r="FN39" s="44"/>
      <c r="FO39" s="44"/>
      <c r="FY39" s="1">
        <v>3</v>
      </c>
      <c r="FZ39">
        <f t="shared" si="50"/>
        <v>0</v>
      </c>
      <c r="GA39" s="45">
        <f t="shared" si="51"/>
        <v>70</v>
      </c>
      <c r="GB39" s="45">
        <f t="shared" si="52"/>
        <v>41.5</v>
      </c>
      <c r="GC39" s="44">
        <f t="shared" si="53"/>
        <v>-28.5</v>
      </c>
      <c r="GD39" s="44">
        <f t="shared" si="54"/>
        <v>812.25</v>
      </c>
      <c r="GE39" s="44"/>
      <c r="GF39" s="44"/>
      <c r="GG39" s="44"/>
      <c r="GH39" s="44"/>
      <c r="GP39" s="1"/>
      <c r="GQ39" s="1">
        <v>2</v>
      </c>
      <c r="GR39">
        <f t="shared" si="57"/>
        <v>0</v>
      </c>
      <c r="GS39" s="45">
        <f t="shared" si="58"/>
        <v>19.5</v>
      </c>
      <c r="GT39" s="45">
        <f t="shared" si="59"/>
        <v>38</v>
      </c>
      <c r="GU39" s="44">
        <f t="shared" si="60"/>
        <v>18.5</v>
      </c>
      <c r="GV39" s="44">
        <f t="shared" si="61"/>
        <v>342.25</v>
      </c>
      <c r="GW39" s="44"/>
      <c r="GX39" s="44"/>
      <c r="GY39" s="44"/>
      <c r="GZ39" s="44"/>
      <c r="HI39" s="1">
        <v>2</v>
      </c>
      <c r="HJ39">
        <f t="shared" si="64"/>
        <v>0</v>
      </c>
      <c r="HK39" s="45">
        <f t="shared" si="65"/>
        <v>19.5</v>
      </c>
      <c r="HL39" s="45">
        <f t="shared" si="66"/>
        <v>27</v>
      </c>
      <c r="HM39" s="44">
        <f t="shared" si="67"/>
        <v>7.5</v>
      </c>
      <c r="HN39" s="44">
        <f t="shared" si="68"/>
        <v>56.25</v>
      </c>
      <c r="HO39" s="44"/>
      <c r="HP39" s="44"/>
      <c r="HQ39" s="44"/>
      <c r="HR39" s="44"/>
      <c r="HZ39" s="1"/>
      <c r="IA39" s="1">
        <v>2</v>
      </c>
      <c r="IB39">
        <f>'Deepfakes gesamt (120)'!L39</f>
        <v>6</v>
      </c>
      <c r="IC39" s="45">
        <f t="shared" si="97"/>
        <v>42.5</v>
      </c>
      <c r="ID39" s="45">
        <f t="shared" si="71"/>
        <v>26.5</v>
      </c>
      <c r="IE39" s="44">
        <f t="shared" si="72"/>
        <v>-16</v>
      </c>
      <c r="IF39" s="44">
        <f t="shared" si="73"/>
        <v>256</v>
      </c>
      <c r="IG39" s="44"/>
      <c r="IH39" s="44"/>
      <c r="II39" s="44"/>
      <c r="IJ39" s="44"/>
      <c r="IR39" s="1"/>
      <c r="IT39" s="1">
        <v>2</v>
      </c>
      <c r="IU39" s="1">
        <f>'Deepfakes gesamt (120)'!M39</f>
        <v>3</v>
      </c>
      <c r="IV39" s="45">
        <f t="shared" si="76"/>
        <v>42.5</v>
      </c>
      <c r="IW39" s="45">
        <f t="shared" si="77"/>
        <v>16</v>
      </c>
      <c r="IX39" s="44">
        <f t="shared" si="78"/>
        <v>-26.5</v>
      </c>
      <c r="IY39" s="44">
        <f t="shared" si="79"/>
        <v>702.25</v>
      </c>
      <c r="IZ39" s="44"/>
      <c r="JA39" s="44"/>
      <c r="JB39" s="44"/>
      <c r="JC39" s="44"/>
      <c r="JL39" s="1">
        <v>2</v>
      </c>
      <c r="JM39" s="1">
        <f>'Deepfakes gesamt (120)'!Q39</f>
        <v>2</v>
      </c>
      <c r="JN39" s="45">
        <f t="shared" si="82"/>
        <v>42.5</v>
      </c>
      <c r="JO39" s="45">
        <f t="shared" si="83"/>
        <v>9.5</v>
      </c>
      <c r="JP39" s="44">
        <f t="shared" si="84"/>
        <v>-33</v>
      </c>
      <c r="JQ39" s="44">
        <f t="shared" si="85"/>
        <v>1089</v>
      </c>
      <c r="JR39" s="44"/>
      <c r="JS39" s="44"/>
      <c r="JT39" s="44"/>
      <c r="JU39" s="44"/>
      <c r="KD39" s="1">
        <v>1</v>
      </c>
      <c r="KE39" s="1">
        <f>'Deepfakes gesamt (120)'!Q39</f>
        <v>2</v>
      </c>
      <c r="KF39" s="45">
        <f t="shared" si="88"/>
        <v>24.5</v>
      </c>
      <c r="KG39" s="45">
        <f t="shared" si="89"/>
        <v>9.5</v>
      </c>
      <c r="KH39" s="44">
        <f t="shared" si="90"/>
        <v>-15</v>
      </c>
      <c r="KI39" s="44">
        <f t="shared" si="91"/>
        <v>225</v>
      </c>
      <c r="KJ39" s="44"/>
      <c r="KK39" s="44"/>
      <c r="KL39" s="44"/>
      <c r="KM39" s="44"/>
    </row>
    <row r="40" spans="1:299" s="36" customFormat="1" x14ac:dyDescent="0.2">
      <c r="A40" s="32">
        <v>39</v>
      </c>
      <c r="B40" s="1">
        <v>7</v>
      </c>
      <c r="C40" s="27">
        <v>2</v>
      </c>
      <c r="D40" s="27">
        <v>2</v>
      </c>
      <c r="E40" s="27">
        <v>1</v>
      </c>
      <c r="F40" s="27">
        <v>2</v>
      </c>
      <c r="G40" s="27">
        <v>2</v>
      </c>
      <c r="H40" s="27">
        <v>2</v>
      </c>
      <c r="I40" s="27">
        <v>2</v>
      </c>
      <c r="J40" s="27">
        <v>2</v>
      </c>
      <c r="K40" s="27">
        <v>2</v>
      </c>
      <c r="L40" s="27">
        <v>2</v>
      </c>
      <c r="M40">
        <f t="shared" si="1"/>
        <v>1</v>
      </c>
      <c r="N40">
        <f t="shared" si="2"/>
        <v>9</v>
      </c>
      <c r="O40">
        <f t="shared" si="3"/>
        <v>10</v>
      </c>
      <c r="P40"/>
      <c r="Q40"/>
      <c r="R40"/>
      <c r="S40"/>
      <c r="T40">
        <v>39</v>
      </c>
      <c r="U40">
        <v>7</v>
      </c>
      <c r="V40">
        <f t="shared" ref="V40:V71" si="100">COUNTIF(C40:L40,"1")</f>
        <v>1</v>
      </c>
      <c r="W40"/>
      <c r="X40">
        <v>5.79</v>
      </c>
      <c r="Y40">
        <v>1.28</v>
      </c>
      <c r="Z40">
        <f t="shared" si="5"/>
        <v>1.21</v>
      </c>
      <c r="AA40">
        <f t="shared" si="6"/>
        <v>-0.28000000000000003</v>
      </c>
      <c r="AB40">
        <f t="shared" si="94"/>
        <v>-0.33880000000000005</v>
      </c>
      <c r="AC40"/>
      <c r="AD40"/>
      <c r="AE40">
        <f t="shared" si="7"/>
        <v>1.4641</v>
      </c>
      <c r="AF40">
        <f t="shared" si="8"/>
        <v>7.8400000000000011E-2</v>
      </c>
      <c r="AG40"/>
      <c r="AH40"/>
      <c r="AI40"/>
      <c r="AJ40"/>
      <c r="AK40"/>
      <c r="AL40"/>
      <c r="AM40"/>
      <c r="AN40"/>
      <c r="AO40"/>
      <c r="AP40">
        <v>39</v>
      </c>
      <c r="AQ40">
        <v>3</v>
      </c>
      <c r="AR40">
        <f t="shared" ref="AR40:AR71" si="101">COUNTIF(C40:L40,"1")</f>
        <v>1</v>
      </c>
      <c r="AS40">
        <v>2.69</v>
      </c>
      <c r="AT40">
        <f t="shared" si="10"/>
        <v>0.31000000000000005</v>
      </c>
      <c r="AU40">
        <f t="shared" si="11"/>
        <v>-8.680000000000003E-2</v>
      </c>
      <c r="AV40"/>
      <c r="AW40"/>
      <c r="AX40">
        <f t="shared" si="12"/>
        <v>9.6100000000000033E-2</v>
      </c>
      <c r="AY40"/>
      <c r="AZ40"/>
      <c r="BA40"/>
      <c r="BB40"/>
      <c r="BC40"/>
      <c r="BD40"/>
      <c r="BE40" s="32">
        <v>39</v>
      </c>
      <c r="BF40" s="27">
        <v>2</v>
      </c>
      <c r="BG40" s="27">
        <v>2</v>
      </c>
      <c r="BH40" s="27">
        <v>2</v>
      </c>
      <c r="BI40" s="27">
        <v>2</v>
      </c>
      <c r="BJ40" s="27">
        <v>2</v>
      </c>
      <c r="BK40">
        <f t="shared" si="13"/>
        <v>0</v>
      </c>
      <c r="BL40" s="1"/>
      <c r="BM40" s="1"/>
      <c r="BN40" s="45"/>
      <c r="BO40" s="1"/>
      <c r="BP40" s="1">
        <v>7</v>
      </c>
      <c r="BQ40">
        <f t="shared" si="14"/>
        <v>1</v>
      </c>
      <c r="BR40" s="45">
        <f t="shared" si="15"/>
        <v>82</v>
      </c>
      <c r="BS40" s="45">
        <f t="shared" si="16"/>
        <v>62.5</v>
      </c>
      <c r="BT40" s="44">
        <f t="shared" si="17"/>
        <v>-19.5</v>
      </c>
      <c r="BU40" s="44">
        <f t="shared" si="18"/>
        <v>380.25</v>
      </c>
      <c r="BV40" s="44"/>
      <c r="BW40" s="44"/>
      <c r="BX40" s="44"/>
      <c r="BY40" s="44"/>
      <c r="CI40" s="1">
        <v>3</v>
      </c>
      <c r="CJ40">
        <f t="shared" si="19"/>
        <v>1</v>
      </c>
      <c r="CK40" s="45">
        <f t="shared" si="20"/>
        <v>73.5</v>
      </c>
      <c r="CL40" s="45">
        <f t="shared" si="21"/>
        <v>62.5</v>
      </c>
      <c r="CM40" s="44">
        <f t="shared" si="22"/>
        <v>-11</v>
      </c>
      <c r="CN40" s="44">
        <f t="shared" si="23"/>
        <v>121</v>
      </c>
      <c r="CO40" s="44"/>
      <c r="CP40" s="44"/>
      <c r="CQ40" s="44"/>
      <c r="CR40" s="44"/>
      <c r="DA40" s="1">
        <v>7</v>
      </c>
      <c r="DB40">
        <f t="shared" si="24"/>
        <v>0</v>
      </c>
      <c r="DC40" s="45">
        <f t="shared" si="25"/>
        <v>82</v>
      </c>
      <c r="DD40" s="45">
        <f t="shared" si="26"/>
        <v>27</v>
      </c>
      <c r="DE40" s="44">
        <f t="shared" si="27"/>
        <v>-55</v>
      </c>
      <c r="DF40" s="44">
        <f t="shared" si="28"/>
        <v>3025</v>
      </c>
      <c r="DG40" s="44"/>
      <c r="DH40" s="44"/>
      <c r="DI40" s="44"/>
      <c r="DJ40" s="44"/>
      <c r="DT40" s="1">
        <v>3</v>
      </c>
      <c r="DU40">
        <f t="shared" si="31"/>
        <v>0</v>
      </c>
      <c r="DV40" s="45">
        <f t="shared" si="95"/>
        <v>73.5</v>
      </c>
      <c r="DW40" s="45">
        <f t="shared" si="32"/>
        <v>27</v>
      </c>
      <c r="DX40" s="44">
        <f t="shared" si="33"/>
        <v>-46.5</v>
      </c>
      <c r="DY40" s="44">
        <f t="shared" si="34"/>
        <v>2162.25</v>
      </c>
      <c r="DZ40" s="44"/>
      <c r="EA40" s="44"/>
      <c r="EB40" s="44"/>
      <c r="EC40" s="44"/>
      <c r="EL40" s="1">
        <v>2</v>
      </c>
      <c r="EM40">
        <f t="shared" si="37"/>
        <v>0</v>
      </c>
      <c r="EN40" s="45">
        <f t="shared" si="38"/>
        <v>56</v>
      </c>
      <c r="EO40" s="45">
        <f t="shared" si="39"/>
        <v>27</v>
      </c>
      <c r="EP40" s="44">
        <f t="shared" si="40"/>
        <v>-29</v>
      </c>
      <c r="EQ40" s="44">
        <f t="shared" si="41"/>
        <v>841</v>
      </c>
      <c r="ER40" s="44"/>
      <c r="ES40" s="44"/>
      <c r="ET40" s="44"/>
      <c r="EU40" s="44"/>
      <c r="FF40" s="1">
        <v>2</v>
      </c>
      <c r="FG40">
        <f t="shared" si="44"/>
        <v>1</v>
      </c>
      <c r="FH40" s="45">
        <f t="shared" si="96"/>
        <v>56</v>
      </c>
      <c r="FI40" s="45">
        <f t="shared" si="45"/>
        <v>62.5</v>
      </c>
      <c r="FJ40" s="44">
        <f t="shared" si="46"/>
        <v>6.5</v>
      </c>
      <c r="FK40" s="44">
        <f t="shared" si="47"/>
        <v>42.25</v>
      </c>
      <c r="FL40" s="44"/>
      <c r="FM40" s="44"/>
      <c r="FN40" s="44"/>
      <c r="FO40" s="44"/>
      <c r="FY40" s="1">
        <v>2</v>
      </c>
      <c r="FZ40">
        <f t="shared" si="50"/>
        <v>1</v>
      </c>
      <c r="GA40" s="45">
        <f t="shared" si="51"/>
        <v>26.5</v>
      </c>
      <c r="GB40" s="45">
        <f t="shared" si="52"/>
        <v>101.5</v>
      </c>
      <c r="GC40" s="44">
        <f t="shared" si="53"/>
        <v>75</v>
      </c>
      <c r="GD40" s="44">
        <f t="shared" si="54"/>
        <v>5625</v>
      </c>
      <c r="GE40" s="44"/>
      <c r="GF40" s="44"/>
      <c r="GG40" s="44"/>
      <c r="GH40" s="44"/>
      <c r="GP40" s="1"/>
      <c r="GQ40" s="1">
        <v>3</v>
      </c>
      <c r="GR40">
        <f t="shared" si="57"/>
        <v>1</v>
      </c>
      <c r="GS40" s="45">
        <f t="shared" si="58"/>
        <v>62.5</v>
      </c>
      <c r="GT40" s="45">
        <f t="shared" si="59"/>
        <v>95.5</v>
      </c>
      <c r="GU40" s="44">
        <f t="shared" si="60"/>
        <v>33</v>
      </c>
      <c r="GV40" s="44">
        <f t="shared" si="61"/>
        <v>1089</v>
      </c>
      <c r="GW40" s="44"/>
      <c r="GX40" s="44"/>
      <c r="GY40" s="44"/>
      <c r="GZ40" s="44"/>
      <c r="HI40" s="1">
        <v>3</v>
      </c>
      <c r="HJ40">
        <f t="shared" si="64"/>
        <v>0</v>
      </c>
      <c r="HK40" s="45">
        <f t="shared" si="65"/>
        <v>62.5</v>
      </c>
      <c r="HL40" s="45">
        <f t="shared" si="66"/>
        <v>27</v>
      </c>
      <c r="HM40" s="44">
        <f t="shared" si="67"/>
        <v>-35.5</v>
      </c>
      <c r="HN40" s="44">
        <f t="shared" si="68"/>
        <v>1260.25</v>
      </c>
      <c r="HO40" s="44"/>
      <c r="HP40" s="44"/>
      <c r="HQ40" s="44"/>
      <c r="HR40" s="44"/>
      <c r="HZ40" s="1"/>
      <c r="IA40" s="1">
        <v>1</v>
      </c>
      <c r="IB40">
        <f>'Deepfakes gesamt (120)'!L40</f>
        <v>5</v>
      </c>
      <c r="IC40" s="45">
        <f t="shared" si="97"/>
        <v>12</v>
      </c>
      <c r="ID40" s="45">
        <f t="shared" si="71"/>
        <v>11</v>
      </c>
      <c r="IE40" s="44">
        <f t="shared" si="72"/>
        <v>-1</v>
      </c>
      <c r="IF40" s="44">
        <f t="shared" si="73"/>
        <v>1</v>
      </c>
      <c r="IG40" s="44"/>
      <c r="IH40" s="44"/>
      <c r="II40" s="44"/>
      <c r="IJ40" s="44"/>
      <c r="IR40" s="1"/>
      <c r="IT40" s="1">
        <v>1</v>
      </c>
      <c r="IU40" s="1">
        <f>'Deepfakes gesamt (120)'!M40</f>
        <v>2</v>
      </c>
      <c r="IV40" s="45">
        <f t="shared" si="76"/>
        <v>12</v>
      </c>
      <c r="IW40" s="45">
        <f t="shared" si="77"/>
        <v>2.5</v>
      </c>
      <c r="IX40" s="44">
        <f t="shared" si="78"/>
        <v>-9.5</v>
      </c>
      <c r="IY40" s="44">
        <f t="shared" si="79"/>
        <v>90.25</v>
      </c>
      <c r="IZ40" s="44"/>
      <c r="JA40" s="44"/>
      <c r="JB40" s="44"/>
      <c r="JC40" s="44"/>
      <c r="JL40" s="1">
        <v>1</v>
      </c>
      <c r="JM40" s="1">
        <f>'Deepfakes gesamt (120)'!Q40</f>
        <v>1</v>
      </c>
      <c r="JN40" s="45">
        <f t="shared" si="82"/>
        <v>12</v>
      </c>
      <c r="JO40" s="45">
        <f t="shared" si="83"/>
        <v>1.5</v>
      </c>
      <c r="JP40" s="44">
        <f t="shared" si="84"/>
        <v>-10.5</v>
      </c>
      <c r="JQ40" s="44">
        <f t="shared" si="85"/>
        <v>110.25</v>
      </c>
      <c r="JR40" s="44"/>
      <c r="JS40" s="44"/>
      <c r="JT40" s="44"/>
      <c r="JU40" s="44"/>
      <c r="KD40" s="1">
        <v>1</v>
      </c>
      <c r="KE40" s="1">
        <f>'Deepfakes gesamt (120)'!Q40</f>
        <v>1</v>
      </c>
      <c r="KF40" s="45">
        <f t="shared" si="88"/>
        <v>24.5</v>
      </c>
      <c r="KG40" s="45">
        <f t="shared" si="89"/>
        <v>1.5</v>
      </c>
      <c r="KH40" s="44">
        <f t="shared" si="90"/>
        <v>-23</v>
      </c>
      <c r="KI40" s="44">
        <f t="shared" si="91"/>
        <v>529</v>
      </c>
      <c r="KJ40" s="44"/>
      <c r="KK40" s="44"/>
      <c r="KL40" s="44"/>
      <c r="KM40" s="44"/>
    </row>
    <row r="41" spans="1:299" s="36" customFormat="1" x14ac:dyDescent="0.2">
      <c r="A41" s="32">
        <v>40</v>
      </c>
      <c r="B41" s="1">
        <v>7</v>
      </c>
      <c r="C41" s="27">
        <v>1</v>
      </c>
      <c r="D41" s="27">
        <v>1</v>
      </c>
      <c r="E41" s="27">
        <v>2</v>
      </c>
      <c r="F41" s="27">
        <v>2</v>
      </c>
      <c r="G41" s="27">
        <v>2</v>
      </c>
      <c r="H41" s="27">
        <v>2</v>
      </c>
      <c r="I41" s="27">
        <v>2</v>
      </c>
      <c r="J41" s="27">
        <v>2</v>
      </c>
      <c r="K41" s="27">
        <v>2</v>
      </c>
      <c r="L41" s="27">
        <v>2</v>
      </c>
      <c r="M41">
        <f t="shared" si="1"/>
        <v>2</v>
      </c>
      <c r="N41">
        <f t="shared" si="2"/>
        <v>8</v>
      </c>
      <c r="O41">
        <f t="shared" si="3"/>
        <v>10</v>
      </c>
      <c r="P41"/>
      <c r="Q41"/>
      <c r="R41"/>
      <c r="S41"/>
      <c r="T41">
        <v>40</v>
      </c>
      <c r="U41">
        <v>7</v>
      </c>
      <c r="V41">
        <f t="shared" si="100"/>
        <v>2</v>
      </c>
      <c r="W41"/>
      <c r="X41">
        <v>5.79</v>
      </c>
      <c r="Y41">
        <v>1.28</v>
      </c>
      <c r="Z41">
        <f t="shared" si="5"/>
        <v>1.21</v>
      </c>
      <c r="AA41">
        <f t="shared" si="6"/>
        <v>0.72</v>
      </c>
      <c r="AB41">
        <f t="shared" si="94"/>
        <v>0.87119999999999997</v>
      </c>
      <c r="AC41"/>
      <c r="AD41"/>
      <c r="AE41">
        <f t="shared" si="7"/>
        <v>1.4641</v>
      </c>
      <c r="AF41">
        <f t="shared" si="8"/>
        <v>0.51839999999999997</v>
      </c>
      <c r="AG41"/>
      <c r="AH41"/>
      <c r="AI41"/>
      <c r="AJ41"/>
      <c r="AK41"/>
      <c r="AL41"/>
      <c r="AM41"/>
      <c r="AN41"/>
      <c r="AO41"/>
      <c r="AP41">
        <v>40</v>
      </c>
      <c r="AQ41">
        <v>4</v>
      </c>
      <c r="AR41">
        <f t="shared" si="101"/>
        <v>2</v>
      </c>
      <c r="AS41">
        <v>2.69</v>
      </c>
      <c r="AT41">
        <f t="shared" si="10"/>
        <v>1.31</v>
      </c>
      <c r="AU41">
        <f t="shared" si="11"/>
        <v>0.94320000000000004</v>
      </c>
      <c r="AV41"/>
      <c r="AW41"/>
      <c r="AX41">
        <f t="shared" si="12"/>
        <v>1.7161000000000002</v>
      </c>
      <c r="AY41"/>
      <c r="AZ41"/>
      <c r="BA41"/>
      <c r="BB41"/>
      <c r="BC41"/>
      <c r="BD41"/>
      <c r="BE41" s="32">
        <v>40</v>
      </c>
      <c r="BF41" s="27">
        <v>1</v>
      </c>
      <c r="BG41" s="27">
        <v>2</v>
      </c>
      <c r="BH41" s="27">
        <v>2</v>
      </c>
      <c r="BI41" s="27">
        <v>2</v>
      </c>
      <c r="BJ41" s="27">
        <v>2</v>
      </c>
      <c r="BK41">
        <f t="shared" si="13"/>
        <v>1</v>
      </c>
      <c r="BL41" s="1"/>
      <c r="BM41" s="1"/>
      <c r="BN41" s="45"/>
      <c r="BO41" s="1"/>
      <c r="BP41" s="1">
        <v>7</v>
      </c>
      <c r="BQ41">
        <f t="shared" si="14"/>
        <v>2</v>
      </c>
      <c r="BR41" s="45">
        <f t="shared" si="15"/>
        <v>82</v>
      </c>
      <c r="BS41" s="45">
        <f t="shared" si="16"/>
        <v>90</v>
      </c>
      <c r="BT41" s="44">
        <f t="shared" si="17"/>
        <v>8</v>
      </c>
      <c r="BU41" s="44">
        <f t="shared" si="18"/>
        <v>64</v>
      </c>
      <c r="BV41" s="44"/>
      <c r="BW41" s="44"/>
      <c r="BX41" s="44"/>
      <c r="BY41" s="44"/>
      <c r="CI41" s="1">
        <v>4</v>
      </c>
      <c r="CJ41">
        <f t="shared" si="19"/>
        <v>2</v>
      </c>
      <c r="CK41" s="45">
        <f t="shared" si="20"/>
        <v>109</v>
      </c>
      <c r="CL41" s="45">
        <f t="shared" si="21"/>
        <v>90</v>
      </c>
      <c r="CM41" s="44">
        <f t="shared" si="22"/>
        <v>-19</v>
      </c>
      <c r="CN41" s="44">
        <f t="shared" si="23"/>
        <v>361</v>
      </c>
      <c r="CO41" s="44"/>
      <c r="CP41" s="44"/>
      <c r="CQ41" s="44"/>
      <c r="CR41" s="44"/>
      <c r="DA41" s="1">
        <v>7</v>
      </c>
      <c r="DB41">
        <f t="shared" si="24"/>
        <v>1</v>
      </c>
      <c r="DC41" s="45">
        <f t="shared" si="25"/>
        <v>82</v>
      </c>
      <c r="DD41" s="45">
        <f t="shared" si="26"/>
        <v>72.5</v>
      </c>
      <c r="DE41" s="44">
        <f t="shared" si="27"/>
        <v>-9.5</v>
      </c>
      <c r="DF41" s="44">
        <f t="shared" si="28"/>
        <v>90.25</v>
      </c>
      <c r="DG41" s="44"/>
      <c r="DH41" s="44"/>
      <c r="DI41" s="44"/>
      <c r="DJ41" s="44"/>
      <c r="DT41" s="1">
        <v>4</v>
      </c>
      <c r="DU41">
        <f t="shared" si="31"/>
        <v>1</v>
      </c>
      <c r="DV41" s="45">
        <f t="shared" si="95"/>
        <v>109</v>
      </c>
      <c r="DW41" s="45">
        <f t="shared" si="32"/>
        <v>72.5</v>
      </c>
      <c r="DX41" s="44">
        <f t="shared" si="33"/>
        <v>-36.5</v>
      </c>
      <c r="DY41" s="44">
        <f t="shared" si="34"/>
        <v>1332.25</v>
      </c>
      <c r="DZ41" s="44"/>
      <c r="EA41" s="44"/>
      <c r="EB41" s="44"/>
      <c r="EC41" s="44"/>
      <c r="EL41" s="1">
        <v>3</v>
      </c>
      <c r="EM41">
        <f t="shared" si="37"/>
        <v>1</v>
      </c>
      <c r="EN41" s="45">
        <f t="shared" si="38"/>
        <v>102.5</v>
      </c>
      <c r="EO41" s="45">
        <f t="shared" si="39"/>
        <v>72.5</v>
      </c>
      <c r="EP41" s="44">
        <f t="shared" si="40"/>
        <v>-30</v>
      </c>
      <c r="EQ41" s="44">
        <f t="shared" si="41"/>
        <v>900</v>
      </c>
      <c r="ER41" s="44"/>
      <c r="ES41" s="44"/>
      <c r="ET41" s="44"/>
      <c r="EU41" s="44"/>
      <c r="FF41" s="1">
        <v>3</v>
      </c>
      <c r="FG41">
        <f t="shared" si="44"/>
        <v>2</v>
      </c>
      <c r="FH41" s="45">
        <f t="shared" si="96"/>
        <v>102.5</v>
      </c>
      <c r="FI41" s="45">
        <f t="shared" si="45"/>
        <v>90</v>
      </c>
      <c r="FJ41" s="44">
        <f t="shared" si="46"/>
        <v>-12.5</v>
      </c>
      <c r="FK41" s="44">
        <f t="shared" si="47"/>
        <v>156.25</v>
      </c>
      <c r="FL41" s="44"/>
      <c r="FM41" s="44"/>
      <c r="FN41" s="44"/>
      <c r="FO41" s="44"/>
      <c r="FY41" s="1">
        <v>3</v>
      </c>
      <c r="FZ41">
        <f t="shared" si="50"/>
        <v>0</v>
      </c>
      <c r="GA41" s="45">
        <f t="shared" si="51"/>
        <v>70</v>
      </c>
      <c r="GB41" s="45">
        <f t="shared" si="52"/>
        <v>41.5</v>
      </c>
      <c r="GC41" s="44">
        <f t="shared" si="53"/>
        <v>-28.5</v>
      </c>
      <c r="GD41" s="44">
        <f t="shared" si="54"/>
        <v>812.25</v>
      </c>
      <c r="GE41" s="44"/>
      <c r="GF41" s="44"/>
      <c r="GG41" s="44"/>
      <c r="GH41" s="44"/>
      <c r="GP41" s="1"/>
      <c r="GQ41" s="1">
        <v>3</v>
      </c>
      <c r="GR41">
        <f t="shared" si="57"/>
        <v>0</v>
      </c>
      <c r="GS41" s="45">
        <f t="shared" si="58"/>
        <v>62.5</v>
      </c>
      <c r="GT41" s="45">
        <f t="shared" si="59"/>
        <v>38</v>
      </c>
      <c r="GU41" s="44">
        <f t="shared" si="60"/>
        <v>-24.5</v>
      </c>
      <c r="GV41" s="44">
        <f t="shared" si="61"/>
        <v>600.25</v>
      </c>
      <c r="GW41" s="44"/>
      <c r="GX41" s="44"/>
      <c r="GY41" s="44"/>
      <c r="GZ41" s="44"/>
      <c r="HI41" s="1">
        <v>3</v>
      </c>
      <c r="HJ41">
        <f t="shared" si="64"/>
        <v>1</v>
      </c>
      <c r="HK41" s="45">
        <f t="shared" si="65"/>
        <v>62.5</v>
      </c>
      <c r="HL41" s="45">
        <f t="shared" si="66"/>
        <v>72.5</v>
      </c>
      <c r="HM41" s="44">
        <f t="shared" si="67"/>
        <v>10</v>
      </c>
      <c r="HN41" s="44">
        <f t="shared" si="68"/>
        <v>100</v>
      </c>
      <c r="HO41" s="44"/>
      <c r="HP41" s="44"/>
      <c r="HQ41" s="44"/>
      <c r="HR41" s="44"/>
      <c r="HZ41" s="1"/>
      <c r="IA41" s="1">
        <v>3</v>
      </c>
      <c r="IB41">
        <f>'Deepfakes gesamt (120)'!L41</f>
        <v>10</v>
      </c>
      <c r="IC41" s="45">
        <f t="shared" si="97"/>
        <v>91</v>
      </c>
      <c r="ID41" s="45">
        <f t="shared" si="71"/>
        <v>110.5</v>
      </c>
      <c r="IE41" s="44">
        <f t="shared" si="72"/>
        <v>19.5</v>
      </c>
      <c r="IF41" s="44">
        <f t="shared" si="73"/>
        <v>380.25</v>
      </c>
      <c r="IG41" s="44"/>
      <c r="IH41" s="44"/>
      <c r="II41" s="44"/>
      <c r="IJ41" s="44"/>
      <c r="IR41" s="1"/>
      <c r="IT41" s="1">
        <v>3</v>
      </c>
      <c r="IU41" s="1">
        <f>'Deepfakes gesamt (120)'!M41</f>
        <v>5</v>
      </c>
      <c r="IV41" s="45">
        <f t="shared" si="76"/>
        <v>91</v>
      </c>
      <c r="IW41" s="45">
        <f t="shared" si="77"/>
        <v>72</v>
      </c>
      <c r="IX41" s="44">
        <f t="shared" si="78"/>
        <v>-19</v>
      </c>
      <c r="IY41" s="44">
        <f t="shared" si="79"/>
        <v>361</v>
      </c>
      <c r="IZ41" s="44"/>
      <c r="JA41" s="44"/>
      <c r="JB41" s="44"/>
      <c r="JC41" s="44"/>
      <c r="JL41" s="1">
        <v>3</v>
      </c>
      <c r="JM41" s="1">
        <f>'Deepfakes gesamt (120)'!Q41</f>
        <v>5</v>
      </c>
      <c r="JN41" s="45">
        <f t="shared" si="82"/>
        <v>91</v>
      </c>
      <c r="JO41" s="45">
        <f t="shared" si="83"/>
        <v>107</v>
      </c>
      <c r="JP41" s="44">
        <f t="shared" si="84"/>
        <v>16</v>
      </c>
      <c r="JQ41" s="44">
        <f t="shared" si="85"/>
        <v>256</v>
      </c>
      <c r="JR41" s="44"/>
      <c r="JS41" s="44"/>
      <c r="JT41" s="44"/>
      <c r="JU41" s="44"/>
      <c r="KD41" s="1">
        <v>2</v>
      </c>
      <c r="KE41" s="1">
        <f>'Deepfakes gesamt (120)'!Q41</f>
        <v>5</v>
      </c>
      <c r="KF41" s="45">
        <f t="shared" si="88"/>
        <v>71.5</v>
      </c>
      <c r="KG41" s="45">
        <f t="shared" si="89"/>
        <v>107</v>
      </c>
      <c r="KH41" s="44">
        <f t="shared" si="90"/>
        <v>35.5</v>
      </c>
      <c r="KI41" s="44">
        <f t="shared" si="91"/>
        <v>1260.25</v>
      </c>
      <c r="KJ41" s="44"/>
      <c r="KK41" s="44"/>
      <c r="KL41" s="44"/>
      <c r="KM41" s="44"/>
    </row>
    <row r="42" spans="1:299" s="36" customFormat="1" x14ac:dyDescent="0.2">
      <c r="A42" s="32">
        <v>41</v>
      </c>
      <c r="B42" s="1">
        <v>7</v>
      </c>
      <c r="C42" s="27">
        <v>2</v>
      </c>
      <c r="D42" s="27">
        <v>1</v>
      </c>
      <c r="E42" s="27">
        <v>2</v>
      </c>
      <c r="F42" s="27">
        <v>2</v>
      </c>
      <c r="G42" s="27">
        <v>2</v>
      </c>
      <c r="H42" s="27">
        <v>2</v>
      </c>
      <c r="I42" s="27">
        <v>2</v>
      </c>
      <c r="J42" s="27">
        <v>2</v>
      </c>
      <c r="K42" s="27">
        <v>2</v>
      </c>
      <c r="L42" s="27">
        <v>2</v>
      </c>
      <c r="M42">
        <f t="shared" si="1"/>
        <v>1</v>
      </c>
      <c r="N42">
        <f t="shared" si="2"/>
        <v>9</v>
      </c>
      <c r="O42">
        <f t="shared" si="3"/>
        <v>10</v>
      </c>
      <c r="P42"/>
      <c r="Q42"/>
      <c r="R42"/>
      <c r="S42"/>
      <c r="T42">
        <v>41</v>
      </c>
      <c r="U42">
        <v>7</v>
      </c>
      <c r="V42">
        <f t="shared" si="100"/>
        <v>1</v>
      </c>
      <c r="W42"/>
      <c r="X42">
        <v>5.79</v>
      </c>
      <c r="Y42">
        <v>1.28</v>
      </c>
      <c r="Z42">
        <f t="shared" si="5"/>
        <v>1.21</v>
      </c>
      <c r="AA42">
        <f t="shared" si="6"/>
        <v>-0.28000000000000003</v>
      </c>
      <c r="AB42">
        <f t="shared" si="94"/>
        <v>-0.33880000000000005</v>
      </c>
      <c r="AC42"/>
      <c r="AD42"/>
      <c r="AE42">
        <f t="shared" si="7"/>
        <v>1.4641</v>
      </c>
      <c r="AF42">
        <f t="shared" si="8"/>
        <v>7.8400000000000011E-2</v>
      </c>
      <c r="AG42"/>
      <c r="AH42"/>
      <c r="AI42"/>
      <c r="AJ42"/>
      <c r="AK42"/>
      <c r="AL42"/>
      <c r="AM42"/>
      <c r="AN42"/>
      <c r="AO42"/>
      <c r="AP42">
        <v>41</v>
      </c>
      <c r="AQ42">
        <v>3</v>
      </c>
      <c r="AR42">
        <f t="shared" si="101"/>
        <v>1</v>
      </c>
      <c r="AS42">
        <v>2.69</v>
      </c>
      <c r="AT42">
        <f t="shared" si="10"/>
        <v>0.31000000000000005</v>
      </c>
      <c r="AU42">
        <f t="shared" si="11"/>
        <v>-8.680000000000003E-2</v>
      </c>
      <c r="AV42"/>
      <c r="AW42"/>
      <c r="AX42">
        <f t="shared" si="12"/>
        <v>9.6100000000000033E-2</v>
      </c>
      <c r="AY42"/>
      <c r="AZ42"/>
      <c r="BA42"/>
      <c r="BB42"/>
      <c r="BC42"/>
      <c r="BD42"/>
      <c r="BE42" s="32">
        <v>41</v>
      </c>
      <c r="BF42" s="27">
        <v>1</v>
      </c>
      <c r="BG42" s="27">
        <v>2</v>
      </c>
      <c r="BH42" s="27">
        <v>2</v>
      </c>
      <c r="BI42" s="27">
        <v>2</v>
      </c>
      <c r="BJ42" s="27">
        <v>2</v>
      </c>
      <c r="BK42">
        <f t="shared" si="13"/>
        <v>1</v>
      </c>
      <c r="BL42" s="1"/>
      <c r="BM42" s="1"/>
      <c r="BN42" s="45"/>
      <c r="BO42" s="1"/>
      <c r="BP42" s="1">
        <v>7</v>
      </c>
      <c r="BQ42">
        <f t="shared" si="14"/>
        <v>1</v>
      </c>
      <c r="BR42" s="45">
        <f t="shared" si="15"/>
        <v>82</v>
      </c>
      <c r="BS42" s="45">
        <f t="shared" si="16"/>
        <v>62.5</v>
      </c>
      <c r="BT42" s="44">
        <f t="shared" si="17"/>
        <v>-19.5</v>
      </c>
      <c r="BU42" s="44">
        <f t="shared" si="18"/>
        <v>380.25</v>
      </c>
      <c r="BV42" s="44"/>
      <c r="BW42" s="44"/>
      <c r="BX42" s="44"/>
      <c r="BY42" s="44"/>
      <c r="CI42" s="1">
        <v>3</v>
      </c>
      <c r="CJ42">
        <f t="shared" si="19"/>
        <v>1</v>
      </c>
      <c r="CK42" s="45">
        <f t="shared" si="20"/>
        <v>73.5</v>
      </c>
      <c r="CL42" s="45">
        <f t="shared" si="21"/>
        <v>62.5</v>
      </c>
      <c r="CM42" s="44">
        <f t="shared" si="22"/>
        <v>-11</v>
      </c>
      <c r="CN42" s="44">
        <f t="shared" si="23"/>
        <v>121</v>
      </c>
      <c r="CO42" s="44"/>
      <c r="CP42" s="44"/>
      <c r="CQ42" s="44"/>
      <c r="CR42" s="44"/>
      <c r="DA42" s="1">
        <v>7</v>
      </c>
      <c r="DB42">
        <f t="shared" si="24"/>
        <v>1</v>
      </c>
      <c r="DC42" s="45">
        <f t="shared" si="25"/>
        <v>82</v>
      </c>
      <c r="DD42" s="45">
        <f t="shared" si="26"/>
        <v>72.5</v>
      </c>
      <c r="DE42" s="44">
        <f t="shared" si="27"/>
        <v>-9.5</v>
      </c>
      <c r="DF42" s="44">
        <f t="shared" si="28"/>
        <v>90.25</v>
      </c>
      <c r="DG42" s="44"/>
      <c r="DH42" s="44"/>
      <c r="DI42" s="44"/>
      <c r="DJ42" s="44"/>
      <c r="DT42" s="1">
        <v>3</v>
      </c>
      <c r="DU42">
        <f t="shared" si="31"/>
        <v>1</v>
      </c>
      <c r="DV42" s="45">
        <f t="shared" si="95"/>
        <v>73.5</v>
      </c>
      <c r="DW42" s="45">
        <f t="shared" si="32"/>
        <v>72.5</v>
      </c>
      <c r="DX42" s="44">
        <f t="shared" si="33"/>
        <v>-1</v>
      </c>
      <c r="DY42" s="44">
        <f t="shared" si="34"/>
        <v>1</v>
      </c>
      <c r="DZ42" s="44"/>
      <c r="EA42" s="44"/>
      <c r="EB42" s="44"/>
      <c r="EC42" s="44"/>
      <c r="EL42" s="1">
        <v>2</v>
      </c>
      <c r="EM42">
        <f t="shared" si="37"/>
        <v>1</v>
      </c>
      <c r="EN42" s="45">
        <f t="shared" si="38"/>
        <v>56</v>
      </c>
      <c r="EO42" s="45">
        <f t="shared" si="39"/>
        <v>72.5</v>
      </c>
      <c r="EP42" s="44">
        <f t="shared" si="40"/>
        <v>16.5</v>
      </c>
      <c r="EQ42" s="44">
        <f t="shared" si="41"/>
        <v>272.25</v>
      </c>
      <c r="ER42" s="44"/>
      <c r="ES42" s="44"/>
      <c r="ET42" s="44"/>
      <c r="EU42" s="44"/>
      <c r="FF42" s="1">
        <v>2</v>
      </c>
      <c r="FG42">
        <f t="shared" si="44"/>
        <v>1</v>
      </c>
      <c r="FH42" s="45">
        <f t="shared" si="96"/>
        <v>56</v>
      </c>
      <c r="FI42" s="45">
        <f t="shared" si="45"/>
        <v>62.5</v>
      </c>
      <c r="FJ42" s="44">
        <f t="shared" si="46"/>
        <v>6.5</v>
      </c>
      <c r="FK42" s="44">
        <f t="shared" si="47"/>
        <v>42.25</v>
      </c>
      <c r="FL42" s="44"/>
      <c r="FM42" s="44"/>
      <c r="FN42" s="44"/>
      <c r="FO42" s="44"/>
      <c r="FY42" s="1">
        <v>3</v>
      </c>
      <c r="FZ42">
        <f t="shared" si="50"/>
        <v>1</v>
      </c>
      <c r="GA42" s="45">
        <f t="shared" si="51"/>
        <v>70</v>
      </c>
      <c r="GB42" s="45">
        <f t="shared" si="52"/>
        <v>101.5</v>
      </c>
      <c r="GC42" s="44">
        <f t="shared" si="53"/>
        <v>31.5</v>
      </c>
      <c r="GD42" s="44">
        <f t="shared" si="54"/>
        <v>992.25</v>
      </c>
      <c r="GE42" s="44"/>
      <c r="GF42" s="44"/>
      <c r="GG42" s="44"/>
      <c r="GH42" s="44"/>
      <c r="GP42" s="1"/>
      <c r="GQ42" s="1">
        <v>3</v>
      </c>
      <c r="GR42">
        <f t="shared" si="57"/>
        <v>1</v>
      </c>
      <c r="GS42" s="45">
        <f t="shared" si="58"/>
        <v>62.5</v>
      </c>
      <c r="GT42" s="45">
        <f t="shared" si="59"/>
        <v>95.5</v>
      </c>
      <c r="GU42" s="44">
        <f t="shared" si="60"/>
        <v>33</v>
      </c>
      <c r="GV42" s="44">
        <f t="shared" si="61"/>
        <v>1089</v>
      </c>
      <c r="GW42" s="44"/>
      <c r="GX42" s="44"/>
      <c r="GY42" s="44"/>
      <c r="GZ42" s="44"/>
      <c r="HI42" s="1">
        <v>3</v>
      </c>
      <c r="HJ42">
        <f t="shared" si="64"/>
        <v>1</v>
      </c>
      <c r="HK42" s="45">
        <f t="shared" si="65"/>
        <v>62.5</v>
      </c>
      <c r="HL42" s="45">
        <f t="shared" si="66"/>
        <v>72.5</v>
      </c>
      <c r="HM42" s="44">
        <f t="shared" si="67"/>
        <v>10</v>
      </c>
      <c r="HN42" s="44">
        <f t="shared" si="68"/>
        <v>100</v>
      </c>
      <c r="HO42" s="44"/>
      <c r="HP42" s="44"/>
      <c r="HQ42" s="44"/>
      <c r="HR42" s="44"/>
      <c r="HZ42" s="1"/>
      <c r="IA42" s="1">
        <v>3</v>
      </c>
      <c r="IB42">
        <f>'Deepfakes gesamt (120)'!L42</f>
        <v>8</v>
      </c>
      <c r="IC42" s="45">
        <f t="shared" si="97"/>
        <v>91</v>
      </c>
      <c r="ID42" s="45">
        <f t="shared" si="71"/>
        <v>67.5</v>
      </c>
      <c r="IE42" s="44">
        <f t="shared" si="72"/>
        <v>-23.5</v>
      </c>
      <c r="IF42" s="44">
        <f t="shared" si="73"/>
        <v>552.25</v>
      </c>
      <c r="IG42" s="44"/>
      <c r="IH42" s="44"/>
      <c r="II42" s="44"/>
      <c r="IJ42" s="44"/>
      <c r="IR42" s="1"/>
      <c r="IT42" s="1">
        <v>3</v>
      </c>
      <c r="IU42" s="1">
        <f>'Deepfakes gesamt (120)'!M42</f>
        <v>5</v>
      </c>
      <c r="IV42" s="45">
        <f t="shared" si="76"/>
        <v>91</v>
      </c>
      <c r="IW42" s="45">
        <f t="shared" si="77"/>
        <v>72</v>
      </c>
      <c r="IX42" s="44">
        <f t="shared" si="78"/>
        <v>-19</v>
      </c>
      <c r="IY42" s="44">
        <f t="shared" si="79"/>
        <v>361</v>
      </c>
      <c r="IZ42" s="44"/>
      <c r="JA42" s="44"/>
      <c r="JB42" s="44"/>
      <c r="JC42" s="44"/>
      <c r="JL42" s="1">
        <v>3</v>
      </c>
      <c r="JM42" s="1">
        <f>'Deepfakes gesamt (120)'!Q42</f>
        <v>4</v>
      </c>
      <c r="JN42" s="45">
        <f t="shared" si="82"/>
        <v>91</v>
      </c>
      <c r="JO42" s="45">
        <f t="shared" si="83"/>
        <v>72.5</v>
      </c>
      <c r="JP42" s="44">
        <f t="shared" si="84"/>
        <v>-18.5</v>
      </c>
      <c r="JQ42" s="44">
        <f t="shared" si="85"/>
        <v>342.25</v>
      </c>
      <c r="JR42" s="44"/>
      <c r="JS42" s="44"/>
      <c r="JT42" s="44"/>
      <c r="JU42" s="44"/>
      <c r="KD42" s="1">
        <v>2</v>
      </c>
      <c r="KE42" s="1">
        <f>'Deepfakes gesamt (120)'!Q42</f>
        <v>4</v>
      </c>
      <c r="KF42" s="45">
        <f t="shared" si="88"/>
        <v>71.5</v>
      </c>
      <c r="KG42" s="45">
        <f t="shared" si="89"/>
        <v>72.5</v>
      </c>
      <c r="KH42" s="44">
        <f t="shared" si="90"/>
        <v>1</v>
      </c>
      <c r="KI42" s="44">
        <f t="shared" si="91"/>
        <v>1</v>
      </c>
      <c r="KJ42" s="44"/>
      <c r="KK42" s="44"/>
      <c r="KL42" s="44"/>
      <c r="KM42" s="44"/>
    </row>
    <row r="43" spans="1:299" x14ac:dyDescent="0.2">
      <c r="A43" s="32">
        <v>42</v>
      </c>
      <c r="B43" s="1">
        <v>8</v>
      </c>
      <c r="C43" s="27">
        <v>2</v>
      </c>
      <c r="D43" s="27">
        <v>2</v>
      </c>
      <c r="E43" s="27">
        <v>2</v>
      </c>
      <c r="F43" s="27">
        <v>2</v>
      </c>
      <c r="G43" s="27">
        <v>1</v>
      </c>
      <c r="H43" s="27">
        <v>2</v>
      </c>
      <c r="I43" s="27">
        <v>2</v>
      </c>
      <c r="J43" s="27">
        <v>2</v>
      </c>
      <c r="K43" s="27">
        <v>1</v>
      </c>
      <c r="L43" s="27">
        <v>2</v>
      </c>
      <c r="M43">
        <f t="shared" si="1"/>
        <v>2</v>
      </c>
      <c r="N43">
        <f t="shared" si="2"/>
        <v>8</v>
      </c>
      <c r="O43">
        <f t="shared" si="3"/>
        <v>10</v>
      </c>
      <c r="T43">
        <v>42</v>
      </c>
      <c r="U43">
        <v>8</v>
      </c>
      <c r="V43">
        <f t="shared" si="100"/>
        <v>2</v>
      </c>
      <c r="X43">
        <v>5.79</v>
      </c>
      <c r="Y43">
        <v>1.28</v>
      </c>
      <c r="Z43">
        <f t="shared" si="5"/>
        <v>2.21</v>
      </c>
      <c r="AA43">
        <f t="shared" si="6"/>
        <v>0.72</v>
      </c>
      <c r="AB43">
        <f t="shared" si="94"/>
        <v>1.5911999999999999</v>
      </c>
      <c r="AE43">
        <f t="shared" si="7"/>
        <v>4.8841000000000001</v>
      </c>
      <c r="AF43">
        <f t="shared" si="8"/>
        <v>0.51839999999999997</v>
      </c>
      <c r="AP43">
        <v>42</v>
      </c>
      <c r="AQ43">
        <v>2</v>
      </c>
      <c r="AR43">
        <f t="shared" si="101"/>
        <v>2</v>
      </c>
      <c r="AS43">
        <v>2.69</v>
      </c>
      <c r="AT43">
        <f t="shared" si="10"/>
        <v>-0.69</v>
      </c>
      <c r="AU43">
        <f t="shared" si="11"/>
        <v>-0.49679999999999996</v>
      </c>
      <c r="AX43">
        <f t="shared" si="12"/>
        <v>0.47609999999999991</v>
      </c>
      <c r="BE43" s="32">
        <v>42</v>
      </c>
      <c r="BF43" s="27">
        <v>2</v>
      </c>
      <c r="BG43" s="27">
        <v>1</v>
      </c>
      <c r="BH43" s="27">
        <v>2</v>
      </c>
      <c r="BI43" s="27">
        <v>2</v>
      </c>
      <c r="BJ43" s="27">
        <v>2</v>
      </c>
      <c r="BK43">
        <f t="shared" si="13"/>
        <v>1</v>
      </c>
      <c r="BL43" s="1"/>
      <c r="BM43" s="1"/>
      <c r="BN43" s="45"/>
      <c r="BO43" s="1"/>
      <c r="BP43" s="1">
        <v>8</v>
      </c>
      <c r="BQ43">
        <f t="shared" si="14"/>
        <v>2</v>
      </c>
      <c r="BR43" s="45">
        <f t="shared" si="15"/>
        <v>108.5</v>
      </c>
      <c r="BS43" s="45">
        <f t="shared" si="16"/>
        <v>90</v>
      </c>
      <c r="BT43" s="44">
        <f t="shared" si="17"/>
        <v>-18.5</v>
      </c>
      <c r="BU43" s="44">
        <f t="shared" si="18"/>
        <v>342.25</v>
      </c>
      <c r="BV43" s="44"/>
      <c r="BW43" s="44"/>
      <c r="BX43" s="44"/>
      <c r="BY43" s="44"/>
      <c r="CI43" s="1">
        <v>2</v>
      </c>
      <c r="CJ43">
        <f t="shared" si="19"/>
        <v>2</v>
      </c>
      <c r="CK43" s="45">
        <f t="shared" si="20"/>
        <v>30.5</v>
      </c>
      <c r="CL43" s="45">
        <f t="shared" si="21"/>
        <v>90</v>
      </c>
      <c r="CM43" s="44">
        <f t="shared" si="22"/>
        <v>59.5</v>
      </c>
      <c r="CN43" s="44">
        <f t="shared" si="23"/>
        <v>3540.25</v>
      </c>
      <c r="CO43" s="44"/>
      <c r="CP43" s="44"/>
      <c r="CQ43" s="44"/>
      <c r="CR43" s="44"/>
      <c r="DA43" s="1">
        <v>8</v>
      </c>
      <c r="DB43">
        <f t="shared" si="24"/>
        <v>1</v>
      </c>
      <c r="DC43" s="45">
        <f t="shared" si="25"/>
        <v>108.5</v>
      </c>
      <c r="DD43" s="45">
        <f t="shared" si="26"/>
        <v>72.5</v>
      </c>
      <c r="DE43" s="44">
        <f t="shared" si="27"/>
        <v>-36</v>
      </c>
      <c r="DF43" s="44">
        <f t="shared" si="28"/>
        <v>1296</v>
      </c>
      <c r="DG43" s="44"/>
      <c r="DH43" s="44"/>
      <c r="DI43" s="44"/>
      <c r="DJ43" s="44"/>
      <c r="DT43" s="1">
        <v>2</v>
      </c>
      <c r="DU43">
        <f t="shared" si="31"/>
        <v>1</v>
      </c>
      <c r="DV43" s="45">
        <f t="shared" si="95"/>
        <v>30.5</v>
      </c>
      <c r="DW43" s="45">
        <f t="shared" si="32"/>
        <v>72.5</v>
      </c>
      <c r="DX43" s="44">
        <f t="shared" si="33"/>
        <v>42</v>
      </c>
      <c r="DY43" s="44">
        <f t="shared" si="34"/>
        <v>1764</v>
      </c>
      <c r="DZ43" s="44"/>
      <c r="EA43" s="44"/>
      <c r="EB43" s="44"/>
      <c r="EC43" s="44"/>
      <c r="EL43" s="1">
        <v>2</v>
      </c>
      <c r="EM43">
        <f t="shared" si="37"/>
        <v>1</v>
      </c>
      <c r="EN43" s="45">
        <f t="shared" si="38"/>
        <v>56</v>
      </c>
      <c r="EO43" s="45">
        <f t="shared" si="39"/>
        <v>72.5</v>
      </c>
      <c r="EP43" s="44">
        <f t="shared" si="40"/>
        <v>16.5</v>
      </c>
      <c r="EQ43" s="44">
        <f t="shared" si="41"/>
        <v>272.25</v>
      </c>
      <c r="ER43" s="44"/>
      <c r="ES43" s="44"/>
      <c r="ET43" s="44"/>
      <c r="EU43" s="44"/>
      <c r="FF43" s="1">
        <v>2</v>
      </c>
      <c r="FG43">
        <f t="shared" si="44"/>
        <v>2</v>
      </c>
      <c r="FH43" s="45">
        <f t="shared" si="96"/>
        <v>56</v>
      </c>
      <c r="FI43" s="45">
        <f t="shared" si="45"/>
        <v>90</v>
      </c>
      <c r="FJ43" s="44">
        <f t="shared" si="46"/>
        <v>34</v>
      </c>
      <c r="FK43" s="44">
        <f t="shared" si="47"/>
        <v>1156</v>
      </c>
      <c r="FL43" s="44"/>
      <c r="FM43" s="44"/>
      <c r="FN43" s="44"/>
      <c r="FO43" s="44"/>
      <c r="FY43" s="1">
        <v>2</v>
      </c>
      <c r="FZ43">
        <f t="shared" si="50"/>
        <v>0</v>
      </c>
      <c r="GA43" s="45">
        <f t="shared" si="51"/>
        <v>26.5</v>
      </c>
      <c r="GB43" s="45">
        <f t="shared" si="52"/>
        <v>41.5</v>
      </c>
      <c r="GC43" s="44">
        <f t="shared" si="53"/>
        <v>15</v>
      </c>
      <c r="GD43" s="44">
        <f t="shared" si="54"/>
        <v>225</v>
      </c>
      <c r="GE43" s="44"/>
      <c r="GF43" s="44"/>
      <c r="GG43" s="44"/>
      <c r="GH43" s="44"/>
      <c r="GP43" s="1"/>
      <c r="GQ43" s="1">
        <v>3</v>
      </c>
      <c r="GR43">
        <f t="shared" si="57"/>
        <v>0</v>
      </c>
      <c r="GS43" s="45">
        <f t="shared" si="58"/>
        <v>62.5</v>
      </c>
      <c r="GT43" s="45">
        <f t="shared" si="59"/>
        <v>38</v>
      </c>
      <c r="GU43" s="44">
        <f t="shared" si="60"/>
        <v>-24.5</v>
      </c>
      <c r="GV43" s="44">
        <f t="shared" si="61"/>
        <v>600.25</v>
      </c>
      <c r="GW43" s="44"/>
      <c r="GX43" s="44"/>
      <c r="GY43" s="44"/>
      <c r="GZ43" s="44"/>
      <c r="HI43" s="1">
        <v>3</v>
      </c>
      <c r="HJ43">
        <f t="shared" si="64"/>
        <v>1</v>
      </c>
      <c r="HK43" s="45">
        <f t="shared" si="65"/>
        <v>62.5</v>
      </c>
      <c r="HL43" s="45">
        <f t="shared" si="66"/>
        <v>72.5</v>
      </c>
      <c r="HM43" s="44">
        <f t="shared" si="67"/>
        <v>10</v>
      </c>
      <c r="HN43" s="44">
        <f t="shared" si="68"/>
        <v>100</v>
      </c>
      <c r="HO43" s="44"/>
      <c r="HP43" s="44"/>
      <c r="HQ43" s="44"/>
      <c r="HR43" s="44"/>
      <c r="HZ43" s="1"/>
      <c r="IA43" s="1">
        <v>2</v>
      </c>
      <c r="IB43">
        <f>'Deepfakes gesamt (120)'!L43</f>
        <v>8</v>
      </c>
      <c r="IC43" s="45">
        <f t="shared" si="97"/>
        <v>42.5</v>
      </c>
      <c r="ID43" s="45">
        <f t="shared" si="71"/>
        <v>67.5</v>
      </c>
      <c r="IE43" s="44">
        <f t="shared" si="72"/>
        <v>25</v>
      </c>
      <c r="IF43" s="44">
        <f t="shared" si="73"/>
        <v>625</v>
      </c>
      <c r="IG43" s="44"/>
      <c r="IH43" s="44"/>
      <c r="II43" s="44"/>
      <c r="IJ43" s="44"/>
      <c r="IR43" s="1"/>
      <c r="IT43" s="1">
        <v>2</v>
      </c>
      <c r="IU43" s="1">
        <f>'Deepfakes gesamt (120)'!M43</f>
        <v>5</v>
      </c>
      <c r="IV43" s="45">
        <f t="shared" si="76"/>
        <v>42.5</v>
      </c>
      <c r="IW43" s="45">
        <f t="shared" si="77"/>
        <v>72</v>
      </c>
      <c r="IX43" s="44">
        <f t="shared" si="78"/>
        <v>29.5</v>
      </c>
      <c r="IY43" s="44">
        <f t="shared" si="79"/>
        <v>870.25</v>
      </c>
      <c r="IZ43" s="44"/>
      <c r="JA43" s="44"/>
      <c r="JB43" s="44"/>
      <c r="JC43" s="44"/>
      <c r="JL43" s="1">
        <v>2</v>
      </c>
      <c r="JM43" s="1">
        <f>'Deepfakes gesamt (120)'!Q43</f>
        <v>4</v>
      </c>
      <c r="JN43" s="45">
        <f t="shared" si="82"/>
        <v>42.5</v>
      </c>
      <c r="JO43" s="45">
        <f t="shared" si="83"/>
        <v>72.5</v>
      </c>
      <c r="JP43" s="44">
        <f t="shared" si="84"/>
        <v>30</v>
      </c>
      <c r="JQ43" s="44">
        <f t="shared" si="85"/>
        <v>900</v>
      </c>
      <c r="JR43" s="44"/>
      <c r="JS43" s="44"/>
      <c r="JT43" s="44"/>
      <c r="JU43" s="44"/>
      <c r="KD43" s="1">
        <v>2</v>
      </c>
      <c r="KE43" s="1">
        <f>'Deepfakes gesamt (120)'!Q43</f>
        <v>4</v>
      </c>
      <c r="KF43" s="45">
        <f t="shared" si="88"/>
        <v>71.5</v>
      </c>
      <c r="KG43" s="45">
        <f t="shared" si="89"/>
        <v>72.5</v>
      </c>
      <c r="KH43" s="44">
        <f t="shared" si="90"/>
        <v>1</v>
      </c>
      <c r="KI43" s="44">
        <f t="shared" si="91"/>
        <v>1</v>
      </c>
      <c r="KJ43" s="44"/>
      <c r="KK43" s="44"/>
      <c r="KL43" s="44"/>
      <c r="KM43" s="44"/>
    </row>
    <row r="44" spans="1:299" x14ac:dyDescent="0.2">
      <c r="A44" s="32">
        <v>43</v>
      </c>
      <c r="B44" s="1">
        <v>7</v>
      </c>
      <c r="C44" s="27">
        <v>2</v>
      </c>
      <c r="D44" s="27">
        <v>2</v>
      </c>
      <c r="E44" s="27">
        <v>2</v>
      </c>
      <c r="F44" s="27">
        <v>2</v>
      </c>
      <c r="G44" s="27">
        <v>2</v>
      </c>
      <c r="H44" s="27">
        <v>2</v>
      </c>
      <c r="I44" s="27">
        <v>2</v>
      </c>
      <c r="J44" s="27">
        <v>2</v>
      </c>
      <c r="K44" s="27">
        <v>2</v>
      </c>
      <c r="L44" s="27">
        <v>2</v>
      </c>
      <c r="M44">
        <f t="shared" si="1"/>
        <v>0</v>
      </c>
      <c r="N44">
        <f t="shared" si="2"/>
        <v>10</v>
      </c>
      <c r="O44">
        <f t="shared" si="3"/>
        <v>10</v>
      </c>
      <c r="T44">
        <v>43</v>
      </c>
      <c r="U44">
        <v>7</v>
      </c>
      <c r="V44">
        <f t="shared" si="100"/>
        <v>0</v>
      </c>
      <c r="X44">
        <v>5.79</v>
      </c>
      <c r="Y44">
        <v>1.28</v>
      </c>
      <c r="Z44">
        <f t="shared" si="5"/>
        <v>1.21</v>
      </c>
      <c r="AA44">
        <f t="shared" si="6"/>
        <v>-1.28</v>
      </c>
      <c r="AB44">
        <f t="shared" si="94"/>
        <v>-1.5488</v>
      </c>
      <c r="AE44">
        <f t="shared" si="7"/>
        <v>1.4641</v>
      </c>
      <c r="AF44">
        <f t="shared" si="8"/>
        <v>1.6384000000000001</v>
      </c>
      <c r="AP44">
        <v>43</v>
      </c>
      <c r="AQ44">
        <v>3</v>
      </c>
      <c r="AR44">
        <f t="shared" si="101"/>
        <v>0</v>
      </c>
      <c r="AS44">
        <v>2.69</v>
      </c>
      <c r="AT44">
        <f t="shared" si="10"/>
        <v>0.31000000000000005</v>
      </c>
      <c r="AU44">
        <f t="shared" si="11"/>
        <v>-0.3968000000000001</v>
      </c>
      <c r="AX44">
        <f t="shared" si="12"/>
        <v>9.6100000000000033E-2</v>
      </c>
      <c r="BE44" s="32">
        <v>43</v>
      </c>
      <c r="BF44" s="27">
        <v>2</v>
      </c>
      <c r="BG44" s="27">
        <v>2</v>
      </c>
      <c r="BH44" s="27">
        <v>2</v>
      </c>
      <c r="BI44" s="27">
        <v>2</v>
      </c>
      <c r="BJ44" s="27">
        <v>2</v>
      </c>
      <c r="BK44">
        <f t="shared" si="13"/>
        <v>0</v>
      </c>
      <c r="BL44" s="1"/>
      <c r="BM44" s="1"/>
      <c r="BN44" s="45"/>
      <c r="BO44" s="1"/>
      <c r="BP44" s="1">
        <v>7</v>
      </c>
      <c r="BQ44">
        <f t="shared" si="14"/>
        <v>0</v>
      </c>
      <c r="BR44" s="45">
        <f t="shared" si="15"/>
        <v>82</v>
      </c>
      <c r="BS44" s="45">
        <f t="shared" si="16"/>
        <v>22</v>
      </c>
      <c r="BT44" s="44">
        <f t="shared" si="17"/>
        <v>-60</v>
      </c>
      <c r="BU44" s="44">
        <f t="shared" si="18"/>
        <v>3600</v>
      </c>
      <c r="BV44" s="44"/>
      <c r="BW44" s="44"/>
      <c r="BX44" s="44"/>
      <c r="BY44" s="44"/>
      <c r="CI44" s="1">
        <v>3</v>
      </c>
      <c r="CJ44">
        <f t="shared" si="19"/>
        <v>0</v>
      </c>
      <c r="CK44" s="45">
        <f t="shared" si="20"/>
        <v>73.5</v>
      </c>
      <c r="CL44" s="45">
        <f t="shared" si="21"/>
        <v>22</v>
      </c>
      <c r="CM44" s="44">
        <f t="shared" si="22"/>
        <v>-51.5</v>
      </c>
      <c r="CN44" s="44">
        <f t="shared" si="23"/>
        <v>2652.25</v>
      </c>
      <c r="CO44" s="44"/>
      <c r="CP44" s="44"/>
      <c r="CQ44" s="44"/>
      <c r="CR44" s="44"/>
      <c r="DA44" s="1">
        <v>7</v>
      </c>
      <c r="DB44">
        <f t="shared" si="24"/>
        <v>0</v>
      </c>
      <c r="DC44" s="45">
        <f t="shared" si="25"/>
        <v>82</v>
      </c>
      <c r="DD44" s="45">
        <f t="shared" si="26"/>
        <v>27</v>
      </c>
      <c r="DE44" s="44">
        <f t="shared" si="27"/>
        <v>-55</v>
      </c>
      <c r="DF44" s="44">
        <f t="shared" si="28"/>
        <v>3025</v>
      </c>
      <c r="DG44" s="44"/>
      <c r="DH44" s="44"/>
      <c r="DI44" s="44"/>
      <c r="DJ44" s="44"/>
      <c r="DT44" s="1">
        <v>3</v>
      </c>
      <c r="DU44">
        <f t="shared" si="31"/>
        <v>0</v>
      </c>
      <c r="DV44" s="45">
        <f t="shared" si="95"/>
        <v>73.5</v>
      </c>
      <c r="DW44" s="45">
        <f t="shared" si="32"/>
        <v>27</v>
      </c>
      <c r="DX44" s="44">
        <f t="shared" si="33"/>
        <v>-46.5</v>
      </c>
      <c r="DY44" s="44">
        <f t="shared" si="34"/>
        <v>2162.25</v>
      </c>
      <c r="DZ44" s="44"/>
      <c r="EA44" s="44"/>
      <c r="EB44" s="44"/>
      <c r="EC44" s="44"/>
      <c r="EL44" s="1">
        <v>1</v>
      </c>
      <c r="EM44">
        <f t="shared" si="37"/>
        <v>0</v>
      </c>
      <c r="EN44" s="45">
        <f t="shared" si="38"/>
        <v>14</v>
      </c>
      <c r="EO44" s="45">
        <f t="shared" si="39"/>
        <v>27</v>
      </c>
      <c r="EP44" s="44">
        <f t="shared" si="40"/>
        <v>13</v>
      </c>
      <c r="EQ44" s="44">
        <f t="shared" si="41"/>
        <v>169</v>
      </c>
      <c r="ER44" s="44"/>
      <c r="ES44" s="44"/>
      <c r="ET44" s="44"/>
      <c r="EU44" s="44"/>
      <c r="FF44" s="1">
        <v>1</v>
      </c>
      <c r="FG44">
        <f t="shared" si="44"/>
        <v>0</v>
      </c>
      <c r="FH44" s="45">
        <f t="shared" si="96"/>
        <v>14</v>
      </c>
      <c r="FI44" s="45">
        <f t="shared" si="45"/>
        <v>22</v>
      </c>
      <c r="FJ44" s="44">
        <f t="shared" si="46"/>
        <v>8</v>
      </c>
      <c r="FK44" s="44">
        <f t="shared" si="47"/>
        <v>64</v>
      </c>
      <c r="FL44" s="44"/>
      <c r="FM44" s="44"/>
      <c r="FN44" s="44"/>
      <c r="FO44" s="44"/>
      <c r="FY44" s="1">
        <v>2</v>
      </c>
      <c r="FZ44">
        <f t="shared" si="50"/>
        <v>0</v>
      </c>
      <c r="GA44" s="45">
        <f t="shared" si="51"/>
        <v>26.5</v>
      </c>
      <c r="GB44" s="45">
        <f t="shared" si="52"/>
        <v>41.5</v>
      </c>
      <c r="GC44" s="44">
        <f t="shared" si="53"/>
        <v>15</v>
      </c>
      <c r="GD44" s="44">
        <f t="shared" si="54"/>
        <v>225</v>
      </c>
      <c r="GE44" s="44"/>
      <c r="GF44" s="44"/>
      <c r="GG44" s="44"/>
      <c r="GH44" s="44"/>
      <c r="GP44" s="1"/>
      <c r="GQ44" s="1">
        <v>3</v>
      </c>
      <c r="GR44">
        <f t="shared" si="57"/>
        <v>0</v>
      </c>
      <c r="GS44" s="45">
        <f t="shared" si="58"/>
        <v>62.5</v>
      </c>
      <c r="GT44" s="45">
        <f t="shared" si="59"/>
        <v>38</v>
      </c>
      <c r="GU44" s="44">
        <f t="shared" si="60"/>
        <v>-24.5</v>
      </c>
      <c r="GV44" s="44">
        <f t="shared" si="61"/>
        <v>600.25</v>
      </c>
      <c r="GW44" s="44"/>
      <c r="GX44" s="44"/>
      <c r="GY44" s="44"/>
      <c r="GZ44" s="44"/>
      <c r="HI44" s="1">
        <v>3</v>
      </c>
      <c r="HJ44">
        <f t="shared" si="64"/>
        <v>0</v>
      </c>
      <c r="HK44" s="45">
        <f t="shared" si="65"/>
        <v>62.5</v>
      </c>
      <c r="HL44" s="45">
        <f t="shared" si="66"/>
        <v>27</v>
      </c>
      <c r="HM44" s="44">
        <f t="shared" si="67"/>
        <v>-35.5</v>
      </c>
      <c r="HN44" s="44">
        <f t="shared" si="68"/>
        <v>1260.25</v>
      </c>
      <c r="HO44" s="44"/>
      <c r="HP44" s="44"/>
      <c r="HQ44" s="44"/>
      <c r="HR44" s="44"/>
      <c r="HZ44" s="1"/>
      <c r="IA44" s="1">
        <v>1</v>
      </c>
      <c r="IB44">
        <f>'Deepfakes gesamt (120)'!L44</f>
        <v>10</v>
      </c>
      <c r="IC44" s="45">
        <f t="shared" si="97"/>
        <v>12</v>
      </c>
      <c r="ID44" s="45">
        <f t="shared" si="71"/>
        <v>110.5</v>
      </c>
      <c r="IE44" s="44">
        <f t="shared" si="72"/>
        <v>98.5</v>
      </c>
      <c r="IF44" s="44">
        <f t="shared" si="73"/>
        <v>9702.25</v>
      </c>
      <c r="IG44" s="44"/>
      <c r="IH44" s="44"/>
      <c r="II44" s="44"/>
      <c r="IJ44" s="44"/>
      <c r="IR44" s="1"/>
      <c r="IT44" s="1">
        <v>1</v>
      </c>
      <c r="IU44" s="1">
        <f>'Deepfakes gesamt (120)'!M44</f>
        <v>5</v>
      </c>
      <c r="IV44" s="45">
        <f t="shared" si="76"/>
        <v>12</v>
      </c>
      <c r="IW44" s="45">
        <f t="shared" si="77"/>
        <v>72</v>
      </c>
      <c r="IX44" s="44">
        <f t="shared" si="78"/>
        <v>60</v>
      </c>
      <c r="IY44" s="44">
        <f t="shared" si="79"/>
        <v>3600</v>
      </c>
      <c r="IZ44" s="44"/>
      <c r="JA44" s="44"/>
      <c r="JB44" s="44"/>
      <c r="JC44" s="44"/>
      <c r="JL44" s="1">
        <v>1</v>
      </c>
      <c r="JM44" s="1">
        <f>'Deepfakes gesamt (120)'!Q44</f>
        <v>5</v>
      </c>
      <c r="JN44" s="45">
        <f t="shared" si="82"/>
        <v>12</v>
      </c>
      <c r="JO44" s="45">
        <f t="shared" si="83"/>
        <v>107</v>
      </c>
      <c r="JP44" s="44">
        <f t="shared" si="84"/>
        <v>95</v>
      </c>
      <c r="JQ44" s="44">
        <f t="shared" si="85"/>
        <v>9025</v>
      </c>
      <c r="JR44" s="44"/>
      <c r="JS44" s="44"/>
      <c r="JT44" s="44"/>
      <c r="JU44" s="44"/>
      <c r="KD44" s="1">
        <v>3</v>
      </c>
      <c r="KE44" s="1">
        <f>'Deepfakes gesamt (120)'!Q44</f>
        <v>5</v>
      </c>
      <c r="KF44" s="45">
        <f t="shared" si="88"/>
        <v>107.5</v>
      </c>
      <c r="KG44" s="45">
        <f t="shared" si="89"/>
        <v>107</v>
      </c>
      <c r="KH44" s="44">
        <f t="shared" si="90"/>
        <v>-0.5</v>
      </c>
      <c r="KI44" s="44">
        <f t="shared" si="91"/>
        <v>0.25</v>
      </c>
      <c r="KJ44" s="44"/>
      <c r="KK44" s="44"/>
      <c r="KL44" s="44"/>
      <c r="KM44" s="44"/>
    </row>
    <row r="45" spans="1:299" x14ac:dyDescent="0.2">
      <c r="A45" s="32">
        <v>44</v>
      </c>
      <c r="B45" s="1">
        <v>7</v>
      </c>
      <c r="C45" s="27">
        <v>2</v>
      </c>
      <c r="D45" s="27">
        <v>2</v>
      </c>
      <c r="E45" s="27">
        <v>2</v>
      </c>
      <c r="F45" s="27">
        <v>2</v>
      </c>
      <c r="G45" s="27">
        <v>1</v>
      </c>
      <c r="H45" s="27">
        <v>2</v>
      </c>
      <c r="I45" s="27">
        <v>2</v>
      </c>
      <c r="J45" s="27">
        <v>2</v>
      </c>
      <c r="K45" s="27">
        <v>2</v>
      </c>
      <c r="L45" s="27">
        <v>1</v>
      </c>
      <c r="M45">
        <f t="shared" si="1"/>
        <v>2</v>
      </c>
      <c r="N45">
        <f t="shared" si="2"/>
        <v>8</v>
      </c>
      <c r="O45">
        <f t="shared" si="3"/>
        <v>10</v>
      </c>
      <c r="T45" s="32">
        <v>44</v>
      </c>
      <c r="U45" s="1">
        <v>7</v>
      </c>
      <c r="V45">
        <f t="shared" si="100"/>
        <v>2</v>
      </c>
      <c r="X45">
        <v>5.79</v>
      </c>
      <c r="Y45">
        <v>1.28</v>
      </c>
      <c r="Z45" s="44">
        <f t="shared" si="5"/>
        <v>1.21</v>
      </c>
      <c r="AA45" s="44">
        <f t="shared" si="6"/>
        <v>0.72</v>
      </c>
      <c r="AB45" s="44">
        <f t="shared" si="94"/>
        <v>0.87119999999999997</v>
      </c>
      <c r="AE45" s="44">
        <f t="shared" si="7"/>
        <v>1.4641</v>
      </c>
      <c r="AF45" s="44">
        <f t="shared" si="8"/>
        <v>0.51839999999999997</v>
      </c>
      <c r="AP45" s="32">
        <v>44</v>
      </c>
      <c r="AQ45" s="1">
        <v>4</v>
      </c>
      <c r="AR45">
        <f t="shared" si="101"/>
        <v>2</v>
      </c>
      <c r="AS45">
        <v>2.69</v>
      </c>
      <c r="AT45" s="44">
        <f t="shared" si="10"/>
        <v>1.31</v>
      </c>
      <c r="AU45" s="44">
        <f t="shared" si="11"/>
        <v>0.94320000000000004</v>
      </c>
      <c r="AX45" s="44">
        <f t="shared" si="12"/>
        <v>1.7161000000000002</v>
      </c>
      <c r="BE45" s="32">
        <v>44</v>
      </c>
      <c r="BF45" s="27">
        <v>2</v>
      </c>
      <c r="BG45" s="27">
        <v>1</v>
      </c>
      <c r="BH45" s="27">
        <v>2</v>
      </c>
      <c r="BI45" s="27">
        <v>2</v>
      </c>
      <c r="BJ45" s="27">
        <v>1</v>
      </c>
      <c r="BK45">
        <f t="shared" si="13"/>
        <v>2</v>
      </c>
      <c r="BL45" s="1"/>
      <c r="BM45" s="1"/>
      <c r="BN45" s="45"/>
      <c r="BO45" s="1"/>
      <c r="BP45" s="1">
        <v>7</v>
      </c>
      <c r="BQ45">
        <f t="shared" si="14"/>
        <v>2</v>
      </c>
      <c r="BR45" s="45">
        <f t="shared" si="15"/>
        <v>82</v>
      </c>
      <c r="BS45" s="45">
        <f t="shared" si="16"/>
        <v>90</v>
      </c>
      <c r="BT45" s="44">
        <f t="shared" si="17"/>
        <v>8</v>
      </c>
      <c r="BU45" s="44">
        <f t="shared" si="18"/>
        <v>64</v>
      </c>
      <c r="BV45" s="44"/>
      <c r="BW45" s="44"/>
      <c r="BX45" s="44"/>
      <c r="BY45" s="44"/>
      <c r="CI45" s="1">
        <v>4</v>
      </c>
      <c r="CJ45">
        <f t="shared" si="19"/>
        <v>2</v>
      </c>
      <c r="CK45" s="45">
        <f t="shared" si="20"/>
        <v>109</v>
      </c>
      <c r="CL45" s="45">
        <f t="shared" si="21"/>
        <v>90</v>
      </c>
      <c r="CM45" s="44">
        <f t="shared" si="22"/>
        <v>-19</v>
      </c>
      <c r="CN45" s="44">
        <f t="shared" si="23"/>
        <v>361</v>
      </c>
      <c r="CO45" s="44"/>
      <c r="CP45" s="44"/>
      <c r="CQ45" s="44"/>
      <c r="CR45" s="44"/>
      <c r="DA45" s="1">
        <v>7</v>
      </c>
      <c r="DB45">
        <f t="shared" si="24"/>
        <v>2</v>
      </c>
      <c r="DC45" s="45">
        <f t="shared" si="25"/>
        <v>82</v>
      </c>
      <c r="DD45" s="45">
        <f t="shared" si="26"/>
        <v>99.5</v>
      </c>
      <c r="DE45" s="44">
        <f t="shared" si="27"/>
        <v>17.5</v>
      </c>
      <c r="DF45" s="44">
        <f t="shared" si="28"/>
        <v>306.25</v>
      </c>
      <c r="DG45" s="44"/>
      <c r="DH45" s="44"/>
      <c r="DI45" s="44"/>
      <c r="DJ45" s="44"/>
      <c r="DT45" s="1">
        <v>4</v>
      </c>
      <c r="DU45">
        <f t="shared" si="31"/>
        <v>2</v>
      </c>
      <c r="DV45" s="45">
        <f t="shared" si="95"/>
        <v>109</v>
      </c>
      <c r="DW45" s="45">
        <f t="shared" si="32"/>
        <v>99.5</v>
      </c>
      <c r="DX45" s="44">
        <f t="shared" si="33"/>
        <v>-9.5</v>
      </c>
      <c r="DY45" s="44">
        <f t="shared" si="34"/>
        <v>90.25</v>
      </c>
      <c r="DZ45" s="44"/>
      <c r="EA45" s="44"/>
      <c r="EB45" s="44"/>
      <c r="EC45" s="44"/>
      <c r="EL45" s="1">
        <v>2</v>
      </c>
      <c r="EM45">
        <f t="shared" si="37"/>
        <v>2</v>
      </c>
      <c r="EN45" s="45">
        <f t="shared" si="38"/>
        <v>56</v>
      </c>
      <c r="EO45" s="45">
        <f t="shared" si="39"/>
        <v>99.5</v>
      </c>
      <c r="EP45" s="44">
        <f t="shared" si="40"/>
        <v>43.5</v>
      </c>
      <c r="EQ45" s="44">
        <f t="shared" si="41"/>
        <v>1892.25</v>
      </c>
      <c r="ER45" s="44"/>
      <c r="ES45" s="44"/>
      <c r="ET45" s="44"/>
      <c r="EU45" s="44"/>
      <c r="FF45" s="1">
        <v>2</v>
      </c>
      <c r="FG45">
        <f t="shared" si="44"/>
        <v>2</v>
      </c>
      <c r="FH45" s="45">
        <f t="shared" si="96"/>
        <v>56</v>
      </c>
      <c r="FI45" s="45">
        <f t="shared" si="45"/>
        <v>90</v>
      </c>
      <c r="FJ45" s="44">
        <f t="shared" si="46"/>
        <v>34</v>
      </c>
      <c r="FK45" s="44">
        <f t="shared" si="47"/>
        <v>1156</v>
      </c>
      <c r="FL45" s="44"/>
      <c r="FM45" s="44"/>
      <c r="FN45" s="44"/>
      <c r="FO45" s="44"/>
      <c r="FY45" s="1">
        <v>3</v>
      </c>
      <c r="FZ45">
        <f t="shared" si="50"/>
        <v>0</v>
      </c>
      <c r="GA45" s="45">
        <f t="shared" si="51"/>
        <v>70</v>
      </c>
      <c r="GB45" s="45">
        <f t="shared" si="52"/>
        <v>41.5</v>
      </c>
      <c r="GC45" s="44">
        <f t="shared" si="53"/>
        <v>-28.5</v>
      </c>
      <c r="GD45" s="44">
        <f t="shared" si="54"/>
        <v>812.25</v>
      </c>
      <c r="GE45" s="44"/>
      <c r="GF45" s="44"/>
      <c r="GG45" s="44"/>
      <c r="GH45" s="44"/>
      <c r="GP45" s="1"/>
      <c r="GQ45" s="1">
        <v>4</v>
      </c>
      <c r="GR45">
        <f t="shared" si="57"/>
        <v>0</v>
      </c>
      <c r="GS45" s="45">
        <f t="shared" si="58"/>
        <v>107</v>
      </c>
      <c r="GT45" s="45">
        <f t="shared" si="59"/>
        <v>38</v>
      </c>
      <c r="GU45" s="44">
        <f t="shared" si="60"/>
        <v>-69</v>
      </c>
      <c r="GV45" s="44">
        <f t="shared" si="61"/>
        <v>4761</v>
      </c>
      <c r="GW45" s="44"/>
      <c r="GX45" s="44"/>
      <c r="GY45" s="44"/>
      <c r="GZ45" s="44"/>
      <c r="HI45" s="1">
        <v>4</v>
      </c>
      <c r="HJ45">
        <f t="shared" si="64"/>
        <v>2</v>
      </c>
      <c r="HK45" s="45">
        <f t="shared" si="65"/>
        <v>107</v>
      </c>
      <c r="HL45" s="45">
        <f t="shared" si="66"/>
        <v>99.5</v>
      </c>
      <c r="HM45" s="44">
        <f t="shared" si="67"/>
        <v>-7.5</v>
      </c>
      <c r="HN45" s="44">
        <f t="shared" si="68"/>
        <v>56.25</v>
      </c>
      <c r="HO45" s="44"/>
      <c r="HP45" s="44"/>
      <c r="HQ45" s="44"/>
      <c r="HR45" s="44"/>
      <c r="HZ45" s="1"/>
      <c r="IA45" s="1">
        <v>2</v>
      </c>
      <c r="IB45">
        <f>'Deepfakes gesamt (120)'!L45</f>
        <v>9</v>
      </c>
      <c r="IC45" s="45">
        <f t="shared" si="97"/>
        <v>42.5</v>
      </c>
      <c r="ID45" s="45">
        <f t="shared" si="71"/>
        <v>90.5</v>
      </c>
      <c r="IE45" s="44">
        <f t="shared" si="72"/>
        <v>48</v>
      </c>
      <c r="IF45" s="44">
        <f t="shared" si="73"/>
        <v>2304</v>
      </c>
      <c r="IG45" s="44"/>
      <c r="IH45" s="44"/>
      <c r="II45" s="44"/>
      <c r="IJ45" s="44"/>
      <c r="IR45" s="1"/>
      <c r="IT45" s="1">
        <v>2</v>
      </c>
      <c r="IU45" s="1">
        <f>'Deepfakes gesamt (120)'!M45</f>
        <v>4</v>
      </c>
      <c r="IV45" s="45">
        <f t="shared" si="76"/>
        <v>42.5</v>
      </c>
      <c r="IW45" s="45">
        <f t="shared" si="77"/>
        <v>40.5</v>
      </c>
      <c r="IX45" s="44">
        <f t="shared" si="78"/>
        <v>-2</v>
      </c>
      <c r="IY45" s="44">
        <f t="shared" si="79"/>
        <v>4</v>
      </c>
      <c r="IZ45" s="44"/>
      <c r="JA45" s="44"/>
      <c r="JB45" s="44"/>
      <c r="JC45" s="44"/>
      <c r="JL45" s="1">
        <v>2</v>
      </c>
      <c r="JM45" s="1">
        <f>'Deepfakes gesamt (120)'!Q45</f>
        <v>4</v>
      </c>
      <c r="JN45" s="45">
        <f t="shared" si="82"/>
        <v>42.5</v>
      </c>
      <c r="JO45" s="45">
        <f t="shared" si="83"/>
        <v>72.5</v>
      </c>
      <c r="JP45" s="44">
        <f t="shared" si="84"/>
        <v>30</v>
      </c>
      <c r="JQ45" s="44">
        <f t="shared" si="85"/>
        <v>900</v>
      </c>
      <c r="JR45" s="44"/>
      <c r="JS45" s="44"/>
      <c r="JT45" s="44"/>
      <c r="JU45" s="44"/>
      <c r="KD45" s="1">
        <v>2</v>
      </c>
      <c r="KE45" s="1">
        <f>'Deepfakes gesamt (120)'!Q45</f>
        <v>4</v>
      </c>
      <c r="KF45" s="45">
        <f t="shared" si="88"/>
        <v>71.5</v>
      </c>
      <c r="KG45" s="45">
        <f t="shared" si="89"/>
        <v>72.5</v>
      </c>
      <c r="KH45" s="44">
        <f t="shared" si="90"/>
        <v>1</v>
      </c>
      <c r="KI45" s="44">
        <f t="shared" si="91"/>
        <v>1</v>
      </c>
      <c r="KJ45" s="44"/>
      <c r="KK45" s="44"/>
      <c r="KL45" s="44"/>
      <c r="KM45" s="44"/>
    </row>
    <row r="46" spans="1:299" x14ac:dyDescent="0.2">
      <c r="A46" s="32">
        <v>45</v>
      </c>
      <c r="B46" s="1">
        <v>3</v>
      </c>
      <c r="C46" s="27">
        <v>2</v>
      </c>
      <c r="D46" s="27">
        <v>2</v>
      </c>
      <c r="E46" s="27">
        <v>2</v>
      </c>
      <c r="F46" s="27">
        <v>2</v>
      </c>
      <c r="G46" s="27">
        <v>2</v>
      </c>
      <c r="H46" s="27">
        <v>2</v>
      </c>
      <c r="I46" s="27">
        <v>2</v>
      </c>
      <c r="J46" s="27">
        <v>2</v>
      </c>
      <c r="K46" s="27">
        <v>2</v>
      </c>
      <c r="L46" s="27">
        <v>2</v>
      </c>
      <c r="M46">
        <f t="shared" si="1"/>
        <v>0</v>
      </c>
      <c r="N46">
        <f t="shared" si="2"/>
        <v>10</v>
      </c>
      <c r="O46">
        <f t="shared" si="3"/>
        <v>10</v>
      </c>
      <c r="T46">
        <v>45</v>
      </c>
      <c r="U46">
        <v>3</v>
      </c>
      <c r="V46">
        <f t="shared" si="100"/>
        <v>0</v>
      </c>
      <c r="X46">
        <v>5.79</v>
      </c>
      <c r="Y46">
        <v>1.28</v>
      </c>
      <c r="Z46">
        <f t="shared" si="5"/>
        <v>-2.79</v>
      </c>
      <c r="AA46">
        <f t="shared" si="6"/>
        <v>-1.28</v>
      </c>
      <c r="AB46">
        <f t="shared" si="94"/>
        <v>3.5712000000000002</v>
      </c>
      <c r="AE46">
        <f t="shared" si="7"/>
        <v>7.7841000000000005</v>
      </c>
      <c r="AF46">
        <f t="shared" si="8"/>
        <v>1.6384000000000001</v>
      </c>
      <c r="AP46">
        <v>45</v>
      </c>
      <c r="AQ46">
        <v>2</v>
      </c>
      <c r="AR46">
        <f t="shared" si="101"/>
        <v>0</v>
      </c>
      <c r="AS46">
        <v>2.69</v>
      </c>
      <c r="AT46">
        <f t="shared" si="10"/>
        <v>-0.69</v>
      </c>
      <c r="AU46">
        <f t="shared" si="11"/>
        <v>0.88319999999999999</v>
      </c>
      <c r="AX46">
        <f t="shared" si="12"/>
        <v>0.47609999999999991</v>
      </c>
      <c r="BE46" s="32">
        <v>45</v>
      </c>
      <c r="BF46" s="27">
        <v>2</v>
      </c>
      <c r="BG46" s="27">
        <v>2</v>
      </c>
      <c r="BH46" s="27">
        <v>2</v>
      </c>
      <c r="BI46" s="27">
        <v>2</v>
      </c>
      <c r="BJ46" s="27">
        <v>2</v>
      </c>
      <c r="BK46">
        <f t="shared" si="13"/>
        <v>0</v>
      </c>
      <c r="BL46" s="1"/>
      <c r="BM46" s="1"/>
      <c r="BN46" s="45"/>
      <c r="BO46" s="1"/>
      <c r="BP46" s="1">
        <v>3</v>
      </c>
      <c r="BQ46">
        <f t="shared" si="14"/>
        <v>0</v>
      </c>
      <c r="BR46" s="45">
        <f t="shared" si="15"/>
        <v>10</v>
      </c>
      <c r="BS46" s="45">
        <f t="shared" si="16"/>
        <v>22</v>
      </c>
      <c r="BT46" s="44">
        <f t="shared" si="17"/>
        <v>12</v>
      </c>
      <c r="BU46" s="44">
        <f t="shared" si="18"/>
        <v>144</v>
      </c>
      <c r="BV46" s="44"/>
      <c r="BW46" s="44"/>
      <c r="BX46" s="44"/>
      <c r="BY46" s="44"/>
      <c r="CI46" s="1">
        <v>2</v>
      </c>
      <c r="CJ46">
        <f t="shared" si="19"/>
        <v>0</v>
      </c>
      <c r="CK46" s="45">
        <f t="shared" si="20"/>
        <v>30.5</v>
      </c>
      <c r="CL46" s="45">
        <f t="shared" si="21"/>
        <v>22</v>
      </c>
      <c r="CM46" s="44">
        <f t="shared" si="22"/>
        <v>-8.5</v>
      </c>
      <c r="CN46" s="44">
        <f t="shared" si="23"/>
        <v>72.25</v>
      </c>
      <c r="CO46" s="44"/>
      <c r="CP46" s="44"/>
      <c r="CQ46" s="44"/>
      <c r="CR46" s="44"/>
      <c r="DA46" s="1">
        <v>3</v>
      </c>
      <c r="DB46">
        <f t="shared" si="24"/>
        <v>0</v>
      </c>
      <c r="DC46" s="45">
        <f t="shared" si="25"/>
        <v>10</v>
      </c>
      <c r="DD46" s="45">
        <f t="shared" si="26"/>
        <v>27</v>
      </c>
      <c r="DE46" s="44">
        <f t="shared" si="27"/>
        <v>17</v>
      </c>
      <c r="DF46" s="44">
        <f t="shared" si="28"/>
        <v>289</v>
      </c>
      <c r="DG46" s="44"/>
      <c r="DH46" s="44"/>
      <c r="DI46" s="44"/>
      <c r="DJ46" s="44"/>
      <c r="DT46" s="1">
        <v>2</v>
      </c>
      <c r="DU46">
        <f t="shared" si="31"/>
        <v>0</v>
      </c>
      <c r="DV46" s="45">
        <f t="shared" si="95"/>
        <v>30.5</v>
      </c>
      <c r="DW46" s="45">
        <f t="shared" si="32"/>
        <v>27</v>
      </c>
      <c r="DX46" s="44">
        <f t="shared" si="33"/>
        <v>-3.5</v>
      </c>
      <c r="DY46" s="44">
        <f t="shared" si="34"/>
        <v>12.25</v>
      </c>
      <c r="DZ46" s="44"/>
      <c r="EA46" s="44"/>
      <c r="EB46" s="44"/>
      <c r="EC46" s="44"/>
      <c r="EL46" s="1">
        <v>2</v>
      </c>
      <c r="EM46">
        <f t="shared" si="37"/>
        <v>0</v>
      </c>
      <c r="EN46" s="45">
        <f t="shared" si="38"/>
        <v>56</v>
      </c>
      <c r="EO46" s="45">
        <f t="shared" si="39"/>
        <v>27</v>
      </c>
      <c r="EP46" s="44">
        <f t="shared" si="40"/>
        <v>-29</v>
      </c>
      <c r="EQ46" s="44">
        <f t="shared" si="41"/>
        <v>841</v>
      </c>
      <c r="ER46" s="44"/>
      <c r="ES46" s="44"/>
      <c r="ET46" s="44"/>
      <c r="EU46" s="44"/>
      <c r="FF46" s="1">
        <v>2</v>
      </c>
      <c r="FG46">
        <f t="shared" si="44"/>
        <v>0</v>
      </c>
      <c r="FH46" s="45">
        <f t="shared" si="96"/>
        <v>56</v>
      </c>
      <c r="FI46" s="45">
        <f t="shared" si="45"/>
        <v>22</v>
      </c>
      <c r="FJ46" s="44">
        <f t="shared" si="46"/>
        <v>-34</v>
      </c>
      <c r="FK46" s="44">
        <f t="shared" si="47"/>
        <v>1156</v>
      </c>
      <c r="FL46" s="44"/>
      <c r="FM46" s="44"/>
      <c r="FN46" s="44"/>
      <c r="FO46" s="44"/>
      <c r="FY46" s="1">
        <v>3</v>
      </c>
      <c r="FZ46">
        <f t="shared" si="50"/>
        <v>0</v>
      </c>
      <c r="GA46" s="45">
        <f t="shared" si="51"/>
        <v>70</v>
      </c>
      <c r="GB46" s="45">
        <f t="shared" si="52"/>
        <v>41.5</v>
      </c>
      <c r="GC46" s="44">
        <f t="shared" si="53"/>
        <v>-28.5</v>
      </c>
      <c r="GD46" s="44">
        <f t="shared" si="54"/>
        <v>812.25</v>
      </c>
      <c r="GE46" s="44"/>
      <c r="GF46" s="44"/>
      <c r="GG46" s="44"/>
      <c r="GH46" s="44"/>
      <c r="GP46" s="1"/>
      <c r="GQ46" s="1">
        <v>2</v>
      </c>
      <c r="GR46">
        <f t="shared" si="57"/>
        <v>0</v>
      </c>
      <c r="GS46" s="45">
        <f t="shared" si="58"/>
        <v>19.5</v>
      </c>
      <c r="GT46" s="45">
        <f t="shared" si="59"/>
        <v>38</v>
      </c>
      <c r="GU46" s="44">
        <f t="shared" si="60"/>
        <v>18.5</v>
      </c>
      <c r="GV46" s="44">
        <f t="shared" si="61"/>
        <v>342.25</v>
      </c>
      <c r="GW46" s="44"/>
      <c r="GX46" s="44"/>
      <c r="GY46" s="44"/>
      <c r="GZ46" s="44"/>
      <c r="HI46" s="1">
        <v>2</v>
      </c>
      <c r="HJ46">
        <f t="shared" si="64"/>
        <v>0</v>
      </c>
      <c r="HK46" s="45">
        <f t="shared" si="65"/>
        <v>19.5</v>
      </c>
      <c r="HL46" s="45">
        <f t="shared" si="66"/>
        <v>27</v>
      </c>
      <c r="HM46" s="44">
        <f t="shared" si="67"/>
        <v>7.5</v>
      </c>
      <c r="HN46" s="44">
        <f t="shared" si="68"/>
        <v>56.25</v>
      </c>
      <c r="HO46" s="44"/>
      <c r="HP46" s="44"/>
      <c r="HQ46" s="44"/>
      <c r="HR46" s="44"/>
      <c r="HZ46" s="1"/>
      <c r="IA46" s="1">
        <v>2</v>
      </c>
      <c r="IB46">
        <f>'Deepfakes gesamt (120)'!L46</f>
        <v>8</v>
      </c>
      <c r="IC46" s="45">
        <f t="shared" si="97"/>
        <v>42.5</v>
      </c>
      <c r="ID46" s="45">
        <f t="shared" si="71"/>
        <v>67.5</v>
      </c>
      <c r="IE46" s="44">
        <f t="shared" si="72"/>
        <v>25</v>
      </c>
      <c r="IF46" s="44">
        <f t="shared" si="73"/>
        <v>625</v>
      </c>
      <c r="IG46" s="44"/>
      <c r="IH46" s="44"/>
      <c r="II46" s="44"/>
      <c r="IJ46" s="44"/>
      <c r="IR46" s="1"/>
      <c r="IT46" s="1">
        <v>2</v>
      </c>
      <c r="IU46" s="1">
        <f>'Deepfakes gesamt (120)'!M46</f>
        <v>5</v>
      </c>
      <c r="IV46" s="45">
        <f t="shared" si="76"/>
        <v>42.5</v>
      </c>
      <c r="IW46" s="45">
        <f t="shared" si="77"/>
        <v>72</v>
      </c>
      <c r="IX46" s="44">
        <f t="shared" si="78"/>
        <v>29.5</v>
      </c>
      <c r="IY46" s="44">
        <f t="shared" si="79"/>
        <v>870.25</v>
      </c>
      <c r="IZ46" s="44"/>
      <c r="JA46" s="44"/>
      <c r="JB46" s="44"/>
      <c r="JC46" s="44"/>
      <c r="JL46" s="1">
        <v>2</v>
      </c>
      <c r="JM46" s="1">
        <f>'Deepfakes gesamt (120)'!Q46</f>
        <v>4</v>
      </c>
      <c r="JN46" s="45">
        <f t="shared" si="82"/>
        <v>42.5</v>
      </c>
      <c r="JO46" s="45">
        <f t="shared" si="83"/>
        <v>72.5</v>
      </c>
      <c r="JP46" s="44">
        <f t="shared" si="84"/>
        <v>30</v>
      </c>
      <c r="JQ46" s="44">
        <f t="shared" si="85"/>
        <v>900</v>
      </c>
      <c r="JR46" s="44"/>
      <c r="JS46" s="44"/>
      <c r="JT46" s="44"/>
      <c r="JU46" s="44"/>
      <c r="KD46" s="1">
        <v>2</v>
      </c>
      <c r="KE46" s="1">
        <f>'Deepfakes gesamt (120)'!Q46</f>
        <v>4</v>
      </c>
      <c r="KF46" s="45">
        <f t="shared" si="88"/>
        <v>71.5</v>
      </c>
      <c r="KG46" s="45">
        <f t="shared" si="89"/>
        <v>72.5</v>
      </c>
      <c r="KH46" s="44">
        <f t="shared" si="90"/>
        <v>1</v>
      </c>
      <c r="KI46" s="44">
        <f t="shared" si="91"/>
        <v>1</v>
      </c>
      <c r="KJ46" s="44"/>
      <c r="KK46" s="44"/>
      <c r="KL46" s="44"/>
      <c r="KM46" s="44"/>
    </row>
    <row r="47" spans="1:299" s="36" customFormat="1" x14ac:dyDescent="0.2">
      <c r="A47" s="32">
        <v>46</v>
      </c>
      <c r="B47" s="1">
        <v>7</v>
      </c>
      <c r="C47" s="27">
        <v>2</v>
      </c>
      <c r="D47" s="27">
        <v>2</v>
      </c>
      <c r="E47" s="27">
        <v>2</v>
      </c>
      <c r="F47" s="27">
        <v>2</v>
      </c>
      <c r="G47" s="27">
        <v>1</v>
      </c>
      <c r="H47" s="27">
        <v>2</v>
      </c>
      <c r="I47" s="27">
        <v>2</v>
      </c>
      <c r="J47" s="27">
        <v>2</v>
      </c>
      <c r="K47" s="27">
        <v>2</v>
      </c>
      <c r="L47" s="27">
        <v>2</v>
      </c>
      <c r="M47">
        <f t="shared" si="1"/>
        <v>1</v>
      </c>
      <c r="N47">
        <f t="shared" si="2"/>
        <v>9</v>
      </c>
      <c r="O47">
        <f t="shared" si="3"/>
        <v>10</v>
      </c>
      <c r="P47"/>
      <c r="Q47"/>
      <c r="R47"/>
      <c r="S47"/>
      <c r="T47">
        <v>46</v>
      </c>
      <c r="U47">
        <v>7</v>
      </c>
      <c r="V47">
        <f t="shared" si="100"/>
        <v>1</v>
      </c>
      <c r="W47"/>
      <c r="X47">
        <v>5.79</v>
      </c>
      <c r="Y47">
        <v>1.28</v>
      </c>
      <c r="Z47">
        <f t="shared" si="5"/>
        <v>1.21</v>
      </c>
      <c r="AA47">
        <f t="shared" si="6"/>
        <v>-0.28000000000000003</v>
      </c>
      <c r="AB47">
        <f t="shared" si="94"/>
        <v>-0.33880000000000005</v>
      </c>
      <c r="AC47"/>
      <c r="AD47"/>
      <c r="AE47">
        <f t="shared" si="7"/>
        <v>1.4641</v>
      </c>
      <c r="AF47">
        <f t="shared" si="8"/>
        <v>7.8400000000000011E-2</v>
      </c>
      <c r="AG47"/>
      <c r="AH47"/>
      <c r="AI47"/>
      <c r="AJ47"/>
      <c r="AK47"/>
      <c r="AL47"/>
      <c r="AM47"/>
      <c r="AN47"/>
      <c r="AO47"/>
      <c r="AP47">
        <v>46</v>
      </c>
      <c r="AQ47">
        <v>3</v>
      </c>
      <c r="AR47">
        <f t="shared" si="101"/>
        <v>1</v>
      </c>
      <c r="AS47">
        <v>2.69</v>
      </c>
      <c r="AT47">
        <f t="shared" si="10"/>
        <v>0.31000000000000005</v>
      </c>
      <c r="AU47">
        <f t="shared" si="11"/>
        <v>-8.680000000000003E-2</v>
      </c>
      <c r="AV47"/>
      <c r="AW47"/>
      <c r="AX47">
        <f t="shared" si="12"/>
        <v>9.6100000000000033E-2</v>
      </c>
      <c r="AY47"/>
      <c r="AZ47"/>
      <c r="BA47"/>
      <c r="BB47"/>
      <c r="BC47"/>
      <c r="BD47"/>
      <c r="BE47" s="32">
        <v>46</v>
      </c>
      <c r="BF47" s="27">
        <v>2</v>
      </c>
      <c r="BG47" s="27">
        <v>1</v>
      </c>
      <c r="BH47" s="27">
        <v>2</v>
      </c>
      <c r="BI47" s="27">
        <v>2</v>
      </c>
      <c r="BJ47" s="27">
        <v>2</v>
      </c>
      <c r="BK47">
        <f t="shared" si="13"/>
        <v>1</v>
      </c>
      <c r="BL47" s="1"/>
      <c r="BM47" s="1"/>
      <c r="BN47" s="45"/>
      <c r="BO47" s="1"/>
      <c r="BP47" s="1">
        <v>7</v>
      </c>
      <c r="BQ47">
        <f t="shared" si="14"/>
        <v>1</v>
      </c>
      <c r="BR47" s="45">
        <f t="shared" si="15"/>
        <v>82</v>
      </c>
      <c r="BS47" s="45">
        <f t="shared" si="16"/>
        <v>62.5</v>
      </c>
      <c r="BT47" s="44">
        <f t="shared" si="17"/>
        <v>-19.5</v>
      </c>
      <c r="BU47" s="44">
        <f t="shared" si="18"/>
        <v>380.25</v>
      </c>
      <c r="BV47" s="44"/>
      <c r="BW47" s="44"/>
      <c r="BX47" s="44"/>
      <c r="BY47" s="44"/>
      <c r="CI47" s="1">
        <v>3</v>
      </c>
      <c r="CJ47">
        <f t="shared" si="19"/>
        <v>1</v>
      </c>
      <c r="CK47" s="45">
        <f t="shared" si="20"/>
        <v>73.5</v>
      </c>
      <c r="CL47" s="45">
        <f t="shared" si="21"/>
        <v>62.5</v>
      </c>
      <c r="CM47" s="44">
        <f t="shared" si="22"/>
        <v>-11</v>
      </c>
      <c r="CN47" s="44">
        <f t="shared" si="23"/>
        <v>121</v>
      </c>
      <c r="CO47" s="44"/>
      <c r="CP47" s="44"/>
      <c r="CQ47" s="44"/>
      <c r="CR47" s="44"/>
      <c r="DA47" s="1">
        <v>7</v>
      </c>
      <c r="DB47">
        <f t="shared" si="24"/>
        <v>1</v>
      </c>
      <c r="DC47" s="45">
        <f t="shared" si="25"/>
        <v>82</v>
      </c>
      <c r="DD47" s="45">
        <f t="shared" si="26"/>
        <v>72.5</v>
      </c>
      <c r="DE47" s="44">
        <f t="shared" si="27"/>
        <v>-9.5</v>
      </c>
      <c r="DF47" s="44">
        <f t="shared" si="28"/>
        <v>90.25</v>
      </c>
      <c r="DG47" s="44"/>
      <c r="DH47" s="44"/>
      <c r="DI47" s="44"/>
      <c r="DJ47" s="44"/>
      <c r="DT47" s="1">
        <v>3</v>
      </c>
      <c r="DU47">
        <f t="shared" si="31"/>
        <v>1</v>
      </c>
      <c r="DV47" s="45">
        <f t="shared" si="95"/>
        <v>73.5</v>
      </c>
      <c r="DW47" s="45">
        <f t="shared" si="32"/>
        <v>72.5</v>
      </c>
      <c r="DX47" s="44">
        <f t="shared" si="33"/>
        <v>-1</v>
      </c>
      <c r="DY47" s="44">
        <f t="shared" si="34"/>
        <v>1</v>
      </c>
      <c r="DZ47" s="44"/>
      <c r="EA47" s="44"/>
      <c r="EB47" s="44"/>
      <c r="EC47" s="44"/>
      <c r="EL47" s="1">
        <v>3</v>
      </c>
      <c r="EM47">
        <f t="shared" si="37"/>
        <v>1</v>
      </c>
      <c r="EN47" s="45">
        <f t="shared" si="38"/>
        <v>102.5</v>
      </c>
      <c r="EO47" s="45">
        <f t="shared" si="39"/>
        <v>72.5</v>
      </c>
      <c r="EP47" s="44">
        <f t="shared" si="40"/>
        <v>-30</v>
      </c>
      <c r="EQ47" s="44">
        <f t="shared" si="41"/>
        <v>900</v>
      </c>
      <c r="ER47" s="44"/>
      <c r="ES47" s="44"/>
      <c r="ET47" s="44"/>
      <c r="EU47" s="44"/>
      <c r="FF47" s="1">
        <v>3</v>
      </c>
      <c r="FG47">
        <f t="shared" si="44"/>
        <v>1</v>
      </c>
      <c r="FH47" s="45">
        <f t="shared" si="96"/>
        <v>102.5</v>
      </c>
      <c r="FI47" s="45">
        <f t="shared" si="45"/>
        <v>62.5</v>
      </c>
      <c r="FJ47" s="44">
        <f t="shared" si="46"/>
        <v>-40</v>
      </c>
      <c r="FK47" s="44">
        <f t="shared" si="47"/>
        <v>1600</v>
      </c>
      <c r="FL47" s="44"/>
      <c r="FM47" s="44"/>
      <c r="FN47" s="44"/>
      <c r="FO47" s="44"/>
      <c r="FY47" s="1">
        <v>2</v>
      </c>
      <c r="FZ47">
        <f t="shared" si="50"/>
        <v>1</v>
      </c>
      <c r="GA47" s="45">
        <f t="shared" si="51"/>
        <v>26.5</v>
      </c>
      <c r="GB47" s="45">
        <f t="shared" si="52"/>
        <v>101.5</v>
      </c>
      <c r="GC47" s="44">
        <f t="shared" si="53"/>
        <v>75</v>
      </c>
      <c r="GD47" s="44">
        <f t="shared" si="54"/>
        <v>5625</v>
      </c>
      <c r="GE47" s="44"/>
      <c r="GF47" s="44"/>
      <c r="GG47" s="44"/>
      <c r="GH47" s="44"/>
      <c r="GP47" s="1"/>
      <c r="GQ47" s="1">
        <v>3</v>
      </c>
      <c r="GR47">
        <f t="shared" si="57"/>
        <v>1</v>
      </c>
      <c r="GS47" s="45">
        <f t="shared" si="58"/>
        <v>62.5</v>
      </c>
      <c r="GT47" s="45">
        <f t="shared" si="59"/>
        <v>95.5</v>
      </c>
      <c r="GU47" s="44">
        <f t="shared" si="60"/>
        <v>33</v>
      </c>
      <c r="GV47" s="44">
        <f t="shared" si="61"/>
        <v>1089</v>
      </c>
      <c r="GW47" s="44"/>
      <c r="GX47" s="44"/>
      <c r="GY47" s="44"/>
      <c r="GZ47" s="44"/>
      <c r="HI47" s="1">
        <v>3</v>
      </c>
      <c r="HJ47">
        <f t="shared" si="64"/>
        <v>1</v>
      </c>
      <c r="HK47" s="45">
        <f t="shared" si="65"/>
        <v>62.5</v>
      </c>
      <c r="HL47" s="45">
        <f t="shared" si="66"/>
        <v>72.5</v>
      </c>
      <c r="HM47" s="44">
        <f t="shared" si="67"/>
        <v>10</v>
      </c>
      <c r="HN47" s="44">
        <f t="shared" si="68"/>
        <v>100</v>
      </c>
      <c r="HO47" s="44"/>
      <c r="HP47" s="44"/>
      <c r="HQ47" s="44"/>
      <c r="HR47" s="44"/>
      <c r="HZ47" s="1"/>
      <c r="IA47" s="1">
        <v>2</v>
      </c>
      <c r="IB47">
        <f>'Deepfakes gesamt (120)'!L47</f>
        <v>6</v>
      </c>
      <c r="IC47" s="45">
        <f t="shared" si="97"/>
        <v>42.5</v>
      </c>
      <c r="ID47" s="45">
        <f t="shared" si="71"/>
        <v>26.5</v>
      </c>
      <c r="IE47" s="44">
        <f t="shared" si="72"/>
        <v>-16</v>
      </c>
      <c r="IF47" s="44">
        <f t="shared" si="73"/>
        <v>256</v>
      </c>
      <c r="IG47" s="44"/>
      <c r="IH47" s="44"/>
      <c r="II47" s="44"/>
      <c r="IJ47" s="44"/>
      <c r="IR47" s="1"/>
      <c r="IT47" s="1">
        <v>2</v>
      </c>
      <c r="IU47" s="1">
        <f>'Deepfakes gesamt (120)'!M47</f>
        <v>7</v>
      </c>
      <c r="IV47" s="45">
        <f t="shared" si="76"/>
        <v>42.5</v>
      </c>
      <c r="IW47" s="45">
        <f t="shared" si="77"/>
        <v>110.5</v>
      </c>
      <c r="IX47" s="44">
        <f t="shared" si="78"/>
        <v>68</v>
      </c>
      <c r="IY47" s="44">
        <f t="shared" si="79"/>
        <v>4624</v>
      </c>
      <c r="IZ47" s="44"/>
      <c r="JA47" s="44"/>
      <c r="JB47" s="44"/>
      <c r="JC47" s="44"/>
      <c r="JL47" s="1">
        <v>2</v>
      </c>
      <c r="JM47" s="1">
        <f>'Deepfakes gesamt (120)'!Q47</f>
        <v>4</v>
      </c>
      <c r="JN47" s="45">
        <f t="shared" si="82"/>
        <v>42.5</v>
      </c>
      <c r="JO47" s="45">
        <f t="shared" si="83"/>
        <v>72.5</v>
      </c>
      <c r="JP47" s="44">
        <f t="shared" si="84"/>
        <v>30</v>
      </c>
      <c r="JQ47" s="44">
        <f t="shared" si="85"/>
        <v>900</v>
      </c>
      <c r="JR47" s="44"/>
      <c r="JS47" s="44"/>
      <c r="JT47" s="44"/>
      <c r="JU47" s="44"/>
      <c r="KD47" s="1">
        <v>3</v>
      </c>
      <c r="KE47" s="1">
        <f>'Deepfakes gesamt (120)'!Q47</f>
        <v>4</v>
      </c>
      <c r="KF47" s="45">
        <f t="shared" si="88"/>
        <v>107.5</v>
      </c>
      <c r="KG47" s="45">
        <f t="shared" si="89"/>
        <v>72.5</v>
      </c>
      <c r="KH47" s="44">
        <f t="shared" si="90"/>
        <v>-35</v>
      </c>
      <c r="KI47" s="44">
        <f t="shared" si="91"/>
        <v>1225</v>
      </c>
      <c r="KJ47" s="44"/>
      <c r="KK47" s="44"/>
      <c r="KL47" s="44"/>
      <c r="KM47" s="44"/>
    </row>
    <row r="48" spans="1:299" x14ac:dyDescent="0.2">
      <c r="A48" s="32">
        <v>47</v>
      </c>
      <c r="B48" s="1">
        <v>4</v>
      </c>
      <c r="C48" s="27">
        <v>2</v>
      </c>
      <c r="D48" s="27">
        <v>2</v>
      </c>
      <c r="E48" s="27">
        <v>2</v>
      </c>
      <c r="F48" s="27">
        <v>2</v>
      </c>
      <c r="G48" s="27">
        <v>2</v>
      </c>
      <c r="H48" s="27">
        <v>2</v>
      </c>
      <c r="I48" s="27">
        <v>2</v>
      </c>
      <c r="J48" s="27">
        <v>2</v>
      </c>
      <c r="K48" s="27">
        <v>2</v>
      </c>
      <c r="L48" s="27">
        <v>2</v>
      </c>
      <c r="M48">
        <f t="shared" si="1"/>
        <v>0</v>
      </c>
      <c r="N48">
        <f t="shared" si="2"/>
        <v>10</v>
      </c>
      <c r="O48">
        <f t="shared" si="3"/>
        <v>10</v>
      </c>
      <c r="T48">
        <v>47</v>
      </c>
      <c r="U48">
        <v>4</v>
      </c>
      <c r="V48">
        <f t="shared" si="100"/>
        <v>0</v>
      </c>
      <c r="X48">
        <v>5.79</v>
      </c>
      <c r="Y48">
        <v>1.28</v>
      </c>
      <c r="Z48">
        <f t="shared" si="5"/>
        <v>-1.79</v>
      </c>
      <c r="AA48">
        <f t="shared" si="6"/>
        <v>-1.28</v>
      </c>
      <c r="AB48">
        <f t="shared" si="94"/>
        <v>2.2911999999999999</v>
      </c>
      <c r="AE48">
        <f t="shared" si="7"/>
        <v>3.2040999999999999</v>
      </c>
      <c r="AF48">
        <f t="shared" si="8"/>
        <v>1.6384000000000001</v>
      </c>
      <c r="AP48">
        <v>47</v>
      </c>
      <c r="AQ48">
        <v>2</v>
      </c>
      <c r="AR48">
        <f t="shared" si="101"/>
        <v>0</v>
      </c>
      <c r="AS48">
        <v>2.69</v>
      </c>
      <c r="AT48">
        <f t="shared" si="10"/>
        <v>-0.69</v>
      </c>
      <c r="AU48">
        <f t="shared" si="11"/>
        <v>0.88319999999999999</v>
      </c>
      <c r="AX48">
        <f t="shared" si="12"/>
        <v>0.47609999999999991</v>
      </c>
      <c r="BE48" s="32">
        <v>47</v>
      </c>
      <c r="BF48" s="27">
        <v>2</v>
      </c>
      <c r="BG48" s="27">
        <v>2</v>
      </c>
      <c r="BH48" s="27">
        <v>2</v>
      </c>
      <c r="BI48" s="27">
        <v>2</v>
      </c>
      <c r="BJ48" s="27">
        <v>2</v>
      </c>
      <c r="BK48">
        <f t="shared" si="13"/>
        <v>0</v>
      </c>
      <c r="BL48" s="1"/>
      <c r="BM48" s="1"/>
      <c r="BN48" s="45"/>
      <c r="BO48" s="1"/>
      <c r="BP48" s="1">
        <v>4</v>
      </c>
      <c r="BQ48">
        <f t="shared" si="14"/>
        <v>0</v>
      </c>
      <c r="BR48" s="45">
        <f t="shared" si="15"/>
        <v>22</v>
      </c>
      <c r="BS48" s="45">
        <f t="shared" si="16"/>
        <v>22</v>
      </c>
      <c r="BT48" s="44">
        <f t="shared" si="17"/>
        <v>0</v>
      </c>
      <c r="BU48" s="44">
        <f t="shared" si="18"/>
        <v>0</v>
      </c>
      <c r="BV48" s="44"/>
      <c r="BW48" s="44"/>
      <c r="BX48" s="44"/>
      <c r="BY48" s="44"/>
      <c r="CI48" s="1">
        <v>2</v>
      </c>
      <c r="CJ48">
        <f t="shared" si="19"/>
        <v>0</v>
      </c>
      <c r="CK48" s="45">
        <f t="shared" si="20"/>
        <v>30.5</v>
      </c>
      <c r="CL48" s="45">
        <f t="shared" si="21"/>
        <v>22</v>
      </c>
      <c r="CM48" s="44">
        <f t="shared" si="22"/>
        <v>-8.5</v>
      </c>
      <c r="CN48" s="44">
        <f t="shared" si="23"/>
        <v>72.25</v>
      </c>
      <c r="CO48" s="44"/>
      <c r="CP48" s="44"/>
      <c r="CQ48" s="44"/>
      <c r="CR48" s="44"/>
      <c r="DA48" s="1">
        <v>4</v>
      </c>
      <c r="DB48">
        <f t="shared" si="24"/>
        <v>0</v>
      </c>
      <c r="DC48" s="45">
        <f t="shared" si="25"/>
        <v>22</v>
      </c>
      <c r="DD48" s="45">
        <f t="shared" si="26"/>
        <v>27</v>
      </c>
      <c r="DE48" s="44">
        <f t="shared" si="27"/>
        <v>5</v>
      </c>
      <c r="DF48" s="44">
        <f t="shared" si="28"/>
        <v>25</v>
      </c>
      <c r="DG48" s="44"/>
      <c r="DH48" s="44"/>
      <c r="DI48" s="44"/>
      <c r="DJ48" s="44"/>
      <c r="DT48" s="1">
        <v>2</v>
      </c>
      <c r="DU48">
        <f t="shared" si="31"/>
        <v>0</v>
      </c>
      <c r="DV48" s="45">
        <f t="shared" si="95"/>
        <v>30.5</v>
      </c>
      <c r="DW48" s="45">
        <f t="shared" si="32"/>
        <v>27</v>
      </c>
      <c r="DX48" s="44">
        <f t="shared" si="33"/>
        <v>-3.5</v>
      </c>
      <c r="DY48" s="44">
        <f t="shared" si="34"/>
        <v>12.25</v>
      </c>
      <c r="DZ48" s="44"/>
      <c r="EA48" s="44"/>
      <c r="EB48" s="44"/>
      <c r="EC48" s="44"/>
      <c r="EL48" s="1">
        <v>1</v>
      </c>
      <c r="EM48">
        <f t="shared" si="37"/>
        <v>0</v>
      </c>
      <c r="EN48" s="45">
        <f t="shared" si="38"/>
        <v>14</v>
      </c>
      <c r="EO48" s="45">
        <f t="shared" si="39"/>
        <v>27</v>
      </c>
      <c r="EP48" s="44">
        <f t="shared" si="40"/>
        <v>13</v>
      </c>
      <c r="EQ48" s="44">
        <f t="shared" si="41"/>
        <v>169</v>
      </c>
      <c r="ER48" s="44"/>
      <c r="ES48" s="44"/>
      <c r="ET48" s="44"/>
      <c r="EU48" s="44"/>
      <c r="FF48" s="1">
        <v>1</v>
      </c>
      <c r="FG48">
        <f t="shared" si="44"/>
        <v>0</v>
      </c>
      <c r="FH48" s="45">
        <f t="shared" si="96"/>
        <v>14</v>
      </c>
      <c r="FI48" s="45">
        <f t="shared" si="45"/>
        <v>22</v>
      </c>
      <c r="FJ48" s="44">
        <f t="shared" si="46"/>
        <v>8</v>
      </c>
      <c r="FK48" s="44">
        <f t="shared" si="47"/>
        <v>64</v>
      </c>
      <c r="FL48" s="44"/>
      <c r="FM48" s="44"/>
      <c r="FN48" s="44"/>
      <c r="FO48" s="44"/>
      <c r="FY48" s="1">
        <v>2</v>
      </c>
      <c r="FZ48">
        <f t="shared" si="50"/>
        <v>0</v>
      </c>
      <c r="GA48" s="45">
        <f t="shared" si="51"/>
        <v>26.5</v>
      </c>
      <c r="GB48" s="45">
        <f t="shared" si="52"/>
        <v>41.5</v>
      </c>
      <c r="GC48" s="44">
        <f t="shared" si="53"/>
        <v>15</v>
      </c>
      <c r="GD48" s="44">
        <f t="shared" si="54"/>
        <v>225</v>
      </c>
      <c r="GE48" s="44"/>
      <c r="GF48" s="44"/>
      <c r="GG48" s="44"/>
      <c r="GH48" s="44"/>
      <c r="GP48" s="1"/>
      <c r="GQ48" s="1">
        <v>3</v>
      </c>
      <c r="GR48">
        <f t="shared" si="57"/>
        <v>0</v>
      </c>
      <c r="GS48" s="45">
        <f t="shared" si="58"/>
        <v>62.5</v>
      </c>
      <c r="GT48" s="45">
        <f t="shared" si="59"/>
        <v>38</v>
      </c>
      <c r="GU48" s="44">
        <f t="shared" si="60"/>
        <v>-24.5</v>
      </c>
      <c r="GV48" s="44">
        <f t="shared" si="61"/>
        <v>600.25</v>
      </c>
      <c r="GW48" s="44"/>
      <c r="GX48" s="44"/>
      <c r="GY48" s="44"/>
      <c r="GZ48" s="44"/>
      <c r="HI48" s="1">
        <v>3</v>
      </c>
      <c r="HJ48">
        <f t="shared" si="64"/>
        <v>0</v>
      </c>
      <c r="HK48" s="45">
        <f t="shared" si="65"/>
        <v>62.5</v>
      </c>
      <c r="HL48" s="45">
        <f t="shared" si="66"/>
        <v>27</v>
      </c>
      <c r="HM48" s="44">
        <f t="shared" si="67"/>
        <v>-35.5</v>
      </c>
      <c r="HN48" s="44">
        <f t="shared" si="68"/>
        <v>1260.25</v>
      </c>
      <c r="HO48" s="44"/>
      <c r="HP48" s="44"/>
      <c r="HQ48" s="44"/>
      <c r="HR48" s="44"/>
      <c r="HZ48" s="1"/>
      <c r="IA48" s="1">
        <v>1</v>
      </c>
      <c r="IB48">
        <f>'Deepfakes gesamt (120)'!L48</f>
        <v>5</v>
      </c>
      <c r="IC48" s="45">
        <f t="shared" si="97"/>
        <v>12</v>
      </c>
      <c r="ID48" s="45">
        <f t="shared" si="71"/>
        <v>11</v>
      </c>
      <c r="IE48" s="44">
        <f t="shared" si="72"/>
        <v>-1</v>
      </c>
      <c r="IF48" s="44">
        <f t="shared" si="73"/>
        <v>1</v>
      </c>
      <c r="IG48" s="44"/>
      <c r="IH48" s="44"/>
      <c r="II48" s="44"/>
      <c r="IJ48" s="44"/>
      <c r="IR48" s="1"/>
      <c r="IT48" s="1">
        <v>1</v>
      </c>
      <c r="IU48" s="1">
        <f>'Deepfakes gesamt (120)'!M48</f>
        <v>6</v>
      </c>
      <c r="IV48" s="45">
        <f t="shared" si="76"/>
        <v>12</v>
      </c>
      <c r="IW48" s="45">
        <f t="shared" si="77"/>
        <v>97.5</v>
      </c>
      <c r="IX48" s="44">
        <f t="shared" si="78"/>
        <v>85.5</v>
      </c>
      <c r="IY48" s="44">
        <f t="shared" si="79"/>
        <v>7310.25</v>
      </c>
      <c r="IZ48" s="44"/>
      <c r="JA48" s="44"/>
      <c r="JB48" s="44"/>
      <c r="JC48" s="44"/>
      <c r="JL48" s="1">
        <v>1</v>
      </c>
      <c r="JM48" s="1">
        <f>'Deepfakes gesamt (120)'!Q48</f>
        <v>3</v>
      </c>
      <c r="JN48" s="45">
        <f t="shared" si="82"/>
        <v>12</v>
      </c>
      <c r="JO48" s="45">
        <f t="shared" si="83"/>
        <v>34</v>
      </c>
      <c r="JP48" s="44">
        <f t="shared" si="84"/>
        <v>22</v>
      </c>
      <c r="JQ48" s="44">
        <f t="shared" si="85"/>
        <v>484</v>
      </c>
      <c r="JR48" s="44"/>
      <c r="JS48" s="44"/>
      <c r="JT48" s="44"/>
      <c r="JU48" s="44"/>
      <c r="KD48" s="1">
        <v>3</v>
      </c>
      <c r="KE48" s="1">
        <f>'Deepfakes gesamt (120)'!Q48</f>
        <v>3</v>
      </c>
      <c r="KF48" s="45">
        <f t="shared" si="88"/>
        <v>107.5</v>
      </c>
      <c r="KG48" s="45">
        <f t="shared" si="89"/>
        <v>34</v>
      </c>
      <c r="KH48" s="44">
        <f t="shared" si="90"/>
        <v>-73.5</v>
      </c>
      <c r="KI48" s="44">
        <f t="shared" si="91"/>
        <v>5402.25</v>
      </c>
      <c r="KJ48" s="44"/>
      <c r="KK48" s="44"/>
      <c r="KL48" s="44"/>
      <c r="KM48" s="44"/>
    </row>
    <row r="49" spans="1:299" x14ac:dyDescent="0.2">
      <c r="A49" s="32">
        <v>48</v>
      </c>
      <c r="B49" s="1">
        <v>5</v>
      </c>
      <c r="C49" s="27">
        <v>2</v>
      </c>
      <c r="D49" s="27">
        <v>2</v>
      </c>
      <c r="E49" s="27">
        <v>2</v>
      </c>
      <c r="F49" s="27">
        <v>2</v>
      </c>
      <c r="G49" s="27">
        <v>2</v>
      </c>
      <c r="H49" s="27">
        <v>2</v>
      </c>
      <c r="I49" s="27">
        <v>2</v>
      </c>
      <c r="J49" s="27">
        <v>2</v>
      </c>
      <c r="K49" s="27">
        <v>2</v>
      </c>
      <c r="L49" s="27">
        <v>1</v>
      </c>
      <c r="M49">
        <f t="shared" si="1"/>
        <v>1</v>
      </c>
      <c r="N49">
        <f t="shared" si="2"/>
        <v>9</v>
      </c>
      <c r="O49">
        <f t="shared" si="3"/>
        <v>10</v>
      </c>
      <c r="T49">
        <v>48</v>
      </c>
      <c r="U49">
        <v>5</v>
      </c>
      <c r="V49">
        <f t="shared" si="100"/>
        <v>1</v>
      </c>
      <c r="X49">
        <v>5.79</v>
      </c>
      <c r="Y49">
        <v>1.28</v>
      </c>
      <c r="Z49">
        <f t="shared" si="5"/>
        <v>-0.79</v>
      </c>
      <c r="AA49">
        <f t="shared" si="6"/>
        <v>-0.28000000000000003</v>
      </c>
      <c r="AB49">
        <f t="shared" si="94"/>
        <v>0.22120000000000004</v>
      </c>
      <c r="AE49">
        <f t="shared" si="7"/>
        <v>0.6241000000000001</v>
      </c>
      <c r="AF49">
        <f t="shared" si="8"/>
        <v>7.8400000000000011E-2</v>
      </c>
      <c r="AP49">
        <v>48</v>
      </c>
      <c r="AQ49">
        <v>3</v>
      </c>
      <c r="AR49">
        <f t="shared" si="101"/>
        <v>1</v>
      </c>
      <c r="AS49">
        <v>2.69</v>
      </c>
      <c r="AT49">
        <f t="shared" si="10"/>
        <v>0.31000000000000005</v>
      </c>
      <c r="AU49">
        <f t="shared" si="11"/>
        <v>-8.680000000000003E-2</v>
      </c>
      <c r="AX49">
        <f t="shared" si="12"/>
        <v>9.6100000000000033E-2</v>
      </c>
      <c r="BE49" s="32">
        <v>48</v>
      </c>
      <c r="BF49" s="27">
        <v>2</v>
      </c>
      <c r="BG49" s="27">
        <v>2</v>
      </c>
      <c r="BH49" s="27">
        <v>2</v>
      </c>
      <c r="BI49" s="27">
        <v>2</v>
      </c>
      <c r="BJ49" s="27">
        <v>1</v>
      </c>
      <c r="BK49">
        <f t="shared" si="13"/>
        <v>1</v>
      </c>
      <c r="BL49" s="1"/>
      <c r="BM49" s="1"/>
      <c r="BN49" s="45"/>
      <c r="BO49" s="1"/>
      <c r="BP49" s="1">
        <v>5</v>
      </c>
      <c r="BQ49">
        <f t="shared" si="14"/>
        <v>1</v>
      </c>
      <c r="BR49" s="45">
        <f t="shared" si="15"/>
        <v>42</v>
      </c>
      <c r="BS49" s="45">
        <f t="shared" si="16"/>
        <v>62.5</v>
      </c>
      <c r="BT49" s="44">
        <f t="shared" si="17"/>
        <v>20.5</v>
      </c>
      <c r="BU49" s="44">
        <f t="shared" si="18"/>
        <v>420.25</v>
      </c>
      <c r="BV49" s="44"/>
      <c r="BW49" s="44"/>
      <c r="BX49" s="44"/>
      <c r="BY49" s="44"/>
      <c r="CI49" s="1">
        <v>3</v>
      </c>
      <c r="CJ49">
        <f t="shared" si="19"/>
        <v>1</v>
      </c>
      <c r="CK49" s="45">
        <f t="shared" si="20"/>
        <v>73.5</v>
      </c>
      <c r="CL49" s="45">
        <f t="shared" si="21"/>
        <v>62.5</v>
      </c>
      <c r="CM49" s="44">
        <f t="shared" si="22"/>
        <v>-11</v>
      </c>
      <c r="CN49" s="44">
        <f t="shared" si="23"/>
        <v>121</v>
      </c>
      <c r="CO49" s="44"/>
      <c r="CP49" s="44"/>
      <c r="CQ49" s="44"/>
      <c r="CR49" s="44"/>
      <c r="DA49" s="1">
        <v>5</v>
      </c>
      <c r="DB49">
        <f t="shared" si="24"/>
        <v>1</v>
      </c>
      <c r="DC49" s="45">
        <f t="shared" si="25"/>
        <v>42</v>
      </c>
      <c r="DD49" s="45">
        <f t="shared" si="26"/>
        <v>72.5</v>
      </c>
      <c r="DE49" s="44">
        <f t="shared" si="27"/>
        <v>30.5</v>
      </c>
      <c r="DF49" s="44">
        <f t="shared" si="28"/>
        <v>930.25</v>
      </c>
      <c r="DG49" s="44"/>
      <c r="DH49" s="44"/>
      <c r="DI49" s="44"/>
      <c r="DJ49" s="44"/>
      <c r="DT49" s="1">
        <v>3</v>
      </c>
      <c r="DU49">
        <f t="shared" si="31"/>
        <v>1</v>
      </c>
      <c r="DV49" s="45">
        <f t="shared" si="95"/>
        <v>73.5</v>
      </c>
      <c r="DW49" s="45">
        <f t="shared" si="32"/>
        <v>72.5</v>
      </c>
      <c r="DX49" s="44">
        <f t="shared" si="33"/>
        <v>-1</v>
      </c>
      <c r="DY49" s="44">
        <f t="shared" si="34"/>
        <v>1</v>
      </c>
      <c r="DZ49" s="44"/>
      <c r="EA49" s="44"/>
      <c r="EB49" s="44"/>
      <c r="EC49" s="44"/>
      <c r="EL49" s="1">
        <v>1</v>
      </c>
      <c r="EM49">
        <f t="shared" si="37"/>
        <v>1</v>
      </c>
      <c r="EN49" s="45">
        <f t="shared" si="38"/>
        <v>14</v>
      </c>
      <c r="EO49" s="45">
        <f t="shared" si="39"/>
        <v>72.5</v>
      </c>
      <c r="EP49" s="44">
        <f t="shared" si="40"/>
        <v>58.5</v>
      </c>
      <c r="EQ49" s="44">
        <f t="shared" si="41"/>
        <v>3422.25</v>
      </c>
      <c r="ER49" s="44"/>
      <c r="ES49" s="44"/>
      <c r="ET49" s="44"/>
      <c r="EU49" s="44"/>
      <c r="FF49" s="1">
        <v>1</v>
      </c>
      <c r="FG49">
        <f t="shared" si="44"/>
        <v>1</v>
      </c>
      <c r="FH49" s="45">
        <f t="shared" si="96"/>
        <v>14</v>
      </c>
      <c r="FI49" s="45">
        <f t="shared" si="45"/>
        <v>62.5</v>
      </c>
      <c r="FJ49" s="44">
        <f t="shared" si="46"/>
        <v>48.5</v>
      </c>
      <c r="FK49" s="44">
        <f t="shared" si="47"/>
        <v>2352.25</v>
      </c>
      <c r="FL49" s="44"/>
      <c r="FM49" s="44"/>
      <c r="FN49" s="44"/>
      <c r="FO49" s="44"/>
      <c r="FY49" s="1">
        <v>2</v>
      </c>
      <c r="FZ49">
        <f t="shared" si="50"/>
        <v>1</v>
      </c>
      <c r="GA49" s="45">
        <f t="shared" si="51"/>
        <v>26.5</v>
      </c>
      <c r="GB49" s="45">
        <f t="shared" si="52"/>
        <v>101.5</v>
      </c>
      <c r="GC49" s="44">
        <f t="shared" si="53"/>
        <v>75</v>
      </c>
      <c r="GD49" s="44">
        <f t="shared" si="54"/>
        <v>5625</v>
      </c>
      <c r="GE49" s="44"/>
      <c r="GF49" s="44"/>
      <c r="GG49" s="44"/>
      <c r="GH49" s="44"/>
      <c r="GP49" s="1"/>
      <c r="GQ49" s="1">
        <v>2</v>
      </c>
      <c r="GR49">
        <f t="shared" si="57"/>
        <v>1</v>
      </c>
      <c r="GS49" s="45">
        <f t="shared" si="58"/>
        <v>19.5</v>
      </c>
      <c r="GT49" s="45">
        <f t="shared" si="59"/>
        <v>95.5</v>
      </c>
      <c r="GU49" s="44">
        <f t="shared" si="60"/>
        <v>76</v>
      </c>
      <c r="GV49" s="44">
        <f t="shared" si="61"/>
        <v>5776</v>
      </c>
      <c r="GW49" s="44"/>
      <c r="GX49" s="44"/>
      <c r="GY49" s="44"/>
      <c r="GZ49" s="44"/>
      <c r="HI49" s="1">
        <v>2</v>
      </c>
      <c r="HJ49">
        <f t="shared" si="64"/>
        <v>1</v>
      </c>
      <c r="HK49" s="45">
        <f t="shared" si="65"/>
        <v>19.5</v>
      </c>
      <c r="HL49" s="45">
        <f t="shared" si="66"/>
        <v>72.5</v>
      </c>
      <c r="HM49" s="44">
        <f t="shared" si="67"/>
        <v>53</v>
      </c>
      <c r="HN49" s="44">
        <f t="shared" si="68"/>
        <v>2809</v>
      </c>
      <c r="HO49" s="44"/>
      <c r="HP49" s="44"/>
      <c r="HQ49" s="44"/>
      <c r="HR49" s="44"/>
      <c r="HZ49" s="1"/>
      <c r="IA49" s="1">
        <v>1</v>
      </c>
      <c r="IB49">
        <f>'Deepfakes gesamt (120)'!L49</f>
        <v>10</v>
      </c>
      <c r="IC49" s="45">
        <f t="shared" si="97"/>
        <v>12</v>
      </c>
      <c r="ID49" s="45">
        <f t="shared" si="71"/>
        <v>110.5</v>
      </c>
      <c r="IE49" s="44">
        <f t="shared" si="72"/>
        <v>98.5</v>
      </c>
      <c r="IF49" s="44">
        <f t="shared" si="73"/>
        <v>9702.25</v>
      </c>
      <c r="IG49" s="44"/>
      <c r="IH49" s="44"/>
      <c r="II49" s="44"/>
      <c r="IJ49" s="44"/>
      <c r="IR49" s="1"/>
      <c r="IT49" s="1">
        <v>1</v>
      </c>
      <c r="IU49" s="1">
        <f>'Deepfakes gesamt (120)'!M49</f>
        <v>5</v>
      </c>
      <c r="IV49" s="45">
        <f t="shared" si="76"/>
        <v>12</v>
      </c>
      <c r="IW49" s="45">
        <f t="shared" si="77"/>
        <v>72</v>
      </c>
      <c r="IX49" s="44">
        <f t="shared" si="78"/>
        <v>60</v>
      </c>
      <c r="IY49" s="44">
        <f t="shared" si="79"/>
        <v>3600</v>
      </c>
      <c r="IZ49" s="44"/>
      <c r="JA49" s="44"/>
      <c r="JB49" s="44"/>
      <c r="JC49" s="44"/>
      <c r="JL49" s="1">
        <v>1</v>
      </c>
      <c r="JM49" s="1">
        <f>'Deepfakes gesamt (120)'!Q49</f>
        <v>5</v>
      </c>
      <c r="JN49" s="45">
        <f t="shared" si="82"/>
        <v>12</v>
      </c>
      <c r="JO49" s="45">
        <f t="shared" si="83"/>
        <v>107</v>
      </c>
      <c r="JP49" s="44">
        <f t="shared" si="84"/>
        <v>95</v>
      </c>
      <c r="JQ49" s="44">
        <f t="shared" si="85"/>
        <v>9025</v>
      </c>
      <c r="JR49" s="44"/>
      <c r="JS49" s="44"/>
      <c r="JT49" s="44"/>
      <c r="JU49" s="44"/>
      <c r="KD49" s="1">
        <v>3</v>
      </c>
      <c r="KE49" s="1">
        <f>'Deepfakes gesamt (120)'!Q49</f>
        <v>5</v>
      </c>
      <c r="KF49" s="45">
        <f t="shared" si="88"/>
        <v>107.5</v>
      </c>
      <c r="KG49" s="45">
        <f t="shared" si="89"/>
        <v>107</v>
      </c>
      <c r="KH49" s="44">
        <f t="shared" si="90"/>
        <v>-0.5</v>
      </c>
      <c r="KI49" s="44">
        <f t="shared" si="91"/>
        <v>0.25</v>
      </c>
      <c r="KJ49" s="44"/>
      <c r="KK49" s="44"/>
      <c r="KL49" s="44"/>
      <c r="KM49" s="44"/>
    </row>
    <row r="50" spans="1:299" s="36" customFormat="1" x14ac:dyDescent="0.2">
      <c r="A50" s="32">
        <v>49</v>
      </c>
      <c r="B50" s="1">
        <v>6</v>
      </c>
      <c r="C50" s="27">
        <v>2</v>
      </c>
      <c r="D50" s="27">
        <v>1</v>
      </c>
      <c r="E50" s="27">
        <v>2</v>
      </c>
      <c r="F50" s="27">
        <v>1</v>
      </c>
      <c r="G50" s="27">
        <v>2</v>
      </c>
      <c r="H50" s="27">
        <v>2</v>
      </c>
      <c r="I50" s="27">
        <v>2</v>
      </c>
      <c r="J50" s="27">
        <v>2</v>
      </c>
      <c r="K50" s="27">
        <v>2</v>
      </c>
      <c r="L50" s="27">
        <v>2</v>
      </c>
      <c r="M50">
        <f t="shared" si="1"/>
        <v>2</v>
      </c>
      <c r="N50">
        <f t="shared" si="2"/>
        <v>8</v>
      </c>
      <c r="O50">
        <f t="shared" si="3"/>
        <v>10</v>
      </c>
      <c r="P50"/>
      <c r="Q50"/>
      <c r="R50"/>
      <c r="S50"/>
      <c r="T50">
        <v>49</v>
      </c>
      <c r="U50">
        <v>6</v>
      </c>
      <c r="V50">
        <f t="shared" si="100"/>
        <v>2</v>
      </c>
      <c r="W50"/>
      <c r="X50">
        <v>5.79</v>
      </c>
      <c r="Y50">
        <v>1.28</v>
      </c>
      <c r="Z50">
        <f t="shared" si="5"/>
        <v>0.20999999999999996</v>
      </c>
      <c r="AA50">
        <f t="shared" si="6"/>
        <v>0.72</v>
      </c>
      <c r="AB50">
        <f t="shared" si="94"/>
        <v>0.15119999999999997</v>
      </c>
      <c r="AC50"/>
      <c r="AD50"/>
      <c r="AE50">
        <f t="shared" si="7"/>
        <v>4.4099999999999986E-2</v>
      </c>
      <c r="AF50">
        <f t="shared" si="8"/>
        <v>0.51839999999999997</v>
      </c>
      <c r="AG50"/>
      <c r="AH50"/>
      <c r="AI50"/>
      <c r="AJ50"/>
      <c r="AK50"/>
      <c r="AL50"/>
      <c r="AM50"/>
      <c r="AN50"/>
      <c r="AO50"/>
      <c r="AP50">
        <v>49</v>
      </c>
      <c r="AQ50">
        <v>3</v>
      </c>
      <c r="AR50">
        <f t="shared" si="101"/>
        <v>2</v>
      </c>
      <c r="AS50">
        <v>2.69</v>
      </c>
      <c r="AT50">
        <f t="shared" si="10"/>
        <v>0.31000000000000005</v>
      </c>
      <c r="AU50">
        <f t="shared" si="11"/>
        <v>0.22320000000000004</v>
      </c>
      <c r="AV50"/>
      <c r="AW50"/>
      <c r="AX50">
        <f t="shared" si="12"/>
        <v>9.6100000000000033E-2</v>
      </c>
      <c r="AY50"/>
      <c r="AZ50"/>
      <c r="BA50"/>
      <c r="BB50"/>
      <c r="BC50"/>
      <c r="BD50"/>
      <c r="BE50" s="32">
        <v>49</v>
      </c>
      <c r="BF50" s="27">
        <v>1</v>
      </c>
      <c r="BG50" s="27">
        <v>2</v>
      </c>
      <c r="BH50" s="27">
        <v>2</v>
      </c>
      <c r="BI50" s="27">
        <v>2</v>
      </c>
      <c r="BJ50" s="27">
        <v>2</v>
      </c>
      <c r="BK50">
        <f t="shared" si="13"/>
        <v>1</v>
      </c>
      <c r="BL50" s="1"/>
      <c r="BM50" s="1"/>
      <c r="BN50" s="45"/>
      <c r="BO50" s="1"/>
      <c r="BP50" s="1">
        <v>6</v>
      </c>
      <c r="BQ50">
        <f t="shared" si="14"/>
        <v>2</v>
      </c>
      <c r="BR50" s="45">
        <f t="shared" si="15"/>
        <v>60</v>
      </c>
      <c r="BS50" s="45">
        <f t="shared" si="16"/>
        <v>90</v>
      </c>
      <c r="BT50" s="44">
        <f t="shared" si="17"/>
        <v>30</v>
      </c>
      <c r="BU50" s="44">
        <f t="shared" si="18"/>
        <v>900</v>
      </c>
      <c r="BV50" s="44"/>
      <c r="BW50" s="44"/>
      <c r="BX50" s="44"/>
      <c r="BY50" s="44"/>
      <c r="CI50" s="1">
        <v>3</v>
      </c>
      <c r="CJ50">
        <f t="shared" si="19"/>
        <v>2</v>
      </c>
      <c r="CK50" s="45">
        <f t="shared" si="20"/>
        <v>73.5</v>
      </c>
      <c r="CL50" s="45">
        <f t="shared" si="21"/>
        <v>90</v>
      </c>
      <c r="CM50" s="44">
        <f t="shared" si="22"/>
        <v>16.5</v>
      </c>
      <c r="CN50" s="44">
        <f t="shared" si="23"/>
        <v>272.25</v>
      </c>
      <c r="CO50" s="44"/>
      <c r="CP50" s="44"/>
      <c r="CQ50" s="44"/>
      <c r="CR50" s="44"/>
      <c r="DA50" s="1">
        <v>6</v>
      </c>
      <c r="DB50">
        <f t="shared" si="24"/>
        <v>1</v>
      </c>
      <c r="DC50" s="45">
        <f t="shared" si="25"/>
        <v>60</v>
      </c>
      <c r="DD50" s="45">
        <f t="shared" si="26"/>
        <v>72.5</v>
      </c>
      <c r="DE50" s="44">
        <f t="shared" si="27"/>
        <v>12.5</v>
      </c>
      <c r="DF50" s="44">
        <f t="shared" si="28"/>
        <v>156.25</v>
      </c>
      <c r="DG50" s="44"/>
      <c r="DH50" s="44"/>
      <c r="DI50" s="44"/>
      <c r="DJ50" s="44"/>
      <c r="DT50" s="1">
        <v>3</v>
      </c>
      <c r="DU50">
        <f t="shared" si="31"/>
        <v>1</v>
      </c>
      <c r="DV50" s="45">
        <f t="shared" si="95"/>
        <v>73.5</v>
      </c>
      <c r="DW50" s="45">
        <f t="shared" si="32"/>
        <v>72.5</v>
      </c>
      <c r="DX50" s="44">
        <f t="shared" si="33"/>
        <v>-1</v>
      </c>
      <c r="DY50" s="44">
        <f t="shared" si="34"/>
        <v>1</v>
      </c>
      <c r="DZ50" s="44"/>
      <c r="EA50" s="44"/>
      <c r="EB50" s="44"/>
      <c r="EC50" s="44"/>
      <c r="EL50" s="1">
        <v>1</v>
      </c>
      <c r="EM50">
        <f t="shared" si="37"/>
        <v>1</v>
      </c>
      <c r="EN50" s="45">
        <f t="shared" si="38"/>
        <v>14</v>
      </c>
      <c r="EO50" s="45">
        <f t="shared" si="39"/>
        <v>72.5</v>
      </c>
      <c r="EP50" s="44">
        <f t="shared" si="40"/>
        <v>58.5</v>
      </c>
      <c r="EQ50" s="44">
        <f t="shared" si="41"/>
        <v>3422.25</v>
      </c>
      <c r="ER50" s="44"/>
      <c r="ES50" s="44"/>
      <c r="ET50" s="44"/>
      <c r="EU50" s="44"/>
      <c r="FF50" s="1">
        <v>1</v>
      </c>
      <c r="FG50">
        <f t="shared" si="44"/>
        <v>2</v>
      </c>
      <c r="FH50" s="45">
        <f t="shared" si="96"/>
        <v>14</v>
      </c>
      <c r="FI50" s="45">
        <f t="shared" si="45"/>
        <v>90</v>
      </c>
      <c r="FJ50" s="44">
        <f t="shared" si="46"/>
        <v>76</v>
      </c>
      <c r="FK50" s="44">
        <f t="shared" si="47"/>
        <v>5776</v>
      </c>
      <c r="FL50" s="44"/>
      <c r="FM50" s="44"/>
      <c r="FN50" s="44"/>
      <c r="FO50" s="44"/>
      <c r="FY50" s="1">
        <v>2</v>
      </c>
      <c r="FZ50">
        <f t="shared" si="50"/>
        <v>0</v>
      </c>
      <c r="GA50" s="45">
        <f t="shared" si="51"/>
        <v>26.5</v>
      </c>
      <c r="GB50" s="45">
        <f t="shared" si="52"/>
        <v>41.5</v>
      </c>
      <c r="GC50" s="44">
        <f t="shared" si="53"/>
        <v>15</v>
      </c>
      <c r="GD50" s="44">
        <f t="shared" si="54"/>
        <v>225</v>
      </c>
      <c r="GE50" s="44"/>
      <c r="GF50" s="44"/>
      <c r="GG50" s="44"/>
      <c r="GH50" s="44"/>
      <c r="GP50" s="1"/>
      <c r="GQ50" s="1">
        <v>3</v>
      </c>
      <c r="GR50">
        <f t="shared" si="57"/>
        <v>0</v>
      </c>
      <c r="GS50" s="45">
        <f t="shared" si="58"/>
        <v>62.5</v>
      </c>
      <c r="GT50" s="45">
        <f t="shared" si="59"/>
        <v>38</v>
      </c>
      <c r="GU50" s="44">
        <f t="shared" si="60"/>
        <v>-24.5</v>
      </c>
      <c r="GV50" s="44">
        <f t="shared" si="61"/>
        <v>600.25</v>
      </c>
      <c r="GW50" s="44"/>
      <c r="GX50" s="44"/>
      <c r="GY50" s="44"/>
      <c r="GZ50" s="44"/>
      <c r="HI50" s="1">
        <v>3</v>
      </c>
      <c r="HJ50">
        <f t="shared" si="64"/>
        <v>1</v>
      </c>
      <c r="HK50" s="45">
        <f t="shared" si="65"/>
        <v>62.5</v>
      </c>
      <c r="HL50" s="45">
        <f t="shared" si="66"/>
        <v>72.5</v>
      </c>
      <c r="HM50" s="44">
        <f t="shared" si="67"/>
        <v>10</v>
      </c>
      <c r="HN50" s="44">
        <f t="shared" si="68"/>
        <v>100</v>
      </c>
      <c r="HO50" s="44"/>
      <c r="HP50" s="44"/>
      <c r="HQ50" s="44"/>
      <c r="HR50" s="44"/>
      <c r="HZ50" s="1"/>
      <c r="IA50" s="1">
        <v>1</v>
      </c>
      <c r="IB50">
        <f>'Deepfakes gesamt (120)'!L50</f>
        <v>6</v>
      </c>
      <c r="IC50" s="45">
        <f t="shared" si="97"/>
        <v>12</v>
      </c>
      <c r="ID50" s="45">
        <f t="shared" si="71"/>
        <v>26.5</v>
      </c>
      <c r="IE50" s="44">
        <f t="shared" si="72"/>
        <v>14.5</v>
      </c>
      <c r="IF50" s="44">
        <f t="shared" si="73"/>
        <v>210.25</v>
      </c>
      <c r="IG50" s="44"/>
      <c r="IH50" s="44"/>
      <c r="II50" s="44"/>
      <c r="IJ50" s="44"/>
      <c r="IR50" s="1"/>
      <c r="IT50" s="1">
        <v>1</v>
      </c>
      <c r="IU50" s="1">
        <f>'Deepfakes gesamt (120)'!M50</f>
        <v>5</v>
      </c>
      <c r="IV50" s="45">
        <f t="shared" si="76"/>
        <v>12</v>
      </c>
      <c r="IW50" s="45">
        <f t="shared" si="77"/>
        <v>72</v>
      </c>
      <c r="IX50" s="44">
        <f t="shared" si="78"/>
        <v>60</v>
      </c>
      <c r="IY50" s="44">
        <f t="shared" si="79"/>
        <v>3600</v>
      </c>
      <c r="IZ50" s="44"/>
      <c r="JA50" s="44"/>
      <c r="JB50" s="44"/>
      <c r="JC50" s="44"/>
      <c r="JL50" s="1">
        <v>1</v>
      </c>
      <c r="JM50" s="1">
        <f>'Deepfakes gesamt (120)'!Q50</f>
        <v>3</v>
      </c>
      <c r="JN50" s="45">
        <f t="shared" si="82"/>
        <v>12</v>
      </c>
      <c r="JO50" s="45">
        <f t="shared" si="83"/>
        <v>34</v>
      </c>
      <c r="JP50" s="44">
        <f t="shared" si="84"/>
        <v>22</v>
      </c>
      <c r="JQ50" s="44">
        <f t="shared" si="85"/>
        <v>484</v>
      </c>
      <c r="JR50" s="44"/>
      <c r="JS50" s="44"/>
      <c r="JT50" s="44"/>
      <c r="JU50" s="44"/>
      <c r="KD50" s="1">
        <v>2</v>
      </c>
      <c r="KE50" s="1">
        <f>'Deepfakes gesamt (120)'!Q50</f>
        <v>3</v>
      </c>
      <c r="KF50" s="45">
        <f t="shared" si="88"/>
        <v>71.5</v>
      </c>
      <c r="KG50" s="45">
        <f t="shared" si="89"/>
        <v>34</v>
      </c>
      <c r="KH50" s="44">
        <f t="shared" si="90"/>
        <v>-37.5</v>
      </c>
      <c r="KI50" s="44">
        <f t="shared" si="91"/>
        <v>1406.25</v>
      </c>
      <c r="KJ50" s="44"/>
      <c r="KK50" s="44"/>
      <c r="KL50" s="44"/>
      <c r="KM50" s="44"/>
    </row>
    <row r="51" spans="1:299" x14ac:dyDescent="0.2">
      <c r="A51" s="32">
        <v>50</v>
      </c>
      <c r="B51" s="1">
        <v>5</v>
      </c>
      <c r="C51" s="27">
        <v>2</v>
      </c>
      <c r="D51" s="27">
        <v>2</v>
      </c>
      <c r="E51" s="27">
        <v>2</v>
      </c>
      <c r="F51" s="27">
        <v>2</v>
      </c>
      <c r="G51" s="27">
        <v>2</v>
      </c>
      <c r="H51" s="27">
        <v>2</v>
      </c>
      <c r="I51" s="27">
        <v>2</v>
      </c>
      <c r="J51" s="27">
        <v>2</v>
      </c>
      <c r="K51" s="27">
        <v>2</v>
      </c>
      <c r="L51" s="27">
        <v>2</v>
      </c>
      <c r="M51">
        <f t="shared" si="1"/>
        <v>0</v>
      </c>
      <c r="N51">
        <f t="shared" si="2"/>
        <v>10</v>
      </c>
      <c r="O51">
        <f t="shared" si="3"/>
        <v>10</v>
      </c>
      <c r="T51">
        <v>50</v>
      </c>
      <c r="U51">
        <v>5</v>
      </c>
      <c r="V51">
        <f t="shared" si="100"/>
        <v>0</v>
      </c>
      <c r="X51">
        <v>5.79</v>
      </c>
      <c r="Y51">
        <v>1.28</v>
      </c>
      <c r="Z51">
        <f t="shared" si="5"/>
        <v>-0.79</v>
      </c>
      <c r="AA51">
        <f t="shared" si="6"/>
        <v>-1.28</v>
      </c>
      <c r="AB51">
        <f t="shared" si="94"/>
        <v>1.0112000000000001</v>
      </c>
      <c r="AE51">
        <f t="shared" si="7"/>
        <v>0.6241000000000001</v>
      </c>
      <c r="AF51">
        <f t="shared" si="8"/>
        <v>1.6384000000000001</v>
      </c>
      <c r="AP51">
        <v>50</v>
      </c>
      <c r="AQ51">
        <v>2</v>
      </c>
      <c r="AR51">
        <f t="shared" si="101"/>
        <v>0</v>
      </c>
      <c r="AS51">
        <v>2.69</v>
      </c>
      <c r="AT51">
        <f t="shared" si="10"/>
        <v>-0.69</v>
      </c>
      <c r="AU51">
        <f t="shared" si="11"/>
        <v>0.88319999999999999</v>
      </c>
      <c r="AX51">
        <f t="shared" si="12"/>
        <v>0.47609999999999991</v>
      </c>
      <c r="BE51" s="32">
        <v>50</v>
      </c>
      <c r="BF51" s="27">
        <v>2</v>
      </c>
      <c r="BG51" s="27">
        <v>2</v>
      </c>
      <c r="BH51" s="27">
        <v>2</v>
      </c>
      <c r="BI51" s="27">
        <v>2</v>
      </c>
      <c r="BJ51" s="27">
        <v>2</v>
      </c>
      <c r="BK51">
        <f t="shared" si="13"/>
        <v>0</v>
      </c>
      <c r="BL51" s="1"/>
      <c r="BM51" s="1"/>
      <c r="BN51" s="45"/>
      <c r="BO51" s="1"/>
      <c r="BP51" s="1">
        <v>5</v>
      </c>
      <c r="BQ51">
        <f t="shared" si="14"/>
        <v>0</v>
      </c>
      <c r="BR51" s="45">
        <f t="shared" si="15"/>
        <v>42</v>
      </c>
      <c r="BS51" s="45">
        <f t="shared" si="16"/>
        <v>22</v>
      </c>
      <c r="BT51" s="44">
        <f t="shared" si="17"/>
        <v>-20</v>
      </c>
      <c r="BU51" s="44">
        <f t="shared" si="18"/>
        <v>400</v>
      </c>
      <c r="BV51" s="44"/>
      <c r="BW51" s="44"/>
      <c r="BX51" s="44"/>
      <c r="BY51" s="44"/>
      <c r="CI51" s="1">
        <v>2</v>
      </c>
      <c r="CJ51">
        <f t="shared" si="19"/>
        <v>0</v>
      </c>
      <c r="CK51" s="45">
        <f t="shared" si="20"/>
        <v>30.5</v>
      </c>
      <c r="CL51" s="45">
        <f t="shared" si="21"/>
        <v>22</v>
      </c>
      <c r="CM51" s="44">
        <f t="shared" si="22"/>
        <v>-8.5</v>
      </c>
      <c r="CN51" s="44">
        <f t="shared" si="23"/>
        <v>72.25</v>
      </c>
      <c r="CO51" s="44"/>
      <c r="CP51" s="44"/>
      <c r="CQ51" s="44"/>
      <c r="CR51" s="44"/>
      <c r="DA51" s="1">
        <v>5</v>
      </c>
      <c r="DB51">
        <f t="shared" si="24"/>
        <v>0</v>
      </c>
      <c r="DC51" s="45">
        <f t="shared" si="25"/>
        <v>42</v>
      </c>
      <c r="DD51" s="45">
        <f t="shared" si="26"/>
        <v>27</v>
      </c>
      <c r="DE51" s="44">
        <f t="shared" si="27"/>
        <v>-15</v>
      </c>
      <c r="DF51" s="44">
        <f t="shared" si="28"/>
        <v>225</v>
      </c>
      <c r="DG51" s="44"/>
      <c r="DH51" s="44"/>
      <c r="DI51" s="44"/>
      <c r="DJ51" s="44"/>
      <c r="DT51" s="1">
        <v>2</v>
      </c>
      <c r="DU51">
        <f t="shared" si="31"/>
        <v>0</v>
      </c>
      <c r="DV51" s="45">
        <f t="shared" si="95"/>
        <v>30.5</v>
      </c>
      <c r="DW51" s="45">
        <f t="shared" si="32"/>
        <v>27</v>
      </c>
      <c r="DX51" s="44">
        <f t="shared" si="33"/>
        <v>-3.5</v>
      </c>
      <c r="DY51" s="44">
        <f t="shared" si="34"/>
        <v>12.25</v>
      </c>
      <c r="DZ51" s="44"/>
      <c r="EA51" s="44"/>
      <c r="EB51" s="44"/>
      <c r="EC51" s="44"/>
      <c r="EL51" s="1">
        <v>3</v>
      </c>
      <c r="EM51">
        <f t="shared" si="37"/>
        <v>0</v>
      </c>
      <c r="EN51" s="45">
        <f t="shared" si="38"/>
        <v>102.5</v>
      </c>
      <c r="EO51" s="45">
        <f t="shared" si="39"/>
        <v>27</v>
      </c>
      <c r="EP51" s="44">
        <f t="shared" si="40"/>
        <v>-75.5</v>
      </c>
      <c r="EQ51" s="44">
        <f t="shared" si="41"/>
        <v>5700.25</v>
      </c>
      <c r="ER51" s="44"/>
      <c r="ES51" s="44"/>
      <c r="ET51" s="44"/>
      <c r="EU51" s="44"/>
      <c r="FF51" s="1">
        <v>3</v>
      </c>
      <c r="FG51">
        <f t="shared" si="44"/>
        <v>0</v>
      </c>
      <c r="FH51" s="45">
        <f t="shared" si="96"/>
        <v>102.5</v>
      </c>
      <c r="FI51" s="45">
        <f t="shared" si="45"/>
        <v>22</v>
      </c>
      <c r="FJ51" s="44">
        <f t="shared" si="46"/>
        <v>-80.5</v>
      </c>
      <c r="FK51" s="44">
        <f t="shared" si="47"/>
        <v>6480.25</v>
      </c>
      <c r="FL51" s="44"/>
      <c r="FM51" s="44"/>
      <c r="FN51" s="44"/>
      <c r="FO51" s="44"/>
      <c r="FY51" s="1">
        <v>3</v>
      </c>
      <c r="FZ51">
        <f t="shared" si="50"/>
        <v>0</v>
      </c>
      <c r="GA51" s="45">
        <f t="shared" si="51"/>
        <v>70</v>
      </c>
      <c r="GB51" s="45">
        <f t="shared" si="52"/>
        <v>41.5</v>
      </c>
      <c r="GC51" s="44">
        <f t="shared" si="53"/>
        <v>-28.5</v>
      </c>
      <c r="GD51" s="44">
        <f t="shared" si="54"/>
        <v>812.25</v>
      </c>
      <c r="GE51" s="44"/>
      <c r="GF51" s="44"/>
      <c r="GG51" s="44"/>
      <c r="GH51" s="44"/>
      <c r="GP51" s="1"/>
      <c r="GQ51" s="1">
        <v>3</v>
      </c>
      <c r="GR51">
        <f t="shared" si="57"/>
        <v>0</v>
      </c>
      <c r="GS51" s="45">
        <f t="shared" si="58"/>
        <v>62.5</v>
      </c>
      <c r="GT51" s="45">
        <f t="shared" si="59"/>
        <v>38</v>
      </c>
      <c r="GU51" s="44">
        <f t="shared" si="60"/>
        <v>-24.5</v>
      </c>
      <c r="GV51" s="44">
        <f t="shared" si="61"/>
        <v>600.25</v>
      </c>
      <c r="GW51" s="44"/>
      <c r="GX51" s="44"/>
      <c r="GY51" s="44"/>
      <c r="GZ51" s="44"/>
      <c r="HI51" s="1">
        <v>3</v>
      </c>
      <c r="HJ51">
        <f t="shared" si="64"/>
        <v>0</v>
      </c>
      <c r="HK51" s="45">
        <f t="shared" si="65"/>
        <v>62.5</v>
      </c>
      <c r="HL51" s="45">
        <f t="shared" si="66"/>
        <v>27</v>
      </c>
      <c r="HM51" s="44">
        <f t="shared" si="67"/>
        <v>-35.5</v>
      </c>
      <c r="HN51" s="44">
        <f t="shared" si="68"/>
        <v>1260.25</v>
      </c>
      <c r="HO51" s="44"/>
      <c r="HP51" s="44"/>
      <c r="HQ51" s="44"/>
      <c r="HR51" s="44"/>
      <c r="HZ51" s="1"/>
      <c r="IA51" s="1">
        <v>3</v>
      </c>
      <c r="IB51">
        <f>'Deepfakes gesamt (120)'!L51</f>
        <v>8</v>
      </c>
      <c r="IC51" s="45">
        <f t="shared" si="97"/>
        <v>91</v>
      </c>
      <c r="ID51" s="45">
        <f t="shared" si="71"/>
        <v>67.5</v>
      </c>
      <c r="IE51" s="44">
        <f t="shared" si="72"/>
        <v>-23.5</v>
      </c>
      <c r="IF51" s="44">
        <f t="shared" si="73"/>
        <v>552.25</v>
      </c>
      <c r="IG51" s="44"/>
      <c r="IH51" s="44"/>
      <c r="II51" s="44"/>
      <c r="IJ51" s="44"/>
      <c r="IR51" s="1"/>
      <c r="IT51" s="1">
        <v>3</v>
      </c>
      <c r="IU51" s="1">
        <f>'Deepfakes gesamt (120)'!M51</f>
        <v>3</v>
      </c>
      <c r="IV51" s="45">
        <f t="shared" si="76"/>
        <v>91</v>
      </c>
      <c r="IW51" s="45">
        <f t="shared" si="77"/>
        <v>16</v>
      </c>
      <c r="IX51" s="44">
        <f t="shared" si="78"/>
        <v>-75</v>
      </c>
      <c r="IY51" s="44">
        <f t="shared" si="79"/>
        <v>5625</v>
      </c>
      <c r="IZ51" s="44"/>
      <c r="JA51" s="44"/>
      <c r="JB51" s="44"/>
      <c r="JC51" s="44"/>
      <c r="JL51" s="1">
        <v>3</v>
      </c>
      <c r="JM51" s="1">
        <f>'Deepfakes gesamt (120)'!Q51</f>
        <v>3</v>
      </c>
      <c r="JN51" s="45">
        <f t="shared" si="82"/>
        <v>91</v>
      </c>
      <c r="JO51" s="45">
        <f t="shared" si="83"/>
        <v>34</v>
      </c>
      <c r="JP51" s="44">
        <f t="shared" si="84"/>
        <v>-57</v>
      </c>
      <c r="JQ51" s="44">
        <f t="shared" si="85"/>
        <v>3249</v>
      </c>
      <c r="JR51" s="44"/>
      <c r="JS51" s="44"/>
      <c r="JT51" s="44"/>
      <c r="JU51" s="44"/>
      <c r="KD51" s="1">
        <v>1</v>
      </c>
      <c r="KE51" s="1">
        <f>'Deepfakes gesamt (120)'!Q51</f>
        <v>3</v>
      </c>
      <c r="KF51" s="45">
        <f t="shared" si="88"/>
        <v>24.5</v>
      </c>
      <c r="KG51" s="45">
        <f t="shared" si="89"/>
        <v>34</v>
      </c>
      <c r="KH51" s="44">
        <f t="shared" si="90"/>
        <v>9.5</v>
      </c>
      <c r="KI51" s="44">
        <f t="shared" si="91"/>
        <v>90.25</v>
      </c>
      <c r="KJ51" s="44"/>
      <c r="KK51" s="44"/>
      <c r="KL51" s="44"/>
      <c r="KM51" s="44"/>
    </row>
    <row r="52" spans="1:299" x14ac:dyDescent="0.2">
      <c r="A52" s="32">
        <v>51</v>
      </c>
      <c r="B52" s="1">
        <v>3</v>
      </c>
      <c r="C52" s="27">
        <v>2</v>
      </c>
      <c r="D52" s="27">
        <v>2</v>
      </c>
      <c r="E52" s="27">
        <v>2</v>
      </c>
      <c r="F52" s="27">
        <v>1</v>
      </c>
      <c r="G52" s="27">
        <v>2</v>
      </c>
      <c r="H52" s="27">
        <v>2</v>
      </c>
      <c r="I52" s="27">
        <v>2</v>
      </c>
      <c r="J52" s="27">
        <v>2</v>
      </c>
      <c r="K52" s="27">
        <v>2</v>
      </c>
      <c r="L52" s="27">
        <v>2</v>
      </c>
      <c r="M52">
        <f t="shared" si="1"/>
        <v>1</v>
      </c>
      <c r="N52">
        <f t="shared" si="2"/>
        <v>9</v>
      </c>
      <c r="O52">
        <f t="shared" si="3"/>
        <v>10</v>
      </c>
      <c r="T52">
        <v>51</v>
      </c>
      <c r="U52">
        <v>3</v>
      </c>
      <c r="V52">
        <f t="shared" si="100"/>
        <v>1</v>
      </c>
      <c r="X52">
        <v>5.79</v>
      </c>
      <c r="Y52">
        <v>1.28</v>
      </c>
      <c r="Z52">
        <f t="shared" si="5"/>
        <v>-2.79</v>
      </c>
      <c r="AA52">
        <f t="shared" si="6"/>
        <v>-0.28000000000000003</v>
      </c>
      <c r="AB52">
        <f t="shared" si="94"/>
        <v>0.78120000000000012</v>
      </c>
      <c r="AE52">
        <f t="shared" si="7"/>
        <v>7.7841000000000005</v>
      </c>
      <c r="AF52">
        <f t="shared" si="8"/>
        <v>7.8400000000000011E-2</v>
      </c>
      <c r="AP52">
        <v>51</v>
      </c>
      <c r="AQ52">
        <v>1</v>
      </c>
      <c r="AR52">
        <f t="shared" si="101"/>
        <v>1</v>
      </c>
      <c r="AS52">
        <v>2.69</v>
      </c>
      <c r="AT52">
        <f t="shared" si="10"/>
        <v>-1.69</v>
      </c>
      <c r="AU52">
        <f t="shared" si="11"/>
        <v>0.47320000000000001</v>
      </c>
      <c r="AX52">
        <f t="shared" si="12"/>
        <v>2.8560999999999996</v>
      </c>
      <c r="BE52" s="32">
        <v>51</v>
      </c>
      <c r="BF52" s="27">
        <v>2</v>
      </c>
      <c r="BG52" s="27">
        <v>2</v>
      </c>
      <c r="BH52" s="27">
        <v>2</v>
      </c>
      <c r="BI52" s="27">
        <v>2</v>
      </c>
      <c r="BJ52" s="27">
        <v>2</v>
      </c>
      <c r="BK52">
        <f t="shared" si="13"/>
        <v>0</v>
      </c>
      <c r="BL52" s="1"/>
      <c r="BM52" s="1"/>
      <c r="BN52" s="45"/>
      <c r="BO52" s="1"/>
      <c r="BP52" s="1">
        <v>3</v>
      </c>
      <c r="BQ52">
        <f t="shared" si="14"/>
        <v>1</v>
      </c>
      <c r="BR52" s="45">
        <f t="shared" si="15"/>
        <v>10</v>
      </c>
      <c r="BS52" s="45">
        <f t="shared" si="16"/>
        <v>62.5</v>
      </c>
      <c r="BT52" s="44">
        <f t="shared" si="17"/>
        <v>52.5</v>
      </c>
      <c r="BU52" s="44">
        <f t="shared" si="18"/>
        <v>2756.25</v>
      </c>
      <c r="BV52" s="44"/>
      <c r="BW52" s="44"/>
      <c r="BX52" s="44"/>
      <c r="BY52" s="44"/>
      <c r="CI52" s="1">
        <v>1</v>
      </c>
      <c r="CJ52">
        <f t="shared" si="19"/>
        <v>1</v>
      </c>
      <c r="CK52" s="45">
        <f t="shared" si="20"/>
        <v>6</v>
      </c>
      <c r="CL52" s="45">
        <f t="shared" si="21"/>
        <v>62.5</v>
      </c>
      <c r="CM52" s="44">
        <f t="shared" si="22"/>
        <v>56.5</v>
      </c>
      <c r="CN52" s="44">
        <f t="shared" si="23"/>
        <v>3192.25</v>
      </c>
      <c r="CO52" s="44"/>
      <c r="CP52" s="44"/>
      <c r="CQ52" s="44"/>
      <c r="CR52" s="44"/>
      <c r="DA52" s="1">
        <v>3</v>
      </c>
      <c r="DB52">
        <f t="shared" si="24"/>
        <v>0</v>
      </c>
      <c r="DC52" s="45">
        <f t="shared" si="25"/>
        <v>10</v>
      </c>
      <c r="DD52" s="45">
        <f t="shared" si="26"/>
        <v>27</v>
      </c>
      <c r="DE52" s="44">
        <f t="shared" si="27"/>
        <v>17</v>
      </c>
      <c r="DF52" s="44">
        <f t="shared" si="28"/>
        <v>289</v>
      </c>
      <c r="DG52" s="44"/>
      <c r="DH52" s="44"/>
      <c r="DI52" s="44"/>
      <c r="DJ52" s="44"/>
      <c r="DT52" s="1">
        <v>1</v>
      </c>
      <c r="DU52">
        <f t="shared" si="31"/>
        <v>0</v>
      </c>
      <c r="DV52" s="45">
        <f t="shared" si="95"/>
        <v>6</v>
      </c>
      <c r="DW52" s="45">
        <f t="shared" si="32"/>
        <v>27</v>
      </c>
      <c r="DX52" s="44">
        <f t="shared" si="33"/>
        <v>21</v>
      </c>
      <c r="DY52" s="44">
        <f t="shared" si="34"/>
        <v>441</v>
      </c>
      <c r="DZ52" s="44"/>
      <c r="EA52" s="44"/>
      <c r="EB52" s="44"/>
      <c r="EC52" s="44"/>
      <c r="EL52" s="1">
        <v>1</v>
      </c>
      <c r="EM52">
        <f t="shared" si="37"/>
        <v>0</v>
      </c>
      <c r="EN52" s="45">
        <f t="shared" si="38"/>
        <v>14</v>
      </c>
      <c r="EO52" s="45">
        <f t="shared" si="39"/>
        <v>27</v>
      </c>
      <c r="EP52" s="44">
        <f t="shared" si="40"/>
        <v>13</v>
      </c>
      <c r="EQ52" s="44">
        <f t="shared" si="41"/>
        <v>169</v>
      </c>
      <c r="ER52" s="44"/>
      <c r="ES52" s="44"/>
      <c r="ET52" s="44"/>
      <c r="EU52" s="44"/>
      <c r="FF52" s="1">
        <v>1</v>
      </c>
      <c r="FG52">
        <f t="shared" si="44"/>
        <v>1</v>
      </c>
      <c r="FH52" s="45">
        <f t="shared" si="96"/>
        <v>14</v>
      </c>
      <c r="FI52" s="45">
        <f t="shared" si="45"/>
        <v>62.5</v>
      </c>
      <c r="FJ52" s="44">
        <f t="shared" si="46"/>
        <v>48.5</v>
      </c>
      <c r="FK52" s="44">
        <f t="shared" si="47"/>
        <v>2352.25</v>
      </c>
      <c r="FL52" s="44"/>
      <c r="FM52" s="44"/>
      <c r="FN52" s="44"/>
      <c r="FO52" s="44"/>
      <c r="FY52" s="1">
        <v>1</v>
      </c>
      <c r="FZ52">
        <f t="shared" si="50"/>
        <v>1</v>
      </c>
      <c r="GA52" s="45">
        <f t="shared" si="51"/>
        <v>4.5</v>
      </c>
      <c r="GB52" s="45">
        <f t="shared" si="52"/>
        <v>101.5</v>
      </c>
      <c r="GC52" s="44">
        <f t="shared" si="53"/>
        <v>97</v>
      </c>
      <c r="GD52" s="44">
        <f t="shared" si="54"/>
        <v>9409</v>
      </c>
      <c r="GE52" s="44"/>
      <c r="GF52" s="44"/>
      <c r="GG52" s="44"/>
      <c r="GH52" s="44"/>
      <c r="GP52" s="1"/>
      <c r="GQ52" s="1">
        <v>2</v>
      </c>
      <c r="GR52">
        <f t="shared" si="57"/>
        <v>2</v>
      </c>
      <c r="GS52" s="45">
        <f t="shared" si="58"/>
        <v>19.5</v>
      </c>
      <c r="GT52" s="45">
        <f t="shared" si="59"/>
        <v>118</v>
      </c>
      <c r="GU52" s="44">
        <f t="shared" si="60"/>
        <v>98.5</v>
      </c>
      <c r="GV52" s="44">
        <f t="shared" si="61"/>
        <v>9702.25</v>
      </c>
      <c r="GW52" s="44"/>
      <c r="GX52" s="44"/>
      <c r="GY52" s="44"/>
      <c r="GZ52" s="44"/>
      <c r="HI52" s="1">
        <v>2</v>
      </c>
      <c r="HJ52">
        <f t="shared" si="64"/>
        <v>0</v>
      </c>
      <c r="HK52" s="45">
        <f t="shared" si="65"/>
        <v>19.5</v>
      </c>
      <c r="HL52" s="45">
        <f t="shared" si="66"/>
        <v>27</v>
      </c>
      <c r="HM52" s="44">
        <f t="shared" si="67"/>
        <v>7.5</v>
      </c>
      <c r="HN52" s="44">
        <f t="shared" si="68"/>
        <v>56.25</v>
      </c>
      <c r="HO52" s="44"/>
      <c r="HP52" s="44"/>
      <c r="HQ52" s="44"/>
      <c r="HR52" s="44"/>
      <c r="HZ52" s="1"/>
      <c r="IA52" s="1">
        <v>3</v>
      </c>
      <c r="IB52">
        <f>'Deepfakes gesamt (120)'!L52</f>
        <v>9</v>
      </c>
      <c r="IC52" s="45">
        <f t="shared" si="97"/>
        <v>91</v>
      </c>
      <c r="ID52" s="45">
        <f t="shared" si="71"/>
        <v>90.5</v>
      </c>
      <c r="IE52" s="44">
        <f t="shared" si="72"/>
        <v>-0.5</v>
      </c>
      <c r="IF52" s="44">
        <f t="shared" si="73"/>
        <v>0.25</v>
      </c>
      <c r="IG52" s="44"/>
      <c r="IH52" s="44"/>
      <c r="II52" s="44"/>
      <c r="IJ52" s="44"/>
      <c r="IR52" s="1"/>
      <c r="IT52" s="1">
        <v>3</v>
      </c>
      <c r="IU52" s="1">
        <f>'Deepfakes gesamt (120)'!M52</f>
        <v>4</v>
      </c>
      <c r="IV52" s="45">
        <f t="shared" si="76"/>
        <v>91</v>
      </c>
      <c r="IW52" s="45">
        <f t="shared" si="77"/>
        <v>40.5</v>
      </c>
      <c r="IX52" s="44">
        <f t="shared" si="78"/>
        <v>-50.5</v>
      </c>
      <c r="IY52" s="44">
        <f t="shared" si="79"/>
        <v>2550.25</v>
      </c>
      <c r="IZ52" s="44"/>
      <c r="JA52" s="44"/>
      <c r="JB52" s="44"/>
      <c r="JC52" s="44"/>
      <c r="JL52" s="1">
        <v>3</v>
      </c>
      <c r="JM52" s="1">
        <f>'Deepfakes gesamt (120)'!Q52</f>
        <v>4</v>
      </c>
      <c r="JN52" s="45">
        <f t="shared" si="82"/>
        <v>91</v>
      </c>
      <c r="JO52" s="45">
        <f t="shared" si="83"/>
        <v>72.5</v>
      </c>
      <c r="JP52" s="44">
        <f t="shared" si="84"/>
        <v>-18.5</v>
      </c>
      <c r="JQ52" s="44">
        <f t="shared" si="85"/>
        <v>342.25</v>
      </c>
      <c r="JR52" s="44"/>
      <c r="JS52" s="44"/>
      <c r="JT52" s="44"/>
      <c r="JU52" s="44"/>
      <c r="KD52" s="1">
        <v>2</v>
      </c>
      <c r="KE52" s="1">
        <f>'Deepfakes gesamt (120)'!Q52</f>
        <v>4</v>
      </c>
      <c r="KF52" s="45">
        <f t="shared" si="88"/>
        <v>71.5</v>
      </c>
      <c r="KG52" s="45">
        <f t="shared" si="89"/>
        <v>72.5</v>
      </c>
      <c r="KH52" s="44">
        <f t="shared" si="90"/>
        <v>1</v>
      </c>
      <c r="KI52" s="44">
        <f t="shared" si="91"/>
        <v>1</v>
      </c>
      <c r="KJ52" s="44"/>
      <c r="KK52" s="44"/>
      <c r="KL52" s="44"/>
      <c r="KM52" s="44"/>
    </row>
    <row r="53" spans="1:299" x14ac:dyDescent="0.2">
      <c r="A53" s="32">
        <v>52</v>
      </c>
      <c r="B53" s="1">
        <v>4</v>
      </c>
      <c r="C53" s="27">
        <v>2</v>
      </c>
      <c r="D53" s="27">
        <v>2</v>
      </c>
      <c r="E53" s="27">
        <v>2</v>
      </c>
      <c r="F53" s="27">
        <v>2</v>
      </c>
      <c r="G53" s="27">
        <v>2</v>
      </c>
      <c r="H53" s="27">
        <v>2</v>
      </c>
      <c r="I53" s="27">
        <v>2</v>
      </c>
      <c r="J53" s="27">
        <v>2</v>
      </c>
      <c r="K53" s="27">
        <v>2</v>
      </c>
      <c r="L53" s="27">
        <v>2</v>
      </c>
      <c r="M53">
        <f t="shared" ref="M53:M112" si="102">COUNTIF(C53:L53,"1")</f>
        <v>0</v>
      </c>
      <c r="N53">
        <f t="shared" ref="N53:N112" si="103">COUNTIF(C53:L53,"2")</f>
        <v>10</v>
      </c>
      <c r="O53">
        <f t="shared" ref="O53:O112" si="104">M53+N53</f>
        <v>10</v>
      </c>
      <c r="T53">
        <v>52</v>
      </c>
      <c r="U53">
        <v>4</v>
      </c>
      <c r="V53">
        <f t="shared" si="100"/>
        <v>0</v>
      </c>
      <c r="X53">
        <v>5.79</v>
      </c>
      <c r="Y53">
        <v>1.28</v>
      </c>
      <c r="Z53">
        <f t="shared" si="5"/>
        <v>-1.79</v>
      </c>
      <c r="AA53">
        <f t="shared" si="6"/>
        <v>-1.28</v>
      </c>
      <c r="AB53">
        <f t="shared" si="94"/>
        <v>2.2911999999999999</v>
      </c>
      <c r="AE53">
        <f t="shared" si="7"/>
        <v>3.2040999999999999</v>
      </c>
      <c r="AF53">
        <f t="shared" si="8"/>
        <v>1.6384000000000001</v>
      </c>
      <c r="AP53">
        <v>52</v>
      </c>
      <c r="AQ53">
        <v>2</v>
      </c>
      <c r="AR53">
        <f t="shared" si="101"/>
        <v>0</v>
      </c>
      <c r="AS53">
        <v>2.69</v>
      </c>
      <c r="AT53">
        <f t="shared" si="10"/>
        <v>-0.69</v>
      </c>
      <c r="AU53">
        <f t="shared" si="11"/>
        <v>0.88319999999999999</v>
      </c>
      <c r="AX53">
        <f t="shared" si="12"/>
        <v>0.47609999999999991</v>
      </c>
      <c r="BE53" s="32">
        <v>52</v>
      </c>
      <c r="BF53" s="27">
        <v>2</v>
      </c>
      <c r="BG53" s="27">
        <v>2</v>
      </c>
      <c r="BH53" s="27">
        <v>2</v>
      </c>
      <c r="BI53" s="27">
        <v>2</v>
      </c>
      <c r="BJ53" s="27">
        <v>2</v>
      </c>
      <c r="BK53">
        <f t="shared" si="13"/>
        <v>0</v>
      </c>
      <c r="BL53" s="1"/>
      <c r="BM53" s="1"/>
      <c r="BN53" s="45"/>
      <c r="BO53" s="1"/>
      <c r="BP53" s="1">
        <v>4</v>
      </c>
      <c r="BQ53">
        <f t="shared" si="14"/>
        <v>0</v>
      </c>
      <c r="BR53" s="45">
        <f t="shared" si="15"/>
        <v>22</v>
      </c>
      <c r="BS53" s="45">
        <f t="shared" si="16"/>
        <v>22</v>
      </c>
      <c r="BT53" s="44">
        <f t="shared" si="17"/>
        <v>0</v>
      </c>
      <c r="BU53" s="44">
        <f t="shared" si="18"/>
        <v>0</v>
      </c>
      <c r="BV53" s="44"/>
      <c r="BW53" s="44"/>
      <c r="BX53" s="44"/>
      <c r="BY53" s="44"/>
      <c r="CI53" s="1">
        <v>2</v>
      </c>
      <c r="CJ53">
        <f t="shared" si="19"/>
        <v>0</v>
      </c>
      <c r="CK53" s="45">
        <f t="shared" si="20"/>
        <v>30.5</v>
      </c>
      <c r="CL53" s="45">
        <f t="shared" si="21"/>
        <v>22</v>
      </c>
      <c r="CM53" s="44">
        <f t="shared" si="22"/>
        <v>-8.5</v>
      </c>
      <c r="CN53" s="44">
        <f t="shared" si="23"/>
        <v>72.25</v>
      </c>
      <c r="CO53" s="44"/>
      <c r="CP53" s="44"/>
      <c r="CQ53" s="44"/>
      <c r="CR53" s="44"/>
      <c r="DA53" s="1">
        <v>4</v>
      </c>
      <c r="DB53">
        <f t="shared" si="24"/>
        <v>0</v>
      </c>
      <c r="DC53" s="45">
        <f t="shared" si="25"/>
        <v>22</v>
      </c>
      <c r="DD53" s="45">
        <f t="shared" si="26"/>
        <v>27</v>
      </c>
      <c r="DE53" s="44">
        <f t="shared" si="27"/>
        <v>5</v>
      </c>
      <c r="DF53" s="44">
        <f t="shared" si="28"/>
        <v>25</v>
      </c>
      <c r="DG53" s="44"/>
      <c r="DH53" s="44"/>
      <c r="DI53" s="44"/>
      <c r="DJ53" s="44"/>
      <c r="DT53" s="1">
        <v>2</v>
      </c>
      <c r="DU53">
        <f t="shared" si="31"/>
        <v>0</v>
      </c>
      <c r="DV53" s="45">
        <f t="shared" si="95"/>
        <v>30.5</v>
      </c>
      <c r="DW53" s="45">
        <f t="shared" si="32"/>
        <v>27</v>
      </c>
      <c r="DX53" s="44">
        <f t="shared" si="33"/>
        <v>-3.5</v>
      </c>
      <c r="DY53" s="44">
        <f t="shared" si="34"/>
        <v>12.25</v>
      </c>
      <c r="DZ53" s="44"/>
      <c r="EA53" s="44"/>
      <c r="EB53" s="44"/>
      <c r="EC53" s="44"/>
      <c r="EL53" s="1">
        <v>2</v>
      </c>
      <c r="EM53">
        <f t="shared" si="37"/>
        <v>0</v>
      </c>
      <c r="EN53" s="45">
        <f t="shared" si="38"/>
        <v>56</v>
      </c>
      <c r="EO53" s="45">
        <f t="shared" si="39"/>
        <v>27</v>
      </c>
      <c r="EP53" s="44">
        <f t="shared" si="40"/>
        <v>-29</v>
      </c>
      <c r="EQ53" s="44">
        <f t="shared" si="41"/>
        <v>841</v>
      </c>
      <c r="ER53" s="44"/>
      <c r="ES53" s="44"/>
      <c r="ET53" s="44"/>
      <c r="EU53" s="44"/>
      <c r="FF53" s="1">
        <v>2</v>
      </c>
      <c r="FG53">
        <f t="shared" si="44"/>
        <v>0</v>
      </c>
      <c r="FH53" s="45">
        <f t="shared" si="96"/>
        <v>56</v>
      </c>
      <c r="FI53" s="45">
        <f t="shared" si="45"/>
        <v>22</v>
      </c>
      <c r="FJ53" s="44">
        <f t="shared" si="46"/>
        <v>-34</v>
      </c>
      <c r="FK53" s="44">
        <f t="shared" si="47"/>
        <v>1156</v>
      </c>
      <c r="FL53" s="44"/>
      <c r="FM53" s="44"/>
      <c r="FN53" s="44"/>
      <c r="FO53" s="44"/>
      <c r="FY53" s="1">
        <v>3</v>
      </c>
      <c r="FZ53">
        <f t="shared" si="50"/>
        <v>0</v>
      </c>
      <c r="GA53" s="45">
        <f t="shared" si="51"/>
        <v>70</v>
      </c>
      <c r="GB53" s="45">
        <f t="shared" si="52"/>
        <v>41.5</v>
      </c>
      <c r="GC53" s="44">
        <f t="shared" si="53"/>
        <v>-28.5</v>
      </c>
      <c r="GD53" s="44">
        <f t="shared" si="54"/>
        <v>812.25</v>
      </c>
      <c r="GE53" s="44"/>
      <c r="GF53" s="44"/>
      <c r="GG53" s="44"/>
      <c r="GH53" s="44"/>
      <c r="GP53" s="1"/>
      <c r="GQ53" s="1">
        <v>2</v>
      </c>
      <c r="GR53">
        <f t="shared" si="57"/>
        <v>0</v>
      </c>
      <c r="GS53" s="45">
        <f t="shared" si="58"/>
        <v>19.5</v>
      </c>
      <c r="GT53" s="45">
        <f t="shared" si="59"/>
        <v>38</v>
      </c>
      <c r="GU53" s="44">
        <f t="shared" si="60"/>
        <v>18.5</v>
      </c>
      <c r="GV53" s="44">
        <f t="shared" si="61"/>
        <v>342.25</v>
      </c>
      <c r="GW53" s="44"/>
      <c r="GX53" s="44"/>
      <c r="GY53" s="44"/>
      <c r="GZ53" s="44"/>
      <c r="HI53" s="1">
        <v>2</v>
      </c>
      <c r="HJ53">
        <f t="shared" si="64"/>
        <v>0</v>
      </c>
      <c r="HK53" s="45">
        <f t="shared" si="65"/>
        <v>19.5</v>
      </c>
      <c r="HL53" s="45">
        <f t="shared" si="66"/>
        <v>27</v>
      </c>
      <c r="HM53" s="44">
        <f t="shared" si="67"/>
        <v>7.5</v>
      </c>
      <c r="HN53" s="44">
        <f t="shared" si="68"/>
        <v>56.25</v>
      </c>
      <c r="HO53" s="44"/>
      <c r="HP53" s="44"/>
      <c r="HQ53" s="44"/>
      <c r="HR53" s="44"/>
      <c r="HZ53" s="1"/>
      <c r="IA53" s="1">
        <v>2</v>
      </c>
      <c r="IB53">
        <f>'Deepfakes gesamt (120)'!L53</f>
        <v>9</v>
      </c>
      <c r="IC53" s="45">
        <f t="shared" si="97"/>
        <v>42.5</v>
      </c>
      <c r="ID53" s="45">
        <f t="shared" si="71"/>
        <v>90.5</v>
      </c>
      <c r="IE53" s="44">
        <f t="shared" si="72"/>
        <v>48</v>
      </c>
      <c r="IF53" s="44">
        <f t="shared" si="73"/>
        <v>2304</v>
      </c>
      <c r="IG53" s="44"/>
      <c r="IH53" s="44"/>
      <c r="II53" s="44"/>
      <c r="IJ53" s="44"/>
      <c r="IR53" s="1"/>
      <c r="IT53" s="1">
        <v>2</v>
      </c>
      <c r="IU53" s="1">
        <f>'Deepfakes gesamt (120)'!M53</f>
        <v>4</v>
      </c>
      <c r="IV53" s="45">
        <f t="shared" si="76"/>
        <v>42.5</v>
      </c>
      <c r="IW53" s="45">
        <f t="shared" si="77"/>
        <v>40.5</v>
      </c>
      <c r="IX53" s="44">
        <f t="shared" si="78"/>
        <v>-2</v>
      </c>
      <c r="IY53" s="44">
        <f t="shared" si="79"/>
        <v>4</v>
      </c>
      <c r="IZ53" s="44"/>
      <c r="JA53" s="44"/>
      <c r="JB53" s="44"/>
      <c r="JC53" s="44"/>
      <c r="JL53" s="1">
        <v>2</v>
      </c>
      <c r="JM53" s="1">
        <f>'Deepfakes gesamt (120)'!Q53</f>
        <v>4</v>
      </c>
      <c r="JN53" s="45">
        <f t="shared" si="82"/>
        <v>42.5</v>
      </c>
      <c r="JO53" s="45">
        <f t="shared" si="83"/>
        <v>72.5</v>
      </c>
      <c r="JP53" s="44">
        <f t="shared" si="84"/>
        <v>30</v>
      </c>
      <c r="JQ53" s="44">
        <f t="shared" si="85"/>
        <v>900</v>
      </c>
      <c r="JR53" s="44"/>
      <c r="JS53" s="44"/>
      <c r="JT53" s="44"/>
      <c r="JU53" s="44"/>
      <c r="KD53" s="1">
        <v>2</v>
      </c>
      <c r="KE53" s="1">
        <f>'Deepfakes gesamt (120)'!Q53</f>
        <v>4</v>
      </c>
      <c r="KF53" s="45">
        <f t="shared" si="88"/>
        <v>71.5</v>
      </c>
      <c r="KG53" s="45">
        <f t="shared" si="89"/>
        <v>72.5</v>
      </c>
      <c r="KH53" s="44">
        <f t="shared" si="90"/>
        <v>1</v>
      </c>
      <c r="KI53" s="44">
        <f t="shared" si="91"/>
        <v>1</v>
      </c>
      <c r="KJ53" s="44"/>
      <c r="KK53" s="44"/>
      <c r="KL53" s="44"/>
      <c r="KM53" s="44"/>
    </row>
    <row r="54" spans="1:299" x14ac:dyDescent="0.2">
      <c r="A54" s="32">
        <v>53</v>
      </c>
      <c r="B54" s="1">
        <v>6</v>
      </c>
      <c r="C54" s="27">
        <v>2</v>
      </c>
      <c r="D54" s="27">
        <v>1</v>
      </c>
      <c r="E54" s="27">
        <v>2</v>
      </c>
      <c r="F54" s="27">
        <v>2</v>
      </c>
      <c r="G54" s="27">
        <v>2</v>
      </c>
      <c r="H54" s="27">
        <v>2</v>
      </c>
      <c r="I54" s="27">
        <v>2</v>
      </c>
      <c r="J54" s="27">
        <v>2</v>
      </c>
      <c r="K54" s="27">
        <v>2</v>
      </c>
      <c r="L54" s="27">
        <v>2</v>
      </c>
      <c r="M54">
        <f t="shared" si="102"/>
        <v>1</v>
      </c>
      <c r="N54">
        <f t="shared" si="103"/>
        <v>9</v>
      </c>
      <c r="O54">
        <f t="shared" si="104"/>
        <v>10</v>
      </c>
      <c r="T54">
        <v>53</v>
      </c>
      <c r="U54">
        <v>6</v>
      </c>
      <c r="V54">
        <f t="shared" si="100"/>
        <v>1</v>
      </c>
      <c r="X54">
        <v>5.79</v>
      </c>
      <c r="Y54">
        <v>1.28</v>
      </c>
      <c r="Z54">
        <f t="shared" si="5"/>
        <v>0.20999999999999996</v>
      </c>
      <c r="AA54">
        <f t="shared" si="6"/>
        <v>-0.28000000000000003</v>
      </c>
      <c r="AB54">
        <f t="shared" si="94"/>
        <v>-5.8799999999999998E-2</v>
      </c>
      <c r="AE54">
        <f t="shared" si="7"/>
        <v>4.4099999999999986E-2</v>
      </c>
      <c r="AF54">
        <f t="shared" si="8"/>
        <v>7.8400000000000011E-2</v>
      </c>
      <c r="AP54">
        <v>53</v>
      </c>
      <c r="AQ54">
        <v>2</v>
      </c>
      <c r="AR54">
        <f t="shared" si="101"/>
        <v>1</v>
      </c>
      <c r="AS54">
        <v>2.69</v>
      </c>
      <c r="AT54">
        <f t="shared" si="10"/>
        <v>-0.69</v>
      </c>
      <c r="AU54">
        <f t="shared" si="11"/>
        <v>0.19320000000000001</v>
      </c>
      <c r="AX54">
        <f t="shared" si="12"/>
        <v>0.47609999999999991</v>
      </c>
      <c r="BE54" s="32">
        <v>53</v>
      </c>
      <c r="BF54" s="27">
        <v>1</v>
      </c>
      <c r="BG54" s="27">
        <v>2</v>
      </c>
      <c r="BH54" s="27">
        <v>2</v>
      </c>
      <c r="BI54" s="27">
        <v>2</v>
      </c>
      <c r="BJ54" s="27">
        <v>2</v>
      </c>
      <c r="BK54">
        <f t="shared" si="13"/>
        <v>1</v>
      </c>
      <c r="BL54" s="1"/>
      <c r="BM54" s="1"/>
      <c r="BN54" s="45"/>
      <c r="BO54" s="1"/>
      <c r="BP54" s="1">
        <v>6</v>
      </c>
      <c r="BQ54">
        <f t="shared" si="14"/>
        <v>1</v>
      </c>
      <c r="BR54" s="45">
        <f t="shared" si="15"/>
        <v>60</v>
      </c>
      <c r="BS54" s="45">
        <f t="shared" si="16"/>
        <v>62.5</v>
      </c>
      <c r="BT54" s="44">
        <f t="shared" si="17"/>
        <v>2.5</v>
      </c>
      <c r="BU54" s="44">
        <f t="shared" si="18"/>
        <v>6.25</v>
      </c>
      <c r="BV54" s="44"/>
      <c r="BW54" s="44"/>
      <c r="BX54" s="44"/>
      <c r="BY54" s="44"/>
      <c r="CI54" s="1">
        <v>2</v>
      </c>
      <c r="CJ54">
        <f t="shared" si="19"/>
        <v>1</v>
      </c>
      <c r="CK54" s="45">
        <f t="shared" si="20"/>
        <v>30.5</v>
      </c>
      <c r="CL54" s="45">
        <f t="shared" si="21"/>
        <v>62.5</v>
      </c>
      <c r="CM54" s="44">
        <f t="shared" si="22"/>
        <v>32</v>
      </c>
      <c r="CN54" s="44">
        <f t="shared" si="23"/>
        <v>1024</v>
      </c>
      <c r="CO54" s="44"/>
      <c r="CP54" s="44"/>
      <c r="CQ54" s="44"/>
      <c r="CR54" s="44"/>
      <c r="DA54" s="1">
        <v>6</v>
      </c>
      <c r="DB54">
        <f t="shared" si="24"/>
        <v>1</v>
      </c>
      <c r="DC54" s="45">
        <f t="shared" si="25"/>
        <v>60</v>
      </c>
      <c r="DD54" s="45">
        <f t="shared" si="26"/>
        <v>72.5</v>
      </c>
      <c r="DE54" s="44">
        <f t="shared" si="27"/>
        <v>12.5</v>
      </c>
      <c r="DF54" s="44">
        <f t="shared" si="28"/>
        <v>156.25</v>
      </c>
      <c r="DG54" s="44"/>
      <c r="DH54" s="44"/>
      <c r="DI54" s="44"/>
      <c r="DJ54" s="44"/>
      <c r="DT54" s="1">
        <v>2</v>
      </c>
      <c r="DU54">
        <f t="shared" si="31"/>
        <v>1</v>
      </c>
      <c r="DV54" s="45">
        <f t="shared" si="95"/>
        <v>30.5</v>
      </c>
      <c r="DW54" s="45">
        <f t="shared" si="32"/>
        <v>72.5</v>
      </c>
      <c r="DX54" s="44">
        <f t="shared" si="33"/>
        <v>42</v>
      </c>
      <c r="DY54" s="44">
        <f t="shared" si="34"/>
        <v>1764</v>
      </c>
      <c r="DZ54" s="44"/>
      <c r="EA54" s="44"/>
      <c r="EB54" s="44"/>
      <c r="EC54" s="44"/>
      <c r="EL54" s="1">
        <v>3</v>
      </c>
      <c r="EM54">
        <f t="shared" si="37"/>
        <v>1</v>
      </c>
      <c r="EN54" s="45">
        <f t="shared" si="38"/>
        <v>102.5</v>
      </c>
      <c r="EO54" s="45">
        <f t="shared" si="39"/>
        <v>72.5</v>
      </c>
      <c r="EP54" s="44">
        <f t="shared" si="40"/>
        <v>-30</v>
      </c>
      <c r="EQ54" s="44">
        <f t="shared" si="41"/>
        <v>900</v>
      </c>
      <c r="ER54" s="44"/>
      <c r="ES54" s="44"/>
      <c r="ET54" s="44"/>
      <c r="EU54" s="44"/>
      <c r="FF54" s="1">
        <v>3</v>
      </c>
      <c r="FG54">
        <f t="shared" si="44"/>
        <v>1</v>
      </c>
      <c r="FH54" s="45">
        <f t="shared" si="96"/>
        <v>102.5</v>
      </c>
      <c r="FI54" s="45">
        <f t="shared" si="45"/>
        <v>62.5</v>
      </c>
      <c r="FJ54" s="44">
        <f t="shared" si="46"/>
        <v>-40</v>
      </c>
      <c r="FK54" s="44">
        <f t="shared" si="47"/>
        <v>1600</v>
      </c>
      <c r="FL54" s="44"/>
      <c r="FM54" s="44"/>
      <c r="FN54" s="44"/>
      <c r="FO54" s="44"/>
      <c r="FY54" s="1">
        <v>1</v>
      </c>
      <c r="FZ54">
        <f t="shared" si="50"/>
        <v>1</v>
      </c>
      <c r="GA54" s="45">
        <f t="shared" si="51"/>
        <v>4.5</v>
      </c>
      <c r="GB54" s="45">
        <f t="shared" si="52"/>
        <v>101.5</v>
      </c>
      <c r="GC54" s="44">
        <f t="shared" si="53"/>
        <v>97</v>
      </c>
      <c r="GD54" s="44">
        <f t="shared" si="54"/>
        <v>9409</v>
      </c>
      <c r="GE54" s="44"/>
      <c r="GF54" s="44"/>
      <c r="GG54" s="44"/>
      <c r="GH54" s="44"/>
      <c r="GP54" s="1"/>
      <c r="GQ54" s="1">
        <v>3</v>
      </c>
      <c r="GR54">
        <f t="shared" si="57"/>
        <v>1</v>
      </c>
      <c r="GS54" s="45">
        <f t="shared" si="58"/>
        <v>62.5</v>
      </c>
      <c r="GT54" s="45">
        <f t="shared" si="59"/>
        <v>95.5</v>
      </c>
      <c r="GU54" s="44">
        <f t="shared" si="60"/>
        <v>33</v>
      </c>
      <c r="GV54" s="44">
        <f t="shared" si="61"/>
        <v>1089</v>
      </c>
      <c r="GW54" s="44"/>
      <c r="GX54" s="44"/>
      <c r="GY54" s="44"/>
      <c r="GZ54" s="44"/>
      <c r="HI54" s="1">
        <v>3</v>
      </c>
      <c r="HJ54">
        <f t="shared" si="64"/>
        <v>1</v>
      </c>
      <c r="HK54" s="45">
        <f t="shared" si="65"/>
        <v>62.5</v>
      </c>
      <c r="HL54" s="45">
        <f t="shared" si="66"/>
        <v>72.5</v>
      </c>
      <c r="HM54" s="44">
        <f t="shared" si="67"/>
        <v>10</v>
      </c>
      <c r="HN54" s="44">
        <f t="shared" si="68"/>
        <v>100</v>
      </c>
      <c r="HO54" s="44"/>
      <c r="HP54" s="44"/>
      <c r="HQ54" s="44"/>
      <c r="HR54" s="44"/>
      <c r="HZ54" s="1"/>
      <c r="IA54" s="1">
        <v>1</v>
      </c>
      <c r="IB54">
        <f>'Deepfakes gesamt (120)'!L54</f>
        <v>8</v>
      </c>
      <c r="IC54" s="45">
        <f t="shared" si="97"/>
        <v>12</v>
      </c>
      <c r="ID54" s="45">
        <f t="shared" si="71"/>
        <v>67.5</v>
      </c>
      <c r="IE54" s="44">
        <f t="shared" si="72"/>
        <v>55.5</v>
      </c>
      <c r="IF54" s="44">
        <f t="shared" si="73"/>
        <v>3080.25</v>
      </c>
      <c r="IG54" s="44"/>
      <c r="IH54" s="44"/>
      <c r="II54" s="44"/>
      <c r="IJ54" s="44"/>
      <c r="IR54" s="1"/>
      <c r="IT54" s="1">
        <v>1</v>
      </c>
      <c r="IU54" s="1">
        <f>'Deepfakes gesamt (120)'!M54</f>
        <v>5</v>
      </c>
      <c r="IV54" s="45">
        <f t="shared" si="76"/>
        <v>12</v>
      </c>
      <c r="IW54" s="45">
        <f t="shared" si="77"/>
        <v>72</v>
      </c>
      <c r="IX54" s="44">
        <f t="shared" si="78"/>
        <v>60</v>
      </c>
      <c r="IY54" s="44">
        <f t="shared" si="79"/>
        <v>3600</v>
      </c>
      <c r="IZ54" s="44"/>
      <c r="JA54" s="44"/>
      <c r="JB54" s="44"/>
      <c r="JC54" s="44"/>
      <c r="JL54" s="1">
        <v>1</v>
      </c>
      <c r="JM54" s="1">
        <f>'Deepfakes gesamt (120)'!Q54</f>
        <v>4</v>
      </c>
      <c r="JN54" s="45">
        <f t="shared" si="82"/>
        <v>12</v>
      </c>
      <c r="JO54" s="45">
        <f t="shared" si="83"/>
        <v>72.5</v>
      </c>
      <c r="JP54" s="44">
        <f t="shared" si="84"/>
        <v>60.5</v>
      </c>
      <c r="JQ54" s="44">
        <f t="shared" si="85"/>
        <v>3660.25</v>
      </c>
      <c r="JR54" s="44"/>
      <c r="JS54" s="44"/>
      <c r="JT54" s="44"/>
      <c r="JU54" s="44"/>
      <c r="KD54" s="1">
        <v>2</v>
      </c>
      <c r="KE54" s="1">
        <f>'Deepfakes gesamt (120)'!Q54</f>
        <v>4</v>
      </c>
      <c r="KF54" s="45">
        <f t="shared" si="88"/>
        <v>71.5</v>
      </c>
      <c r="KG54" s="45">
        <f t="shared" si="89"/>
        <v>72.5</v>
      </c>
      <c r="KH54" s="44">
        <f t="shared" si="90"/>
        <v>1</v>
      </c>
      <c r="KI54" s="44">
        <f t="shared" si="91"/>
        <v>1</v>
      </c>
      <c r="KJ54" s="44"/>
      <c r="KK54" s="44"/>
      <c r="KL54" s="44"/>
      <c r="KM54" s="44"/>
    </row>
    <row r="55" spans="1:299" x14ac:dyDescent="0.2">
      <c r="A55" s="32">
        <v>54</v>
      </c>
      <c r="B55" s="1">
        <v>3</v>
      </c>
      <c r="C55" s="27">
        <v>2</v>
      </c>
      <c r="D55" s="27">
        <v>2</v>
      </c>
      <c r="E55" s="27">
        <v>2</v>
      </c>
      <c r="F55" s="27">
        <v>2</v>
      </c>
      <c r="G55" s="27">
        <v>2</v>
      </c>
      <c r="H55" s="27">
        <v>2</v>
      </c>
      <c r="I55" s="27">
        <v>2</v>
      </c>
      <c r="J55" s="27">
        <v>2</v>
      </c>
      <c r="K55" s="27">
        <v>2</v>
      </c>
      <c r="L55" s="27">
        <v>1</v>
      </c>
      <c r="M55">
        <f t="shared" si="102"/>
        <v>1</v>
      </c>
      <c r="N55">
        <f t="shared" si="103"/>
        <v>9</v>
      </c>
      <c r="O55">
        <f t="shared" si="104"/>
        <v>10</v>
      </c>
      <c r="T55" s="32">
        <v>54</v>
      </c>
      <c r="U55" s="1">
        <v>3</v>
      </c>
      <c r="V55">
        <f t="shared" si="100"/>
        <v>1</v>
      </c>
      <c r="X55">
        <v>5.79</v>
      </c>
      <c r="Y55">
        <v>1.28</v>
      </c>
      <c r="Z55" s="44">
        <f t="shared" si="5"/>
        <v>-2.79</v>
      </c>
      <c r="AA55" s="44">
        <f t="shared" si="6"/>
        <v>-0.28000000000000003</v>
      </c>
      <c r="AB55" s="44">
        <f t="shared" si="94"/>
        <v>0.78120000000000012</v>
      </c>
      <c r="AE55" s="44">
        <f t="shared" si="7"/>
        <v>7.7841000000000005</v>
      </c>
      <c r="AF55" s="44">
        <f t="shared" si="8"/>
        <v>7.8400000000000011E-2</v>
      </c>
      <c r="AP55" s="32">
        <v>54</v>
      </c>
      <c r="AQ55" s="1">
        <v>2</v>
      </c>
      <c r="AR55">
        <f t="shared" si="101"/>
        <v>1</v>
      </c>
      <c r="AS55">
        <v>2.69</v>
      </c>
      <c r="AT55" s="44">
        <f t="shared" si="10"/>
        <v>-0.69</v>
      </c>
      <c r="AU55" s="44">
        <f t="shared" si="11"/>
        <v>0.19320000000000001</v>
      </c>
      <c r="AX55" s="44">
        <f t="shared" si="12"/>
        <v>0.47609999999999991</v>
      </c>
      <c r="BE55" s="32">
        <v>54</v>
      </c>
      <c r="BF55" s="27">
        <v>2</v>
      </c>
      <c r="BG55" s="27">
        <v>2</v>
      </c>
      <c r="BH55" s="27">
        <v>2</v>
      </c>
      <c r="BI55" s="27">
        <v>2</v>
      </c>
      <c r="BJ55" s="27">
        <v>1</v>
      </c>
      <c r="BK55">
        <f t="shared" si="13"/>
        <v>1</v>
      </c>
      <c r="BL55" s="1"/>
      <c r="BM55" s="1"/>
      <c r="BN55" s="45"/>
      <c r="BO55" s="1"/>
      <c r="BP55" s="1">
        <v>3</v>
      </c>
      <c r="BQ55">
        <f t="shared" si="14"/>
        <v>1</v>
      </c>
      <c r="BR55" s="45">
        <f t="shared" si="15"/>
        <v>10</v>
      </c>
      <c r="BS55" s="45">
        <f t="shared" si="16"/>
        <v>62.5</v>
      </c>
      <c r="BT55" s="44">
        <f t="shared" si="17"/>
        <v>52.5</v>
      </c>
      <c r="BU55" s="44">
        <f t="shared" si="18"/>
        <v>2756.25</v>
      </c>
      <c r="BV55" s="44"/>
      <c r="BW55" s="44"/>
      <c r="BX55" s="44"/>
      <c r="BY55" s="44"/>
      <c r="CI55" s="1">
        <v>2</v>
      </c>
      <c r="CJ55">
        <f t="shared" si="19"/>
        <v>1</v>
      </c>
      <c r="CK55" s="45">
        <f t="shared" si="20"/>
        <v>30.5</v>
      </c>
      <c r="CL55" s="45">
        <f t="shared" si="21"/>
        <v>62.5</v>
      </c>
      <c r="CM55" s="44">
        <f t="shared" si="22"/>
        <v>32</v>
      </c>
      <c r="CN55" s="44">
        <f t="shared" si="23"/>
        <v>1024</v>
      </c>
      <c r="CO55" s="44"/>
      <c r="CP55" s="44"/>
      <c r="CQ55" s="44"/>
      <c r="CR55" s="44"/>
      <c r="DA55" s="1">
        <v>3</v>
      </c>
      <c r="DB55">
        <f t="shared" si="24"/>
        <v>1</v>
      </c>
      <c r="DC55" s="45">
        <f t="shared" si="25"/>
        <v>10</v>
      </c>
      <c r="DD55" s="45">
        <f t="shared" si="26"/>
        <v>72.5</v>
      </c>
      <c r="DE55" s="44">
        <f t="shared" si="27"/>
        <v>62.5</v>
      </c>
      <c r="DF55" s="44">
        <f t="shared" si="28"/>
        <v>3906.25</v>
      </c>
      <c r="DG55" s="44"/>
      <c r="DH55" s="44"/>
      <c r="DI55" s="44"/>
      <c r="DJ55" s="44"/>
      <c r="DT55" s="1">
        <v>2</v>
      </c>
      <c r="DU55">
        <f t="shared" si="31"/>
        <v>1</v>
      </c>
      <c r="DV55" s="45">
        <f t="shared" si="95"/>
        <v>30.5</v>
      </c>
      <c r="DW55" s="45">
        <f t="shared" si="32"/>
        <v>72.5</v>
      </c>
      <c r="DX55" s="44">
        <f t="shared" si="33"/>
        <v>42</v>
      </c>
      <c r="DY55" s="44">
        <f t="shared" si="34"/>
        <v>1764</v>
      </c>
      <c r="DZ55" s="44"/>
      <c r="EA55" s="44"/>
      <c r="EB55" s="44"/>
      <c r="EC55" s="44"/>
      <c r="EL55" s="1">
        <v>2</v>
      </c>
      <c r="EM55">
        <f t="shared" si="37"/>
        <v>1</v>
      </c>
      <c r="EN55" s="45">
        <f t="shared" si="38"/>
        <v>56</v>
      </c>
      <c r="EO55" s="45">
        <f t="shared" si="39"/>
        <v>72.5</v>
      </c>
      <c r="EP55" s="44">
        <f t="shared" si="40"/>
        <v>16.5</v>
      </c>
      <c r="EQ55" s="44">
        <f t="shared" si="41"/>
        <v>272.25</v>
      </c>
      <c r="ER55" s="44"/>
      <c r="ES55" s="44"/>
      <c r="ET55" s="44"/>
      <c r="EU55" s="44"/>
      <c r="FF55" s="1">
        <v>2</v>
      </c>
      <c r="FG55">
        <f t="shared" si="44"/>
        <v>1</v>
      </c>
      <c r="FH55" s="45">
        <f t="shared" si="96"/>
        <v>56</v>
      </c>
      <c r="FI55" s="45">
        <f t="shared" si="45"/>
        <v>62.5</v>
      </c>
      <c r="FJ55" s="44">
        <f t="shared" si="46"/>
        <v>6.5</v>
      </c>
      <c r="FK55" s="44">
        <f t="shared" si="47"/>
        <v>42.25</v>
      </c>
      <c r="FL55" s="44"/>
      <c r="FM55" s="44"/>
      <c r="FN55" s="44"/>
      <c r="FO55" s="44"/>
      <c r="FY55" s="1">
        <v>2</v>
      </c>
      <c r="FZ55">
        <f t="shared" si="50"/>
        <v>1</v>
      </c>
      <c r="GA55" s="45">
        <f t="shared" si="51"/>
        <v>26.5</v>
      </c>
      <c r="GB55" s="45">
        <f t="shared" si="52"/>
        <v>101.5</v>
      </c>
      <c r="GC55" s="44">
        <f t="shared" si="53"/>
        <v>75</v>
      </c>
      <c r="GD55" s="44">
        <f t="shared" si="54"/>
        <v>5625</v>
      </c>
      <c r="GE55" s="44"/>
      <c r="GF55" s="44"/>
      <c r="GG55" s="44"/>
      <c r="GH55" s="44"/>
      <c r="GP55" s="1"/>
      <c r="GQ55" s="1">
        <v>2</v>
      </c>
      <c r="GR55">
        <f t="shared" si="57"/>
        <v>1</v>
      </c>
      <c r="GS55" s="45">
        <f t="shared" si="58"/>
        <v>19.5</v>
      </c>
      <c r="GT55" s="45">
        <f t="shared" si="59"/>
        <v>95.5</v>
      </c>
      <c r="GU55" s="44">
        <f t="shared" si="60"/>
        <v>76</v>
      </c>
      <c r="GV55" s="44">
        <f t="shared" si="61"/>
        <v>5776</v>
      </c>
      <c r="GW55" s="44"/>
      <c r="GX55" s="44"/>
      <c r="GY55" s="44"/>
      <c r="GZ55" s="44"/>
      <c r="HI55" s="1">
        <v>2</v>
      </c>
      <c r="HJ55">
        <f t="shared" si="64"/>
        <v>1</v>
      </c>
      <c r="HK55" s="45">
        <f t="shared" si="65"/>
        <v>19.5</v>
      </c>
      <c r="HL55" s="45">
        <f t="shared" si="66"/>
        <v>72.5</v>
      </c>
      <c r="HM55" s="44">
        <f t="shared" si="67"/>
        <v>53</v>
      </c>
      <c r="HN55" s="44">
        <f t="shared" si="68"/>
        <v>2809</v>
      </c>
      <c r="HO55" s="44"/>
      <c r="HP55" s="44"/>
      <c r="HQ55" s="44"/>
      <c r="HR55" s="44"/>
      <c r="HZ55" s="1"/>
      <c r="IA55" s="1">
        <v>3</v>
      </c>
      <c r="IB55">
        <f>'Deepfakes gesamt (120)'!L55</f>
        <v>9</v>
      </c>
      <c r="IC55" s="45">
        <f t="shared" si="97"/>
        <v>91</v>
      </c>
      <c r="ID55" s="45">
        <f t="shared" si="71"/>
        <v>90.5</v>
      </c>
      <c r="IE55" s="44">
        <f t="shared" si="72"/>
        <v>-0.5</v>
      </c>
      <c r="IF55" s="44">
        <f t="shared" si="73"/>
        <v>0.25</v>
      </c>
      <c r="IG55" s="44"/>
      <c r="IH55" s="44"/>
      <c r="II55" s="44"/>
      <c r="IJ55" s="44"/>
      <c r="IR55" s="1"/>
      <c r="IT55" s="1">
        <v>3</v>
      </c>
      <c r="IU55" s="1">
        <f>'Deepfakes gesamt (120)'!M55</f>
        <v>4</v>
      </c>
      <c r="IV55" s="45">
        <f t="shared" si="76"/>
        <v>91</v>
      </c>
      <c r="IW55" s="45">
        <f t="shared" si="77"/>
        <v>40.5</v>
      </c>
      <c r="IX55" s="44">
        <f t="shared" si="78"/>
        <v>-50.5</v>
      </c>
      <c r="IY55" s="44">
        <f t="shared" si="79"/>
        <v>2550.25</v>
      </c>
      <c r="IZ55" s="44"/>
      <c r="JA55" s="44"/>
      <c r="JB55" s="44"/>
      <c r="JC55" s="44"/>
      <c r="JL55" s="1">
        <v>3</v>
      </c>
      <c r="JM55" s="1">
        <f>'Deepfakes gesamt (120)'!Q55</f>
        <v>4</v>
      </c>
      <c r="JN55" s="45">
        <f t="shared" si="82"/>
        <v>91</v>
      </c>
      <c r="JO55" s="45">
        <f t="shared" si="83"/>
        <v>72.5</v>
      </c>
      <c r="JP55" s="44">
        <f t="shared" si="84"/>
        <v>-18.5</v>
      </c>
      <c r="JQ55" s="44">
        <f t="shared" si="85"/>
        <v>342.25</v>
      </c>
      <c r="JR55" s="44"/>
      <c r="JS55" s="44"/>
      <c r="JT55" s="44"/>
      <c r="JU55" s="44"/>
      <c r="KD55" s="1">
        <v>1</v>
      </c>
      <c r="KE55" s="1">
        <f>'Deepfakes gesamt (120)'!Q55</f>
        <v>4</v>
      </c>
      <c r="KF55" s="45">
        <f t="shared" si="88"/>
        <v>24.5</v>
      </c>
      <c r="KG55" s="45">
        <f t="shared" si="89"/>
        <v>72.5</v>
      </c>
      <c r="KH55" s="44">
        <f t="shared" si="90"/>
        <v>48</v>
      </c>
      <c r="KI55" s="44">
        <f t="shared" si="91"/>
        <v>2304</v>
      </c>
      <c r="KJ55" s="44"/>
      <c r="KK55" s="44"/>
      <c r="KL55" s="44"/>
      <c r="KM55" s="44"/>
    </row>
    <row r="56" spans="1:299" x14ac:dyDescent="0.2">
      <c r="A56" s="32">
        <v>55</v>
      </c>
      <c r="B56" s="1">
        <v>7</v>
      </c>
      <c r="C56" s="27">
        <v>2</v>
      </c>
      <c r="D56" s="27">
        <v>1</v>
      </c>
      <c r="E56" s="27">
        <v>2</v>
      </c>
      <c r="F56" s="27">
        <v>2</v>
      </c>
      <c r="G56" s="27">
        <v>2</v>
      </c>
      <c r="H56" s="27">
        <v>2</v>
      </c>
      <c r="I56" s="27">
        <v>1</v>
      </c>
      <c r="J56" s="27">
        <v>2</v>
      </c>
      <c r="K56" s="27">
        <v>2</v>
      </c>
      <c r="L56" s="27">
        <v>2</v>
      </c>
      <c r="M56">
        <f t="shared" si="102"/>
        <v>2</v>
      </c>
      <c r="N56">
        <f t="shared" si="103"/>
        <v>8</v>
      </c>
      <c r="O56">
        <f t="shared" si="104"/>
        <v>10</v>
      </c>
      <c r="T56">
        <v>55</v>
      </c>
      <c r="U56">
        <v>7</v>
      </c>
      <c r="V56">
        <f t="shared" si="100"/>
        <v>2</v>
      </c>
      <c r="X56">
        <v>5.79</v>
      </c>
      <c r="Y56">
        <v>1.28</v>
      </c>
      <c r="Z56">
        <f t="shared" si="5"/>
        <v>1.21</v>
      </c>
      <c r="AA56">
        <f t="shared" si="6"/>
        <v>0.72</v>
      </c>
      <c r="AB56">
        <f t="shared" si="94"/>
        <v>0.87119999999999997</v>
      </c>
      <c r="AE56">
        <f t="shared" si="7"/>
        <v>1.4641</v>
      </c>
      <c r="AF56">
        <f t="shared" si="8"/>
        <v>0.51839999999999997</v>
      </c>
      <c r="AP56">
        <v>55</v>
      </c>
      <c r="AQ56">
        <v>4</v>
      </c>
      <c r="AR56">
        <f t="shared" si="101"/>
        <v>2</v>
      </c>
      <c r="AS56">
        <v>2.69</v>
      </c>
      <c r="AT56">
        <f t="shared" si="10"/>
        <v>1.31</v>
      </c>
      <c r="AU56">
        <f t="shared" si="11"/>
        <v>0.94320000000000004</v>
      </c>
      <c r="AX56">
        <f t="shared" si="12"/>
        <v>1.7161000000000002</v>
      </c>
      <c r="BE56" s="32">
        <v>55</v>
      </c>
      <c r="BF56" s="27">
        <v>1</v>
      </c>
      <c r="BG56" s="27">
        <v>2</v>
      </c>
      <c r="BH56" s="27">
        <v>1</v>
      </c>
      <c r="BI56" s="27">
        <v>2</v>
      </c>
      <c r="BJ56" s="27">
        <v>2</v>
      </c>
      <c r="BK56">
        <f t="shared" si="13"/>
        <v>2</v>
      </c>
      <c r="BL56" s="1"/>
      <c r="BM56" s="1"/>
      <c r="BN56" s="45"/>
      <c r="BO56" s="1"/>
      <c r="BP56" s="1">
        <v>7</v>
      </c>
      <c r="BQ56">
        <f t="shared" si="14"/>
        <v>2</v>
      </c>
      <c r="BR56" s="45">
        <f t="shared" si="15"/>
        <v>82</v>
      </c>
      <c r="BS56" s="45">
        <f t="shared" si="16"/>
        <v>90</v>
      </c>
      <c r="BT56" s="44">
        <f t="shared" si="17"/>
        <v>8</v>
      </c>
      <c r="BU56" s="44">
        <f t="shared" si="18"/>
        <v>64</v>
      </c>
      <c r="BV56" s="44"/>
      <c r="BW56" s="44"/>
      <c r="BX56" s="44"/>
      <c r="BY56" s="44"/>
      <c r="CI56" s="1">
        <v>4</v>
      </c>
      <c r="CJ56">
        <f t="shared" si="19"/>
        <v>2</v>
      </c>
      <c r="CK56" s="45">
        <f t="shared" si="20"/>
        <v>109</v>
      </c>
      <c r="CL56" s="45">
        <f t="shared" si="21"/>
        <v>90</v>
      </c>
      <c r="CM56" s="44">
        <f t="shared" si="22"/>
        <v>-19</v>
      </c>
      <c r="CN56" s="44">
        <f t="shared" si="23"/>
        <v>361</v>
      </c>
      <c r="CO56" s="44"/>
      <c r="CP56" s="44"/>
      <c r="CQ56" s="44"/>
      <c r="CR56" s="44"/>
      <c r="DA56" s="1">
        <v>7</v>
      </c>
      <c r="DB56">
        <f t="shared" si="24"/>
        <v>2</v>
      </c>
      <c r="DC56" s="45">
        <f t="shared" si="25"/>
        <v>82</v>
      </c>
      <c r="DD56" s="45">
        <f t="shared" si="26"/>
        <v>99.5</v>
      </c>
      <c r="DE56" s="44">
        <f t="shared" si="27"/>
        <v>17.5</v>
      </c>
      <c r="DF56" s="44">
        <f t="shared" si="28"/>
        <v>306.25</v>
      </c>
      <c r="DG56" s="44"/>
      <c r="DH56" s="44"/>
      <c r="DI56" s="44"/>
      <c r="DJ56" s="44"/>
      <c r="DT56" s="1">
        <v>4</v>
      </c>
      <c r="DU56">
        <f t="shared" si="31"/>
        <v>2</v>
      </c>
      <c r="DV56" s="45">
        <f t="shared" si="95"/>
        <v>109</v>
      </c>
      <c r="DW56" s="45">
        <f t="shared" si="32"/>
        <v>99.5</v>
      </c>
      <c r="DX56" s="44">
        <f t="shared" si="33"/>
        <v>-9.5</v>
      </c>
      <c r="DY56" s="44">
        <f t="shared" si="34"/>
        <v>90.25</v>
      </c>
      <c r="DZ56" s="44"/>
      <c r="EA56" s="44"/>
      <c r="EB56" s="44"/>
      <c r="EC56" s="44"/>
      <c r="EL56" s="1">
        <v>1</v>
      </c>
      <c r="EM56">
        <f t="shared" si="37"/>
        <v>2</v>
      </c>
      <c r="EN56" s="45">
        <f t="shared" si="38"/>
        <v>14</v>
      </c>
      <c r="EO56" s="45">
        <f t="shared" si="39"/>
        <v>99.5</v>
      </c>
      <c r="EP56" s="44">
        <f t="shared" si="40"/>
        <v>85.5</v>
      </c>
      <c r="EQ56" s="44">
        <f t="shared" si="41"/>
        <v>7310.25</v>
      </c>
      <c r="ER56" s="44"/>
      <c r="ES56" s="44"/>
      <c r="ET56" s="44"/>
      <c r="EU56" s="44"/>
      <c r="FF56" s="1">
        <v>1</v>
      </c>
      <c r="FG56">
        <f t="shared" si="44"/>
        <v>2</v>
      </c>
      <c r="FH56" s="45">
        <f t="shared" si="96"/>
        <v>14</v>
      </c>
      <c r="FI56" s="45">
        <f t="shared" si="45"/>
        <v>90</v>
      </c>
      <c r="FJ56" s="44">
        <f t="shared" si="46"/>
        <v>76</v>
      </c>
      <c r="FK56" s="44">
        <f t="shared" si="47"/>
        <v>5776</v>
      </c>
      <c r="FL56" s="44"/>
      <c r="FM56" s="44"/>
      <c r="FN56" s="44"/>
      <c r="FO56" s="44"/>
      <c r="FY56" s="1">
        <v>2</v>
      </c>
      <c r="FZ56">
        <f t="shared" si="50"/>
        <v>0</v>
      </c>
      <c r="GA56" s="45">
        <f t="shared" si="51"/>
        <v>26.5</v>
      </c>
      <c r="GB56" s="45">
        <f t="shared" si="52"/>
        <v>41.5</v>
      </c>
      <c r="GC56" s="44">
        <f t="shared" si="53"/>
        <v>15</v>
      </c>
      <c r="GD56" s="44">
        <f t="shared" si="54"/>
        <v>225</v>
      </c>
      <c r="GE56" s="44"/>
      <c r="GF56" s="44"/>
      <c r="GG56" s="44"/>
      <c r="GH56" s="44"/>
      <c r="GP56" s="1"/>
      <c r="GQ56" s="1">
        <v>4</v>
      </c>
      <c r="GR56">
        <f t="shared" si="57"/>
        <v>0</v>
      </c>
      <c r="GS56" s="45">
        <f t="shared" si="58"/>
        <v>107</v>
      </c>
      <c r="GT56" s="45">
        <f t="shared" si="59"/>
        <v>38</v>
      </c>
      <c r="GU56" s="44">
        <f t="shared" si="60"/>
        <v>-69</v>
      </c>
      <c r="GV56" s="44">
        <f t="shared" si="61"/>
        <v>4761</v>
      </c>
      <c r="GW56" s="44"/>
      <c r="GX56" s="44"/>
      <c r="GY56" s="44"/>
      <c r="GZ56" s="44"/>
      <c r="HI56" s="1">
        <v>4</v>
      </c>
      <c r="HJ56">
        <f t="shared" si="64"/>
        <v>2</v>
      </c>
      <c r="HK56" s="45">
        <f t="shared" si="65"/>
        <v>107</v>
      </c>
      <c r="HL56" s="45">
        <f t="shared" si="66"/>
        <v>99.5</v>
      </c>
      <c r="HM56" s="44">
        <f t="shared" si="67"/>
        <v>-7.5</v>
      </c>
      <c r="HN56" s="44">
        <f t="shared" si="68"/>
        <v>56.25</v>
      </c>
      <c r="HO56" s="44"/>
      <c r="HP56" s="44"/>
      <c r="HQ56" s="44"/>
      <c r="HR56" s="44"/>
      <c r="HZ56" s="1"/>
      <c r="IA56" s="1">
        <v>3</v>
      </c>
      <c r="IB56">
        <f>'Deepfakes gesamt (120)'!L56</f>
        <v>8</v>
      </c>
      <c r="IC56" s="45">
        <f t="shared" si="97"/>
        <v>91</v>
      </c>
      <c r="ID56" s="45">
        <f t="shared" si="71"/>
        <v>67.5</v>
      </c>
      <c r="IE56" s="44">
        <f t="shared" si="72"/>
        <v>-23.5</v>
      </c>
      <c r="IF56" s="44">
        <f t="shared" si="73"/>
        <v>552.25</v>
      </c>
      <c r="IG56" s="44"/>
      <c r="IH56" s="44"/>
      <c r="II56" s="44"/>
      <c r="IJ56" s="44"/>
      <c r="IR56" s="1"/>
      <c r="IT56" s="1">
        <v>3</v>
      </c>
      <c r="IU56" s="1">
        <f>'Deepfakes gesamt (120)'!M56</f>
        <v>3</v>
      </c>
      <c r="IV56" s="45">
        <f t="shared" si="76"/>
        <v>91</v>
      </c>
      <c r="IW56" s="45">
        <f t="shared" si="77"/>
        <v>16</v>
      </c>
      <c r="IX56" s="44">
        <f t="shared" si="78"/>
        <v>-75</v>
      </c>
      <c r="IY56" s="44">
        <f t="shared" si="79"/>
        <v>5625</v>
      </c>
      <c r="IZ56" s="44"/>
      <c r="JA56" s="44"/>
      <c r="JB56" s="44"/>
      <c r="JC56" s="44"/>
      <c r="JL56" s="1">
        <v>3</v>
      </c>
      <c r="JM56" s="1">
        <f>'Deepfakes gesamt (120)'!Q56</f>
        <v>3</v>
      </c>
      <c r="JN56" s="45">
        <f t="shared" si="82"/>
        <v>91</v>
      </c>
      <c r="JO56" s="45">
        <f t="shared" si="83"/>
        <v>34</v>
      </c>
      <c r="JP56" s="44">
        <f t="shared" si="84"/>
        <v>-57</v>
      </c>
      <c r="JQ56" s="44">
        <f t="shared" si="85"/>
        <v>3249</v>
      </c>
      <c r="JR56" s="44"/>
      <c r="JS56" s="44"/>
      <c r="JT56" s="44"/>
      <c r="JU56" s="44"/>
      <c r="KD56" s="1">
        <v>2</v>
      </c>
      <c r="KE56" s="1">
        <f>'Deepfakes gesamt (120)'!Q56</f>
        <v>3</v>
      </c>
      <c r="KF56" s="45">
        <f t="shared" si="88"/>
        <v>71.5</v>
      </c>
      <c r="KG56" s="45">
        <f t="shared" si="89"/>
        <v>34</v>
      </c>
      <c r="KH56" s="44">
        <f t="shared" si="90"/>
        <v>-37.5</v>
      </c>
      <c r="KI56" s="44">
        <f t="shared" si="91"/>
        <v>1406.25</v>
      </c>
      <c r="KJ56" s="44"/>
      <c r="KK56" s="44"/>
      <c r="KL56" s="44"/>
      <c r="KM56" s="44"/>
    </row>
    <row r="57" spans="1:299" s="36" customFormat="1" x14ac:dyDescent="0.2">
      <c r="A57" s="32">
        <v>56</v>
      </c>
      <c r="B57" s="1">
        <v>5</v>
      </c>
      <c r="C57" s="27">
        <v>2</v>
      </c>
      <c r="D57" s="27">
        <v>2</v>
      </c>
      <c r="E57" s="27">
        <v>2</v>
      </c>
      <c r="F57" s="27">
        <v>2</v>
      </c>
      <c r="G57" s="27">
        <v>2</v>
      </c>
      <c r="H57" s="27">
        <v>2</v>
      </c>
      <c r="I57" s="27">
        <v>2</v>
      </c>
      <c r="J57" s="27">
        <v>2</v>
      </c>
      <c r="K57" s="27">
        <v>2</v>
      </c>
      <c r="L57" s="27">
        <v>2</v>
      </c>
      <c r="M57">
        <f t="shared" si="102"/>
        <v>0</v>
      </c>
      <c r="N57">
        <f t="shared" si="103"/>
        <v>10</v>
      </c>
      <c r="O57">
        <f t="shared" si="104"/>
        <v>10</v>
      </c>
      <c r="P57"/>
      <c r="Q57"/>
      <c r="R57"/>
      <c r="S57"/>
      <c r="T57">
        <v>56</v>
      </c>
      <c r="U57">
        <v>5</v>
      </c>
      <c r="V57">
        <f t="shared" si="100"/>
        <v>0</v>
      </c>
      <c r="W57"/>
      <c r="X57">
        <v>5.79</v>
      </c>
      <c r="Y57">
        <v>1.28</v>
      </c>
      <c r="Z57">
        <f t="shared" si="5"/>
        <v>-0.79</v>
      </c>
      <c r="AA57">
        <f t="shared" si="6"/>
        <v>-1.28</v>
      </c>
      <c r="AB57">
        <f t="shared" si="94"/>
        <v>1.0112000000000001</v>
      </c>
      <c r="AC57"/>
      <c r="AD57"/>
      <c r="AE57">
        <f t="shared" si="7"/>
        <v>0.6241000000000001</v>
      </c>
      <c r="AF57">
        <f t="shared" si="8"/>
        <v>1.6384000000000001</v>
      </c>
      <c r="AG57"/>
      <c r="AH57"/>
      <c r="AI57"/>
      <c r="AJ57"/>
      <c r="AK57"/>
      <c r="AL57"/>
      <c r="AM57"/>
      <c r="AN57"/>
      <c r="AO57"/>
      <c r="AP57">
        <v>56</v>
      </c>
      <c r="AQ57">
        <v>1</v>
      </c>
      <c r="AR57">
        <f t="shared" si="101"/>
        <v>0</v>
      </c>
      <c r="AS57">
        <v>2.69</v>
      </c>
      <c r="AT57">
        <f t="shared" si="10"/>
        <v>-1.69</v>
      </c>
      <c r="AU57">
        <f t="shared" si="11"/>
        <v>2.1631999999999998</v>
      </c>
      <c r="AV57"/>
      <c r="AW57"/>
      <c r="AX57">
        <f t="shared" si="12"/>
        <v>2.8560999999999996</v>
      </c>
      <c r="AY57"/>
      <c r="AZ57"/>
      <c r="BA57"/>
      <c r="BB57"/>
      <c r="BC57"/>
      <c r="BD57"/>
      <c r="BE57" s="32">
        <v>56</v>
      </c>
      <c r="BF57" s="27">
        <v>2</v>
      </c>
      <c r="BG57" s="27">
        <v>2</v>
      </c>
      <c r="BH57" s="27">
        <v>2</v>
      </c>
      <c r="BI57" s="27">
        <v>2</v>
      </c>
      <c r="BJ57" s="27">
        <v>2</v>
      </c>
      <c r="BK57">
        <f t="shared" si="13"/>
        <v>0</v>
      </c>
      <c r="BL57" s="1"/>
      <c r="BM57" s="1"/>
      <c r="BN57" s="45"/>
      <c r="BO57" s="1"/>
      <c r="BP57" s="1">
        <v>5</v>
      </c>
      <c r="BQ57">
        <f t="shared" si="14"/>
        <v>0</v>
      </c>
      <c r="BR57" s="45">
        <f t="shared" si="15"/>
        <v>42</v>
      </c>
      <c r="BS57" s="45">
        <f t="shared" si="16"/>
        <v>22</v>
      </c>
      <c r="BT57" s="44">
        <f t="shared" si="17"/>
        <v>-20</v>
      </c>
      <c r="BU57" s="44">
        <f t="shared" si="18"/>
        <v>400</v>
      </c>
      <c r="BV57" s="44"/>
      <c r="BW57" s="44"/>
      <c r="BX57" s="44"/>
      <c r="BY57" s="44"/>
      <c r="CI57" s="1">
        <v>1</v>
      </c>
      <c r="CJ57">
        <f t="shared" si="19"/>
        <v>0</v>
      </c>
      <c r="CK57" s="45">
        <f t="shared" si="20"/>
        <v>6</v>
      </c>
      <c r="CL57" s="45">
        <f t="shared" si="21"/>
        <v>22</v>
      </c>
      <c r="CM57" s="44">
        <f t="shared" si="22"/>
        <v>16</v>
      </c>
      <c r="CN57" s="44">
        <f t="shared" si="23"/>
        <v>256</v>
      </c>
      <c r="CO57" s="44"/>
      <c r="CP57" s="44"/>
      <c r="CQ57" s="44"/>
      <c r="CR57" s="44"/>
      <c r="DA57" s="1">
        <v>5</v>
      </c>
      <c r="DB57">
        <f t="shared" si="24"/>
        <v>0</v>
      </c>
      <c r="DC57" s="45">
        <f t="shared" si="25"/>
        <v>42</v>
      </c>
      <c r="DD57" s="45">
        <f t="shared" si="26"/>
        <v>27</v>
      </c>
      <c r="DE57" s="44">
        <f t="shared" si="27"/>
        <v>-15</v>
      </c>
      <c r="DF57" s="44">
        <f t="shared" si="28"/>
        <v>225</v>
      </c>
      <c r="DG57" s="44"/>
      <c r="DH57" s="44"/>
      <c r="DI57" s="44"/>
      <c r="DJ57" s="44"/>
      <c r="DT57" s="1">
        <v>1</v>
      </c>
      <c r="DU57">
        <f t="shared" si="31"/>
        <v>0</v>
      </c>
      <c r="DV57" s="45">
        <f t="shared" si="95"/>
        <v>6</v>
      </c>
      <c r="DW57" s="45">
        <f t="shared" si="32"/>
        <v>27</v>
      </c>
      <c r="DX57" s="44">
        <f t="shared" si="33"/>
        <v>21</v>
      </c>
      <c r="DY57" s="44">
        <f t="shared" si="34"/>
        <v>441</v>
      </c>
      <c r="DZ57" s="44"/>
      <c r="EA57" s="44"/>
      <c r="EB57" s="44"/>
      <c r="EC57" s="44"/>
      <c r="EL57" s="1">
        <v>2</v>
      </c>
      <c r="EM57">
        <f t="shared" si="37"/>
        <v>0</v>
      </c>
      <c r="EN57" s="45">
        <f t="shared" si="38"/>
        <v>56</v>
      </c>
      <c r="EO57" s="45">
        <f t="shared" si="39"/>
        <v>27</v>
      </c>
      <c r="EP57" s="44">
        <f t="shared" si="40"/>
        <v>-29</v>
      </c>
      <c r="EQ57" s="44">
        <f t="shared" si="41"/>
        <v>841</v>
      </c>
      <c r="ER57" s="44"/>
      <c r="ES57" s="44"/>
      <c r="ET57" s="44"/>
      <c r="EU57" s="44"/>
      <c r="FF57" s="1">
        <v>2</v>
      </c>
      <c r="FG57">
        <f t="shared" si="44"/>
        <v>0</v>
      </c>
      <c r="FH57" s="45">
        <f t="shared" si="96"/>
        <v>56</v>
      </c>
      <c r="FI57" s="45">
        <f t="shared" si="45"/>
        <v>22</v>
      </c>
      <c r="FJ57" s="44">
        <f t="shared" si="46"/>
        <v>-34</v>
      </c>
      <c r="FK57" s="44">
        <f t="shared" si="47"/>
        <v>1156</v>
      </c>
      <c r="FL57" s="44"/>
      <c r="FM57" s="44"/>
      <c r="FN57" s="44"/>
      <c r="FO57" s="44"/>
      <c r="FY57" s="1">
        <v>3</v>
      </c>
      <c r="FZ57">
        <f t="shared" si="50"/>
        <v>0</v>
      </c>
      <c r="GA57" s="45">
        <f t="shared" si="51"/>
        <v>70</v>
      </c>
      <c r="GB57" s="45">
        <f t="shared" si="52"/>
        <v>41.5</v>
      </c>
      <c r="GC57" s="44">
        <f t="shared" si="53"/>
        <v>-28.5</v>
      </c>
      <c r="GD57" s="44">
        <f t="shared" si="54"/>
        <v>812.25</v>
      </c>
      <c r="GE57" s="44"/>
      <c r="GF57" s="44"/>
      <c r="GG57" s="44"/>
      <c r="GH57" s="44"/>
      <c r="GP57" s="1"/>
      <c r="GQ57" s="1">
        <v>1</v>
      </c>
      <c r="GR57">
        <f t="shared" si="57"/>
        <v>1</v>
      </c>
      <c r="GS57" s="45">
        <f t="shared" si="58"/>
        <v>4</v>
      </c>
      <c r="GT57" s="45">
        <f t="shared" si="59"/>
        <v>95.5</v>
      </c>
      <c r="GU57" s="44">
        <f t="shared" si="60"/>
        <v>91.5</v>
      </c>
      <c r="GV57" s="44">
        <f t="shared" si="61"/>
        <v>8372.25</v>
      </c>
      <c r="GW57" s="44"/>
      <c r="GX57" s="44"/>
      <c r="GY57" s="44"/>
      <c r="GZ57" s="44"/>
      <c r="HI57" s="1">
        <v>1</v>
      </c>
      <c r="HJ57">
        <f t="shared" si="64"/>
        <v>0</v>
      </c>
      <c r="HK57" s="45">
        <f t="shared" si="65"/>
        <v>4</v>
      </c>
      <c r="HL57" s="45">
        <f t="shared" si="66"/>
        <v>27</v>
      </c>
      <c r="HM57" s="44">
        <f t="shared" si="67"/>
        <v>23</v>
      </c>
      <c r="HN57" s="44">
        <f t="shared" si="68"/>
        <v>529</v>
      </c>
      <c r="HO57" s="44"/>
      <c r="HP57" s="44"/>
      <c r="HQ57" s="44"/>
      <c r="HR57" s="44"/>
      <c r="HZ57" s="1"/>
      <c r="IA57" s="1">
        <v>3</v>
      </c>
      <c r="IB57">
        <f>'Deepfakes gesamt (120)'!L57</f>
        <v>6</v>
      </c>
      <c r="IC57" s="45">
        <f t="shared" si="97"/>
        <v>91</v>
      </c>
      <c r="ID57" s="45">
        <f t="shared" si="71"/>
        <v>26.5</v>
      </c>
      <c r="IE57" s="44">
        <f t="shared" si="72"/>
        <v>-64.5</v>
      </c>
      <c r="IF57" s="44">
        <f t="shared" si="73"/>
        <v>4160.25</v>
      </c>
      <c r="IG57" s="44"/>
      <c r="IH57" s="44"/>
      <c r="II57" s="44"/>
      <c r="IJ57" s="44"/>
      <c r="IR57" s="1"/>
      <c r="IT57" s="1">
        <v>3</v>
      </c>
      <c r="IU57" s="1">
        <f>'Deepfakes gesamt (120)'!M57</f>
        <v>3</v>
      </c>
      <c r="IV57" s="45">
        <f t="shared" si="76"/>
        <v>91</v>
      </c>
      <c r="IW57" s="45">
        <f t="shared" si="77"/>
        <v>16</v>
      </c>
      <c r="IX57" s="44">
        <f t="shared" si="78"/>
        <v>-75</v>
      </c>
      <c r="IY57" s="44">
        <f t="shared" si="79"/>
        <v>5625</v>
      </c>
      <c r="IZ57" s="44"/>
      <c r="JA57" s="44"/>
      <c r="JB57" s="44"/>
      <c r="JC57" s="44"/>
      <c r="JL57" s="1">
        <v>3</v>
      </c>
      <c r="JM57" s="1">
        <f>'Deepfakes gesamt (120)'!Q57</f>
        <v>2</v>
      </c>
      <c r="JN57" s="45">
        <f t="shared" si="82"/>
        <v>91</v>
      </c>
      <c r="JO57" s="45">
        <f t="shared" si="83"/>
        <v>9.5</v>
      </c>
      <c r="JP57" s="44">
        <f t="shared" si="84"/>
        <v>-81.5</v>
      </c>
      <c r="JQ57" s="44">
        <f t="shared" si="85"/>
        <v>6642.25</v>
      </c>
      <c r="JR57" s="44"/>
      <c r="JS57" s="44"/>
      <c r="JT57" s="44"/>
      <c r="JU57" s="44"/>
      <c r="KD57" s="1">
        <v>1</v>
      </c>
      <c r="KE57" s="1">
        <f>'Deepfakes gesamt (120)'!Q57</f>
        <v>2</v>
      </c>
      <c r="KF57" s="45">
        <f t="shared" si="88"/>
        <v>24.5</v>
      </c>
      <c r="KG57" s="45">
        <f t="shared" si="89"/>
        <v>9.5</v>
      </c>
      <c r="KH57" s="44">
        <f t="shared" si="90"/>
        <v>-15</v>
      </c>
      <c r="KI57" s="44">
        <f t="shared" si="91"/>
        <v>225</v>
      </c>
      <c r="KJ57" s="44"/>
      <c r="KK57" s="44"/>
      <c r="KL57" s="44"/>
      <c r="KM57" s="44"/>
    </row>
    <row r="58" spans="1:299" s="36" customFormat="1" x14ac:dyDescent="0.2">
      <c r="A58" s="32">
        <v>57</v>
      </c>
      <c r="B58" s="1">
        <v>4</v>
      </c>
      <c r="C58" s="27">
        <v>2</v>
      </c>
      <c r="D58" s="27">
        <v>1</v>
      </c>
      <c r="E58" s="27">
        <v>2</v>
      </c>
      <c r="F58" s="27">
        <v>2</v>
      </c>
      <c r="G58" s="27">
        <v>1</v>
      </c>
      <c r="H58" s="27">
        <v>2</v>
      </c>
      <c r="I58" s="27">
        <v>2</v>
      </c>
      <c r="J58" s="27">
        <v>2</v>
      </c>
      <c r="K58" s="27">
        <v>2</v>
      </c>
      <c r="L58" s="27">
        <v>2</v>
      </c>
      <c r="M58">
        <f t="shared" si="102"/>
        <v>2</v>
      </c>
      <c r="N58">
        <f t="shared" si="103"/>
        <v>8</v>
      </c>
      <c r="O58">
        <f t="shared" si="104"/>
        <v>10</v>
      </c>
      <c r="P58"/>
      <c r="Q58"/>
      <c r="R58"/>
      <c r="S58"/>
      <c r="T58">
        <v>57</v>
      </c>
      <c r="U58">
        <v>4</v>
      </c>
      <c r="V58">
        <f t="shared" si="100"/>
        <v>2</v>
      </c>
      <c r="W58"/>
      <c r="X58">
        <v>5.79</v>
      </c>
      <c r="Y58">
        <v>1.28</v>
      </c>
      <c r="Z58">
        <f t="shared" si="5"/>
        <v>-1.79</v>
      </c>
      <c r="AA58">
        <f t="shared" si="6"/>
        <v>0.72</v>
      </c>
      <c r="AB58">
        <f t="shared" si="94"/>
        <v>-1.2887999999999999</v>
      </c>
      <c r="AC58"/>
      <c r="AD58"/>
      <c r="AE58">
        <f t="shared" si="7"/>
        <v>3.2040999999999999</v>
      </c>
      <c r="AF58">
        <f t="shared" si="8"/>
        <v>0.51839999999999997</v>
      </c>
      <c r="AG58"/>
      <c r="AH58"/>
      <c r="AI58"/>
      <c r="AJ58"/>
      <c r="AK58"/>
      <c r="AL58"/>
      <c r="AM58"/>
      <c r="AN58"/>
      <c r="AO58"/>
      <c r="AP58">
        <v>57</v>
      </c>
      <c r="AQ58">
        <v>3</v>
      </c>
      <c r="AR58">
        <f t="shared" si="101"/>
        <v>2</v>
      </c>
      <c r="AS58">
        <v>2.69</v>
      </c>
      <c r="AT58">
        <f t="shared" si="10"/>
        <v>0.31000000000000005</v>
      </c>
      <c r="AU58">
        <f t="shared" si="11"/>
        <v>0.22320000000000004</v>
      </c>
      <c r="AV58"/>
      <c r="AW58"/>
      <c r="AX58">
        <f t="shared" si="12"/>
        <v>9.6100000000000033E-2</v>
      </c>
      <c r="AY58"/>
      <c r="AZ58"/>
      <c r="BA58"/>
      <c r="BB58"/>
      <c r="BC58"/>
      <c r="BD58"/>
      <c r="BE58" s="32">
        <v>57</v>
      </c>
      <c r="BF58" s="27">
        <v>1</v>
      </c>
      <c r="BG58" s="27">
        <v>1</v>
      </c>
      <c r="BH58" s="27">
        <v>2</v>
      </c>
      <c r="BI58" s="27">
        <v>2</v>
      </c>
      <c r="BJ58" s="27">
        <v>2</v>
      </c>
      <c r="BK58">
        <f t="shared" si="13"/>
        <v>2</v>
      </c>
      <c r="BL58" s="1"/>
      <c r="BM58" s="1"/>
      <c r="BN58" s="45"/>
      <c r="BO58" s="1"/>
      <c r="BP58" s="1">
        <v>4</v>
      </c>
      <c r="BQ58">
        <f t="shared" si="14"/>
        <v>2</v>
      </c>
      <c r="BR58" s="45">
        <f t="shared" si="15"/>
        <v>22</v>
      </c>
      <c r="BS58" s="45">
        <f t="shared" si="16"/>
        <v>90</v>
      </c>
      <c r="BT58" s="44">
        <f t="shared" si="17"/>
        <v>68</v>
      </c>
      <c r="BU58" s="44">
        <f t="shared" si="18"/>
        <v>4624</v>
      </c>
      <c r="BV58" s="44"/>
      <c r="BW58" s="44"/>
      <c r="BX58" s="44"/>
      <c r="BY58" s="44"/>
      <c r="CI58" s="1">
        <v>3</v>
      </c>
      <c r="CJ58">
        <f t="shared" si="19"/>
        <v>2</v>
      </c>
      <c r="CK58" s="45">
        <f t="shared" si="20"/>
        <v>73.5</v>
      </c>
      <c r="CL58" s="45">
        <f t="shared" si="21"/>
        <v>90</v>
      </c>
      <c r="CM58" s="44">
        <f t="shared" si="22"/>
        <v>16.5</v>
      </c>
      <c r="CN58" s="44">
        <f t="shared" si="23"/>
        <v>272.25</v>
      </c>
      <c r="CO58" s="44"/>
      <c r="CP58" s="44"/>
      <c r="CQ58" s="44"/>
      <c r="CR58" s="44"/>
      <c r="DA58" s="1">
        <v>4</v>
      </c>
      <c r="DB58">
        <f t="shared" si="24"/>
        <v>2</v>
      </c>
      <c r="DC58" s="45">
        <f t="shared" si="25"/>
        <v>22</v>
      </c>
      <c r="DD58" s="45">
        <f t="shared" si="26"/>
        <v>99.5</v>
      </c>
      <c r="DE58" s="44">
        <f t="shared" si="27"/>
        <v>77.5</v>
      </c>
      <c r="DF58" s="44">
        <f t="shared" si="28"/>
        <v>6006.25</v>
      </c>
      <c r="DG58" s="44"/>
      <c r="DH58" s="44"/>
      <c r="DI58" s="44"/>
      <c r="DJ58" s="44"/>
      <c r="DT58" s="1">
        <v>3</v>
      </c>
      <c r="DU58">
        <f t="shared" si="31"/>
        <v>2</v>
      </c>
      <c r="DV58" s="45">
        <f t="shared" si="95"/>
        <v>73.5</v>
      </c>
      <c r="DW58" s="45">
        <f t="shared" si="32"/>
        <v>99.5</v>
      </c>
      <c r="DX58" s="44">
        <f t="shared" si="33"/>
        <v>26</v>
      </c>
      <c r="DY58" s="44">
        <f t="shared" si="34"/>
        <v>676</v>
      </c>
      <c r="DZ58" s="44"/>
      <c r="EA58" s="44"/>
      <c r="EB58" s="44"/>
      <c r="EC58" s="44"/>
      <c r="EL58" s="1">
        <v>1</v>
      </c>
      <c r="EM58">
        <f t="shared" si="37"/>
        <v>2</v>
      </c>
      <c r="EN58" s="45">
        <f t="shared" si="38"/>
        <v>14</v>
      </c>
      <c r="EO58" s="45">
        <f t="shared" si="39"/>
        <v>99.5</v>
      </c>
      <c r="EP58" s="44">
        <f t="shared" si="40"/>
        <v>85.5</v>
      </c>
      <c r="EQ58" s="44">
        <f t="shared" si="41"/>
        <v>7310.25</v>
      </c>
      <c r="ER58" s="44"/>
      <c r="ES58" s="44"/>
      <c r="ET58" s="44"/>
      <c r="EU58" s="44"/>
      <c r="FF58" s="1">
        <v>1</v>
      </c>
      <c r="FG58">
        <f t="shared" si="44"/>
        <v>2</v>
      </c>
      <c r="FH58" s="45">
        <f t="shared" si="96"/>
        <v>14</v>
      </c>
      <c r="FI58" s="45">
        <f t="shared" si="45"/>
        <v>90</v>
      </c>
      <c r="FJ58" s="44">
        <f t="shared" si="46"/>
        <v>76</v>
      </c>
      <c r="FK58" s="44">
        <f t="shared" si="47"/>
        <v>5776</v>
      </c>
      <c r="FL58" s="44"/>
      <c r="FM58" s="44"/>
      <c r="FN58" s="44"/>
      <c r="FO58" s="44"/>
      <c r="FY58" s="1">
        <v>4</v>
      </c>
      <c r="FZ58">
        <f t="shared" si="50"/>
        <v>0</v>
      </c>
      <c r="GA58" s="45">
        <f t="shared" si="51"/>
        <v>108</v>
      </c>
      <c r="GB58" s="45">
        <f t="shared" si="52"/>
        <v>41.5</v>
      </c>
      <c r="GC58" s="44">
        <f t="shared" si="53"/>
        <v>-66.5</v>
      </c>
      <c r="GD58" s="44">
        <f t="shared" si="54"/>
        <v>4422.25</v>
      </c>
      <c r="GE58" s="44"/>
      <c r="GF58" s="44"/>
      <c r="GG58" s="44"/>
      <c r="GH58" s="44"/>
      <c r="GP58" s="1"/>
      <c r="GQ58" s="1">
        <v>2</v>
      </c>
      <c r="GR58">
        <f t="shared" si="57"/>
        <v>0</v>
      </c>
      <c r="GS58" s="45">
        <f t="shared" si="58"/>
        <v>19.5</v>
      </c>
      <c r="GT58" s="45">
        <f t="shared" si="59"/>
        <v>38</v>
      </c>
      <c r="GU58" s="44">
        <f t="shared" si="60"/>
        <v>18.5</v>
      </c>
      <c r="GV58" s="44">
        <f t="shared" si="61"/>
        <v>342.25</v>
      </c>
      <c r="GW58" s="44"/>
      <c r="GX58" s="44"/>
      <c r="GY58" s="44"/>
      <c r="GZ58" s="44"/>
      <c r="HI58" s="1">
        <v>2</v>
      </c>
      <c r="HJ58">
        <f t="shared" si="64"/>
        <v>2</v>
      </c>
      <c r="HK58" s="45">
        <f t="shared" si="65"/>
        <v>19.5</v>
      </c>
      <c r="HL58" s="45">
        <f t="shared" si="66"/>
        <v>99.5</v>
      </c>
      <c r="HM58" s="44">
        <f t="shared" si="67"/>
        <v>80</v>
      </c>
      <c r="HN58" s="44">
        <f t="shared" si="68"/>
        <v>6400</v>
      </c>
      <c r="HO58" s="44"/>
      <c r="HP58" s="44"/>
      <c r="HQ58" s="44"/>
      <c r="HR58" s="44"/>
      <c r="HZ58" s="1"/>
      <c r="IA58" s="1">
        <v>3</v>
      </c>
      <c r="IB58">
        <f>'Deepfakes gesamt (120)'!L58</f>
        <v>10</v>
      </c>
      <c r="IC58" s="45">
        <f t="shared" si="97"/>
        <v>91</v>
      </c>
      <c r="ID58" s="45">
        <f t="shared" si="71"/>
        <v>110.5</v>
      </c>
      <c r="IE58" s="44">
        <f t="shared" si="72"/>
        <v>19.5</v>
      </c>
      <c r="IF58" s="44">
        <f t="shared" si="73"/>
        <v>380.25</v>
      </c>
      <c r="IG58" s="44"/>
      <c r="IH58" s="44"/>
      <c r="II58" s="44"/>
      <c r="IJ58" s="44"/>
      <c r="IR58" s="1"/>
      <c r="IT58" s="1">
        <v>3</v>
      </c>
      <c r="IU58" s="1">
        <f>'Deepfakes gesamt (120)'!M58</f>
        <v>5</v>
      </c>
      <c r="IV58" s="45">
        <f t="shared" si="76"/>
        <v>91</v>
      </c>
      <c r="IW58" s="45">
        <f t="shared" si="77"/>
        <v>72</v>
      </c>
      <c r="IX58" s="44">
        <f t="shared" si="78"/>
        <v>-19</v>
      </c>
      <c r="IY58" s="44">
        <f t="shared" si="79"/>
        <v>361</v>
      </c>
      <c r="IZ58" s="44"/>
      <c r="JA58" s="44"/>
      <c r="JB58" s="44"/>
      <c r="JC58" s="44"/>
      <c r="JL58" s="1">
        <v>3</v>
      </c>
      <c r="JM58" s="1">
        <f>'Deepfakes gesamt (120)'!Q58</f>
        <v>5</v>
      </c>
      <c r="JN58" s="45">
        <f t="shared" si="82"/>
        <v>91</v>
      </c>
      <c r="JO58" s="45">
        <f t="shared" si="83"/>
        <v>107</v>
      </c>
      <c r="JP58" s="44">
        <f t="shared" si="84"/>
        <v>16</v>
      </c>
      <c r="JQ58" s="44">
        <f t="shared" si="85"/>
        <v>256</v>
      </c>
      <c r="JR58" s="44"/>
      <c r="JS58" s="44"/>
      <c r="JT58" s="44"/>
      <c r="JU58" s="44"/>
      <c r="KD58" s="1">
        <v>3</v>
      </c>
      <c r="KE58" s="1">
        <f>'Deepfakes gesamt (120)'!Q58</f>
        <v>5</v>
      </c>
      <c r="KF58" s="45">
        <f t="shared" si="88"/>
        <v>107.5</v>
      </c>
      <c r="KG58" s="45">
        <f t="shared" si="89"/>
        <v>107</v>
      </c>
      <c r="KH58" s="44">
        <f t="shared" si="90"/>
        <v>-0.5</v>
      </c>
      <c r="KI58" s="44">
        <f t="shared" si="91"/>
        <v>0.25</v>
      </c>
      <c r="KJ58" s="44"/>
      <c r="KK58" s="44"/>
      <c r="KL58" s="44"/>
      <c r="KM58" s="44"/>
    </row>
    <row r="59" spans="1:299" s="36" customFormat="1" x14ac:dyDescent="0.2">
      <c r="A59" s="32">
        <v>58</v>
      </c>
      <c r="B59" s="1">
        <v>8</v>
      </c>
      <c r="C59" s="27">
        <v>1</v>
      </c>
      <c r="D59" s="27">
        <v>1</v>
      </c>
      <c r="E59" s="27">
        <v>2</v>
      </c>
      <c r="F59" s="27">
        <v>2</v>
      </c>
      <c r="G59" s="27">
        <v>2</v>
      </c>
      <c r="H59" s="27">
        <v>2</v>
      </c>
      <c r="I59" s="27">
        <v>1</v>
      </c>
      <c r="J59" s="27">
        <v>2</v>
      </c>
      <c r="K59" s="27">
        <v>2</v>
      </c>
      <c r="L59" s="27">
        <v>2</v>
      </c>
      <c r="M59">
        <f t="shared" si="102"/>
        <v>3</v>
      </c>
      <c r="N59">
        <f t="shared" si="103"/>
        <v>7</v>
      </c>
      <c r="O59">
        <f t="shared" si="104"/>
        <v>10</v>
      </c>
      <c r="P59"/>
      <c r="Q59"/>
      <c r="R59"/>
      <c r="S59"/>
      <c r="T59">
        <v>58</v>
      </c>
      <c r="U59">
        <v>8</v>
      </c>
      <c r="V59">
        <f t="shared" si="100"/>
        <v>3</v>
      </c>
      <c r="W59"/>
      <c r="X59">
        <v>5.79</v>
      </c>
      <c r="Y59">
        <v>1.28</v>
      </c>
      <c r="Z59">
        <f t="shared" si="5"/>
        <v>2.21</v>
      </c>
      <c r="AA59">
        <f t="shared" si="6"/>
        <v>1.72</v>
      </c>
      <c r="AB59">
        <f t="shared" si="94"/>
        <v>3.8011999999999997</v>
      </c>
      <c r="AC59"/>
      <c r="AD59"/>
      <c r="AE59">
        <f t="shared" si="7"/>
        <v>4.8841000000000001</v>
      </c>
      <c r="AF59">
        <f t="shared" si="8"/>
        <v>2.9583999999999997</v>
      </c>
      <c r="AG59"/>
      <c r="AH59"/>
      <c r="AI59"/>
      <c r="AJ59"/>
      <c r="AK59"/>
      <c r="AL59"/>
      <c r="AM59"/>
      <c r="AN59"/>
      <c r="AO59"/>
      <c r="AP59">
        <v>58</v>
      </c>
      <c r="AQ59">
        <v>4</v>
      </c>
      <c r="AR59">
        <f t="shared" si="101"/>
        <v>3</v>
      </c>
      <c r="AS59">
        <v>2.69</v>
      </c>
      <c r="AT59">
        <f t="shared" si="10"/>
        <v>1.31</v>
      </c>
      <c r="AU59">
        <f t="shared" si="11"/>
        <v>2.2532000000000001</v>
      </c>
      <c r="AV59"/>
      <c r="AW59"/>
      <c r="AX59">
        <f t="shared" si="12"/>
        <v>1.7161000000000002</v>
      </c>
      <c r="AY59"/>
      <c r="AZ59"/>
      <c r="BA59"/>
      <c r="BB59"/>
      <c r="BC59"/>
      <c r="BD59"/>
      <c r="BE59" s="32">
        <v>58</v>
      </c>
      <c r="BF59" s="27">
        <v>1</v>
      </c>
      <c r="BG59" s="27">
        <v>2</v>
      </c>
      <c r="BH59" s="27">
        <v>1</v>
      </c>
      <c r="BI59" s="27">
        <v>2</v>
      </c>
      <c r="BJ59" s="27">
        <v>2</v>
      </c>
      <c r="BK59">
        <f t="shared" si="13"/>
        <v>2</v>
      </c>
      <c r="BL59" s="1"/>
      <c r="BM59" s="1"/>
      <c r="BN59" s="45"/>
      <c r="BO59" s="1"/>
      <c r="BP59" s="1">
        <v>8</v>
      </c>
      <c r="BQ59">
        <f t="shared" si="14"/>
        <v>3</v>
      </c>
      <c r="BR59" s="45">
        <f t="shared" si="15"/>
        <v>108.5</v>
      </c>
      <c r="BS59" s="45">
        <f t="shared" si="16"/>
        <v>105</v>
      </c>
      <c r="BT59" s="44">
        <f t="shared" si="17"/>
        <v>-3.5</v>
      </c>
      <c r="BU59" s="44">
        <f t="shared" si="18"/>
        <v>12.25</v>
      </c>
      <c r="BV59" s="44"/>
      <c r="BW59" s="44"/>
      <c r="BX59" s="44"/>
      <c r="BY59" s="44"/>
      <c r="CI59" s="1">
        <v>4</v>
      </c>
      <c r="CJ59">
        <f t="shared" si="19"/>
        <v>3</v>
      </c>
      <c r="CK59" s="45">
        <f t="shared" si="20"/>
        <v>109</v>
      </c>
      <c r="CL59" s="45">
        <f t="shared" si="21"/>
        <v>105</v>
      </c>
      <c r="CM59" s="44">
        <f t="shared" si="22"/>
        <v>-4</v>
      </c>
      <c r="CN59" s="44">
        <f t="shared" si="23"/>
        <v>16</v>
      </c>
      <c r="CO59" s="44"/>
      <c r="CP59" s="44"/>
      <c r="CQ59" s="44"/>
      <c r="CR59" s="44"/>
      <c r="DA59" s="1">
        <v>8</v>
      </c>
      <c r="DB59">
        <f t="shared" si="24"/>
        <v>2</v>
      </c>
      <c r="DC59" s="45">
        <f t="shared" si="25"/>
        <v>108.5</v>
      </c>
      <c r="DD59" s="45">
        <f t="shared" si="26"/>
        <v>99.5</v>
      </c>
      <c r="DE59" s="44">
        <f t="shared" si="27"/>
        <v>-9</v>
      </c>
      <c r="DF59" s="44">
        <f t="shared" si="28"/>
        <v>81</v>
      </c>
      <c r="DG59" s="44"/>
      <c r="DH59" s="44"/>
      <c r="DI59" s="44"/>
      <c r="DJ59" s="44"/>
      <c r="DT59" s="1">
        <v>4</v>
      </c>
      <c r="DU59">
        <f t="shared" si="31"/>
        <v>2</v>
      </c>
      <c r="DV59" s="45">
        <f t="shared" si="95"/>
        <v>109</v>
      </c>
      <c r="DW59" s="45">
        <f t="shared" si="32"/>
        <v>99.5</v>
      </c>
      <c r="DX59" s="44">
        <f t="shared" si="33"/>
        <v>-9.5</v>
      </c>
      <c r="DY59" s="44">
        <f t="shared" si="34"/>
        <v>90.25</v>
      </c>
      <c r="DZ59" s="44"/>
      <c r="EA59" s="44"/>
      <c r="EB59" s="44"/>
      <c r="EC59" s="44"/>
      <c r="EL59" s="1">
        <v>2</v>
      </c>
      <c r="EM59">
        <f t="shared" si="37"/>
        <v>2</v>
      </c>
      <c r="EN59" s="45">
        <f t="shared" si="38"/>
        <v>56</v>
      </c>
      <c r="EO59" s="45">
        <f t="shared" si="39"/>
        <v>99.5</v>
      </c>
      <c r="EP59" s="44">
        <f t="shared" si="40"/>
        <v>43.5</v>
      </c>
      <c r="EQ59" s="44">
        <f t="shared" si="41"/>
        <v>1892.25</v>
      </c>
      <c r="ER59" s="44"/>
      <c r="ES59" s="44"/>
      <c r="ET59" s="44"/>
      <c r="EU59" s="44"/>
      <c r="FF59" s="1">
        <v>2</v>
      </c>
      <c r="FG59">
        <f t="shared" si="44"/>
        <v>3</v>
      </c>
      <c r="FH59" s="45">
        <f t="shared" si="96"/>
        <v>56</v>
      </c>
      <c r="FI59" s="45">
        <f t="shared" si="45"/>
        <v>105</v>
      </c>
      <c r="FJ59" s="44">
        <f t="shared" si="46"/>
        <v>49</v>
      </c>
      <c r="FK59" s="44">
        <f t="shared" si="47"/>
        <v>2401</v>
      </c>
      <c r="FL59" s="44"/>
      <c r="FM59" s="44"/>
      <c r="FN59" s="44"/>
      <c r="FO59" s="44"/>
      <c r="FY59" s="1">
        <v>4</v>
      </c>
      <c r="FZ59">
        <f t="shared" si="50"/>
        <v>0</v>
      </c>
      <c r="GA59" s="45">
        <f t="shared" si="51"/>
        <v>108</v>
      </c>
      <c r="GB59" s="45">
        <f t="shared" si="52"/>
        <v>41.5</v>
      </c>
      <c r="GC59" s="44">
        <f t="shared" si="53"/>
        <v>-66.5</v>
      </c>
      <c r="GD59" s="44">
        <f t="shared" si="54"/>
        <v>4422.25</v>
      </c>
      <c r="GE59" s="44"/>
      <c r="GF59" s="44"/>
      <c r="GG59" s="44"/>
      <c r="GH59" s="44"/>
      <c r="GP59" s="1"/>
      <c r="GQ59" s="1">
        <v>4</v>
      </c>
      <c r="GR59">
        <f t="shared" si="57"/>
        <v>0</v>
      </c>
      <c r="GS59" s="45">
        <f t="shared" si="58"/>
        <v>107</v>
      </c>
      <c r="GT59" s="45">
        <f t="shared" si="59"/>
        <v>38</v>
      </c>
      <c r="GU59" s="44">
        <f t="shared" si="60"/>
        <v>-69</v>
      </c>
      <c r="GV59" s="44">
        <f t="shared" si="61"/>
        <v>4761</v>
      </c>
      <c r="GW59" s="44"/>
      <c r="GX59" s="44"/>
      <c r="GY59" s="44"/>
      <c r="GZ59" s="44"/>
      <c r="HI59" s="1">
        <v>4</v>
      </c>
      <c r="HJ59">
        <f t="shared" si="64"/>
        <v>2</v>
      </c>
      <c r="HK59" s="45">
        <f t="shared" si="65"/>
        <v>107</v>
      </c>
      <c r="HL59" s="45">
        <f t="shared" si="66"/>
        <v>99.5</v>
      </c>
      <c r="HM59" s="44">
        <f t="shared" si="67"/>
        <v>-7.5</v>
      </c>
      <c r="HN59" s="44">
        <f t="shared" si="68"/>
        <v>56.25</v>
      </c>
      <c r="HO59" s="44"/>
      <c r="HP59" s="44"/>
      <c r="HQ59" s="44"/>
      <c r="HR59" s="44"/>
      <c r="HZ59" s="1"/>
      <c r="IA59" s="1">
        <v>3</v>
      </c>
      <c r="IB59">
        <f>'Deepfakes gesamt (120)'!L59</f>
        <v>9</v>
      </c>
      <c r="IC59" s="45">
        <f t="shared" si="97"/>
        <v>91</v>
      </c>
      <c r="ID59" s="45">
        <f t="shared" si="71"/>
        <v>90.5</v>
      </c>
      <c r="IE59" s="44">
        <f t="shared" si="72"/>
        <v>-0.5</v>
      </c>
      <c r="IF59" s="44">
        <f t="shared" si="73"/>
        <v>0.25</v>
      </c>
      <c r="IG59" s="44"/>
      <c r="IH59" s="44"/>
      <c r="II59" s="44"/>
      <c r="IJ59" s="44"/>
      <c r="IR59" s="1"/>
      <c r="IT59" s="1">
        <v>3</v>
      </c>
      <c r="IU59" s="1">
        <f>'Deepfakes gesamt (120)'!M59</f>
        <v>4</v>
      </c>
      <c r="IV59" s="45">
        <f t="shared" si="76"/>
        <v>91</v>
      </c>
      <c r="IW59" s="45">
        <f t="shared" si="77"/>
        <v>40.5</v>
      </c>
      <c r="IX59" s="44">
        <f t="shared" si="78"/>
        <v>-50.5</v>
      </c>
      <c r="IY59" s="44">
        <f t="shared" si="79"/>
        <v>2550.25</v>
      </c>
      <c r="IZ59" s="44"/>
      <c r="JA59" s="44"/>
      <c r="JB59" s="44"/>
      <c r="JC59" s="44"/>
      <c r="JL59" s="1">
        <v>3</v>
      </c>
      <c r="JM59" s="1">
        <f>'Deepfakes gesamt (120)'!Q59</f>
        <v>4</v>
      </c>
      <c r="JN59" s="45">
        <f t="shared" si="82"/>
        <v>91</v>
      </c>
      <c r="JO59" s="45">
        <f t="shared" si="83"/>
        <v>72.5</v>
      </c>
      <c r="JP59" s="44">
        <f t="shared" si="84"/>
        <v>-18.5</v>
      </c>
      <c r="JQ59" s="44">
        <f t="shared" si="85"/>
        <v>342.25</v>
      </c>
      <c r="JR59" s="44"/>
      <c r="JS59" s="44"/>
      <c r="JT59" s="44"/>
      <c r="JU59" s="44"/>
      <c r="KD59" s="1">
        <v>3</v>
      </c>
      <c r="KE59" s="1">
        <f>'Deepfakes gesamt (120)'!Q59</f>
        <v>4</v>
      </c>
      <c r="KF59" s="45">
        <f t="shared" si="88"/>
        <v>107.5</v>
      </c>
      <c r="KG59" s="45">
        <f t="shared" si="89"/>
        <v>72.5</v>
      </c>
      <c r="KH59" s="44">
        <f t="shared" si="90"/>
        <v>-35</v>
      </c>
      <c r="KI59" s="44">
        <f t="shared" si="91"/>
        <v>1225</v>
      </c>
      <c r="KJ59" s="44"/>
      <c r="KK59" s="44"/>
      <c r="KL59" s="44"/>
      <c r="KM59" s="44"/>
    </row>
    <row r="60" spans="1:299" s="36" customFormat="1" x14ac:dyDescent="0.2">
      <c r="A60" s="32">
        <v>59</v>
      </c>
      <c r="B60" s="1">
        <v>6</v>
      </c>
      <c r="C60" s="27">
        <v>2</v>
      </c>
      <c r="D60" s="27">
        <v>1</v>
      </c>
      <c r="E60" s="27">
        <v>2</v>
      </c>
      <c r="F60" s="27">
        <v>2</v>
      </c>
      <c r="G60" s="27">
        <v>2</v>
      </c>
      <c r="H60" s="27">
        <v>2</v>
      </c>
      <c r="I60" s="27">
        <v>1</v>
      </c>
      <c r="J60" s="27">
        <v>2</v>
      </c>
      <c r="K60" s="27">
        <v>2</v>
      </c>
      <c r="L60" s="27">
        <v>2</v>
      </c>
      <c r="M60">
        <f t="shared" si="102"/>
        <v>2</v>
      </c>
      <c r="N60">
        <f t="shared" si="103"/>
        <v>8</v>
      </c>
      <c r="O60">
        <f t="shared" si="104"/>
        <v>10</v>
      </c>
      <c r="P60"/>
      <c r="Q60"/>
      <c r="R60"/>
      <c r="S60"/>
      <c r="T60">
        <v>59</v>
      </c>
      <c r="U60">
        <v>6</v>
      </c>
      <c r="V60">
        <f t="shared" si="100"/>
        <v>2</v>
      </c>
      <c r="W60"/>
      <c r="X60">
        <v>5.79</v>
      </c>
      <c r="Y60">
        <v>1.28</v>
      </c>
      <c r="Z60">
        <f t="shared" si="5"/>
        <v>0.20999999999999996</v>
      </c>
      <c r="AA60">
        <f t="shared" si="6"/>
        <v>0.72</v>
      </c>
      <c r="AB60">
        <f t="shared" si="94"/>
        <v>0.15119999999999997</v>
      </c>
      <c r="AC60"/>
      <c r="AD60"/>
      <c r="AE60">
        <f t="shared" si="7"/>
        <v>4.4099999999999986E-2</v>
      </c>
      <c r="AF60">
        <f t="shared" si="8"/>
        <v>0.51839999999999997</v>
      </c>
      <c r="AG60"/>
      <c r="AH60"/>
      <c r="AI60"/>
      <c r="AJ60"/>
      <c r="AK60"/>
      <c r="AL60"/>
      <c r="AM60"/>
      <c r="AN60"/>
      <c r="AO60"/>
      <c r="AP60">
        <v>59</v>
      </c>
      <c r="AQ60">
        <v>3</v>
      </c>
      <c r="AR60">
        <f t="shared" si="101"/>
        <v>2</v>
      </c>
      <c r="AS60">
        <v>2.69</v>
      </c>
      <c r="AT60">
        <f t="shared" si="10"/>
        <v>0.31000000000000005</v>
      </c>
      <c r="AU60">
        <f t="shared" si="11"/>
        <v>0.22320000000000004</v>
      </c>
      <c r="AV60"/>
      <c r="AW60"/>
      <c r="AX60">
        <f t="shared" si="12"/>
        <v>9.6100000000000033E-2</v>
      </c>
      <c r="AY60"/>
      <c r="AZ60"/>
      <c r="BA60"/>
      <c r="BB60"/>
      <c r="BC60"/>
      <c r="BD60"/>
      <c r="BE60" s="32">
        <v>59</v>
      </c>
      <c r="BF60" s="27">
        <v>1</v>
      </c>
      <c r="BG60" s="27">
        <v>2</v>
      </c>
      <c r="BH60" s="27">
        <v>1</v>
      </c>
      <c r="BI60" s="27">
        <v>2</v>
      </c>
      <c r="BJ60" s="27">
        <v>2</v>
      </c>
      <c r="BK60">
        <f t="shared" si="13"/>
        <v>2</v>
      </c>
      <c r="BL60" s="1"/>
      <c r="BM60" s="1"/>
      <c r="BN60" s="45"/>
      <c r="BO60" s="1"/>
      <c r="BP60" s="1">
        <v>6</v>
      </c>
      <c r="BQ60">
        <f t="shared" si="14"/>
        <v>2</v>
      </c>
      <c r="BR60" s="45">
        <f t="shared" si="15"/>
        <v>60</v>
      </c>
      <c r="BS60" s="45">
        <f t="shared" si="16"/>
        <v>90</v>
      </c>
      <c r="BT60" s="44">
        <f t="shared" si="17"/>
        <v>30</v>
      </c>
      <c r="BU60" s="44">
        <f t="shared" si="18"/>
        <v>900</v>
      </c>
      <c r="BV60" s="44"/>
      <c r="BW60" s="44"/>
      <c r="BX60" s="44"/>
      <c r="BY60" s="44"/>
      <c r="CI60" s="1">
        <v>3</v>
      </c>
      <c r="CJ60">
        <f t="shared" si="19"/>
        <v>2</v>
      </c>
      <c r="CK60" s="45">
        <f t="shared" si="20"/>
        <v>73.5</v>
      </c>
      <c r="CL60" s="45">
        <f t="shared" si="21"/>
        <v>90</v>
      </c>
      <c r="CM60" s="44">
        <f t="shared" si="22"/>
        <v>16.5</v>
      </c>
      <c r="CN60" s="44">
        <f t="shared" si="23"/>
        <v>272.25</v>
      </c>
      <c r="CO60" s="44"/>
      <c r="CP60" s="44"/>
      <c r="CQ60" s="44"/>
      <c r="CR60" s="44"/>
      <c r="DA60" s="1">
        <v>6</v>
      </c>
      <c r="DB60">
        <f t="shared" si="24"/>
        <v>2</v>
      </c>
      <c r="DC60" s="45">
        <f t="shared" si="25"/>
        <v>60</v>
      </c>
      <c r="DD60" s="45">
        <f t="shared" si="26"/>
        <v>99.5</v>
      </c>
      <c r="DE60" s="44">
        <f t="shared" si="27"/>
        <v>39.5</v>
      </c>
      <c r="DF60" s="44">
        <f t="shared" si="28"/>
        <v>1560.25</v>
      </c>
      <c r="DG60" s="44"/>
      <c r="DH60" s="44"/>
      <c r="DI60" s="44"/>
      <c r="DJ60" s="44"/>
      <c r="DT60" s="1">
        <v>3</v>
      </c>
      <c r="DU60">
        <f t="shared" si="31"/>
        <v>2</v>
      </c>
      <c r="DV60" s="45">
        <f t="shared" si="95"/>
        <v>73.5</v>
      </c>
      <c r="DW60" s="45">
        <f t="shared" si="32"/>
        <v>99.5</v>
      </c>
      <c r="DX60" s="44">
        <f t="shared" si="33"/>
        <v>26</v>
      </c>
      <c r="DY60" s="44">
        <f t="shared" si="34"/>
        <v>676</v>
      </c>
      <c r="DZ60" s="44"/>
      <c r="EA60" s="44"/>
      <c r="EB60" s="44"/>
      <c r="EC60" s="44"/>
      <c r="EL60" s="1">
        <v>3</v>
      </c>
      <c r="EM60">
        <f t="shared" si="37"/>
        <v>2</v>
      </c>
      <c r="EN60" s="45">
        <f t="shared" si="38"/>
        <v>102.5</v>
      </c>
      <c r="EO60" s="45">
        <f t="shared" si="39"/>
        <v>99.5</v>
      </c>
      <c r="EP60" s="44">
        <f t="shared" si="40"/>
        <v>-3</v>
      </c>
      <c r="EQ60" s="44">
        <f t="shared" si="41"/>
        <v>9</v>
      </c>
      <c r="ER60" s="44"/>
      <c r="ES60" s="44"/>
      <c r="ET60" s="44"/>
      <c r="EU60" s="44"/>
      <c r="FF60" s="1">
        <v>3</v>
      </c>
      <c r="FG60">
        <f t="shared" si="44"/>
        <v>2</v>
      </c>
      <c r="FH60" s="45">
        <f t="shared" si="96"/>
        <v>102.5</v>
      </c>
      <c r="FI60" s="45">
        <f t="shared" si="45"/>
        <v>90</v>
      </c>
      <c r="FJ60" s="44">
        <f t="shared" si="46"/>
        <v>-12.5</v>
      </c>
      <c r="FK60" s="44">
        <f t="shared" si="47"/>
        <v>156.25</v>
      </c>
      <c r="FL60" s="44"/>
      <c r="FM60" s="44"/>
      <c r="FN60" s="44"/>
      <c r="FO60" s="44"/>
      <c r="FY60" s="1">
        <v>2</v>
      </c>
      <c r="FZ60">
        <f t="shared" si="50"/>
        <v>0</v>
      </c>
      <c r="GA60" s="45">
        <f t="shared" si="51"/>
        <v>26.5</v>
      </c>
      <c r="GB60" s="45">
        <f t="shared" si="52"/>
        <v>41.5</v>
      </c>
      <c r="GC60" s="44">
        <f t="shared" si="53"/>
        <v>15</v>
      </c>
      <c r="GD60" s="44">
        <f t="shared" si="54"/>
        <v>225</v>
      </c>
      <c r="GE60" s="44"/>
      <c r="GF60" s="44"/>
      <c r="GG60" s="44"/>
      <c r="GH60" s="44"/>
      <c r="GP60" s="1"/>
      <c r="GQ60" s="1">
        <v>3</v>
      </c>
      <c r="GR60">
        <f t="shared" si="57"/>
        <v>0</v>
      </c>
      <c r="GS60" s="45">
        <f t="shared" si="58"/>
        <v>62.5</v>
      </c>
      <c r="GT60" s="45">
        <f t="shared" si="59"/>
        <v>38</v>
      </c>
      <c r="GU60" s="44">
        <f t="shared" si="60"/>
        <v>-24.5</v>
      </c>
      <c r="GV60" s="44">
        <f t="shared" si="61"/>
        <v>600.25</v>
      </c>
      <c r="GW60" s="44"/>
      <c r="GX60" s="44"/>
      <c r="GY60" s="44"/>
      <c r="GZ60" s="44"/>
      <c r="HI60" s="1">
        <v>3</v>
      </c>
      <c r="HJ60">
        <f t="shared" si="64"/>
        <v>2</v>
      </c>
      <c r="HK60" s="45">
        <f t="shared" si="65"/>
        <v>62.5</v>
      </c>
      <c r="HL60" s="45">
        <f t="shared" si="66"/>
        <v>99.5</v>
      </c>
      <c r="HM60" s="44">
        <f t="shared" si="67"/>
        <v>37</v>
      </c>
      <c r="HN60" s="44">
        <f t="shared" si="68"/>
        <v>1369</v>
      </c>
      <c r="HO60" s="44"/>
      <c r="HP60" s="44"/>
      <c r="HQ60" s="44"/>
      <c r="HR60" s="44"/>
      <c r="HZ60" s="1"/>
      <c r="IA60" s="1">
        <v>3</v>
      </c>
      <c r="IB60">
        <f>'Deepfakes gesamt (120)'!L60</f>
        <v>8</v>
      </c>
      <c r="IC60" s="45">
        <f t="shared" si="97"/>
        <v>91</v>
      </c>
      <c r="ID60" s="45">
        <f t="shared" si="71"/>
        <v>67.5</v>
      </c>
      <c r="IE60" s="44">
        <f t="shared" si="72"/>
        <v>-23.5</v>
      </c>
      <c r="IF60" s="44">
        <f t="shared" si="73"/>
        <v>552.25</v>
      </c>
      <c r="IG60" s="44"/>
      <c r="IH60" s="44"/>
      <c r="II60" s="44"/>
      <c r="IJ60" s="44"/>
      <c r="IR60" s="1"/>
      <c r="IT60" s="1">
        <v>3</v>
      </c>
      <c r="IU60" s="1">
        <f>'Deepfakes gesamt (120)'!M60</f>
        <v>3</v>
      </c>
      <c r="IV60" s="45">
        <f t="shared" si="76"/>
        <v>91</v>
      </c>
      <c r="IW60" s="45">
        <f t="shared" si="77"/>
        <v>16</v>
      </c>
      <c r="IX60" s="44">
        <f t="shared" si="78"/>
        <v>-75</v>
      </c>
      <c r="IY60" s="44">
        <f t="shared" si="79"/>
        <v>5625</v>
      </c>
      <c r="IZ60" s="44"/>
      <c r="JA60" s="44"/>
      <c r="JB60" s="44"/>
      <c r="JC60" s="44"/>
      <c r="JL60" s="1">
        <v>3</v>
      </c>
      <c r="JM60" s="1">
        <f>'Deepfakes gesamt (120)'!Q60</f>
        <v>3</v>
      </c>
      <c r="JN60" s="45">
        <f t="shared" si="82"/>
        <v>91</v>
      </c>
      <c r="JO60" s="45">
        <f t="shared" si="83"/>
        <v>34</v>
      </c>
      <c r="JP60" s="44">
        <f t="shared" si="84"/>
        <v>-57</v>
      </c>
      <c r="JQ60" s="44">
        <f t="shared" si="85"/>
        <v>3249</v>
      </c>
      <c r="JR60" s="44"/>
      <c r="JS60" s="44"/>
      <c r="JT60" s="44"/>
      <c r="JU60" s="44"/>
      <c r="KD60" s="1">
        <v>1</v>
      </c>
      <c r="KE60" s="1">
        <f>'Deepfakes gesamt (120)'!Q60</f>
        <v>3</v>
      </c>
      <c r="KF60" s="45">
        <f t="shared" si="88"/>
        <v>24.5</v>
      </c>
      <c r="KG60" s="45">
        <f t="shared" si="89"/>
        <v>34</v>
      </c>
      <c r="KH60" s="44">
        <f t="shared" si="90"/>
        <v>9.5</v>
      </c>
      <c r="KI60" s="44">
        <f t="shared" si="91"/>
        <v>90.25</v>
      </c>
      <c r="KJ60" s="44"/>
      <c r="KK60" s="44"/>
      <c r="KL60" s="44"/>
      <c r="KM60" s="44"/>
    </row>
    <row r="61" spans="1:299" s="36" customFormat="1" x14ac:dyDescent="0.2">
      <c r="A61" s="32">
        <v>60</v>
      </c>
      <c r="B61" s="1">
        <v>5</v>
      </c>
      <c r="C61" s="27">
        <v>2</v>
      </c>
      <c r="D61" s="27">
        <v>2</v>
      </c>
      <c r="E61" s="27">
        <v>2</v>
      </c>
      <c r="F61" s="27">
        <v>2</v>
      </c>
      <c r="G61" s="27">
        <v>2</v>
      </c>
      <c r="H61" s="27">
        <v>2</v>
      </c>
      <c r="I61" s="27">
        <v>2</v>
      </c>
      <c r="J61" s="27">
        <v>2</v>
      </c>
      <c r="K61" s="27">
        <v>2</v>
      </c>
      <c r="L61" s="27">
        <v>2</v>
      </c>
      <c r="M61">
        <f t="shared" si="102"/>
        <v>0</v>
      </c>
      <c r="N61">
        <f t="shared" si="103"/>
        <v>10</v>
      </c>
      <c r="O61">
        <f t="shared" si="104"/>
        <v>10</v>
      </c>
      <c r="P61"/>
      <c r="Q61"/>
      <c r="R61"/>
      <c r="S61"/>
      <c r="T61">
        <v>60</v>
      </c>
      <c r="U61">
        <v>5</v>
      </c>
      <c r="V61">
        <f t="shared" si="100"/>
        <v>0</v>
      </c>
      <c r="W61"/>
      <c r="X61">
        <v>5.79</v>
      </c>
      <c r="Y61">
        <v>1.28</v>
      </c>
      <c r="Z61">
        <f t="shared" si="5"/>
        <v>-0.79</v>
      </c>
      <c r="AA61">
        <f t="shared" si="6"/>
        <v>-1.28</v>
      </c>
      <c r="AB61">
        <f t="shared" si="94"/>
        <v>1.0112000000000001</v>
      </c>
      <c r="AC61"/>
      <c r="AD61"/>
      <c r="AE61">
        <f t="shared" si="7"/>
        <v>0.6241000000000001</v>
      </c>
      <c r="AF61">
        <f t="shared" si="8"/>
        <v>1.6384000000000001</v>
      </c>
      <c r="AG61"/>
      <c r="AH61"/>
      <c r="AI61"/>
      <c r="AJ61"/>
      <c r="AK61"/>
      <c r="AL61"/>
      <c r="AM61"/>
      <c r="AN61"/>
      <c r="AO61"/>
      <c r="AP61">
        <v>60</v>
      </c>
      <c r="AQ61">
        <v>2</v>
      </c>
      <c r="AR61">
        <f t="shared" si="101"/>
        <v>0</v>
      </c>
      <c r="AS61">
        <v>2.69</v>
      </c>
      <c r="AT61">
        <f t="shared" si="10"/>
        <v>-0.69</v>
      </c>
      <c r="AU61">
        <f t="shared" si="11"/>
        <v>0.88319999999999999</v>
      </c>
      <c r="AV61"/>
      <c r="AW61"/>
      <c r="AX61">
        <f t="shared" si="12"/>
        <v>0.47609999999999991</v>
      </c>
      <c r="AY61"/>
      <c r="AZ61"/>
      <c r="BA61"/>
      <c r="BB61"/>
      <c r="BC61"/>
      <c r="BD61"/>
      <c r="BE61" s="32">
        <v>60</v>
      </c>
      <c r="BF61" s="27">
        <v>2</v>
      </c>
      <c r="BG61" s="27">
        <v>2</v>
      </c>
      <c r="BH61" s="27">
        <v>2</v>
      </c>
      <c r="BI61" s="27">
        <v>2</v>
      </c>
      <c r="BJ61" s="27">
        <v>2</v>
      </c>
      <c r="BK61">
        <f t="shared" si="13"/>
        <v>0</v>
      </c>
      <c r="BL61" s="1"/>
      <c r="BM61" s="1"/>
      <c r="BN61" s="45"/>
      <c r="BO61" s="1"/>
      <c r="BP61" s="1">
        <v>5</v>
      </c>
      <c r="BQ61">
        <f t="shared" si="14"/>
        <v>0</v>
      </c>
      <c r="BR61" s="45">
        <f t="shared" si="15"/>
        <v>42</v>
      </c>
      <c r="BS61" s="45">
        <f t="shared" si="16"/>
        <v>22</v>
      </c>
      <c r="BT61" s="44">
        <f t="shared" si="17"/>
        <v>-20</v>
      </c>
      <c r="BU61" s="44">
        <f t="shared" si="18"/>
        <v>400</v>
      </c>
      <c r="BV61" s="44"/>
      <c r="BW61" s="44"/>
      <c r="BX61" s="44"/>
      <c r="BY61" s="44"/>
      <c r="CI61" s="1">
        <v>2</v>
      </c>
      <c r="CJ61">
        <f t="shared" si="19"/>
        <v>0</v>
      </c>
      <c r="CK61" s="45">
        <f t="shared" si="20"/>
        <v>30.5</v>
      </c>
      <c r="CL61" s="45">
        <f t="shared" si="21"/>
        <v>22</v>
      </c>
      <c r="CM61" s="44">
        <f t="shared" si="22"/>
        <v>-8.5</v>
      </c>
      <c r="CN61" s="44">
        <f t="shared" si="23"/>
        <v>72.25</v>
      </c>
      <c r="CO61" s="44"/>
      <c r="CP61" s="44"/>
      <c r="CQ61" s="44"/>
      <c r="CR61" s="44"/>
      <c r="DA61" s="1">
        <v>5</v>
      </c>
      <c r="DB61">
        <f t="shared" si="24"/>
        <v>0</v>
      </c>
      <c r="DC61" s="45">
        <f t="shared" si="25"/>
        <v>42</v>
      </c>
      <c r="DD61" s="45">
        <f t="shared" si="26"/>
        <v>27</v>
      </c>
      <c r="DE61" s="44">
        <f t="shared" si="27"/>
        <v>-15</v>
      </c>
      <c r="DF61" s="44">
        <f t="shared" si="28"/>
        <v>225</v>
      </c>
      <c r="DG61" s="44"/>
      <c r="DH61" s="44"/>
      <c r="DI61" s="44"/>
      <c r="DJ61" s="44"/>
      <c r="DT61" s="1">
        <v>2</v>
      </c>
      <c r="DU61">
        <f t="shared" si="31"/>
        <v>0</v>
      </c>
      <c r="DV61" s="45">
        <f t="shared" si="95"/>
        <v>30.5</v>
      </c>
      <c r="DW61" s="45">
        <f t="shared" si="32"/>
        <v>27</v>
      </c>
      <c r="DX61" s="44">
        <f t="shared" si="33"/>
        <v>-3.5</v>
      </c>
      <c r="DY61" s="44">
        <f t="shared" si="34"/>
        <v>12.25</v>
      </c>
      <c r="DZ61" s="44"/>
      <c r="EA61" s="44"/>
      <c r="EB61" s="44"/>
      <c r="EC61" s="44"/>
      <c r="EL61" s="1">
        <v>1</v>
      </c>
      <c r="EM61">
        <f t="shared" si="37"/>
        <v>0</v>
      </c>
      <c r="EN61" s="45">
        <f t="shared" si="38"/>
        <v>14</v>
      </c>
      <c r="EO61" s="45">
        <f t="shared" si="39"/>
        <v>27</v>
      </c>
      <c r="EP61" s="44">
        <f t="shared" si="40"/>
        <v>13</v>
      </c>
      <c r="EQ61" s="44">
        <f t="shared" si="41"/>
        <v>169</v>
      </c>
      <c r="ER61" s="44"/>
      <c r="ES61" s="44"/>
      <c r="ET61" s="44"/>
      <c r="EU61" s="44"/>
      <c r="FF61" s="1">
        <v>1</v>
      </c>
      <c r="FG61">
        <f t="shared" si="44"/>
        <v>0</v>
      </c>
      <c r="FH61" s="45">
        <f t="shared" si="96"/>
        <v>14</v>
      </c>
      <c r="FI61" s="45">
        <f t="shared" si="45"/>
        <v>22</v>
      </c>
      <c r="FJ61" s="44">
        <f t="shared" si="46"/>
        <v>8</v>
      </c>
      <c r="FK61" s="44">
        <f t="shared" si="47"/>
        <v>64</v>
      </c>
      <c r="FL61" s="44"/>
      <c r="FM61" s="44"/>
      <c r="FN61" s="44"/>
      <c r="FO61" s="44"/>
      <c r="FY61" s="1">
        <v>3</v>
      </c>
      <c r="FZ61">
        <f t="shared" si="50"/>
        <v>0</v>
      </c>
      <c r="GA61" s="45">
        <f t="shared" si="51"/>
        <v>70</v>
      </c>
      <c r="GB61" s="45">
        <f t="shared" si="52"/>
        <v>41.5</v>
      </c>
      <c r="GC61" s="44">
        <f t="shared" si="53"/>
        <v>-28.5</v>
      </c>
      <c r="GD61" s="44">
        <f t="shared" si="54"/>
        <v>812.25</v>
      </c>
      <c r="GE61" s="44"/>
      <c r="GF61" s="44"/>
      <c r="GG61" s="44"/>
      <c r="GH61" s="44"/>
      <c r="GP61" s="1"/>
      <c r="GQ61" s="1">
        <v>2</v>
      </c>
      <c r="GR61">
        <f t="shared" si="57"/>
        <v>0</v>
      </c>
      <c r="GS61" s="45">
        <f t="shared" si="58"/>
        <v>19.5</v>
      </c>
      <c r="GT61" s="45">
        <f t="shared" si="59"/>
        <v>38</v>
      </c>
      <c r="GU61" s="44">
        <f t="shared" si="60"/>
        <v>18.5</v>
      </c>
      <c r="GV61" s="44">
        <f t="shared" si="61"/>
        <v>342.25</v>
      </c>
      <c r="GW61" s="44"/>
      <c r="GX61" s="44"/>
      <c r="GY61" s="44"/>
      <c r="GZ61" s="44"/>
      <c r="HI61" s="1">
        <v>2</v>
      </c>
      <c r="HJ61">
        <f t="shared" si="64"/>
        <v>0</v>
      </c>
      <c r="HK61" s="45">
        <f t="shared" si="65"/>
        <v>19.5</v>
      </c>
      <c r="HL61" s="45">
        <f t="shared" si="66"/>
        <v>27</v>
      </c>
      <c r="HM61" s="44">
        <f t="shared" si="67"/>
        <v>7.5</v>
      </c>
      <c r="HN61" s="44">
        <f t="shared" si="68"/>
        <v>56.25</v>
      </c>
      <c r="HO61" s="44"/>
      <c r="HP61" s="44"/>
      <c r="HQ61" s="44"/>
      <c r="HR61" s="44"/>
      <c r="HZ61" s="1"/>
      <c r="IA61" s="1">
        <v>3</v>
      </c>
      <c r="IB61">
        <f>'Deepfakes gesamt (120)'!L61</f>
        <v>7</v>
      </c>
      <c r="IC61" s="45">
        <f t="shared" si="97"/>
        <v>91</v>
      </c>
      <c r="ID61" s="45">
        <f t="shared" si="71"/>
        <v>46</v>
      </c>
      <c r="IE61" s="44">
        <f t="shared" si="72"/>
        <v>-45</v>
      </c>
      <c r="IF61" s="44">
        <f t="shared" si="73"/>
        <v>2025</v>
      </c>
      <c r="IG61" s="44"/>
      <c r="IH61" s="44"/>
      <c r="II61" s="44"/>
      <c r="IJ61" s="44"/>
      <c r="IR61" s="1"/>
      <c r="IT61" s="1">
        <v>3</v>
      </c>
      <c r="IU61" s="1">
        <f>'Deepfakes gesamt (120)'!M61</f>
        <v>2</v>
      </c>
      <c r="IV61" s="45">
        <f t="shared" si="76"/>
        <v>91</v>
      </c>
      <c r="IW61" s="45">
        <f t="shared" si="77"/>
        <v>2.5</v>
      </c>
      <c r="IX61" s="44">
        <f t="shared" si="78"/>
        <v>-88.5</v>
      </c>
      <c r="IY61" s="44">
        <f t="shared" si="79"/>
        <v>7832.25</v>
      </c>
      <c r="IZ61" s="44"/>
      <c r="JA61" s="44"/>
      <c r="JB61" s="44"/>
      <c r="JC61" s="44"/>
      <c r="JL61" s="1">
        <v>3</v>
      </c>
      <c r="JM61" s="1">
        <f>'Deepfakes gesamt (120)'!Q61</f>
        <v>2</v>
      </c>
      <c r="JN61" s="45">
        <f t="shared" si="82"/>
        <v>91</v>
      </c>
      <c r="JO61" s="45">
        <f t="shared" si="83"/>
        <v>9.5</v>
      </c>
      <c r="JP61" s="44">
        <f t="shared" si="84"/>
        <v>-81.5</v>
      </c>
      <c r="JQ61" s="44">
        <f t="shared" si="85"/>
        <v>6642.25</v>
      </c>
      <c r="JR61" s="44"/>
      <c r="JS61" s="44"/>
      <c r="JT61" s="44"/>
      <c r="JU61" s="44"/>
      <c r="KD61" s="1">
        <v>1</v>
      </c>
      <c r="KE61" s="1">
        <f>'Deepfakes gesamt (120)'!Q61</f>
        <v>2</v>
      </c>
      <c r="KF61" s="45">
        <f t="shared" si="88"/>
        <v>24.5</v>
      </c>
      <c r="KG61" s="45">
        <f t="shared" si="89"/>
        <v>9.5</v>
      </c>
      <c r="KH61" s="44">
        <f t="shared" si="90"/>
        <v>-15</v>
      </c>
      <c r="KI61" s="44">
        <f t="shared" si="91"/>
        <v>225</v>
      </c>
      <c r="KJ61" s="44"/>
      <c r="KK61" s="44"/>
      <c r="KL61" s="44"/>
      <c r="KM61" s="44"/>
    </row>
    <row r="62" spans="1:299" x14ac:dyDescent="0.2">
      <c r="A62" s="32">
        <v>61</v>
      </c>
      <c r="B62" s="1">
        <v>5</v>
      </c>
      <c r="C62" s="27">
        <v>2</v>
      </c>
      <c r="D62" s="27">
        <v>2</v>
      </c>
      <c r="E62" s="27">
        <v>2</v>
      </c>
      <c r="F62" s="27">
        <v>2</v>
      </c>
      <c r="G62" s="27">
        <v>1</v>
      </c>
      <c r="H62" s="27">
        <v>1</v>
      </c>
      <c r="I62" s="27">
        <v>1</v>
      </c>
      <c r="J62" s="27">
        <v>1</v>
      </c>
      <c r="K62" s="27">
        <v>2</v>
      </c>
      <c r="L62" s="27">
        <v>2</v>
      </c>
      <c r="M62">
        <f t="shared" si="102"/>
        <v>4</v>
      </c>
      <c r="N62">
        <f t="shared" si="103"/>
        <v>6</v>
      </c>
      <c r="O62">
        <f t="shared" si="104"/>
        <v>10</v>
      </c>
      <c r="T62">
        <v>61</v>
      </c>
      <c r="U62">
        <v>5</v>
      </c>
      <c r="V62">
        <f t="shared" si="100"/>
        <v>4</v>
      </c>
      <c r="X62">
        <v>5.79</v>
      </c>
      <c r="Y62">
        <v>1.28</v>
      </c>
      <c r="Z62">
        <f t="shared" si="5"/>
        <v>-0.79</v>
      </c>
      <c r="AA62">
        <f t="shared" si="6"/>
        <v>2.7199999999999998</v>
      </c>
      <c r="AB62">
        <f t="shared" si="94"/>
        <v>-2.1488</v>
      </c>
      <c r="AE62">
        <f t="shared" si="7"/>
        <v>0.6241000000000001</v>
      </c>
      <c r="AF62">
        <f t="shared" si="8"/>
        <v>7.3983999999999988</v>
      </c>
      <c r="AP62">
        <v>61</v>
      </c>
      <c r="AQ62">
        <v>3</v>
      </c>
      <c r="AR62">
        <f t="shared" si="101"/>
        <v>4</v>
      </c>
      <c r="AS62">
        <v>2.69</v>
      </c>
      <c r="AT62">
        <f t="shared" si="10"/>
        <v>0.31000000000000005</v>
      </c>
      <c r="AU62">
        <f t="shared" si="11"/>
        <v>0.84320000000000006</v>
      </c>
      <c r="AX62">
        <f t="shared" si="12"/>
        <v>9.6100000000000033E-2</v>
      </c>
      <c r="BE62" s="32">
        <v>61</v>
      </c>
      <c r="BF62" s="27">
        <v>2</v>
      </c>
      <c r="BG62" s="27">
        <v>1</v>
      </c>
      <c r="BH62" s="27">
        <v>1</v>
      </c>
      <c r="BI62" s="27">
        <v>1</v>
      </c>
      <c r="BJ62" s="27">
        <v>2</v>
      </c>
      <c r="BK62">
        <f t="shared" si="13"/>
        <v>3</v>
      </c>
      <c r="BL62" s="1"/>
      <c r="BM62" s="1"/>
      <c r="BN62" s="45"/>
      <c r="BO62" s="1"/>
      <c r="BP62" s="1">
        <v>5</v>
      </c>
      <c r="BQ62">
        <f t="shared" si="14"/>
        <v>4</v>
      </c>
      <c r="BR62" s="45">
        <f t="shared" si="15"/>
        <v>42</v>
      </c>
      <c r="BS62" s="45">
        <f t="shared" si="16"/>
        <v>115</v>
      </c>
      <c r="BT62" s="44">
        <f t="shared" si="17"/>
        <v>73</v>
      </c>
      <c r="BU62" s="44">
        <f t="shared" si="18"/>
        <v>5329</v>
      </c>
      <c r="BV62" s="44"/>
      <c r="BW62" s="44"/>
      <c r="BX62" s="44"/>
      <c r="BY62" s="44"/>
      <c r="CI62" s="1">
        <v>3</v>
      </c>
      <c r="CJ62">
        <f t="shared" si="19"/>
        <v>4</v>
      </c>
      <c r="CK62" s="45">
        <f t="shared" si="20"/>
        <v>73.5</v>
      </c>
      <c r="CL62" s="45">
        <f t="shared" si="21"/>
        <v>115</v>
      </c>
      <c r="CM62" s="44">
        <f t="shared" si="22"/>
        <v>41.5</v>
      </c>
      <c r="CN62" s="44">
        <f t="shared" si="23"/>
        <v>1722.25</v>
      </c>
      <c r="CO62" s="44"/>
      <c r="CP62" s="44"/>
      <c r="CQ62" s="44"/>
      <c r="CR62" s="44"/>
      <c r="DA62" s="1">
        <v>5</v>
      </c>
      <c r="DB62">
        <f t="shared" si="24"/>
        <v>3</v>
      </c>
      <c r="DC62" s="45">
        <f t="shared" si="25"/>
        <v>42</v>
      </c>
      <c r="DD62" s="45">
        <f t="shared" si="26"/>
        <v>113</v>
      </c>
      <c r="DE62" s="44">
        <f t="shared" si="27"/>
        <v>71</v>
      </c>
      <c r="DF62" s="44">
        <f t="shared" si="28"/>
        <v>5041</v>
      </c>
      <c r="DG62" s="44"/>
      <c r="DH62" s="44"/>
      <c r="DI62" s="44"/>
      <c r="DJ62" s="44"/>
      <c r="DT62" s="1">
        <v>3</v>
      </c>
      <c r="DU62">
        <f t="shared" si="31"/>
        <v>3</v>
      </c>
      <c r="DV62" s="45">
        <f t="shared" si="95"/>
        <v>73.5</v>
      </c>
      <c r="DW62" s="45">
        <f t="shared" si="32"/>
        <v>113</v>
      </c>
      <c r="DX62" s="44">
        <f t="shared" si="33"/>
        <v>39.5</v>
      </c>
      <c r="DY62" s="44">
        <f t="shared" si="34"/>
        <v>1560.25</v>
      </c>
      <c r="DZ62" s="44"/>
      <c r="EA62" s="44"/>
      <c r="EB62" s="44"/>
      <c r="EC62" s="44"/>
      <c r="EL62" s="1">
        <v>2</v>
      </c>
      <c r="EM62">
        <f t="shared" si="37"/>
        <v>3</v>
      </c>
      <c r="EN62" s="45">
        <f t="shared" si="38"/>
        <v>56</v>
      </c>
      <c r="EO62" s="45">
        <f t="shared" si="39"/>
        <v>113</v>
      </c>
      <c r="EP62" s="44">
        <f t="shared" si="40"/>
        <v>57</v>
      </c>
      <c r="EQ62" s="44">
        <f t="shared" si="41"/>
        <v>3249</v>
      </c>
      <c r="ER62" s="44"/>
      <c r="ES62" s="44"/>
      <c r="ET62" s="44"/>
      <c r="EU62" s="44"/>
      <c r="FF62" s="1">
        <v>2</v>
      </c>
      <c r="FG62">
        <f t="shared" si="44"/>
        <v>4</v>
      </c>
      <c r="FH62" s="45">
        <f t="shared" si="96"/>
        <v>56</v>
      </c>
      <c r="FI62" s="45">
        <f t="shared" si="45"/>
        <v>115</v>
      </c>
      <c r="FJ62" s="44">
        <f t="shared" si="46"/>
        <v>59</v>
      </c>
      <c r="FK62" s="44">
        <f t="shared" si="47"/>
        <v>3481</v>
      </c>
      <c r="FL62" s="44"/>
      <c r="FM62" s="44"/>
      <c r="FN62" s="44"/>
      <c r="FO62" s="44"/>
      <c r="FY62" s="1">
        <v>3</v>
      </c>
      <c r="FZ62">
        <f t="shared" si="50"/>
        <v>0</v>
      </c>
      <c r="GA62" s="45">
        <f t="shared" si="51"/>
        <v>70</v>
      </c>
      <c r="GB62" s="45">
        <f t="shared" si="52"/>
        <v>41.5</v>
      </c>
      <c r="GC62" s="44">
        <f t="shared" si="53"/>
        <v>-28.5</v>
      </c>
      <c r="GD62" s="44">
        <f t="shared" si="54"/>
        <v>812.25</v>
      </c>
      <c r="GE62" s="44"/>
      <c r="GF62" s="44"/>
      <c r="GG62" s="44"/>
      <c r="GH62" s="44"/>
      <c r="GP62" s="1"/>
      <c r="GQ62" s="1">
        <v>4</v>
      </c>
      <c r="GR62">
        <f t="shared" si="57"/>
        <v>0</v>
      </c>
      <c r="GS62" s="45">
        <f t="shared" si="58"/>
        <v>107</v>
      </c>
      <c r="GT62" s="45">
        <f t="shared" si="59"/>
        <v>38</v>
      </c>
      <c r="GU62" s="44">
        <f t="shared" si="60"/>
        <v>-69</v>
      </c>
      <c r="GV62" s="44">
        <f t="shared" si="61"/>
        <v>4761</v>
      </c>
      <c r="GW62" s="44"/>
      <c r="GX62" s="44"/>
      <c r="GY62" s="44"/>
      <c r="GZ62" s="44"/>
      <c r="HI62" s="1">
        <v>4</v>
      </c>
      <c r="HJ62">
        <f t="shared" si="64"/>
        <v>3</v>
      </c>
      <c r="HK62" s="45">
        <f t="shared" si="65"/>
        <v>107</v>
      </c>
      <c r="HL62" s="45">
        <f t="shared" si="66"/>
        <v>113</v>
      </c>
      <c r="HM62" s="44">
        <f t="shared" si="67"/>
        <v>6</v>
      </c>
      <c r="HN62" s="44">
        <f t="shared" si="68"/>
        <v>36</v>
      </c>
      <c r="HO62" s="44"/>
      <c r="HP62" s="44"/>
      <c r="HQ62" s="44"/>
      <c r="HR62" s="44"/>
      <c r="HZ62" s="1"/>
      <c r="IA62" s="1">
        <v>2</v>
      </c>
      <c r="IB62">
        <f>'Deepfakes gesamt (120)'!L62</f>
        <v>10</v>
      </c>
      <c r="IC62" s="45">
        <f t="shared" si="97"/>
        <v>42.5</v>
      </c>
      <c r="ID62" s="45">
        <f t="shared" si="71"/>
        <v>110.5</v>
      </c>
      <c r="IE62" s="44">
        <f t="shared" si="72"/>
        <v>68</v>
      </c>
      <c r="IF62" s="44">
        <f t="shared" si="73"/>
        <v>4624</v>
      </c>
      <c r="IG62" s="44"/>
      <c r="IH62" s="44"/>
      <c r="II62" s="44"/>
      <c r="IJ62" s="44"/>
      <c r="IR62" s="1"/>
      <c r="IT62" s="1">
        <v>2</v>
      </c>
      <c r="IU62" s="1">
        <f>'Deepfakes gesamt (120)'!M62</f>
        <v>5</v>
      </c>
      <c r="IV62" s="45">
        <f t="shared" si="76"/>
        <v>42.5</v>
      </c>
      <c r="IW62" s="45">
        <f t="shared" si="77"/>
        <v>72</v>
      </c>
      <c r="IX62" s="44">
        <f t="shared" si="78"/>
        <v>29.5</v>
      </c>
      <c r="IY62" s="44">
        <f t="shared" si="79"/>
        <v>870.25</v>
      </c>
      <c r="IZ62" s="44"/>
      <c r="JA62" s="44"/>
      <c r="JB62" s="44"/>
      <c r="JC62" s="44"/>
      <c r="JL62" s="1">
        <v>2</v>
      </c>
      <c r="JM62" s="1">
        <f>'Deepfakes gesamt (120)'!Q62</f>
        <v>5</v>
      </c>
      <c r="JN62" s="45">
        <f t="shared" si="82"/>
        <v>42.5</v>
      </c>
      <c r="JO62" s="45">
        <f t="shared" si="83"/>
        <v>107</v>
      </c>
      <c r="JP62" s="44">
        <f t="shared" si="84"/>
        <v>64.5</v>
      </c>
      <c r="JQ62" s="44">
        <f t="shared" si="85"/>
        <v>4160.25</v>
      </c>
      <c r="JR62" s="44"/>
      <c r="JS62" s="44"/>
      <c r="JT62" s="44"/>
      <c r="JU62" s="44"/>
      <c r="KD62" s="1">
        <v>1</v>
      </c>
      <c r="KE62" s="1">
        <f>'Deepfakes gesamt (120)'!Q62</f>
        <v>5</v>
      </c>
      <c r="KF62" s="45">
        <f t="shared" si="88"/>
        <v>24.5</v>
      </c>
      <c r="KG62" s="45">
        <f t="shared" si="89"/>
        <v>107</v>
      </c>
      <c r="KH62" s="44">
        <f t="shared" si="90"/>
        <v>82.5</v>
      </c>
      <c r="KI62" s="44">
        <f t="shared" si="91"/>
        <v>6806.25</v>
      </c>
      <c r="KJ62" s="44"/>
      <c r="KK62" s="44"/>
      <c r="KL62" s="44"/>
      <c r="KM62" s="44"/>
    </row>
    <row r="63" spans="1:299" s="36" customFormat="1" x14ac:dyDescent="0.2">
      <c r="A63" s="32">
        <v>62</v>
      </c>
      <c r="B63" s="1">
        <v>5</v>
      </c>
      <c r="C63" s="27">
        <v>2</v>
      </c>
      <c r="D63" s="27">
        <v>2</v>
      </c>
      <c r="E63" s="27">
        <v>2</v>
      </c>
      <c r="F63" s="27">
        <v>2</v>
      </c>
      <c r="G63" s="27">
        <v>2</v>
      </c>
      <c r="H63" s="27">
        <v>2</v>
      </c>
      <c r="I63" s="27">
        <v>2</v>
      </c>
      <c r="J63" s="27">
        <v>2</v>
      </c>
      <c r="K63" s="27">
        <v>2</v>
      </c>
      <c r="L63" s="27">
        <v>2</v>
      </c>
      <c r="M63">
        <f t="shared" si="102"/>
        <v>0</v>
      </c>
      <c r="N63">
        <f t="shared" si="103"/>
        <v>10</v>
      </c>
      <c r="O63">
        <f t="shared" si="104"/>
        <v>10</v>
      </c>
      <c r="P63"/>
      <c r="Q63"/>
      <c r="R63"/>
      <c r="S63"/>
      <c r="T63">
        <v>62</v>
      </c>
      <c r="U63">
        <v>5</v>
      </c>
      <c r="V63">
        <f t="shared" si="100"/>
        <v>0</v>
      </c>
      <c r="W63"/>
      <c r="X63">
        <v>5.79</v>
      </c>
      <c r="Y63">
        <v>1.28</v>
      </c>
      <c r="Z63">
        <f t="shared" si="5"/>
        <v>-0.79</v>
      </c>
      <c r="AA63">
        <f t="shared" si="6"/>
        <v>-1.28</v>
      </c>
      <c r="AB63">
        <f t="shared" si="94"/>
        <v>1.0112000000000001</v>
      </c>
      <c r="AC63"/>
      <c r="AD63"/>
      <c r="AE63">
        <f t="shared" si="7"/>
        <v>0.6241000000000001</v>
      </c>
      <c r="AF63">
        <f t="shared" si="8"/>
        <v>1.6384000000000001</v>
      </c>
      <c r="AG63"/>
      <c r="AH63"/>
      <c r="AI63"/>
      <c r="AJ63"/>
      <c r="AK63"/>
      <c r="AL63"/>
      <c r="AM63"/>
      <c r="AN63"/>
      <c r="AO63"/>
      <c r="AP63">
        <v>62</v>
      </c>
      <c r="AQ63">
        <v>3</v>
      </c>
      <c r="AR63">
        <f t="shared" si="101"/>
        <v>0</v>
      </c>
      <c r="AS63">
        <v>2.69</v>
      </c>
      <c r="AT63">
        <f t="shared" si="10"/>
        <v>0.31000000000000005</v>
      </c>
      <c r="AU63">
        <f t="shared" si="11"/>
        <v>-0.3968000000000001</v>
      </c>
      <c r="AV63"/>
      <c r="AW63"/>
      <c r="AX63">
        <f t="shared" si="12"/>
        <v>9.6100000000000033E-2</v>
      </c>
      <c r="AY63"/>
      <c r="AZ63"/>
      <c r="BA63"/>
      <c r="BB63"/>
      <c r="BC63"/>
      <c r="BD63"/>
      <c r="BE63" s="32">
        <v>62</v>
      </c>
      <c r="BF63" s="27">
        <v>2</v>
      </c>
      <c r="BG63" s="27">
        <v>2</v>
      </c>
      <c r="BH63" s="27">
        <v>2</v>
      </c>
      <c r="BI63" s="27">
        <v>2</v>
      </c>
      <c r="BJ63" s="27">
        <v>2</v>
      </c>
      <c r="BK63">
        <f t="shared" si="13"/>
        <v>0</v>
      </c>
      <c r="BL63" s="1"/>
      <c r="BM63" s="1"/>
      <c r="BN63" s="45"/>
      <c r="BO63" s="1"/>
      <c r="BP63" s="1">
        <v>5</v>
      </c>
      <c r="BQ63">
        <f t="shared" si="14"/>
        <v>0</v>
      </c>
      <c r="BR63" s="45">
        <f t="shared" si="15"/>
        <v>42</v>
      </c>
      <c r="BS63" s="45">
        <f t="shared" si="16"/>
        <v>22</v>
      </c>
      <c r="BT63" s="44">
        <f t="shared" si="17"/>
        <v>-20</v>
      </c>
      <c r="BU63" s="44">
        <f t="shared" si="18"/>
        <v>400</v>
      </c>
      <c r="BV63" s="44"/>
      <c r="BW63" s="44"/>
      <c r="BX63" s="44"/>
      <c r="BY63" s="44"/>
      <c r="CI63" s="1">
        <v>3</v>
      </c>
      <c r="CJ63">
        <f t="shared" si="19"/>
        <v>0</v>
      </c>
      <c r="CK63" s="45">
        <f t="shared" si="20"/>
        <v>73.5</v>
      </c>
      <c r="CL63" s="45">
        <f t="shared" si="21"/>
        <v>22</v>
      </c>
      <c r="CM63" s="44">
        <f t="shared" si="22"/>
        <v>-51.5</v>
      </c>
      <c r="CN63" s="44">
        <f t="shared" si="23"/>
        <v>2652.25</v>
      </c>
      <c r="CO63" s="44"/>
      <c r="CP63" s="44"/>
      <c r="CQ63" s="44"/>
      <c r="CR63" s="44"/>
      <c r="DA63" s="1">
        <v>5</v>
      </c>
      <c r="DB63">
        <f t="shared" si="24"/>
        <v>0</v>
      </c>
      <c r="DC63" s="45">
        <f t="shared" si="25"/>
        <v>42</v>
      </c>
      <c r="DD63" s="45">
        <f t="shared" si="26"/>
        <v>27</v>
      </c>
      <c r="DE63" s="44">
        <f t="shared" si="27"/>
        <v>-15</v>
      </c>
      <c r="DF63" s="44">
        <f t="shared" si="28"/>
        <v>225</v>
      </c>
      <c r="DG63" s="44"/>
      <c r="DH63" s="44"/>
      <c r="DI63" s="44"/>
      <c r="DJ63" s="44"/>
      <c r="DT63" s="1">
        <v>3</v>
      </c>
      <c r="DU63">
        <f t="shared" si="31"/>
        <v>0</v>
      </c>
      <c r="DV63" s="45">
        <f t="shared" si="95"/>
        <v>73.5</v>
      </c>
      <c r="DW63" s="45">
        <f t="shared" si="32"/>
        <v>27</v>
      </c>
      <c r="DX63" s="44">
        <f t="shared" si="33"/>
        <v>-46.5</v>
      </c>
      <c r="DY63" s="44">
        <f t="shared" si="34"/>
        <v>2162.25</v>
      </c>
      <c r="DZ63" s="44"/>
      <c r="EA63" s="44"/>
      <c r="EB63" s="44"/>
      <c r="EC63" s="44"/>
      <c r="EL63" s="1">
        <v>1</v>
      </c>
      <c r="EM63">
        <f t="shared" si="37"/>
        <v>0</v>
      </c>
      <c r="EN63" s="45">
        <f t="shared" si="38"/>
        <v>14</v>
      </c>
      <c r="EO63" s="45">
        <f t="shared" si="39"/>
        <v>27</v>
      </c>
      <c r="EP63" s="44">
        <f t="shared" si="40"/>
        <v>13</v>
      </c>
      <c r="EQ63" s="44">
        <f t="shared" si="41"/>
        <v>169</v>
      </c>
      <c r="ER63" s="44"/>
      <c r="ES63" s="44"/>
      <c r="ET63" s="44"/>
      <c r="EU63" s="44"/>
      <c r="FF63" s="1">
        <v>1</v>
      </c>
      <c r="FG63">
        <f t="shared" si="44"/>
        <v>0</v>
      </c>
      <c r="FH63" s="45">
        <f t="shared" si="96"/>
        <v>14</v>
      </c>
      <c r="FI63" s="45">
        <f t="shared" si="45"/>
        <v>22</v>
      </c>
      <c r="FJ63" s="44">
        <f t="shared" si="46"/>
        <v>8</v>
      </c>
      <c r="FK63" s="44">
        <f t="shared" si="47"/>
        <v>64</v>
      </c>
      <c r="FL63" s="44"/>
      <c r="FM63" s="44"/>
      <c r="FN63" s="44"/>
      <c r="FO63" s="44"/>
      <c r="FY63" s="1">
        <v>3</v>
      </c>
      <c r="FZ63">
        <f t="shared" si="50"/>
        <v>0</v>
      </c>
      <c r="GA63" s="45">
        <f t="shared" si="51"/>
        <v>70</v>
      </c>
      <c r="GB63" s="45">
        <f t="shared" si="52"/>
        <v>41.5</v>
      </c>
      <c r="GC63" s="44">
        <f t="shared" si="53"/>
        <v>-28.5</v>
      </c>
      <c r="GD63" s="44">
        <f t="shared" si="54"/>
        <v>812.25</v>
      </c>
      <c r="GE63" s="44"/>
      <c r="GF63" s="44"/>
      <c r="GG63" s="44"/>
      <c r="GH63" s="44"/>
      <c r="GP63" s="1"/>
      <c r="GQ63" s="1">
        <v>3</v>
      </c>
      <c r="GR63">
        <f t="shared" si="57"/>
        <v>0</v>
      </c>
      <c r="GS63" s="45">
        <f t="shared" si="58"/>
        <v>62.5</v>
      </c>
      <c r="GT63" s="45">
        <f t="shared" si="59"/>
        <v>38</v>
      </c>
      <c r="GU63" s="44">
        <f t="shared" si="60"/>
        <v>-24.5</v>
      </c>
      <c r="GV63" s="44">
        <f t="shared" si="61"/>
        <v>600.25</v>
      </c>
      <c r="GW63" s="44"/>
      <c r="GX63" s="44"/>
      <c r="GY63" s="44"/>
      <c r="GZ63" s="44"/>
      <c r="HI63" s="1">
        <v>3</v>
      </c>
      <c r="HJ63">
        <f t="shared" si="64"/>
        <v>0</v>
      </c>
      <c r="HK63" s="45">
        <f t="shared" si="65"/>
        <v>62.5</v>
      </c>
      <c r="HL63" s="45">
        <f t="shared" si="66"/>
        <v>27</v>
      </c>
      <c r="HM63" s="44">
        <f t="shared" si="67"/>
        <v>-35.5</v>
      </c>
      <c r="HN63" s="44">
        <f t="shared" si="68"/>
        <v>1260.25</v>
      </c>
      <c r="HO63" s="44"/>
      <c r="HP63" s="44"/>
      <c r="HQ63" s="44"/>
      <c r="HR63" s="44"/>
      <c r="HZ63" s="1"/>
      <c r="IA63" s="1">
        <v>3</v>
      </c>
      <c r="IB63">
        <f>'Deepfakes gesamt (120)'!L63</f>
        <v>10</v>
      </c>
      <c r="IC63" s="45">
        <f t="shared" si="97"/>
        <v>91</v>
      </c>
      <c r="ID63" s="45">
        <f t="shared" si="71"/>
        <v>110.5</v>
      </c>
      <c r="IE63" s="44">
        <f t="shared" si="72"/>
        <v>19.5</v>
      </c>
      <c r="IF63" s="44">
        <f t="shared" si="73"/>
        <v>380.25</v>
      </c>
      <c r="IG63" s="44"/>
      <c r="IH63" s="44"/>
      <c r="II63" s="44"/>
      <c r="IJ63" s="44"/>
      <c r="IR63" s="1"/>
      <c r="IT63" s="1">
        <v>3</v>
      </c>
      <c r="IU63" s="1">
        <f>'Deepfakes gesamt (120)'!M63</f>
        <v>5</v>
      </c>
      <c r="IV63" s="45">
        <f t="shared" si="76"/>
        <v>91</v>
      </c>
      <c r="IW63" s="45">
        <f t="shared" si="77"/>
        <v>72</v>
      </c>
      <c r="IX63" s="44">
        <f t="shared" si="78"/>
        <v>-19</v>
      </c>
      <c r="IY63" s="44">
        <f t="shared" si="79"/>
        <v>361</v>
      </c>
      <c r="IZ63" s="44"/>
      <c r="JA63" s="44"/>
      <c r="JB63" s="44"/>
      <c r="JC63" s="44"/>
      <c r="JL63" s="1">
        <v>3</v>
      </c>
      <c r="JM63" s="1">
        <f>'Deepfakes gesamt (120)'!Q63</f>
        <v>5</v>
      </c>
      <c r="JN63" s="45">
        <f t="shared" si="82"/>
        <v>91</v>
      </c>
      <c r="JO63" s="45">
        <f t="shared" si="83"/>
        <v>107</v>
      </c>
      <c r="JP63" s="44">
        <f t="shared" si="84"/>
        <v>16</v>
      </c>
      <c r="JQ63" s="44">
        <f t="shared" si="85"/>
        <v>256</v>
      </c>
      <c r="JR63" s="44"/>
      <c r="JS63" s="44"/>
      <c r="JT63" s="44"/>
      <c r="JU63" s="44"/>
      <c r="KD63" s="1">
        <v>1</v>
      </c>
      <c r="KE63" s="1">
        <f>'Deepfakes gesamt (120)'!Q63</f>
        <v>5</v>
      </c>
      <c r="KF63" s="45">
        <f t="shared" si="88"/>
        <v>24.5</v>
      </c>
      <c r="KG63" s="45">
        <f t="shared" si="89"/>
        <v>107</v>
      </c>
      <c r="KH63" s="44">
        <f t="shared" si="90"/>
        <v>82.5</v>
      </c>
      <c r="KI63" s="44">
        <f t="shared" si="91"/>
        <v>6806.25</v>
      </c>
      <c r="KJ63" s="44"/>
      <c r="KK63" s="44"/>
      <c r="KL63" s="44"/>
      <c r="KM63" s="44"/>
    </row>
    <row r="64" spans="1:299" x14ac:dyDescent="0.2">
      <c r="A64" s="32">
        <v>63</v>
      </c>
      <c r="B64" s="1">
        <v>5</v>
      </c>
      <c r="C64" s="27">
        <v>2</v>
      </c>
      <c r="D64" s="27">
        <v>2</v>
      </c>
      <c r="E64" s="27">
        <v>2</v>
      </c>
      <c r="F64" s="27">
        <v>1</v>
      </c>
      <c r="G64" s="27">
        <v>2</v>
      </c>
      <c r="H64" s="27">
        <v>2</v>
      </c>
      <c r="I64" s="27">
        <v>2</v>
      </c>
      <c r="J64" s="27">
        <v>2</v>
      </c>
      <c r="K64" s="27">
        <v>2</v>
      </c>
      <c r="L64" s="27">
        <v>2</v>
      </c>
      <c r="M64">
        <f t="shared" si="102"/>
        <v>1</v>
      </c>
      <c r="N64">
        <f t="shared" si="103"/>
        <v>9</v>
      </c>
      <c r="O64">
        <f t="shared" si="104"/>
        <v>10</v>
      </c>
      <c r="T64">
        <v>63</v>
      </c>
      <c r="U64">
        <v>5</v>
      </c>
      <c r="V64">
        <f t="shared" si="100"/>
        <v>1</v>
      </c>
      <c r="X64">
        <v>5.79</v>
      </c>
      <c r="Y64">
        <v>1.28</v>
      </c>
      <c r="Z64">
        <f t="shared" si="5"/>
        <v>-0.79</v>
      </c>
      <c r="AA64">
        <f t="shared" si="6"/>
        <v>-0.28000000000000003</v>
      </c>
      <c r="AB64">
        <f t="shared" si="94"/>
        <v>0.22120000000000004</v>
      </c>
      <c r="AE64">
        <f t="shared" si="7"/>
        <v>0.6241000000000001</v>
      </c>
      <c r="AF64">
        <f t="shared" si="8"/>
        <v>7.8400000000000011E-2</v>
      </c>
      <c r="AP64">
        <v>63</v>
      </c>
      <c r="AQ64">
        <v>2</v>
      </c>
      <c r="AR64">
        <f t="shared" si="101"/>
        <v>1</v>
      </c>
      <c r="AS64">
        <v>2.69</v>
      </c>
      <c r="AT64">
        <f t="shared" si="10"/>
        <v>-0.69</v>
      </c>
      <c r="AU64">
        <f t="shared" si="11"/>
        <v>0.19320000000000001</v>
      </c>
      <c r="AX64">
        <f t="shared" si="12"/>
        <v>0.47609999999999991</v>
      </c>
      <c r="BE64" s="32">
        <v>63</v>
      </c>
      <c r="BF64" s="27">
        <v>2</v>
      </c>
      <c r="BG64" s="27">
        <v>2</v>
      </c>
      <c r="BH64" s="27">
        <v>2</v>
      </c>
      <c r="BI64" s="27">
        <v>2</v>
      </c>
      <c r="BJ64" s="27">
        <v>2</v>
      </c>
      <c r="BK64">
        <f t="shared" si="13"/>
        <v>0</v>
      </c>
      <c r="BL64" s="1"/>
      <c r="BM64" s="1"/>
      <c r="BN64" s="45"/>
      <c r="BO64" s="1"/>
      <c r="BP64" s="1">
        <v>5</v>
      </c>
      <c r="BQ64">
        <f t="shared" si="14"/>
        <v>1</v>
      </c>
      <c r="BR64" s="45">
        <f t="shared" si="15"/>
        <v>42</v>
      </c>
      <c r="BS64" s="45">
        <f t="shared" si="16"/>
        <v>62.5</v>
      </c>
      <c r="BT64" s="44">
        <f t="shared" si="17"/>
        <v>20.5</v>
      </c>
      <c r="BU64" s="44">
        <f t="shared" si="18"/>
        <v>420.25</v>
      </c>
      <c r="BV64" s="44"/>
      <c r="BW64" s="44"/>
      <c r="BX64" s="44"/>
      <c r="BY64" s="44"/>
      <c r="CI64" s="1">
        <v>2</v>
      </c>
      <c r="CJ64">
        <f t="shared" si="19"/>
        <v>1</v>
      </c>
      <c r="CK64" s="45">
        <f t="shared" si="20"/>
        <v>30.5</v>
      </c>
      <c r="CL64" s="45">
        <f t="shared" si="21"/>
        <v>62.5</v>
      </c>
      <c r="CM64" s="44">
        <f t="shared" si="22"/>
        <v>32</v>
      </c>
      <c r="CN64" s="44">
        <f t="shared" si="23"/>
        <v>1024</v>
      </c>
      <c r="CO64" s="44"/>
      <c r="CP64" s="44"/>
      <c r="CQ64" s="44"/>
      <c r="CR64" s="44"/>
      <c r="DA64" s="1">
        <v>5</v>
      </c>
      <c r="DB64">
        <f t="shared" si="24"/>
        <v>0</v>
      </c>
      <c r="DC64" s="45">
        <f t="shared" si="25"/>
        <v>42</v>
      </c>
      <c r="DD64" s="45">
        <f t="shared" si="26"/>
        <v>27</v>
      </c>
      <c r="DE64" s="44">
        <f t="shared" si="27"/>
        <v>-15</v>
      </c>
      <c r="DF64" s="44">
        <f t="shared" si="28"/>
        <v>225</v>
      </c>
      <c r="DG64" s="44"/>
      <c r="DH64" s="44"/>
      <c r="DI64" s="44"/>
      <c r="DJ64" s="44"/>
      <c r="DT64" s="1">
        <v>2</v>
      </c>
      <c r="DU64">
        <f t="shared" si="31"/>
        <v>0</v>
      </c>
      <c r="DV64" s="45">
        <f t="shared" si="95"/>
        <v>30.5</v>
      </c>
      <c r="DW64" s="45">
        <f t="shared" si="32"/>
        <v>27</v>
      </c>
      <c r="DX64" s="44">
        <f t="shared" si="33"/>
        <v>-3.5</v>
      </c>
      <c r="DY64" s="44">
        <f t="shared" si="34"/>
        <v>12.25</v>
      </c>
      <c r="DZ64" s="44"/>
      <c r="EA64" s="44"/>
      <c r="EB64" s="44"/>
      <c r="EC64" s="44"/>
      <c r="EL64" s="1">
        <v>2</v>
      </c>
      <c r="EM64">
        <f t="shared" si="37"/>
        <v>0</v>
      </c>
      <c r="EN64" s="45">
        <f t="shared" si="38"/>
        <v>56</v>
      </c>
      <c r="EO64" s="45">
        <f t="shared" si="39"/>
        <v>27</v>
      </c>
      <c r="EP64" s="44">
        <f t="shared" si="40"/>
        <v>-29</v>
      </c>
      <c r="EQ64" s="44">
        <f t="shared" si="41"/>
        <v>841</v>
      </c>
      <c r="ER64" s="44"/>
      <c r="ES64" s="44"/>
      <c r="ET64" s="44"/>
      <c r="EU64" s="44"/>
      <c r="FF64" s="1">
        <v>2</v>
      </c>
      <c r="FG64">
        <f t="shared" si="44"/>
        <v>1</v>
      </c>
      <c r="FH64" s="45">
        <f t="shared" si="96"/>
        <v>56</v>
      </c>
      <c r="FI64" s="45">
        <f t="shared" si="45"/>
        <v>62.5</v>
      </c>
      <c r="FJ64" s="44">
        <f t="shared" si="46"/>
        <v>6.5</v>
      </c>
      <c r="FK64" s="44">
        <f t="shared" si="47"/>
        <v>42.25</v>
      </c>
      <c r="FL64" s="44"/>
      <c r="FM64" s="44"/>
      <c r="FN64" s="44"/>
      <c r="FO64" s="44"/>
      <c r="FY64" s="1">
        <v>2</v>
      </c>
      <c r="FZ64">
        <f t="shared" si="50"/>
        <v>1</v>
      </c>
      <c r="GA64" s="45">
        <f t="shared" si="51"/>
        <v>26.5</v>
      </c>
      <c r="GB64" s="45">
        <f t="shared" si="52"/>
        <v>101.5</v>
      </c>
      <c r="GC64" s="44">
        <f t="shared" si="53"/>
        <v>75</v>
      </c>
      <c r="GD64" s="44">
        <f t="shared" si="54"/>
        <v>5625</v>
      </c>
      <c r="GE64" s="44"/>
      <c r="GF64" s="44"/>
      <c r="GG64" s="44"/>
      <c r="GH64" s="44"/>
      <c r="GP64" s="1"/>
      <c r="GQ64" s="1">
        <v>3</v>
      </c>
      <c r="GR64">
        <f t="shared" si="57"/>
        <v>1</v>
      </c>
      <c r="GS64" s="45">
        <f t="shared" si="58"/>
        <v>62.5</v>
      </c>
      <c r="GT64" s="45">
        <f t="shared" si="59"/>
        <v>95.5</v>
      </c>
      <c r="GU64" s="44">
        <f t="shared" si="60"/>
        <v>33</v>
      </c>
      <c r="GV64" s="44">
        <f t="shared" si="61"/>
        <v>1089</v>
      </c>
      <c r="GW64" s="44"/>
      <c r="GX64" s="44"/>
      <c r="GY64" s="44"/>
      <c r="GZ64" s="44"/>
      <c r="HI64" s="1">
        <v>3</v>
      </c>
      <c r="HJ64">
        <f t="shared" si="64"/>
        <v>0</v>
      </c>
      <c r="HK64" s="45">
        <f t="shared" si="65"/>
        <v>62.5</v>
      </c>
      <c r="HL64" s="45">
        <f t="shared" si="66"/>
        <v>27</v>
      </c>
      <c r="HM64" s="44">
        <f t="shared" si="67"/>
        <v>-35.5</v>
      </c>
      <c r="HN64" s="44">
        <f t="shared" si="68"/>
        <v>1260.25</v>
      </c>
      <c r="HO64" s="44"/>
      <c r="HP64" s="44"/>
      <c r="HQ64" s="44"/>
      <c r="HR64" s="44"/>
      <c r="HZ64" s="1"/>
      <c r="IA64" s="1">
        <v>1</v>
      </c>
      <c r="IB64">
        <f>'Deepfakes gesamt (120)'!L64</f>
        <v>8</v>
      </c>
      <c r="IC64" s="45">
        <f t="shared" si="97"/>
        <v>12</v>
      </c>
      <c r="ID64" s="45">
        <f t="shared" si="71"/>
        <v>67.5</v>
      </c>
      <c r="IE64" s="44">
        <f t="shared" si="72"/>
        <v>55.5</v>
      </c>
      <c r="IF64" s="44">
        <f t="shared" si="73"/>
        <v>3080.25</v>
      </c>
      <c r="IG64" s="44"/>
      <c r="IH64" s="44"/>
      <c r="II64" s="44"/>
      <c r="IJ64" s="44"/>
      <c r="IR64" s="1"/>
      <c r="IT64" s="1">
        <v>1</v>
      </c>
      <c r="IU64" s="1">
        <f>'Deepfakes gesamt (120)'!M64</f>
        <v>3</v>
      </c>
      <c r="IV64" s="45">
        <f t="shared" si="76"/>
        <v>12</v>
      </c>
      <c r="IW64" s="45">
        <f t="shared" si="77"/>
        <v>16</v>
      </c>
      <c r="IX64" s="44">
        <f t="shared" si="78"/>
        <v>4</v>
      </c>
      <c r="IY64" s="44">
        <f t="shared" si="79"/>
        <v>16</v>
      </c>
      <c r="IZ64" s="44"/>
      <c r="JA64" s="44"/>
      <c r="JB64" s="44"/>
      <c r="JC64" s="44"/>
      <c r="JL64" s="1">
        <v>1</v>
      </c>
      <c r="JM64" s="1">
        <f>'Deepfakes gesamt (120)'!Q64</f>
        <v>3</v>
      </c>
      <c r="JN64" s="45">
        <f t="shared" si="82"/>
        <v>12</v>
      </c>
      <c r="JO64" s="45">
        <f t="shared" si="83"/>
        <v>34</v>
      </c>
      <c r="JP64" s="44">
        <f t="shared" si="84"/>
        <v>22</v>
      </c>
      <c r="JQ64" s="44">
        <f t="shared" si="85"/>
        <v>484</v>
      </c>
      <c r="JR64" s="44"/>
      <c r="JS64" s="44"/>
      <c r="JT64" s="44"/>
      <c r="JU64" s="44"/>
      <c r="KD64" s="1">
        <v>1</v>
      </c>
      <c r="KE64" s="1">
        <f>'Deepfakes gesamt (120)'!Q64</f>
        <v>3</v>
      </c>
      <c r="KF64" s="45">
        <f t="shared" si="88"/>
        <v>24.5</v>
      </c>
      <c r="KG64" s="45">
        <f t="shared" si="89"/>
        <v>34</v>
      </c>
      <c r="KH64" s="44">
        <f t="shared" si="90"/>
        <v>9.5</v>
      </c>
      <c r="KI64" s="44">
        <f t="shared" si="91"/>
        <v>90.25</v>
      </c>
      <c r="KJ64" s="44"/>
      <c r="KK64" s="44"/>
      <c r="KL64" s="44"/>
      <c r="KM64" s="44"/>
    </row>
    <row r="65" spans="1:299" x14ac:dyDescent="0.2">
      <c r="A65" s="32">
        <v>64</v>
      </c>
      <c r="B65" s="1">
        <v>8</v>
      </c>
      <c r="C65" s="27">
        <v>2</v>
      </c>
      <c r="D65" s="27">
        <v>1</v>
      </c>
      <c r="E65" s="27">
        <v>2</v>
      </c>
      <c r="F65" s="27">
        <v>2</v>
      </c>
      <c r="G65" s="27">
        <v>2</v>
      </c>
      <c r="H65" s="27">
        <v>2</v>
      </c>
      <c r="I65" s="27">
        <v>1</v>
      </c>
      <c r="J65" s="27">
        <v>2</v>
      </c>
      <c r="K65" s="27">
        <v>2</v>
      </c>
      <c r="L65" s="27">
        <v>2</v>
      </c>
      <c r="M65">
        <f t="shared" si="102"/>
        <v>2</v>
      </c>
      <c r="N65">
        <f t="shared" si="103"/>
        <v>8</v>
      </c>
      <c r="O65">
        <f t="shared" si="104"/>
        <v>10</v>
      </c>
      <c r="T65">
        <v>64</v>
      </c>
      <c r="U65">
        <v>8</v>
      </c>
      <c r="V65">
        <f t="shared" si="100"/>
        <v>2</v>
      </c>
      <c r="X65">
        <v>5.79</v>
      </c>
      <c r="Y65">
        <v>1.28</v>
      </c>
      <c r="Z65">
        <f t="shared" si="5"/>
        <v>2.21</v>
      </c>
      <c r="AA65">
        <f t="shared" si="6"/>
        <v>0.72</v>
      </c>
      <c r="AB65">
        <f t="shared" si="94"/>
        <v>1.5911999999999999</v>
      </c>
      <c r="AE65">
        <f t="shared" si="7"/>
        <v>4.8841000000000001</v>
      </c>
      <c r="AF65">
        <f t="shared" si="8"/>
        <v>0.51839999999999997</v>
      </c>
      <c r="AP65">
        <v>64</v>
      </c>
      <c r="AQ65">
        <v>4</v>
      </c>
      <c r="AR65">
        <f t="shared" si="101"/>
        <v>2</v>
      </c>
      <c r="AS65">
        <v>2.69</v>
      </c>
      <c r="AT65">
        <f t="shared" si="10"/>
        <v>1.31</v>
      </c>
      <c r="AU65">
        <f t="shared" si="11"/>
        <v>0.94320000000000004</v>
      </c>
      <c r="AX65">
        <f t="shared" si="12"/>
        <v>1.7161000000000002</v>
      </c>
      <c r="BE65" s="32">
        <v>64</v>
      </c>
      <c r="BF65" s="27">
        <v>1</v>
      </c>
      <c r="BG65" s="27">
        <v>2</v>
      </c>
      <c r="BH65" s="27">
        <v>1</v>
      </c>
      <c r="BI65" s="27">
        <v>2</v>
      </c>
      <c r="BJ65" s="27">
        <v>2</v>
      </c>
      <c r="BK65">
        <f t="shared" si="13"/>
        <v>2</v>
      </c>
      <c r="BL65" s="1"/>
      <c r="BM65" s="1"/>
      <c r="BN65" s="45"/>
      <c r="BO65" s="1"/>
      <c r="BP65" s="1">
        <v>8</v>
      </c>
      <c r="BQ65">
        <f t="shared" si="14"/>
        <v>2</v>
      </c>
      <c r="BR65" s="45">
        <f t="shared" si="15"/>
        <v>108.5</v>
      </c>
      <c r="BS65" s="45">
        <f t="shared" si="16"/>
        <v>90</v>
      </c>
      <c r="BT65" s="44">
        <f t="shared" si="17"/>
        <v>-18.5</v>
      </c>
      <c r="BU65" s="44">
        <f t="shared" si="18"/>
        <v>342.25</v>
      </c>
      <c r="BV65" s="44"/>
      <c r="BW65" s="44"/>
      <c r="BX65" s="44"/>
      <c r="BY65" s="44"/>
      <c r="CI65" s="1">
        <v>4</v>
      </c>
      <c r="CJ65">
        <f t="shared" si="19"/>
        <v>2</v>
      </c>
      <c r="CK65" s="45">
        <f t="shared" si="20"/>
        <v>109</v>
      </c>
      <c r="CL65" s="45">
        <f t="shared" si="21"/>
        <v>90</v>
      </c>
      <c r="CM65" s="44">
        <f t="shared" si="22"/>
        <v>-19</v>
      </c>
      <c r="CN65" s="44">
        <f t="shared" si="23"/>
        <v>361</v>
      </c>
      <c r="CO65" s="44"/>
      <c r="CP65" s="44"/>
      <c r="CQ65" s="44"/>
      <c r="CR65" s="44"/>
      <c r="DA65" s="1">
        <v>8</v>
      </c>
      <c r="DB65">
        <f t="shared" si="24"/>
        <v>2</v>
      </c>
      <c r="DC65" s="45">
        <f t="shared" si="25"/>
        <v>108.5</v>
      </c>
      <c r="DD65" s="45">
        <f t="shared" si="26"/>
        <v>99.5</v>
      </c>
      <c r="DE65" s="44">
        <f t="shared" si="27"/>
        <v>-9</v>
      </c>
      <c r="DF65" s="44">
        <f t="shared" si="28"/>
        <v>81</v>
      </c>
      <c r="DG65" s="44"/>
      <c r="DH65" s="44"/>
      <c r="DI65" s="44"/>
      <c r="DJ65" s="44"/>
      <c r="DT65" s="1">
        <v>4</v>
      </c>
      <c r="DU65">
        <f t="shared" si="31"/>
        <v>2</v>
      </c>
      <c r="DV65" s="45">
        <f t="shared" si="95"/>
        <v>109</v>
      </c>
      <c r="DW65" s="45">
        <f t="shared" si="32"/>
        <v>99.5</v>
      </c>
      <c r="DX65" s="44">
        <f t="shared" si="33"/>
        <v>-9.5</v>
      </c>
      <c r="DY65" s="44">
        <f t="shared" si="34"/>
        <v>90.25</v>
      </c>
      <c r="DZ65" s="44"/>
      <c r="EA65" s="44"/>
      <c r="EB65" s="44"/>
      <c r="EC65" s="44"/>
      <c r="EL65" s="1">
        <v>2</v>
      </c>
      <c r="EM65">
        <f t="shared" si="37"/>
        <v>2</v>
      </c>
      <c r="EN65" s="45">
        <f t="shared" si="38"/>
        <v>56</v>
      </c>
      <c r="EO65" s="45">
        <f t="shared" si="39"/>
        <v>99.5</v>
      </c>
      <c r="EP65" s="44">
        <f t="shared" si="40"/>
        <v>43.5</v>
      </c>
      <c r="EQ65" s="44">
        <f t="shared" si="41"/>
        <v>1892.25</v>
      </c>
      <c r="ER65" s="44"/>
      <c r="ES65" s="44"/>
      <c r="ET65" s="44"/>
      <c r="EU65" s="44"/>
      <c r="FF65" s="1">
        <v>2</v>
      </c>
      <c r="FG65">
        <f t="shared" si="44"/>
        <v>2</v>
      </c>
      <c r="FH65" s="45">
        <f t="shared" si="96"/>
        <v>56</v>
      </c>
      <c r="FI65" s="45">
        <f t="shared" si="45"/>
        <v>90</v>
      </c>
      <c r="FJ65" s="44">
        <f t="shared" si="46"/>
        <v>34</v>
      </c>
      <c r="FK65" s="44">
        <f t="shared" si="47"/>
        <v>1156</v>
      </c>
      <c r="FL65" s="44"/>
      <c r="FM65" s="44"/>
      <c r="FN65" s="44"/>
      <c r="FO65" s="44"/>
      <c r="FY65" s="1">
        <v>2</v>
      </c>
      <c r="FZ65">
        <f t="shared" si="50"/>
        <v>0</v>
      </c>
      <c r="GA65" s="45">
        <f t="shared" si="51"/>
        <v>26.5</v>
      </c>
      <c r="GB65" s="45">
        <f t="shared" si="52"/>
        <v>41.5</v>
      </c>
      <c r="GC65" s="44">
        <f t="shared" si="53"/>
        <v>15</v>
      </c>
      <c r="GD65" s="44">
        <f t="shared" si="54"/>
        <v>225</v>
      </c>
      <c r="GE65" s="44"/>
      <c r="GF65" s="44"/>
      <c r="GG65" s="44"/>
      <c r="GH65" s="44"/>
      <c r="GP65" s="1"/>
      <c r="GQ65" s="1">
        <v>4</v>
      </c>
      <c r="GR65">
        <f t="shared" si="57"/>
        <v>0</v>
      </c>
      <c r="GS65" s="45">
        <f t="shared" si="58"/>
        <v>107</v>
      </c>
      <c r="GT65" s="45">
        <f t="shared" si="59"/>
        <v>38</v>
      </c>
      <c r="GU65" s="44">
        <f t="shared" si="60"/>
        <v>-69</v>
      </c>
      <c r="GV65" s="44">
        <f t="shared" si="61"/>
        <v>4761</v>
      </c>
      <c r="GW65" s="44"/>
      <c r="GX65" s="44"/>
      <c r="GY65" s="44"/>
      <c r="GZ65" s="44"/>
      <c r="HI65" s="1">
        <v>4</v>
      </c>
      <c r="HJ65">
        <f t="shared" si="64"/>
        <v>2</v>
      </c>
      <c r="HK65" s="45">
        <f t="shared" si="65"/>
        <v>107</v>
      </c>
      <c r="HL65" s="45">
        <f t="shared" si="66"/>
        <v>99.5</v>
      </c>
      <c r="HM65" s="44">
        <f t="shared" si="67"/>
        <v>-7.5</v>
      </c>
      <c r="HN65" s="44">
        <f t="shared" si="68"/>
        <v>56.25</v>
      </c>
      <c r="HO65" s="44"/>
      <c r="HP65" s="44"/>
      <c r="HQ65" s="44"/>
      <c r="HR65" s="44"/>
      <c r="HZ65" s="1"/>
      <c r="IA65" s="1">
        <v>3</v>
      </c>
      <c r="IB65">
        <f>'Deepfakes gesamt (120)'!L65</f>
        <v>9</v>
      </c>
      <c r="IC65" s="45">
        <f t="shared" si="97"/>
        <v>91</v>
      </c>
      <c r="ID65" s="45">
        <f t="shared" si="71"/>
        <v>90.5</v>
      </c>
      <c r="IE65" s="44">
        <f t="shared" si="72"/>
        <v>-0.5</v>
      </c>
      <c r="IF65" s="44">
        <f t="shared" si="73"/>
        <v>0.25</v>
      </c>
      <c r="IG65" s="44"/>
      <c r="IH65" s="44"/>
      <c r="II65" s="44"/>
      <c r="IJ65" s="44"/>
      <c r="IR65" s="1"/>
      <c r="IT65" s="1">
        <v>3</v>
      </c>
      <c r="IU65" s="1">
        <f>'Deepfakes gesamt (120)'!M65</f>
        <v>6</v>
      </c>
      <c r="IV65" s="45">
        <f t="shared" si="76"/>
        <v>91</v>
      </c>
      <c r="IW65" s="45">
        <f t="shared" si="77"/>
        <v>97.5</v>
      </c>
      <c r="IX65" s="44">
        <f t="shared" si="78"/>
        <v>6.5</v>
      </c>
      <c r="IY65" s="44">
        <f t="shared" si="79"/>
        <v>42.25</v>
      </c>
      <c r="IZ65" s="44"/>
      <c r="JA65" s="44"/>
      <c r="JB65" s="44"/>
      <c r="JC65" s="44"/>
      <c r="JL65" s="1">
        <v>3</v>
      </c>
      <c r="JM65" s="1">
        <f>'Deepfakes gesamt (120)'!Q65</f>
        <v>5</v>
      </c>
      <c r="JN65" s="45">
        <f t="shared" si="82"/>
        <v>91</v>
      </c>
      <c r="JO65" s="45">
        <f t="shared" si="83"/>
        <v>107</v>
      </c>
      <c r="JP65" s="44">
        <f t="shared" si="84"/>
        <v>16</v>
      </c>
      <c r="JQ65" s="44">
        <f t="shared" si="85"/>
        <v>256</v>
      </c>
      <c r="JR65" s="44"/>
      <c r="JS65" s="44"/>
      <c r="JT65" s="44"/>
      <c r="JU65" s="44"/>
      <c r="KD65" s="1">
        <v>1</v>
      </c>
      <c r="KE65" s="1">
        <f>'Deepfakes gesamt (120)'!Q65</f>
        <v>5</v>
      </c>
      <c r="KF65" s="45">
        <f t="shared" si="88"/>
        <v>24.5</v>
      </c>
      <c r="KG65" s="45">
        <f t="shared" si="89"/>
        <v>107</v>
      </c>
      <c r="KH65" s="44">
        <f t="shared" si="90"/>
        <v>82.5</v>
      </c>
      <c r="KI65" s="44">
        <f t="shared" si="91"/>
        <v>6806.25</v>
      </c>
      <c r="KJ65" s="44"/>
      <c r="KK65" s="44"/>
      <c r="KL65" s="44"/>
      <c r="KM65" s="44"/>
    </row>
    <row r="66" spans="1:299" s="36" customFormat="1" x14ac:dyDescent="0.2">
      <c r="A66" s="32">
        <v>65</v>
      </c>
      <c r="B66" s="1">
        <v>4</v>
      </c>
      <c r="C66" s="27">
        <v>2</v>
      </c>
      <c r="D66" s="27">
        <v>2</v>
      </c>
      <c r="E66" s="27">
        <v>2</v>
      </c>
      <c r="F66" s="27">
        <v>2</v>
      </c>
      <c r="G66" s="27">
        <v>2</v>
      </c>
      <c r="H66" s="27">
        <v>2</v>
      </c>
      <c r="I66" s="27">
        <v>2</v>
      </c>
      <c r="J66" s="27">
        <v>2</v>
      </c>
      <c r="K66" s="27">
        <v>2</v>
      </c>
      <c r="L66" s="27">
        <v>2</v>
      </c>
      <c r="M66">
        <f t="shared" si="102"/>
        <v>0</v>
      </c>
      <c r="N66">
        <f t="shared" si="103"/>
        <v>10</v>
      </c>
      <c r="O66">
        <f t="shared" si="104"/>
        <v>10</v>
      </c>
      <c r="P66"/>
      <c r="Q66"/>
      <c r="R66"/>
      <c r="S66"/>
      <c r="T66">
        <v>65</v>
      </c>
      <c r="U66">
        <v>4</v>
      </c>
      <c r="V66">
        <f t="shared" si="100"/>
        <v>0</v>
      </c>
      <c r="W66"/>
      <c r="X66">
        <v>5.79</v>
      </c>
      <c r="Y66">
        <v>1.28</v>
      </c>
      <c r="Z66">
        <f t="shared" si="5"/>
        <v>-1.79</v>
      </c>
      <c r="AA66">
        <f t="shared" si="6"/>
        <v>-1.28</v>
      </c>
      <c r="AB66">
        <f t="shared" si="94"/>
        <v>2.2911999999999999</v>
      </c>
      <c r="AC66"/>
      <c r="AD66"/>
      <c r="AE66">
        <f t="shared" si="7"/>
        <v>3.2040999999999999</v>
      </c>
      <c r="AF66">
        <f t="shared" si="8"/>
        <v>1.6384000000000001</v>
      </c>
      <c r="AG66"/>
      <c r="AH66"/>
      <c r="AI66"/>
      <c r="AJ66"/>
      <c r="AK66"/>
      <c r="AL66"/>
      <c r="AM66"/>
      <c r="AN66"/>
      <c r="AO66"/>
      <c r="AP66">
        <v>65</v>
      </c>
      <c r="AQ66">
        <v>1</v>
      </c>
      <c r="AR66">
        <f t="shared" si="101"/>
        <v>0</v>
      </c>
      <c r="AS66">
        <v>2.69</v>
      </c>
      <c r="AT66">
        <f t="shared" si="10"/>
        <v>-1.69</v>
      </c>
      <c r="AU66">
        <f t="shared" si="11"/>
        <v>2.1631999999999998</v>
      </c>
      <c r="AV66"/>
      <c r="AW66"/>
      <c r="AX66">
        <f t="shared" si="12"/>
        <v>2.8560999999999996</v>
      </c>
      <c r="AY66"/>
      <c r="AZ66"/>
      <c r="BA66"/>
      <c r="BB66"/>
      <c r="BC66"/>
      <c r="BD66"/>
      <c r="BE66" s="32">
        <v>65</v>
      </c>
      <c r="BF66" s="27">
        <v>2</v>
      </c>
      <c r="BG66" s="27">
        <v>2</v>
      </c>
      <c r="BH66" s="27">
        <v>2</v>
      </c>
      <c r="BI66" s="27">
        <v>2</v>
      </c>
      <c r="BJ66" s="27">
        <v>2</v>
      </c>
      <c r="BK66">
        <f t="shared" si="13"/>
        <v>0</v>
      </c>
      <c r="BL66" s="1"/>
      <c r="BM66" s="1"/>
      <c r="BN66" s="45"/>
      <c r="BO66" s="1"/>
      <c r="BP66" s="1">
        <v>4</v>
      </c>
      <c r="BQ66">
        <f t="shared" si="14"/>
        <v>0</v>
      </c>
      <c r="BR66" s="45">
        <f t="shared" si="15"/>
        <v>22</v>
      </c>
      <c r="BS66" s="45">
        <f t="shared" si="16"/>
        <v>22</v>
      </c>
      <c r="BT66" s="44">
        <f t="shared" si="17"/>
        <v>0</v>
      </c>
      <c r="BU66" s="44">
        <f t="shared" si="18"/>
        <v>0</v>
      </c>
      <c r="BV66" s="44"/>
      <c r="BW66" s="44"/>
      <c r="BX66" s="44"/>
      <c r="BY66" s="44"/>
      <c r="CI66" s="1">
        <v>1</v>
      </c>
      <c r="CJ66">
        <f t="shared" si="19"/>
        <v>0</v>
      </c>
      <c r="CK66" s="45">
        <f t="shared" si="20"/>
        <v>6</v>
      </c>
      <c r="CL66" s="45">
        <f t="shared" si="21"/>
        <v>22</v>
      </c>
      <c r="CM66" s="44">
        <f t="shared" si="22"/>
        <v>16</v>
      </c>
      <c r="CN66" s="44">
        <f t="shared" si="23"/>
        <v>256</v>
      </c>
      <c r="CO66" s="44"/>
      <c r="CP66" s="44"/>
      <c r="CQ66" s="44"/>
      <c r="CR66" s="44"/>
      <c r="DA66" s="1">
        <v>4</v>
      </c>
      <c r="DB66">
        <f t="shared" si="24"/>
        <v>0</v>
      </c>
      <c r="DC66" s="45">
        <f t="shared" si="25"/>
        <v>22</v>
      </c>
      <c r="DD66" s="45">
        <f t="shared" si="26"/>
        <v>27</v>
      </c>
      <c r="DE66" s="44">
        <f t="shared" si="27"/>
        <v>5</v>
      </c>
      <c r="DF66" s="44">
        <f t="shared" si="28"/>
        <v>25</v>
      </c>
      <c r="DG66" s="44"/>
      <c r="DH66" s="44"/>
      <c r="DI66" s="44"/>
      <c r="DJ66" s="44"/>
      <c r="DT66" s="1">
        <v>1</v>
      </c>
      <c r="DU66">
        <f t="shared" si="31"/>
        <v>0</v>
      </c>
      <c r="DV66" s="45">
        <f t="shared" si="95"/>
        <v>6</v>
      </c>
      <c r="DW66" s="45">
        <f t="shared" si="32"/>
        <v>27</v>
      </c>
      <c r="DX66" s="44">
        <f t="shared" si="33"/>
        <v>21</v>
      </c>
      <c r="DY66" s="44">
        <f t="shared" si="34"/>
        <v>441</v>
      </c>
      <c r="DZ66" s="44"/>
      <c r="EA66" s="44"/>
      <c r="EB66" s="44"/>
      <c r="EC66" s="44"/>
      <c r="EL66" s="1">
        <v>2</v>
      </c>
      <c r="EM66">
        <f t="shared" si="37"/>
        <v>0</v>
      </c>
      <c r="EN66" s="45">
        <f t="shared" si="38"/>
        <v>56</v>
      </c>
      <c r="EO66" s="45">
        <f t="shared" si="39"/>
        <v>27</v>
      </c>
      <c r="EP66" s="44">
        <f t="shared" si="40"/>
        <v>-29</v>
      </c>
      <c r="EQ66" s="44">
        <f t="shared" si="41"/>
        <v>841</v>
      </c>
      <c r="ER66" s="44"/>
      <c r="ES66" s="44"/>
      <c r="ET66" s="44"/>
      <c r="EU66" s="44"/>
      <c r="FF66" s="1">
        <v>2</v>
      </c>
      <c r="FG66">
        <f t="shared" si="44"/>
        <v>0</v>
      </c>
      <c r="FH66" s="45">
        <f t="shared" si="96"/>
        <v>56</v>
      </c>
      <c r="FI66" s="45">
        <f t="shared" si="45"/>
        <v>22</v>
      </c>
      <c r="FJ66" s="44">
        <f t="shared" si="46"/>
        <v>-34</v>
      </c>
      <c r="FK66" s="44">
        <f t="shared" si="47"/>
        <v>1156</v>
      </c>
      <c r="FL66" s="44"/>
      <c r="FM66" s="44"/>
      <c r="FN66" s="44"/>
      <c r="FO66" s="44"/>
      <c r="FY66" s="1">
        <v>1</v>
      </c>
      <c r="FZ66">
        <f t="shared" si="50"/>
        <v>0</v>
      </c>
      <c r="GA66" s="45">
        <f t="shared" si="51"/>
        <v>4.5</v>
      </c>
      <c r="GB66" s="45">
        <f t="shared" si="52"/>
        <v>41.5</v>
      </c>
      <c r="GC66" s="44">
        <f t="shared" si="53"/>
        <v>37</v>
      </c>
      <c r="GD66" s="44">
        <f t="shared" si="54"/>
        <v>1369</v>
      </c>
      <c r="GE66" s="44"/>
      <c r="GF66" s="44"/>
      <c r="GG66" s="44"/>
      <c r="GH66" s="44"/>
      <c r="GP66" s="1"/>
      <c r="GQ66" s="1">
        <v>2</v>
      </c>
      <c r="GR66">
        <f t="shared" si="57"/>
        <v>1</v>
      </c>
      <c r="GS66" s="45">
        <f t="shared" si="58"/>
        <v>19.5</v>
      </c>
      <c r="GT66" s="45">
        <f t="shared" si="59"/>
        <v>95.5</v>
      </c>
      <c r="GU66" s="44">
        <f t="shared" si="60"/>
        <v>76</v>
      </c>
      <c r="GV66" s="44">
        <f t="shared" si="61"/>
        <v>5776</v>
      </c>
      <c r="GW66" s="44"/>
      <c r="GX66" s="44"/>
      <c r="GY66" s="44"/>
      <c r="GZ66" s="44"/>
      <c r="HI66" s="1">
        <v>2</v>
      </c>
      <c r="HJ66">
        <f t="shared" si="64"/>
        <v>0</v>
      </c>
      <c r="HK66" s="45">
        <f t="shared" si="65"/>
        <v>19.5</v>
      </c>
      <c r="HL66" s="45">
        <f t="shared" si="66"/>
        <v>27</v>
      </c>
      <c r="HM66" s="44">
        <f t="shared" si="67"/>
        <v>7.5</v>
      </c>
      <c r="HN66" s="44">
        <f t="shared" si="68"/>
        <v>56.25</v>
      </c>
      <c r="HO66" s="44"/>
      <c r="HP66" s="44"/>
      <c r="HQ66" s="44"/>
      <c r="HR66" s="44"/>
      <c r="HZ66" s="1"/>
      <c r="IA66" s="1">
        <v>3</v>
      </c>
      <c r="IB66">
        <f>'Deepfakes gesamt (120)'!L66</f>
        <v>8</v>
      </c>
      <c r="IC66" s="45">
        <f t="shared" si="97"/>
        <v>91</v>
      </c>
      <c r="ID66" s="45">
        <f t="shared" si="71"/>
        <v>67.5</v>
      </c>
      <c r="IE66" s="44">
        <f t="shared" si="72"/>
        <v>-23.5</v>
      </c>
      <c r="IF66" s="44">
        <f t="shared" si="73"/>
        <v>552.25</v>
      </c>
      <c r="IG66" s="44"/>
      <c r="IH66" s="44"/>
      <c r="II66" s="44"/>
      <c r="IJ66" s="44"/>
      <c r="IR66" s="1"/>
      <c r="IT66" s="1">
        <v>3</v>
      </c>
      <c r="IU66" s="1">
        <f>'Deepfakes gesamt (120)'!M66</f>
        <v>3</v>
      </c>
      <c r="IV66" s="45">
        <f t="shared" si="76"/>
        <v>91</v>
      </c>
      <c r="IW66" s="45">
        <f t="shared" si="77"/>
        <v>16</v>
      </c>
      <c r="IX66" s="44">
        <f t="shared" si="78"/>
        <v>-75</v>
      </c>
      <c r="IY66" s="44">
        <f t="shared" si="79"/>
        <v>5625</v>
      </c>
      <c r="IZ66" s="44"/>
      <c r="JA66" s="44"/>
      <c r="JB66" s="44"/>
      <c r="JC66" s="44"/>
      <c r="JL66" s="1">
        <v>3</v>
      </c>
      <c r="JM66" s="1">
        <f>'Deepfakes gesamt (120)'!Q66</f>
        <v>3</v>
      </c>
      <c r="JN66" s="45">
        <f t="shared" si="82"/>
        <v>91</v>
      </c>
      <c r="JO66" s="45">
        <f t="shared" si="83"/>
        <v>34</v>
      </c>
      <c r="JP66" s="44">
        <f t="shared" si="84"/>
        <v>-57</v>
      </c>
      <c r="JQ66" s="44">
        <f t="shared" si="85"/>
        <v>3249</v>
      </c>
      <c r="JR66" s="44"/>
      <c r="JS66" s="44"/>
      <c r="JT66" s="44"/>
      <c r="JU66" s="44"/>
      <c r="KD66" s="1">
        <v>1</v>
      </c>
      <c r="KE66" s="1">
        <f>'Deepfakes gesamt (120)'!Q66</f>
        <v>3</v>
      </c>
      <c r="KF66" s="45">
        <f t="shared" si="88"/>
        <v>24.5</v>
      </c>
      <c r="KG66" s="45">
        <f t="shared" si="89"/>
        <v>34</v>
      </c>
      <c r="KH66" s="44">
        <f t="shared" si="90"/>
        <v>9.5</v>
      </c>
      <c r="KI66" s="44">
        <f t="shared" si="91"/>
        <v>90.25</v>
      </c>
      <c r="KJ66" s="44"/>
      <c r="KK66" s="44"/>
      <c r="KL66" s="44"/>
      <c r="KM66" s="44"/>
    </row>
    <row r="67" spans="1:299" s="36" customFormat="1" x14ac:dyDescent="0.2">
      <c r="A67" s="32">
        <v>66</v>
      </c>
      <c r="B67" s="1">
        <v>8</v>
      </c>
      <c r="C67" s="27">
        <v>2</v>
      </c>
      <c r="D67" s="27">
        <v>1</v>
      </c>
      <c r="E67" s="27">
        <v>2</v>
      </c>
      <c r="F67" s="27">
        <v>2</v>
      </c>
      <c r="G67" s="27">
        <v>2</v>
      </c>
      <c r="H67" s="27">
        <v>2</v>
      </c>
      <c r="I67" s="27">
        <v>2</v>
      </c>
      <c r="J67" s="27">
        <v>2</v>
      </c>
      <c r="K67" s="27">
        <v>2</v>
      </c>
      <c r="L67" s="27">
        <v>2</v>
      </c>
      <c r="M67">
        <f t="shared" si="102"/>
        <v>1</v>
      </c>
      <c r="N67">
        <f t="shared" si="103"/>
        <v>9</v>
      </c>
      <c r="O67">
        <f t="shared" si="104"/>
        <v>10</v>
      </c>
      <c r="P67"/>
      <c r="Q67"/>
      <c r="R67"/>
      <c r="S67"/>
      <c r="T67">
        <v>66</v>
      </c>
      <c r="U67">
        <v>8</v>
      </c>
      <c r="V67">
        <f t="shared" si="100"/>
        <v>1</v>
      </c>
      <c r="W67"/>
      <c r="X67">
        <v>5.79</v>
      </c>
      <c r="Y67">
        <v>1.28</v>
      </c>
      <c r="Z67">
        <f t="shared" ref="Z67:Z121" si="105">U67-X67</f>
        <v>2.21</v>
      </c>
      <c r="AA67">
        <f t="shared" ref="AA67:AA121" si="106">V67-Y67</f>
        <v>-0.28000000000000003</v>
      </c>
      <c r="AB67">
        <f t="shared" ref="AB67:AB121" si="107">(Z67)*(AA67)</f>
        <v>-0.61880000000000002</v>
      </c>
      <c r="AC67"/>
      <c r="AD67"/>
      <c r="AE67">
        <f t="shared" ref="AE67:AE121" si="108">(Z67)*(Z67)</f>
        <v>4.8841000000000001</v>
      </c>
      <c r="AF67">
        <f t="shared" ref="AF67:AF121" si="109">(AA67)*(AA67)</f>
        <v>7.8400000000000011E-2</v>
      </c>
      <c r="AG67"/>
      <c r="AH67"/>
      <c r="AI67"/>
      <c r="AJ67"/>
      <c r="AK67"/>
      <c r="AL67"/>
      <c r="AM67"/>
      <c r="AN67"/>
      <c r="AO67"/>
      <c r="AP67">
        <v>66</v>
      </c>
      <c r="AQ67">
        <v>4</v>
      </c>
      <c r="AR67">
        <f t="shared" si="101"/>
        <v>1</v>
      </c>
      <c r="AS67">
        <v>2.69</v>
      </c>
      <c r="AT67">
        <f t="shared" ref="AT67:AT121" si="110">AQ67-AS67</f>
        <v>1.31</v>
      </c>
      <c r="AU67">
        <f t="shared" ref="AU67:AU121" si="111">(AT67)*(AA67)</f>
        <v>-0.36680000000000007</v>
      </c>
      <c r="AV67"/>
      <c r="AW67"/>
      <c r="AX67">
        <f t="shared" ref="AX67:AX121" si="112">(AT67)*(AT67)</f>
        <v>1.7161000000000002</v>
      </c>
      <c r="AY67"/>
      <c r="AZ67"/>
      <c r="BA67"/>
      <c r="BB67"/>
      <c r="BC67"/>
      <c r="BD67"/>
      <c r="BE67" s="32">
        <v>66</v>
      </c>
      <c r="BF67" s="27">
        <v>1</v>
      </c>
      <c r="BG67" s="27">
        <v>2</v>
      </c>
      <c r="BH67" s="27">
        <v>2</v>
      </c>
      <c r="BI67" s="27">
        <v>2</v>
      </c>
      <c r="BJ67" s="27">
        <v>2</v>
      </c>
      <c r="BK67">
        <f t="shared" ref="BK67:BK121" si="113">COUNTIF(BF67:BJ67,"1")</f>
        <v>1</v>
      </c>
      <c r="BL67" s="1"/>
      <c r="BM67" s="1"/>
      <c r="BN67" s="45"/>
      <c r="BO67" s="1"/>
      <c r="BP67" s="1">
        <v>8</v>
      </c>
      <c r="BQ67">
        <f t="shared" ref="BQ67:BQ121" si="114">COUNTIF(C67:L67,"1")</f>
        <v>1</v>
      </c>
      <c r="BR67" s="45">
        <f t="shared" ref="BR67:BR121" si="115">_xlfn.RANK.AVG(BP67,$BP$2:$BP$121,1)</f>
        <v>108.5</v>
      </c>
      <c r="BS67" s="45">
        <f t="shared" ref="BS67:BS121" si="116">_xlfn.RANK.AVG(BQ67,$BQ$2:$BQ$121,1)</f>
        <v>62.5</v>
      </c>
      <c r="BT67" s="44">
        <f t="shared" ref="BT67:BT121" si="117">BS67-BR67</f>
        <v>-46</v>
      </c>
      <c r="BU67" s="44">
        <f t="shared" ref="BU67:BU121" si="118">(BT67)*(BT67)</f>
        <v>2116</v>
      </c>
      <c r="BV67" s="44"/>
      <c r="BW67" s="44"/>
      <c r="BX67" s="44"/>
      <c r="BY67" s="44"/>
      <c r="CI67" s="1">
        <v>4</v>
      </c>
      <c r="CJ67">
        <f t="shared" ref="CJ67:CJ121" si="119">COUNTIF(C67:L67,"1")</f>
        <v>1</v>
      </c>
      <c r="CK67" s="45">
        <f t="shared" ref="CK67:CK121" si="120">_xlfn.RANK.AVG(CI67,$CI$2:$CI$121,1)</f>
        <v>109</v>
      </c>
      <c r="CL67" s="45">
        <f t="shared" ref="CL67:CL121" si="121">_xlfn.RANK.AVG(CJ67,$CJ$2:$CJ$121,1)</f>
        <v>62.5</v>
      </c>
      <c r="CM67" s="44">
        <f t="shared" ref="CM67:CM121" si="122">CL67-CK67</f>
        <v>-46.5</v>
      </c>
      <c r="CN67" s="44">
        <f t="shared" ref="CN67:CN121" si="123">(CM67)*(CM67)</f>
        <v>2162.25</v>
      </c>
      <c r="CO67" s="44"/>
      <c r="CP67" s="44"/>
      <c r="CQ67" s="44"/>
      <c r="CR67" s="44"/>
      <c r="DA67" s="1">
        <v>8</v>
      </c>
      <c r="DB67">
        <f t="shared" ref="DB67:DB121" si="124">COUNTIF(BF67:BJ67,"1")</f>
        <v>1</v>
      </c>
      <c r="DC67" s="45">
        <f t="shared" ref="DC67:DC121" si="125">_xlfn.RANK.AVG(DA67,$DA$2:$DA$121,1)</f>
        <v>108.5</v>
      </c>
      <c r="DD67" s="45">
        <f t="shared" ref="DD67:DD121" si="126">_xlfn.RANK.AVG(DB67,$DB$2:$DB$121,1)</f>
        <v>72.5</v>
      </c>
      <c r="DE67" s="44">
        <f t="shared" ref="DE67:DE121" si="127">DD67-DC67</f>
        <v>-36</v>
      </c>
      <c r="DF67" s="44">
        <f t="shared" ref="DF67:DF121" si="128">(DE67)*(DE67)</f>
        <v>1296</v>
      </c>
      <c r="DG67" s="44"/>
      <c r="DH67" s="44"/>
      <c r="DI67" s="44"/>
      <c r="DJ67" s="44"/>
      <c r="DT67" s="1">
        <v>4</v>
      </c>
      <c r="DU67">
        <f t="shared" ref="DU67:DU121" si="129">COUNTIF(BF67:BJ67,"1")</f>
        <v>1</v>
      </c>
      <c r="DV67" s="45">
        <f t="shared" ref="DV67:DV121" si="130">_xlfn.RANK.AVG(DT67,$DT$2:$DT$121,1)</f>
        <v>109</v>
      </c>
      <c r="DW67" s="45">
        <f t="shared" ref="DW67:DW121" si="131">_xlfn.RANK.AVG(DU67,$DU$2:$DU$121,1)</f>
        <v>72.5</v>
      </c>
      <c r="DX67" s="44">
        <f t="shared" ref="DX67:DX121" si="132">DW67-DV67</f>
        <v>-36.5</v>
      </c>
      <c r="DY67" s="44">
        <f t="shared" ref="DY67:DY121" si="133">(DX67)*(DX67)</f>
        <v>1332.25</v>
      </c>
      <c r="DZ67" s="44"/>
      <c r="EA67" s="44"/>
      <c r="EB67" s="44"/>
      <c r="EC67" s="44"/>
      <c r="EL67" s="1">
        <v>3</v>
      </c>
      <c r="EM67">
        <f t="shared" ref="EM67:EM121" si="134">COUNTIF(BF67:BJ67,"1")</f>
        <v>1</v>
      </c>
      <c r="EN67" s="45">
        <f t="shared" ref="EN67:EN121" si="135">_xlfn.RANK.AVG(EL67,$EL$2:$EL$121,1)</f>
        <v>102.5</v>
      </c>
      <c r="EO67" s="45">
        <f t="shared" ref="EO67:EO121" si="136">_xlfn.RANK.AVG(EM67,$EM$2:$EM$121,1)</f>
        <v>72.5</v>
      </c>
      <c r="EP67" s="44">
        <f t="shared" ref="EP67:EP121" si="137">EO67-EN67</f>
        <v>-30</v>
      </c>
      <c r="EQ67" s="44">
        <f t="shared" ref="EQ67:EQ121" si="138">(EP67)*(EP67)</f>
        <v>900</v>
      </c>
      <c r="ER67" s="44"/>
      <c r="ES67" s="44"/>
      <c r="ET67" s="44"/>
      <c r="EU67" s="44"/>
      <c r="FF67" s="1">
        <v>3</v>
      </c>
      <c r="FG67">
        <f t="shared" ref="FG67:FG121" si="139">COUNTIF(C67:L67,"1")</f>
        <v>1</v>
      </c>
      <c r="FH67" s="45">
        <f t="shared" ref="FH67:FH121" si="140">_xlfn.RANK.AVG(FF67,$FF$2:$FF$121,1)</f>
        <v>102.5</v>
      </c>
      <c r="FI67" s="45">
        <f t="shared" ref="FI67:FI121" si="141">_xlfn.RANK.AVG(FG67,$FG$2:$FG$121,1)</f>
        <v>62.5</v>
      </c>
      <c r="FJ67" s="44">
        <f t="shared" ref="FJ67:FJ121" si="142">FI67-FH67</f>
        <v>-40</v>
      </c>
      <c r="FK67" s="44">
        <f t="shared" ref="FK67:FK121" si="143">(FJ67)*(FJ67)</f>
        <v>1600</v>
      </c>
      <c r="FL67" s="44"/>
      <c r="FM67" s="44"/>
      <c r="FN67" s="44"/>
      <c r="FO67" s="44"/>
      <c r="FY67" s="1">
        <v>3</v>
      </c>
      <c r="FZ67">
        <f t="shared" ref="FZ67:FZ121" si="144">COUNTIF(V67:AE67,"1")</f>
        <v>1</v>
      </c>
      <c r="GA67" s="45">
        <f t="shared" ref="GA67:GA121" si="145">_xlfn.RANK.AVG(FY67,$FY$2:$FY$121,1)</f>
        <v>70</v>
      </c>
      <c r="GB67" s="45">
        <f t="shared" ref="GB67:GB121" si="146">_xlfn.RANK.AVG(FZ67,$FZ$2:$FZ$121,1)</f>
        <v>101.5</v>
      </c>
      <c r="GC67" s="44">
        <f t="shared" ref="GC67:GC121" si="147">GB67-GA67</f>
        <v>31.5</v>
      </c>
      <c r="GD67" s="44">
        <f t="shared" ref="GD67:GD121" si="148">(GC67)*(GC67)</f>
        <v>992.25</v>
      </c>
      <c r="GE67" s="44"/>
      <c r="GF67" s="44"/>
      <c r="GG67" s="44"/>
      <c r="GH67" s="44"/>
      <c r="GP67" s="1"/>
      <c r="GQ67" s="1">
        <v>4</v>
      </c>
      <c r="GR67">
        <f t="shared" ref="GR67:GR121" si="149">COUNTIF(AM67:AV67,"1")</f>
        <v>1</v>
      </c>
      <c r="GS67" s="45">
        <f t="shared" ref="GS67:GS121" si="150">_xlfn.RANK.AVG(GQ67,$GQ$2:$GQ$121,1)</f>
        <v>107</v>
      </c>
      <c r="GT67" s="45">
        <f t="shared" ref="GT67:GT121" si="151">_xlfn.RANK.AVG(GR67,$GR$2:$GR$121,1)</f>
        <v>95.5</v>
      </c>
      <c r="GU67" s="44">
        <f t="shared" ref="GU67:GU121" si="152">GT67-GS67</f>
        <v>-11.5</v>
      </c>
      <c r="GV67" s="44">
        <f t="shared" ref="GV67:GV121" si="153">(GU67)*(GU67)</f>
        <v>132.25</v>
      </c>
      <c r="GW67" s="44"/>
      <c r="GX67" s="44"/>
      <c r="GY67" s="44"/>
      <c r="GZ67" s="44"/>
      <c r="HI67" s="1">
        <v>4</v>
      </c>
      <c r="HJ67">
        <f t="shared" ref="HJ67:HJ121" si="154">COUNTIF(BF67:BJ67,"1")</f>
        <v>1</v>
      </c>
      <c r="HK67" s="45">
        <f t="shared" ref="HK67:HK121" si="155">_xlfn.RANK.AVG(HI67,$HI$2:$HI$121,1)</f>
        <v>107</v>
      </c>
      <c r="HL67" s="45">
        <f t="shared" ref="HL67:HL121" si="156">_xlfn.RANK.AVG(HJ67,$HJ$2:$HJ$121,1)</f>
        <v>72.5</v>
      </c>
      <c r="HM67" s="44">
        <f t="shared" ref="HM67:HM121" si="157">HL67-HK67</f>
        <v>-34.5</v>
      </c>
      <c r="HN67" s="44">
        <f t="shared" ref="HN67:HN121" si="158">(HM67)*(HM67)</f>
        <v>1190.25</v>
      </c>
      <c r="HO67" s="44"/>
      <c r="HP67" s="44"/>
      <c r="HQ67" s="44"/>
      <c r="HR67" s="44"/>
      <c r="HZ67" s="1"/>
      <c r="IA67" s="1">
        <v>3</v>
      </c>
      <c r="IB67">
        <f>'Deepfakes gesamt (120)'!L67</f>
        <v>8</v>
      </c>
      <c r="IC67" s="45">
        <f t="shared" ref="IC67:IC121" si="159">_xlfn.RANK.AVG(IA67,$IA$2:$IA$121,1)</f>
        <v>91</v>
      </c>
      <c r="ID67" s="45">
        <f t="shared" ref="ID67:ID121" si="160">_xlfn.RANK.AVG(IB67,$IB$2:$IB$121,1)</f>
        <v>67.5</v>
      </c>
      <c r="IE67" s="44">
        <f t="shared" ref="IE67:IE121" si="161">ID67-IC67</f>
        <v>-23.5</v>
      </c>
      <c r="IF67" s="44">
        <f t="shared" ref="IF67:IF121" si="162">(IE67)*(IE67)</f>
        <v>552.25</v>
      </c>
      <c r="IG67" s="44"/>
      <c r="IH67" s="44"/>
      <c r="II67" s="44"/>
      <c r="IJ67" s="44"/>
      <c r="IR67" s="1"/>
      <c r="IT67" s="1">
        <v>3</v>
      </c>
      <c r="IU67" s="1">
        <f>'Deepfakes gesamt (120)'!M67</f>
        <v>3</v>
      </c>
      <c r="IV67" s="45">
        <f t="shared" ref="IV67:IV121" si="163">_xlfn.RANK.AVG(IT67,$IT$2:$IT$121,1)</f>
        <v>91</v>
      </c>
      <c r="IW67" s="45">
        <f t="shared" ref="IW67:IW121" si="164">_xlfn.RANK.AVG(IU67,$IU$2:$IU$121,1)</f>
        <v>16</v>
      </c>
      <c r="IX67" s="44">
        <f t="shared" ref="IX67:IX121" si="165">IW67-IV67</f>
        <v>-75</v>
      </c>
      <c r="IY67" s="44">
        <f t="shared" ref="IY67:IY121" si="166">(IX67)*(IX67)</f>
        <v>5625</v>
      </c>
      <c r="IZ67" s="44"/>
      <c r="JA67" s="44"/>
      <c r="JB67" s="44"/>
      <c r="JC67" s="44"/>
      <c r="JL67" s="1">
        <v>3</v>
      </c>
      <c r="JM67" s="1">
        <f>'Deepfakes gesamt (120)'!Q67</f>
        <v>3</v>
      </c>
      <c r="JN67" s="45">
        <f t="shared" ref="JN67:JN121" si="167">_xlfn.RANK.AVG(JL67,$JL$2:$JL$121,1)</f>
        <v>91</v>
      </c>
      <c r="JO67" s="45">
        <f t="shared" ref="JO67:JO121" si="168">_xlfn.RANK.AVG(JM67,$JM$2:$JM$121,1)</f>
        <v>34</v>
      </c>
      <c r="JP67" s="44">
        <f t="shared" ref="JP67:JP121" si="169">JO67-JN67</f>
        <v>-57</v>
      </c>
      <c r="JQ67" s="44">
        <f t="shared" ref="JQ67:JQ121" si="170">(JP67)*(JP67)</f>
        <v>3249</v>
      </c>
      <c r="JR67" s="44"/>
      <c r="JS67" s="44"/>
      <c r="JT67" s="44"/>
      <c r="JU67" s="44"/>
      <c r="KD67" s="1">
        <v>1</v>
      </c>
      <c r="KE67" s="1">
        <f>'Deepfakes gesamt (120)'!Q67</f>
        <v>3</v>
      </c>
      <c r="KF67" s="45">
        <f t="shared" ref="KF67:KF121" si="171">_xlfn.RANK.AVG(KD67,$KD$2:$KD$121,1)</f>
        <v>24.5</v>
      </c>
      <c r="KG67" s="45">
        <f t="shared" ref="KG67:KG121" si="172">_xlfn.RANK.AVG(KE67,$KE$2:$KE$121,1)</f>
        <v>34</v>
      </c>
      <c r="KH67" s="44">
        <f t="shared" ref="KH67:KH121" si="173">KG67-KF67</f>
        <v>9.5</v>
      </c>
      <c r="KI67" s="44">
        <f t="shared" ref="KI67:KI121" si="174">(KH67)*(KH67)</f>
        <v>90.25</v>
      </c>
      <c r="KJ67" s="44"/>
      <c r="KK67" s="44"/>
      <c r="KL67" s="44"/>
      <c r="KM67" s="44"/>
    </row>
    <row r="68" spans="1:299" x14ac:dyDescent="0.2">
      <c r="A68" s="32">
        <v>67</v>
      </c>
      <c r="B68" s="1">
        <v>5</v>
      </c>
      <c r="C68" s="27">
        <v>2</v>
      </c>
      <c r="D68" s="27">
        <v>2</v>
      </c>
      <c r="E68" s="27">
        <v>2</v>
      </c>
      <c r="F68" s="27">
        <v>2</v>
      </c>
      <c r="G68" s="27">
        <v>2</v>
      </c>
      <c r="H68" s="27">
        <v>2</v>
      </c>
      <c r="I68" s="27">
        <v>2</v>
      </c>
      <c r="J68" s="27">
        <v>2</v>
      </c>
      <c r="K68" s="27">
        <v>2</v>
      </c>
      <c r="L68" s="27">
        <v>2</v>
      </c>
      <c r="M68">
        <f t="shared" si="102"/>
        <v>0</v>
      </c>
      <c r="N68">
        <f t="shared" si="103"/>
        <v>10</v>
      </c>
      <c r="O68">
        <f t="shared" si="104"/>
        <v>10</v>
      </c>
      <c r="T68">
        <v>67</v>
      </c>
      <c r="U68">
        <v>5</v>
      </c>
      <c r="V68">
        <f t="shared" si="100"/>
        <v>0</v>
      </c>
      <c r="X68">
        <v>5.79</v>
      </c>
      <c r="Y68">
        <v>1.28</v>
      </c>
      <c r="Z68">
        <f t="shared" si="105"/>
        <v>-0.79</v>
      </c>
      <c r="AA68">
        <f t="shared" si="106"/>
        <v>-1.28</v>
      </c>
      <c r="AB68">
        <f t="shared" si="107"/>
        <v>1.0112000000000001</v>
      </c>
      <c r="AE68">
        <f t="shared" si="108"/>
        <v>0.6241000000000001</v>
      </c>
      <c r="AF68">
        <f t="shared" si="109"/>
        <v>1.6384000000000001</v>
      </c>
      <c r="AP68">
        <v>67</v>
      </c>
      <c r="AQ68">
        <v>1</v>
      </c>
      <c r="AR68">
        <f t="shared" si="101"/>
        <v>0</v>
      </c>
      <c r="AS68">
        <v>2.69</v>
      </c>
      <c r="AT68">
        <f t="shared" si="110"/>
        <v>-1.69</v>
      </c>
      <c r="AU68">
        <f t="shared" si="111"/>
        <v>2.1631999999999998</v>
      </c>
      <c r="AX68">
        <f t="shared" si="112"/>
        <v>2.8560999999999996</v>
      </c>
      <c r="BE68" s="32">
        <v>67</v>
      </c>
      <c r="BF68" s="27">
        <v>2</v>
      </c>
      <c r="BG68" s="27">
        <v>2</v>
      </c>
      <c r="BH68" s="27">
        <v>2</v>
      </c>
      <c r="BI68" s="27">
        <v>2</v>
      </c>
      <c r="BJ68" s="27">
        <v>2</v>
      </c>
      <c r="BK68">
        <f t="shared" si="113"/>
        <v>0</v>
      </c>
      <c r="BL68" s="1"/>
      <c r="BM68" s="1"/>
      <c r="BN68" s="45"/>
      <c r="BO68" s="1"/>
      <c r="BP68" s="1">
        <v>5</v>
      </c>
      <c r="BQ68">
        <f t="shared" si="114"/>
        <v>0</v>
      </c>
      <c r="BR68" s="45">
        <f t="shared" si="115"/>
        <v>42</v>
      </c>
      <c r="BS68" s="45">
        <f t="shared" si="116"/>
        <v>22</v>
      </c>
      <c r="BT68" s="44">
        <f t="shared" si="117"/>
        <v>-20</v>
      </c>
      <c r="BU68" s="44">
        <f t="shared" si="118"/>
        <v>400</v>
      </c>
      <c r="BV68" s="44"/>
      <c r="BW68" s="44"/>
      <c r="BX68" s="44"/>
      <c r="BY68" s="44"/>
      <c r="CI68" s="1">
        <v>1</v>
      </c>
      <c r="CJ68">
        <f t="shared" si="119"/>
        <v>0</v>
      </c>
      <c r="CK68" s="45">
        <f t="shared" si="120"/>
        <v>6</v>
      </c>
      <c r="CL68" s="45">
        <f t="shared" si="121"/>
        <v>22</v>
      </c>
      <c r="CM68" s="44">
        <f t="shared" si="122"/>
        <v>16</v>
      </c>
      <c r="CN68" s="44">
        <f t="shared" si="123"/>
        <v>256</v>
      </c>
      <c r="CO68" s="44"/>
      <c r="CP68" s="44"/>
      <c r="CQ68" s="44"/>
      <c r="CR68" s="44"/>
      <c r="DA68" s="1">
        <v>5</v>
      </c>
      <c r="DB68">
        <f t="shared" si="124"/>
        <v>0</v>
      </c>
      <c r="DC68" s="45">
        <f t="shared" si="125"/>
        <v>42</v>
      </c>
      <c r="DD68" s="45">
        <f t="shared" si="126"/>
        <v>27</v>
      </c>
      <c r="DE68" s="44">
        <f t="shared" si="127"/>
        <v>-15</v>
      </c>
      <c r="DF68" s="44">
        <f t="shared" si="128"/>
        <v>225</v>
      </c>
      <c r="DG68" s="44"/>
      <c r="DH68" s="44"/>
      <c r="DI68" s="44"/>
      <c r="DJ68" s="44"/>
      <c r="DT68" s="1">
        <v>1</v>
      </c>
      <c r="DU68">
        <f t="shared" si="129"/>
        <v>0</v>
      </c>
      <c r="DV68" s="45">
        <f t="shared" si="130"/>
        <v>6</v>
      </c>
      <c r="DW68" s="45">
        <f t="shared" si="131"/>
        <v>27</v>
      </c>
      <c r="DX68" s="44">
        <f t="shared" si="132"/>
        <v>21</v>
      </c>
      <c r="DY68" s="44">
        <f t="shared" si="133"/>
        <v>441</v>
      </c>
      <c r="DZ68" s="44"/>
      <c r="EA68" s="44"/>
      <c r="EB68" s="44"/>
      <c r="EC68" s="44"/>
      <c r="EL68" s="1">
        <v>2</v>
      </c>
      <c r="EM68">
        <f t="shared" si="134"/>
        <v>0</v>
      </c>
      <c r="EN68" s="45">
        <f t="shared" si="135"/>
        <v>56</v>
      </c>
      <c r="EO68" s="45">
        <f t="shared" si="136"/>
        <v>27</v>
      </c>
      <c r="EP68" s="44">
        <f t="shared" si="137"/>
        <v>-29</v>
      </c>
      <c r="EQ68" s="44">
        <f t="shared" si="138"/>
        <v>841</v>
      </c>
      <c r="ER68" s="44"/>
      <c r="ES68" s="44"/>
      <c r="ET68" s="44"/>
      <c r="EU68" s="44"/>
      <c r="FF68" s="1">
        <v>2</v>
      </c>
      <c r="FG68">
        <f t="shared" si="139"/>
        <v>0</v>
      </c>
      <c r="FH68" s="45">
        <f t="shared" si="140"/>
        <v>56</v>
      </c>
      <c r="FI68" s="45">
        <f t="shared" si="141"/>
        <v>22</v>
      </c>
      <c r="FJ68" s="44">
        <f t="shared" si="142"/>
        <v>-34</v>
      </c>
      <c r="FK68" s="44">
        <f t="shared" si="143"/>
        <v>1156</v>
      </c>
      <c r="FL68" s="44"/>
      <c r="FM68" s="44"/>
      <c r="FN68" s="44"/>
      <c r="FO68" s="44"/>
      <c r="FY68" s="1">
        <v>2</v>
      </c>
      <c r="FZ68">
        <f t="shared" si="144"/>
        <v>0</v>
      </c>
      <c r="GA68" s="45">
        <f t="shared" si="145"/>
        <v>26.5</v>
      </c>
      <c r="GB68" s="45">
        <f t="shared" si="146"/>
        <v>41.5</v>
      </c>
      <c r="GC68" s="44">
        <f t="shared" si="147"/>
        <v>15</v>
      </c>
      <c r="GD68" s="44">
        <f t="shared" si="148"/>
        <v>225</v>
      </c>
      <c r="GE68" s="44"/>
      <c r="GF68" s="44"/>
      <c r="GG68" s="44"/>
      <c r="GH68" s="44"/>
      <c r="GP68" s="1"/>
      <c r="GQ68" s="1">
        <v>3</v>
      </c>
      <c r="GR68">
        <f t="shared" si="149"/>
        <v>1</v>
      </c>
      <c r="GS68" s="45">
        <f t="shared" si="150"/>
        <v>62.5</v>
      </c>
      <c r="GT68" s="45">
        <f t="shared" si="151"/>
        <v>95.5</v>
      </c>
      <c r="GU68" s="44">
        <f t="shared" si="152"/>
        <v>33</v>
      </c>
      <c r="GV68" s="44">
        <f t="shared" si="153"/>
        <v>1089</v>
      </c>
      <c r="GW68" s="44"/>
      <c r="GX68" s="44"/>
      <c r="GY68" s="44"/>
      <c r="GZ68" s="44"/>
      <c r="HI68" s="1">
        <v>3</v>
      </c>
      <c r="HJ68">
        <f t="shared" si="154"/>
        <v>0</v>
      </c>
      <c r="HK68" s="45">
        <f t="shared" si="155"/>
        <v>62.5</v>
      </c>
      <c r="HL68" s="45">
        <f t="shared" si="156"/>
        <v>27</v>
      </c>
      <c r="HM68" s="44">
        <f t="shared" si="157"/>
        <v>-35.5</v>
      </c>
      <c r="HN68" s="44">
        <f t="shared" si="158"/>
        <v>1260.25</v>
      </c>
      <c r="HO68" s="44"/>
      <c r="HP68" s="44"/>
      <c r="HQ68" s="44"/>
      <c r="HR68" s="44"/>
      <c r="HZ68" s="1"/>
      <c r="IA68" s="1">
        <v>2</v>
      </c>
      <c r="IB68">
        <f>'Deepfakes gesamt (120)'!L68</f>
        <v>8</v>
      </c>
      <c r="IC68" s="45">
        <f t="shared" si="159"/>
        <v>42.5</v>
      </c>
      <c r="ID68" s="45">
        <f t="shared" si="160"/>
        <v>67.5</v>
      </c>
      <c r="IE68" s="44">
        <f t="shared" si="161"/>
        <v>25</v>
      </c>
      <c r="IF68" s="44">
        <f t="shared" si="162"/>
        <v>625</v>
      </c>
      <c r="IG68" s="44"/>
      <c r="IH68" s="44"/>
      <c r="II68" s="44"/>
      <c r="IJ68" s="44"/>
      <c r="IR68" s="1"/>
      <c r="IT68" s="1">
        <v>2</v>
      </c>
      <c r="IU68" s="1">
        <f>'Deepfakes gesamt (120)'!M68</f>
        <v>7</v>
      </c>
      <c r="IV68" s="45">
        <f t="shared" si="163"/>
        <v>42.5</v>
      </c>
      <c r="IW68" s="45">
        <f t="shared" si="164"/>
        <v>110.5</v>
      </c>
      <c r="IX68" s="44">
        <f t="shared" si="165"/>
        <v>68</v>
      </c>
      <c r="IY68" s="44">
        <f t="shared" si="166"/>
        <v>4624</v>
      </c>
      <c r="IZ68" s="44"/>
      <c r="JA68" s="44"/>
      <c r="JB68" s="44"/>
      <c r="JC68" s="44"/>
      <c r="JL68" s="1">
        <v>2</v>
      </c>
      <c r="JM68" s="1">
        <f>'Deepfakes gesamt (120)'!Q68</f>
        <v>5</v>
      </c>
      <c r="JN68" s="45">
        <f t="shared" si="167"/>
        <v>42.5</v>
      </c>
      <c r="JO68" s="45">
        <f t="shared" si="168"/>
        <v>107</v>
      </c>
      <c r="JP68" s="44">
        <f t="shared" si="169"/>
        <v>64.5</v>
      </c>
      <c r="JQ68" s="44">
        <f t="shared" si="170"/>
        <v>4160.25</v>
      </c>
      <c r="JR68" s="44"/>
      <c r="JS68" s="44"/>
      <c r="JT68" s="44"/>
      <c r="JU68" s="44"/>
      <c r="KD68" s="1">
        <v>2</v>
      </c>
      <c r="KE68" s="1">
        <f>'Deepfakes gesamt (120)'!Q68</f>
        <v>5</v>
      </c>
      <c r="KF68" s="45">
        <f t="shared" si="171"/>
        <v>71.5</v>
      </c>
      <c r="KG68" s="45">
        <f t="shared" si="172"/>
        <v>107</v>
      </c>
      <c r="KH68" s="44">
        <f t="shared" si="173"/>
        <v>35.5</v>
      </c>
      <c r="KI68" s="44">
        <f t="shared" si="174"/>
        <v>1260.25</v>
      </c>
      <c r="KJ68" s="44"/>
      <c r="KK68" s="44"/>
      <c r="KL68" s="44"/>
      <c r="KM68" s="44"/>
    </row>
    <row r="69" spans="1:299" x14ac:dyDescent="0.2">
      <c r="A69" s="32">
        <v>68</v>
      </c>
      <c r="B69" s="1">
        <v>5</v>
      </c>
      <c r="C69" s="27">
        <v>2</v>
      </c>
      <c r="D69" s="27">
        <v>2</v>
      </c>
      <c r="E69" s="27">
        <v>2</v>
      </c>
      <c r="F69" s="27">
        <v>2</v>
      </c>
      <c r="G69" s="27">
        <v>2</v>
      </c>
      <c r="H69" s="27">
        <v>2</v>
      </c>
      <c r="I69" s="27">
        <v>1</v>
      </c>
      <c r="J69" s="27">
        <v>2</v>
      </c>
      <c r="K69" s="27">
        <v>2</v>
      </c>
      <c r="L69" s="27">
        <v>2</v>
      </c>
      <c r="M69">
        <f t="shared" si="102"/>
        <v>1</v>
      </c>
      <c r="N69">
        <f t="shared" si="103"/>
        <v>9</v>
      </c>
      <c r="O69">
        <f t="shared" si="104"/>
        <v>10</v>
      </c>
      <c r="T69">
        <v>68</v>
      </c>
      <c r="U69">
        <v>5</v>
      </c>
      <c r="V69">
        <f t="shared" si="100"/>
        <v>1</v>
      </c>
      <c r="X69">
        <v>5.79</v>
      </c>
      <c r="Y69">
        <v>1.28</v>
      </c>
      <c r="Z69">
        <f t="shared" si="105"/>
        <v>-0.79</v>
      </c>
      <c r="AA69">
        <f t="shared" si="106"/>
        <v>-0.28000000000000003</v>
      </c>
      <c r="AB69">
        <f t="shared" si="107"/>
        <v>0.22120000000000004</v>
      </c>
      <c r="AE69">
        <f t="shared" si="108"/>
        <v>0.6241000000000001</v>
      </c>
      <c r="AF69">
        <f t="shared" si="109"/>
        <v>7.8400000000000011E-2</v>
      </c>
      <c r="AP69">
        <v>68</v>
      </c>
      <c r="AQ69">
        <v>2</v>
      </c>
      <c r="AR69">
        <f t="shared" si="101"/>
        <v>1</v>
      </c>
      <c r="AS69">
        <v>2.69</v>
      </c>
      <c r="AT69">
        <f t="shared" si="110"/>
        <v>-0.69</v>
      </c>
      <c r="AU69">
        <f t="shared" si="111"/>
        <v>0.19320000000000001</v>
      </c>
      <c r="AX69">
        <f t="shared" si="112"/>
        <v>0.47609999999999991</v>
      </c>
      <c r="BE69" s="32">
        <v>68</v>
      </c>
      <c r="BF69" s="27">
        <v>2</v>
      </c>
      <c r="BG69" s="27">
        <v>2</v>
      </c>
      <c r="BH69" s="27">
        <v>1</v>
      </c>
      <c r="BI69" s="27">
        <v>2</v>
      </c>
      <c r="BJ69" s="27">
        <v>2</v>
      </c>
      <c r="BK69">
        <f t="shared" si="113"/>
        <v>1</v>
      </c>
      <c r="BL69" s="1"/>
      <c r="BM69" s="1"/>
      <c r="BN69" s="45"/>
      <c r="BO69" s="1"/>
      <c r="BP69" s="1">
        <v>5</v>
      </c>
      <c r="BQ69">
        <f t="shared" si="114"/>
        <v>1</v>
      </c>
      <c r="BR69" s="45">
        <f t="shared" si="115"/>
        <v>42</v>
      </c>
      <c r="BS69" s="45">
        <f t="shared" si="116"/>
        <v>62.5</v>
      </c>
      <c r="BT69" s="44">
        <f t="shared" si="117"/>
        <v>20.5</v>
      </c>
      <c r="BU69" s="44">
        <f t="shared" si="118"/>
        <v>420.25</v>
      </c>
      <c r="BV69" s="44"/>
      <c r="BW69" s="44"/>
      <c r="BX69" s="44"/>
      <c r="BY69" s="44"/>
      <c r="CI69" s="1">
        <v>2</v>
      </c>
      <c r="CJ69">
        <f t="shared" si="119"/>
        <v>1</v>
      </c>
      <c r="CK69" s="45">
        <f t="shared" si="120"/>
        <v>30.5</v>
      </c>
      <c r="CL69" s="45">
        <f t="shared" si="121"/>
        <v>62.5</v>
      </c>
      <c r="CM69" s="44">
        <f t="shared" si="122"/>
        <v>32</v>
      </c>
      <c r="CN69" s="44">
        <f t="shared" si="123"/>
        <v>1024</v>
      </c>
      <c r="CO69" s="44"/>
      <c r="CP69" s="44"/>
      <c r="CQ69" s="44"/>
      <c r="CR69" s="44"/>
      <c r="DA69" s="1">
        <v>5</v>
      </c>
      <c r="DB69">
        <f t="shared" si="124"/>
        <v>1</v>
      </c>
      <c r="DC69" s="45">
        <f t="shared" si="125"/>
        <v>42</v>
      </c>
      <c r="DD69" s="45">
        <f t="shared" si="126"/>
        <v>72.5</v>
      </c>
      <c r="DE69" s="44">
        <f t="shared" si="127"/>
        <v>30.5</v>
      </c>
      <c r="DF69" s="44">
        <f t="shared" si="128"/>
        <v>930.25</v>
      </c>
      <c r="DG69" s="44"/>
      <c r="DH69" s="44"/>
      <c r="DI69" s="44"/>
      <c r="DJ69" s="44"/>
      <c r="DT69" s="1">
        <v>2</v>
      </c>
      <c r="DU69">
        <f t="shared" si="129"/>
        <v>1</v>
      </c>
      <c r="DV69" s="45">
        <f t="shared" si="130"/>
        <v>30.5</v>
      </c>
      <c r="DW69" s="45">
        <f t="shared" si="131"/>
        <v>72.5</v>
      </c>
      <c r="DX69" s="44">
        <f t="shared" si="132"/>
        <v>42</v>
      </c>
      <c r="DY69" s="44">
        <f t="shared" si="133"/>
        <v>1764</v>
      </c>
      <c r="DZ69" s="44"/>
      <c r="EA69" s="44"/>
      <c r="EB69" s="44"/>
      <c r="EC69" s="44"/>
      <c r="EL69" s="1">
        <v>2</v>
      </c>
      <c r="EM69">
        <f t="shared" si="134"/>
        <v>1</v>
      </c>
      <c r="EN69" s="45">
        <f t="shared" si="135"/>
        <v>56</v>
      </c>
      <c r="EO69" s="45">
        <f t="shared" si="136"/>
        <v>72.5</v>
      </c>
      <c r="EP69" s="44">
        <f t="shared" si="137"/>
        <v>16.5</v>
      </c>
      <c r="EQ69" s="44">
        <f t="shared" si="138"/>
        <v>272.25</v>
      </c>
      <c r="ER69" s="44"/>
      <c r="ES69" s="44"/>
      <c r="ET69" s="44"/>
      <c r="EU69" s="44"/>
      <c r="FF69" s="1">
        <v>2</v>
      </c>
      <c r="FG69">
        <f t="shared" si="139"/>
        <v>1</v>
      </c>
      <c r="FH69" s="45">
        <f t="shared" si="140"/>
        <v>56</v>
      </c>
      <c r="FI69" s="45">
        <f t="shared" si="141"/>
        <v>62.5</v>
      </c>
      <c r="FJ69" s="44">
        <f t="shared" si="142"/>
        <v>6.5</v>
      </c>
      <c r="FK69" s="44">
        <f t="shared" si="143"/>
        <v>42.25</v>
      </c>
      <c r="FL69" s="44"/>
      <c r="FM69" s="44"/>
      <c r="FN69" s="44"/>
      <c r="FO69" s="44"/>
      <c r="FY69" s="1">
        <v>3</v>
      </c>
      <c r="FZ69">
        <f t="shared" si="144"/>
        <v>1</v>
      </c>
      <c r="GA69" s="45">
        <f t="shared" si="145"/>
        <v>70</v>
      </c>
      <c r="GB69" s="45">
        <f t="shared" si="146"/>
        <v>101.5</v>
      </c>
      <c r="GC69" s="44">
        <f t="shared" si="147"/>
        <v>31.5</v>
      </c>
      <c r="GD69" s="44">
        <f t="shared" si="148"/>
        <v>992.25</v>
      </c>
      <c r="GE69" s="44"/>
      <c r="GF69" s="44"/>
      <c r="GG69" s="44"/>
      <c r="GH69" s="44"/>
      <c r="GP69" s="1"/>
      <c r="GQ69" s="1">
        <v>2</v>
      </c>
      <c r="GR69">
        <f t="shared" si="149"/>
        <v>1</v>
      </c>
      <c r="GS69" s="45">
        <f t="shared" si="150"/>
        <v>19.5</v>
      </c>
      <c r="GT69" s="45">
        <f t="shared" si="151"/>
        <v>95.5</v>
      </c>
      <c r="GU69" s="44">
        <f t="shared" si="152"/>
        <v>76</v>
      </c>
      <c r="GV69" s="44">
        <f t="shared" si="153"/>
        <v>5776</v>
      </c>
      <c r="GW69" s="44"/>
      <c r="GX69" s="44"/>
      <c r="GY69" s="44"/>
      <c r="GZ69" s="44"/>
      <c r="HI69" s="1">
        <v>2</v>
      </c>
      <c r="HJ69">
        <f t="shared" si="154"/>
        <v>1</v>
      </c>
      <c r="HK69" s="45">
        <f t="shared" si="155"/>
        <v>19.5</v>
      </c>
      <c r="HL69" s="45">
        <f t="shared" si="156"/>
        <v>72.5</v>
      </c>
      <c r="HM69" s="44">
        <f t="shared" si="157"/>
        <v>53</v>
      </c>
      <c r="HN69" s="44">
        <f t="shared" si="158"/>
        <v>2809</v>
      </c>
      <c r="HO69" s="44"/>
      <c r="HP69" s="44"/>
      <c r="HQ69" s="44"/>
      <c r="HR69" s="44"/>
      <c r="HZ69" s="1"/>
      <c r="IA69" s="1">
        <v>3</v>
      </c>
      <c r="IB69">
        <f>'Deepfakes gesamt (120)'!L69</f>
        <v>6</v>
      </c>
      <c r="IC69" s="45">
        <f t="shared" si="159"/>
        <v>91</v>
      </c>
      <c r="ID69" s="45">
        <f t="shared" si="160"/>
        <v>26.5</v>
      </c>
      <c r="IE69" s="44">
        <f t="shared" si="161"/>
        <v>-64.5</v>
      </c>
      <c r="IF69" s="44">
        <f t="shared" si="162"/>
        <v>4160.25</v>
      </c>
      <c r="IG69" s="44"/>
      <c r="IH69" s="44"/>
      <c r="II69" s="44"/>
      <c r="IJ69" s="44"/>
      <c r="IR69" s="1"/>
      <c r="IT69" s="1">
        <v>3</v>
      </c>
      <c r="IU69" s="1">
        <f>'Deepfakes gesamt (120)'!M69</f>
        <v>7</v>
      </c>
      <c r="IV69" s="45">
        <f t="shared" si="163"/>
        <v>91</v>
      </c>
      <c r="IW69" s="45">
        <f t="shared" si="164"/>
        <v>110.5</v>
      </c>
      <c r="IX69" s="44">
        <f t="shared" si="165"/>
        <v>19.5</v>
      </c>
      <c r="IY69" s="44">
        <f t="shared" si="166"/>
        <v>380.25</v>
      </c>
      <c r="IZ69" s="44"/>
      <c r="JA69" s="44"/>
      <c r="JB69" s="44"/>
      <c r="JC69" s="44"/>
      <c r="JL69" s="1">
        <v>3</v>
      </c>
      <c r="JM69" s="1">
        <f>'Deepfakes gesamt (120)'!Q69</f>
        <v>4</v>
      </c>
      <c r="JN69" s="45">
        <f t="shared" si="167"/>
        <v>91</v>
      </c>
      <c r="JO69" s="45">
        <f t="shared" si="168"/>
        <v>72.5</v>
      </c>
      <c r="JP69" s="44">
        <f t="shared" si="169"/>
        <v>-18.5</v>
      </c>
      <c r="JQ69" s="44">
        <f t="shared" si="170"/>
        <v>342.25</v>
      </c>
      <c r="JR69" s="44"/>
      <c r="JS69" s="44"/>
      <c r="JT69" s="44"/>
      <c r="JU69" s="44"/>
      <c r="KD69" s="1">
        <v>2</v>
      </c>
      <c r="KE69" s="1">
        <f>'Deepfakes gesamt (120)'!Q69</f>
        <v>4</v>
      </c>
      <c r="KF69" s="45">
        <f t="shared" si="171"/>
        <v>71.5</v>
      </c>
      <c r="KG69" s="45">
        <f t="shared" si="172"/>
        <v>72.5</v>
      </c>
      <c r="KH69" s="44">
        <f t="shared" si="173"/>
        <v>1</v>
      </c>
      <c r="KI69" s="44">
        <f t="shared" si="174"/>
        <v>1</v>
      </c>
      <c r="KJ69" s="44"/>
      <c r="KK69" s="44"/>
      <c r="KL69" s="44"/>
      <c r="KM69" s="44"/>
    </row>
    <row r="70" spans="1:299" s="36" customFormat="1" x14ac:dyDescent="0.2">
      <c r="A70" s="32">
        <v>69</v>
      </c>
      <c r="B70" s="1">
        <v>7</v>
      </c>
      <c r="C70" s="27">
        <v>2</v>
      </c>
      <c r="D70" s="27">
        <v>2</v>
      </c>
      <c r="E70" s="27">
        <v>2</v>
      </c>
      <c r="F70" s="27">
        <v>2</v>
      </c>
      <c r="G70" s="27">
        <v>2</v>
      </c>
      <c r="H70" s="27">
        <v>1</v>
      </c>
      <c r="I70" s="27">
        <v>2</v>
      </c>
      <c r="J70" s="27">
        <v>2</v>
      </c>
      <c r="K70" s="27">
        <v>2</v>
      </c>
      <c r="L70" s="27">
        <v>2</v>
      </c>
      <c r="M70">
        <f t="shared" si="102"/>
        <v>1</v>
      </c>
      <c r="N70">
        <f t="shared" si="103"/>
        <v>9</v>
      </c>
      <c r="O70">
        <f t="shared" si="104"/>
        <v>10</v>
      </c>
      <c r="P70"/>
      <c r="Q70"/>
      <c r="R70"/>
      <c r="S70"/>
      <c r="T70">
        <v>69</v>
      </c>
      <c r="U70">
        <v>7</v>
      </c>
      <c r="V70">
        <f t="shared" si="100"/>
        <v>1</v>
      </c>
      <c r="W70"/>
      <c r="X70">
        <v>5.79</v>
      </c>
      <c r="Y70">
        <v>1.28</v>
      </c>
      <c r="Z70">
        <f t="shared" si="105"/>
        <v>1.21</v>
      </c>
      <c r="AA70">
        <f t="shared" si="106"/>
        <v>-0.28000000000000003</v>
      </c>
      <c r="AB70">
        <f t="shared" si="107"/>
        <v>-0.33880000000000005</v>
      </c>
      <c r="AC70"/>
      <c r="AD70"/>
      <c r="AE70">
        <f t="shared" si="108"/>
        <v>1.4641</v>
      </c>
      <c r="AF70">
        <f t="shared" si="109"/>
        <v>7.8400000000000011E-2</v>
      </c>
      <c r="AG70"/>
      <c r="AH70"/>
      <c r="AI70"/>
      <c r="AJ70"/>
      <c r="AK70"/>
      <c r="AL70"/>
      <c r="AM70"/>
      <c r="AN70"/>
      <c r="AO70"/>
      <c r="AP70">
        <v>69</v>
      </c>
      <c r="AQ70">
        <v>2</v>
      </c>
      <c r="AR70">
        <f t="shared" si="101"/>
        <v>1</v>
      </c>
      <c r="AS70">
        <v>2.69</v>
      </c>
      <c r="AT70">
        <f t="shared" si="110"/>
        <v>-0.69</v>
      </c>
      <c r="AU70">
        <f t="shared" si="111"/>
        <v>0.19320000000000001</v>
      </c>
      <c r="AV70"/>
      <c r="AW70"/>
      <c r="AX70">
        <f t="shared" si="112"/>
        <v>0.47609999999999991</v>
      </c>
      <c r="AY70"/>
      <c r="AZ70"/>
      <c r="BA70"/>
      <c r="BB70"/>
      <c r="BC70"/>
      <c r="BD70"/>
      <c r="BE70" s="32">
        <v>69</v>
      </c>
      <c r="BF70" s="27">
        <v>2</v>
      </c>
      <c r="BG70" s="27">
        <v>2</v>
      </c>
      <c r="BH70" s="27">
        <v>2</v>
      </c>
      <c r="BI70" s="27">
        <v>2</v>
      </c>
      <c r="BJ70" s="27">
        <v>2</v>
      </c>
      <c r="BK70">
        <f t="shared" si="113"/>
        <v>0</v>
      </c>
      <c r="BL70" s="1"/>
      <c r="BM70" s="1"/>
      <c r="BN70" s="45"/>
      <c r="BO70" s="1"/>
      <c r="BP70" s="1">
        <v>7</v>
      </c>
      <c r="BQ70">
        <f t="shared" si="114"/>
        <v>1</v>
      </c>
      <c r="BR70" s="45">
        <f t="shared" si="115"/>
        <v>82</v>
      </c>
      <c r="BS70" s="45">
        <f t="shared" si="116"/>
        <v>62.5</v>
      </c>
      <c r="BT70" s="44">
        <f t="shared" si="117"/>
        <v>-19.5</v>
      </c>
      <c r="BU70" s="44">
        <f t="shared" si="118"/>
        <v>380.25</v>
      </c>
      <c r="BV70" s="44"/>
      <c r="BW70" s="44"/>
      <c r="BX70" s="44"/>
      <c r="BY70" s="44"/>
      <c r="CI70" s="1">
        <v>2</v>
      </c>
      <c r="CJ70">
        <f t="shared" si="119"/>
        <v>1</v>
      </c>
      <c r="CK70" s="45">
        <f t="shared" si="120"/>
        <v>30.5</v>
      </c>
      <c r="CL70" s="45">
        <f t="shared" si="121"/>
        <v>62.5</v>
      </c>
      <c r="CM70" s="44">
        <f t="shared" si="122"/>
        <v>32</v>
      </c>
      <c r="CN70" s="44">
        <f t="shared" si="123"/>
        <v>1024</v>
      </c>
      <c r="CO70" s="44"/>
      <c r="CP70" s="44"/>
      <c r="CQ70" s="44"/>
      <c r="CR70" s="44"/>
      <c r="DA70" s="1">
        <v>7</v>
      </c>
      <c r="DB70">
        <f t="shared" si="124"/>
        <v>0</v>
      </c>
      <c r="DC70" s="45">
        <f t="shared" si="125"/>
        <v>82</v>
      </c>
      <c r="DD70" s="45">
        <f t="shared" si="126"/>
        <v>27</v>
      </c>
      <c r="DE70" s="44">
        <f t="shared" si="127"/>
        <v>-55</v>
      </c>
      <c r="DF70" s="44">
        <f t="shared" si="128"/>
        <v>3025</v>
      </c>
      <c r="DG70" s="44"/>
      <c r="DH70" s="44"/>
      <c r="DI70" s="44"/>
      <c r="DJ70" s="44"/>
      <c r="DT70" s="1">
        <v>2</v>
      </c>
      <c r="DU70">
        <f t="shared" si="129"/>
        <v>0</v>
      </c>
      <c r="DV70" s="45">
        <f t="shared" si="130"/>
        <v>30.5</v>
      </c>
      <c r="DW70" s="45">
        <f t="shared" si="131"/>
        <v>27</v>
      </c>
      <c r="DX70" s="44">
        <f t="shared" si="132"/>
        <v>-3.5</v>
      </c>
      <c r="DY70" s="44">
        <f t="shared" si="133"/>
        <v>12.25</v>
      </c>
      <c r="DZ70" s="44"/>
      <c r="EA70" s="44"/>
      <c r="EB70" s="44"/>
      <c r="EC70" s="44"/>
      <c r="EL70" s="1">
        <v>2</v>
      </c>
      <c r="EM70">
        <f t="shared" si="134"/>
        <v>0</v>
      </c>
      <c r="EN70" s="45">
        <f t="shared" si="135"/>
        <v>56</v>
      </c>
      <c r="EO70" s="45">
        <f t="shared" si="136"/>
        <v>27</v>
      </c>
      <c r="EP70" s="44">
        <f t="shared" si="137"/>
        <v>-29</v>
      </c>
      <c r="EQ70" s="44">
        <f t="shared" si="138"/>
        <v>841</v>
      </c>
      <c r="ER70" s="44"/>
      <c r="ES70" s="44"/>
      <c r="ET70" s="44"/>
      <c r="EU70" s="44"/>
      <c r="FF70" s="1">
        <v>2</v>
      </c>
      <c r="FG70">
        <f t="shared" si="139"/>
        <v>1</v>
      </c>
      <c r="FH70" s="45">
        <f t="shared" si="140"/>
        <v>56</v>
      </c>
      <c r="FI70" s="45">
        <f t="shared" si="141"/>
        <v>62.5</v>
      </c>
      <c r="FJ70" s="44">
        <f t="shared" si="142"/>
        <v>6.5</v>
      </c>
      <c r="FK70" s="44">
        <f t="shared" si="143"/>
        <v>42.25</v>
      </c>
      <c r="FL70" s="44"/>
      <c r="FM70" s="44"/>
      <c r="FN70" s="44"/>
      <c r="FO70" s="44"/>
      <c r="FY70" s="1">
        <v>2</v>
      </c>
      <c r="FZ70">
        <f t="shared" si="144"/>
        <v>1</v>
      </c>
      <c r="GA70" s="45">
        <f t="shared" si="145"/>
        <v>26.5</v>
      </c>
      <c r="GB70" s="45">
        <f t="shared" si="146"/>
        <v>101.5</v>
      </c>
      <c r="GC70" s="44">
        <f t="shared" si="147"/>
        <v>75</v>
      </c>
      <c r="GD70" s="44">
        <f t="shared" si="148"/>
        <v>5625</v>
      </c>
      <c r="GE70" s="44"/>
      <c r="GF70" s="44"/>
      <c r="GG70" s="44"/>
      <c r="GH70" s="44"/>
      <c r="GP70" s="1"/>
      <c r="GQ70" s="1">
        <v>3</v>
      </c>
      <c r="GR70">
        <f t="shared" si="149"/>
        <v>1</v>
      </c>
      <c r="GS70" s="45">
        <f t="shared" si="150"/>
        <v>62.5</v>
      </c>
      <c r="GT70" s="45">
        <f t="shared" si="151"/>
        <v>95.5</v>
      </c>
      <c r="GU70" s="44">
        <f t="shared" si="152"/>
        <v>33</v>
      </c>
      <c r="GV70" s="44">
        <f t="shared" si="153"/>
        <v>1089</v>
      </c>
      <c r="GW70" s="44"/>
      <c r="GX70" s="44"/>
      <c r="GY70" s="44"/>
      <c r="GZ70" s="44"/>
      <c r="HI70" s="1">
        <v>3</v>
      </c>
      <c r="HJ70">
        <f t="shared" si="154"/>
        <v>0</v>
      </c>
      <c r="HK70" s="45">
        <f t="shared" si="155"/>
        <v>62.5</v>
      </c>
      <c r="HL70" s="45">
        <f t="shared" si="156"/>
        <v>27</v>
      </c>
      <c r="HM70" s="44">
        <f t="shared" si="157"/>
        <v>-35.5</v>
      </c>
      <c r="HN70" s="44">
        <f t="shared" si="158"/>
        <v>1260.25</v>
      </c>
      <c r="HO70" s="44"/>
      <c r="HP70" s="44"/>
      <c r="HQ70" s="44"/>
      <c r="HR70" s="44"/>
      <c r="HZ70" s="1"/>
      <c r="IA70" s="1">
        <v>2</v>
      </c>
      <c r="IB70">
        <f>'Deepfakes gesamt (120)'!L70</f>
        <v>8</v>
      </c>
      <c r="IC70" s="45">
        <f t="shared" si="159"/>
        <v>42.5</v>
      </c>
      <c r="ID70" s="45">
        <f t="shared" si="160"/>
        <v>67.5</v>
      </c>
      <c r="IE70" s="44">
        <f t="shared" si="161"/>
        <v>25</v>
      </c>
      <c r="IF70" s="44">
        <f t="shared" si="162"/>
        <v>625</v>
      </c>
      <c r="IG70" s="44"/>
      <c r="IH70" s="44"/>
      <c r="II70" s="44"/>
      <c r="IJ70" s="44"/>
      <c r="IR70" s="1"/>
      <c r="IT70" s="1">
        <v>2</v>
      </c>
      <c r="IU70" s="1">
        <f>'Deepfakes gesamt (120)'!M70</f>
        <v>3</v>
      </c>
      <c r="IV70" s="45">
        <f t="shared" si="163"/>
        <v>42.5</v>
      </c>
      <c r="IW70" s="45">
        <f t="shared" si="164"/>
        <v>16</v>
      </c>
      <c r="IX70" s="44">
        <f t="shared" si="165"/>
        <v>-26.5</v>
      </c>
      <c r="IY70" s="44">
        <f t="shared" si="166"/>
        <v>702.25</v>
      </c>
      <c r="IZ70" s="44"/>
      <c r="JA70" s="44"/>
      <c r="JB70" s="44"/>
      <c r="JC70" s="44"/>
      <c r="JL70" s="1">
        <v>2</v>
      </c>
      <c r="JM70" s="1">
        <f>'Deepfakes gesamt (120)'!Q70</f>
        <v>3</v>
      </c>
      <c r="JN70" s="45">
        <f t="shared" si="167"/>
        <v>42.5</v>
      </c>
      <c r="JO70" s="45">
        <f t="shared" si="168"/>
        <v>34</v>
      </c>
      <c r="JP70" s="44">
        <f t="shared" si="169"/>
        <v>-8.5</v>
      </c>
      <c r="JQ70" s="44">
        <f t="shared" si="170"/>
        <v>72.25</v>
      </c>
      <c r="JR70" s="44"/>
      <c r="JS70" s="44"/>
      <c r="JT70" s="44"/>
      <c r="JU70" s="44"/>
      <c r="KD70" s="1">
        <v>1</v>
      </c>
      <c r="KE70" s="1">
        <f>'Deepfakes gesamt (120)'!Q70</f>
        <v>3</v>
      </c>
      <c r="KF70" s="45">
        <f t="shared" si="171"/>
        <v>24.5</v>
      </c>
      <c r="KG70" s="45">
        <f t="shared" si="172"/>
        <v>34</v>
      </c>
      <c r="KH70" s="44">
        <f t="shared" si="173"/>
        <v>9.5</v>
      </c>
      <c r="KI70" s="44">
        <f t="shared" si="174"/>
        <v>90.25</v>
      </c>
      <c r="KJ70" s="44"/>
      <c r="KK70" s="44"/>
      <c r="KL70" s="44"/>
      <c r="KM70" s="44"/>
    </row>
    <row r="71" spans="1:299" s="36" customFormat="1" x14ac:dyDescent="0.2">
      <c r="A71" s="32">
        <v>70</v>
      </c>
      <c r="B71" s="1">
        <v>6</v>
      </c>
      <c r="C71" s="27">
        <v>2</v>
      </c>
      <c r="D71" s="27">
        <v>2</v>
      </c>
      <c r="E71" s="27">
        <v>2</v>
      </c>
      <c r="F71" s="27">
        <v>2</v>
      </c>
      <c r="G71" s="27">
        <v>2</v>
      </c>
      <c r="H71" s="27">
        <v>2</v>
      </c>
      <c r="I71" s="27">
        <v>2</v>
      </c>
      <c r="J71" s="27">
        <v>2</v>
      </c>
      <c r="K71" s="27">
        <v>2</v>
      </c>
      <c r="L71" s="27">
        <v>1</v>
      </c>
      <c r="M71">
        <f t="shared" si="102"/>
        <v>1</v>
      </c>
      <c r="N71">
        <f t="shared" si="103"/>
        <v>9</v>
      </c>
      <c r="O71">
        <f t="shared" si="104"/>
        <v>10</v>
      </c>
      <c r="P71"/>
      <c r="Q71"/>
      <c r="R71"/>
      <c r="S71"/>
      <c r="T71">
        <v>70</v>
      </c>
      <c r="U71">
        <v>6</v>
      </c>
      <c r="V71">
        <f t="shared" si="100"/>
        <v>1</v>
      </c>
      <c r="W71"/>
      <c r="X71">
        <v>5.79</v>
      </c>
      <c r="Y71">
        <v>1.28</v>
      </c>
      <c r="Z71">
        <f t="shared" si="105"/>
        <v>0.20999999999999996</v>
      </c>
      <c r="AA71">
        <f t="shared" si="106"/>
        <v>-0.28000000000000003</v>
      </c>
      <c r="AB71">
        <f t="shared" si="107"/>
        <v>-5.8799999999999998E-2</v>
      </c>
      <c r="AC71"/>
      <c r="AD71"/>
      <c r="AE71">
        <f t="shared" si="108"/>
        <v>4.4099999999999986E-2</v>
      </c>
      <c r="AF71">
        <f t="shared" si="109"/>
        <v>7.8400000000000011E-2</v>
      </c>
      <c r="AG71"/>
      <c r="AH71"/>
      <c r="AI71"/>
      <c r="AJ71"/>
      <c r="AK71"/>
      <c r="AL71"/>
      <c r="AM71"/>
      <c r="AN71"/>
      <c r="AO71"/>
      <c r="AP71">
        <v>70</v>
      </c>
      <c r="AQ71">
        <v>3</v>
      </c>
      <c r="AR71">
        <f t="shared" si="101"/>
        <v>1</v>
      </c>
      <c r="AS71">
        <v>2.69</v>
      </c>
      <c r="AT71">
        <f t="shared" si="110"/>
        <v>0.31000000000000005</v>
      </c>
      <c r="AU71">
        <f t="shared" si="111"/>
        <v>-8.680000000000003E-2</v>
      </c>
      <c r="AV71"/>
      <c r="AW71"/>
      <c r="AX71">
        <f t="shared" si="112"/>
        <v>9.6100000000000033E-2</v>
      </c>
      <c r="AY71"/>
      <c r="AZ71"/>
      <c r="BA71"/>
      <c r="BB71"/>
      <c r="BC71"/>
      <c r="BD71"/>
      <c r="BE71" s="32">
        <v>70</v>
      </c>
      <c r="BF71" s="27">
        <v>2</v>
      </c>
      <c r="BG71" s="27">
        <v>2</v>
      </c>
      <c r="BH71" s="27">
        <v>2</v>
      </c>
      <c r="BI71" s="27">
        <v>2</v>
      </c>
      <c r="BJ71" s="27">
        <v>1</v>
      </c>
      <c r="BK71">
        <f t="shared" si="113"/>
        <v>1</v>
      </c>
      <c r="BL71" s="1"/>
      <c r="BM71" s="1"/>
      <c r="BN71" s="45"/>
      <c r="BO71" s="1"/>
      <c r="BP71" s="1">
        <v>6</v>
      </c>
      <c r="BQ71">
        <f t="shared" si="114"/>
        <v>1</v>
      </c>
      <c r="BR71" s="45">
        <f t="shared" si="115"/>
        <v>60</v>
      </c>
      <c r="BS71" s="45">
        <f t="shared" si="116"/>
        <v>62.5</v>
      </c>
      <c r="BT71" s="44">
        <f t="shared" si="117"/>
        <v>2.5</v>
      </c>
      <c r="BU71" s="44">
        <f t="shared" si="118"/>
        <v>6.25</v>
      </c>
      <c r="BV71" s="44"/>
      <c r="BW71" s="44"/>
      <c r="BX71" s="44"/>
      <c r="BY71" s="44"/>
      <c r="CI71" s="1">
        <v>3</v>
      </c>
      <c r="CJ71">
        <f t="shared" si="119"/>
        <v>1</v>
      </c>
      <c r="CK71" s="45">
        <f t="shared" si="120"/>
        <v>73.5</v>
      </c>
      <c r="CL71" s="45">
        <f t="shared" si="121"/>
        <v>62.5</v>
      </c>
      <c r="CM71" s="44">
        <f t="shared" si="122"/>
        <v>-11</v>
      </c>
      <c r="CN71" s="44">
        <f t="shared" si="123"/>
        <v>121</v>
      </c>
      <c r="CO71" s="44"/>
      <c r="CP71" s="44"/>
      <c r="CQ71" s="44"/>
      <c r="CR71" s="44"/>
      <c r="DA71" s="1">
        <v>6</v>
      </c>
      <c r="DB71">
        <f t="shared" si="124"/>
        <v>1</v>
      </c>
      <c r="DC71" s="45">
        <f t="shared" si="125"/>
        <v>60</v>
      </c>
      <c r="DD71" s="45">
        <f t="shared" si="126"/>
        <v>72.5</v>
      </c>
      <c r="DE71" s="44">
        <f t="shared" si="127"/>
        <v>12.5</v>
      </c>
      <c r="DF71" s="44">
        <f t="shared" si="128"/>
        <v>156.25</v>
      </c>
      <c r="DG71" s="44"/>
      <c r="DH71" s="44"/>
      <c r="DI71" s="44"/>
      <c r="DJ71" s="44"/>
      <c r="DT71" s="1">
        <v>3</v>
      </c>
      <c r="DU71">
        <f t="shared" si="129"/>
        <v>1</v>
      </c>
      <c r="DV71" s="45">
        <f t="shared" si="130"/>
        <v>73.5</v>
      </c>
      <c r="DW71" s="45">
        <f t="shared" si="131"/>
        <v>72.5</v>
      </c>
      <c r="DX71" s="44">
        <f t="shared" si="132"/>
        <v>-1</v>
      </c>
      <c r="DY71" s="44">
        <f t="shared" si="133"/>
        <v>1</v>
      </c>
      <c r="DZ71" s="44"/>
      <c r="EA71" s="44"/>
      <c r="EB71" s="44"/>
      <c r="EC71" s="44"/>
      <c r="EL71" s="1">
        <v>1</v>
      </c>
      <c r="EM71">
        <f t="shared" si="134"/>
        <v>1</v>
      </c>
      <c r="EN71" s="45">
        <f t="shared" si="135"/>
        <v>14</v>
      </c>
      <c r="EO71" s="45">
        <f t="shared" si="136"/>
        <v>72.5</v>
      </c>
      <c r="EP71" s="44">
        <f t="shared" si="137"/>
        <v>58.5</v>
      </c>
      <c r="EQ71" s="44">
        <f t="shared" si="138"/>
        <v>3422.25</v>
      </c>
      <c r="ER71" s="44"/>
      <c r="ES71" s="44"/>
      <c r="ET71" s="44"/>
      <c r="EU71" s="44"/>
      <c r="FF71" s="1">
        <v>1</v>
      </c>
      <c r="FG71">
        <f t="shared" si="139"/>
        <v>1</v>
      </c>
      <c r="FH71" s="45">
        <f t="shared" si="140"/>
        <v>14</v>
      </c>
      <c r="FI71" s="45">
        <f t="shared" si="141"/>
        <v>62.5</v>
      </c>
      <c r="FJ71" s="44">
        <f t="shared" si="142"/>
        <v>48.5</v>
      </c>
      <c r="FK71" s="44">
        <f t="shared" si="143"/>
        <v>2352.25</v>
      </c>
      <c r="FL71" s="44"/>
      <c r="FM71" s="44"/>
      <c r="FN71" s="44"/>
      <c r="FO71" s="44"/>
      <c r="FY71" s="1">
        <v>4</v>
      </c>
      <c r="FZ71">
        <f t="shared" si="144"/>
        <v>1</v>
      </c>
      <c r="GA71" s="45">
        <f t="shared" si="145"/>
        <v>108</v>
      </c>
      <c r="GB71" s="45">
        <f t="shared" si="146"/>
        <v>101.5</v>
      </c>
      <c r="GC71" s="44">
        <f t="shared" si="147"/>
        <v>-6.5</v>
      </c>
      <c r="GD71" s="44">
        <f t="shared" si="148"/>
        <v>42.25</v>
      </c>
      <c r="GE71" s="44"/>
      <c r="GF71" s="44"/>
      <c r="GG71" s="44"/>
      <c r="GH71" s="44"/>
      <c r="GP71" s="1"/>
      <c r="GQ71" s="1">
        <v>3</v>
      </c>
      <c r="GR71">
        <f t="shared" si="149"/>
        <v>1</v>
      </c>
      <c r="GS71" s="45">
        <f t="shared" si="150"/>
        <v>62.5</v>
      </c>
      <c r="GT71" s="45">
        <f t="shared" si="151"/>
        <v>95.5</v>
      </c>
      <c r="GU71" s="44">
        <f t="shared" si="152"/>
        <v>33</v>
      </c>
      <c r="GV71" s="44">
        <f t="shared" si="153"/>
        <v>1089</v>
      </c>
      <c r="GW71" s="44"/>
      <c r="GX71" s="44"/>
      <c r="GY71" s="44"/>
      <c r="GZ71" s="44"/>
      <c r="HI71" s="1">
        <v>3</v>
      </c>
      <c r="HJ71">
        <f t="shared" si="154"/>
        <v>1</v>
      </c>
      <c r="HK71" s="45">
        <f t="shared" si="155"/>
        <v>62.5</v>
      </c>
      <c r="HL71" s="45">
        <f t="shared" si="156"/>
        <v>72.5</v>
      </c>
      <c r="HM71" s="44">
        <f t="shared" si="157"/>
        <v>10</v>
      </c>
      <c r="HN71" s="44">
        <f t="shared" si="158"/>
        <v>100</v>
      </c>
      <c r="HO71" s="44"/>
      <c r="HP71" s="44"/>
      <c r="HQ71" s="44"/>
      <c r="HR71" s="44"/>
      <c r="HZ71" s="1"/>
      <c r="IA71" s="1">
        <v>2</v>
      </c>
      <c r="IB71">
        <f>'Deepfakes gesamt (120)'!L71</f>
        <v>9</v>
      </c>
      <c r="IC71" s="45">
        <f t="shared" si="159"/>
        <v>42.5</v>
      </c>
      <c r="ID71" s="45">
        <f t="shared" si="160"/>
        <v>90.5</v>
      </c>
      <c r="IE71" s="44">
        <f t="shared" si="161"/>
        <v>48</v>
      </c>
      <c r="IF71" s="44">
        <f t="shared" si="162"/>
        <v>2304</v>
      </c>
      <c r="IG71" s="44"/>
      <c r="IH71" s="44"/>
      <c r="II71" s="44"/>
      <c r="IJ71" s="44"/>
      <c r="IR71" s="1"/>
      <c r="IT71" s="1">
        <v>2</v>
      </c>
      <c r="IU71" s="1">
        <f>'Deepfakes gesamt (120)'!M71</f>
        <v>4</v>
      </c>
      <c r="IV71" s="45">
        <f t="shared" si="163"/>
        <v>42.5</v>
      </c>
      <c r="IW71" s="45">
        <f t="shared" si="164"/>
        <v>40.5</v>
      </c>
      <c r="IX71" s="44">
        <f t="shared" si="165"/>
        <v>-2</v>
      </c>
      <c r="IY71" s="44">
        <f t="shared" si="166"/>
        <v>4</v>
      </c>
      <c r="IZ71" s="44"/>
      <c r="JA71" s="44"/>
      <c r="JB71" s="44"/>
      <c r="JC71" s="44"/>
      <c r="JL71" s="1">
        <v>2</v>
      </c>
      <c r="JM71" s="1">
        <f>'Deepfakes gesamt (120)'!Q71</f>
        <v>4</v>
      </c>
      <c r="JN71" s="45">
        <f t="shared" si="167"/>
        <v>42.5</v>
      </c>
      <c r="JO71" s="45">
        <f t="shared" si="168"/>
        <v>72.5</v>
      </c>
      <c r="JP71" s="44">
        <f t="shared" si="169"/>
        <v>30</v>
      </c>
      <c r="JQ71" s="44">
        <f t="shared" si="170"/>
        <v>900</v>
      </c>
      <c r="JR71" s="44"/>
      <c r="JS71" s="44"/>
      <c r="JT71" s="44"/>
      <c r="JU71" s="44"/>
      <c r="KD71" s="1">
        <v>3</v>
      </c>
      <c r="KE71" s="1">
        <f>'Deepfakes gesamt (120)'!Q71</f>
        <v>4</v>
      </c>
      <c r="KF71" s="45">
        <f t="shared" si="171"/>
        <v>107.5</v>
      </c>
      <c r="KG71" s="45">
        <f t="shared" si="172"/>
        <v>72.5</v>
      </c>
      <c r="KH71" s="44">
        <f t="shared" si="173"/>
        <v>-35</v>
      </c>
      <c r="KI71" s="44">
        <f t="shared" si="174"/>
        <v>1225</v>
      </c>
      <c r="KJ71" s="44"/>
      <c r="KK71" s="44"/>
      <c r="KL71" s="44"/>
      <c r="KM71" s="44"/>
    </row>
    <row r="72" spans="1:299" x14ac:dyDescent="0.2">
      <c r="A72" s="32">
        <v>71</v>
      </c>
      <c r="B72" s="1">
        <v>2</v>
      </c>
      <c r="C72" s="27">
        <v>1</v>
      </c>
      <c r="D72" s="27">
        <v>1</v>
      </c>
      <c r="E72" s="27">
        <v>2</v>
      </c>
      <c r="F72" s="27">
        <v>2</v>
      </c>
      <c r="G72" s="27">
        <v>2</v>
      </c>
      <c r="H72" s="27">
        <v>2</v>
      </c>
      <c r="I72" s="27">
        <v>1</v>
      </c>
      <c r="J72" s="27">
        <v>2</v>
      </c>
      <c r="K72" s="27">
        <v>2</v>
      </c>
      <c r="L72" s="27">
        <v>2</v>
      </c>
      <c r="M72">
        <f t="shared" si="102"/>
        <v>3</v>
      </c>
      <c r="N72">
        <f t="shared" si="103"/>
        <v>7</v>
      </c>
      <c r="O72">
        <f t="shared" si="104"/>
        <v>10</v>
      </c>
      <c r="T72">
        <v>71</v>
      </c>
      <c r="U72">
        <v>2</v>
      </c>
      <c r="V72">
        <f t="shared" ref="V72:V95" si="175">COUNTIF(C72:L72,"1")</f>
        <v>3</v>
      </c>
      <c r="X72">
        <v>5.79</v>
      </c>
      <c r="Y72">
        <v>1.28</v>
      </c>
      <c r="Z72">
        <f t="shared" si="105"/>
        <v>-3.79</v>
      </c>
      <c r="AA72">
        <f t="shared" si="106"/>
        <v>1.72</v>
      </c>
      <c r="AB72">
        <f t="shared" si="107"/>
        <v>-6.5187999999999997</v>
      </c>
      <c r="AE72">
        <f t="shared" si="108"/>
        <v>14.364100000000001</v>
      </c>
      <c r="AF72">
        <f t="shared" si="109"/>
        <v>2.9583999999999997</v>
      </c>
      <c r="AP72">
        <v>71</v>
      </c>
      <c r="AQ72">
        <v>2</v>
      </c>
      <c r="AR72">
        <f t="shared" ref="AR72:AR95" si="176">COUNTIF(C72:L72,"1")</f>
        <v>3</v>
      </c>
      <c r="AS72">
        <v>2.69</v>
      </c>
      <c r="AT72">
        <f t="shared" si="110"/>
        <v>-0.69</v>
      </c>
      <c r="AU72">
        <f t="shared" si="111"/>
        <v>-1.1867999999999999</v>
      </c>
      <c r="AX72">
        <f t="shared" si="112"/>
        <v>0.47609999999999991</v>
      </c>
      <c r="BE72" s="32">
        <v>71</v>
      </c>
      <c r="BF72" s="27">
        <v>1</v>
      </c>
      <c r="BG72" s="27">
        <v>2</v>
      </c>
      <c r="BH72" s="27">
        <v>1</v>
      </c>
      <c r="BI72" s="27">
        <v>2</v>
      </c>
      <c r="BJ72" s="27">
        <v>2</v>
      </c>
      <c r="BK72">
        <f t="shared" si="113"/>
        <v>2</v>
      </c>
      <c r="BL72" s="1"/>
      <c r="BM72" s="1"/>
      <c r="BN72" s="45"/>
      <c r="BO72" s="1"/>
      <c r="BP72" s="1">
        <v>2</v>
      </c>
      <c r="BQ72">
        <f t="shared" si="114"/>
        <v>3</v>
      </c>
      <c r="BR72" s="45">
        <f t="shared" si="115"/>
        <v>4</v>
      </c>
      <c r="BS72" s="45">
        <f t="shared" si="116"/>
        <v>105</v>
      </c>
      <c r="BT72" s="44">
        <f t="shared" si="117"/>
        <v>101</v>
      </c>
      <c r="BU72" s="44">
        <f t="shared" si="118"/>
        <v>10201</v>
      </c>
      <c r="BV72" s="44"/>
      <c r="BW72" s="44"/>
      <c r="BX72" s="44"/>
      <c r="BY72" s="44"/>
      <c r="CI72" s="1">
        <v>2</v>
      </c>
      <c r="CJ72">
        <f t="shared" si="119"/>
        <v>3</v>
      </c>
      <c r="CK72" s="45">
        <f t="shared" si="120"/>
        <v>30.5</v>
      </c>
      <c r="CL72" s="45">
        <f t="shared" si="121"/>
        <v>105</v>
      </c>
      <c r="CM72" s="44">
        <f t="shared" si="122"/>
        <v>74.5</v>
      </c>
      <c r="CN72" s="44">
        <f t="shared" si="123"/>
        <v>5550.25</v>
      </c>
      <c r="CO72" s="44"/>
      <c r="CP72" s="44"/>
      <c r="CQ72" s="44"/>
      <c r="CR72" s="44"/>
      <c r="DA72" s="1">
        <v>2</v>
      </c>
      <c r="DB72">
        <f t="shared" si="124"/>
        <v>2</v>
      </c>
      <c r="DC72" s="45">
        <f t="shared" si="125"/>
        <v>4</v>
      </c>
      <c r="DD72" s="45">
        <f t="shared" si="126"/>
        <v>99.5</v>
      </c>
      <c r="DE72" s="44">
        <f t="shared" si="127"/>
        <v>95.5</v>
      </c>
      <c r="DF72" s="44">
        <f t="shared" si="128"/>
        <v>9120.25</v>
      </c>
      <c r="DG72" s="44"/>
      <c r="DH72" s="44"/>
      <c r="DI72" s="44"/>
      <c r="DJ72" s="44"/>
      <c r="DT72" s="1">
        <v>2</v>
      </c>
      <c r="DU72">
        <f t="shared" si="129"/>
        <v>2</v>
      </c>
      <c r="DV72" s="45">
        <f t="shared" si="130"/>
        <v>30.5</v>
      </c>
      <c r="DW72" s="45">
        <f t="shared" si="131"/>
        <v>99.5</v>
      </c>
      <c r="DX72" s="44">
        <f t="shared" si="132"/>
        <v>69</v>
      </c>
      <c r="DY72" s="44">
        <f t="shared" si="133"/>
        <v>4761</v>
      </c>
      <c r="DZ72" s="44"/>
      <c r="EA72" s="44"/>
      <c r="EB72" s="44"/>
      <c r="EC72" s="44"/>
      <c r="EL72" s="1">
        <v>3</v>
      </c>
      <c r="EM72">
        <f t="shared" si="134"/>
        <v>2</v>
      </c>
      <c r="EN72" s="45">
        <f t="shared" si="135"/>
        <v>102.5</v>
      </c>
      <c r="EO72" s="45">
        <f t="shared" si="136"/>
        <v>99.5</v>
      </c>
      <c r="EP72" s="44">
        <f t="shared" si="137"/>
        <v>-3</v>
      </c>
      <c r="EQ72" s="44">
        <f t="shared" si="138"/>
        <v>9</v>
      </c>
      <c r="ER72" s="44"/>
      <c r="ES72" s="44"/>
      <c r="ET72" s="44"/>
      <c r="EU72" s="44"/>
      <c r="FF72" s="1">
        <v>3</v>
      </c>
      <c r="FG72">
        <f t="shared" si="139"/>
        <v>3</v>
      </c>
      <c r="FH72" s="45">
        <f t="shared" si="140"/>
        <v>102.5</v>
      </c>
      <c r="FI72" s="45">
        <f t="shared" si="141"/>
        <v>105</v>
      </c>
      <c r="FJ72" s="44">
        <f t="shared" si="142"/>
        <v>2.5</v>
      </c>
      <c r="FK72" s="44">
        <f t="shared" si="143"/>
        <v>6.25</v>
      </c>
      <c r="FL72" s="44"/>
      <c r="FM72" s="44"/>
      <c r="FN72" s="44"/>
      <c r="FO72" s="44"/>
      <c r="FY72" s="1">
        <v>4</v>
      </c>
      <c r="FZ72">
        <f t="shared" si="144"/>
        <v>0</v>
      </c>
      <c r="GA72" s="45">
        <f t="shared" si="145"/>
        <v>108</v>
      </c>
      <c r="GB72" s="45">
        <f t="shared" si="146"/>
        <v>41.5</v>
      </c>
      <c r="GC72" s="44">
        <f t="shared" si="147"/>
        <v>-66.5</v>
      </c>
      <c r="GD72" s="44">
        <f t="shared" si="148"/>
        <v>4422.25</v>
      </c>
      <c r="GE72" s="44"/>
      <c r="GF72" s="44"/>
      <c r="GG72" s="44"/>
      <c r="GH72" s="44"/>
      <c r="GP72" s="1"/>
      <c r="GQ72" s="1">
        <v>1</v>
      </c>
      <c r="GR72">
        <f t="shared" si="149"/>
        <v>0</v>
      </c>
      <c r="GS72" s="45">
        <f t="shared" si="150"/>
        <v>4</v>
      </c>
      <c r="GT72" s="45">
        <f t="shared" si="151"/>
        <v>38</v>
      </c>
      <c r="GU72" s="44">
        <f t="shared" si="152"/>
        <v>34</v>
      </c>
      <c r="GV72" s="44">
        <f t="shared" si="153"/>
        <v>1156</v>
      </c>
      <c r="GW72" s="44"/>
      <c r="GX72" s="44"/>
      <c r="GY72" s="44"/>
      <c r="GZ72" s="44"/>
      <c r="HI72" s="1">
        <v>1</v>
      </c>
      <c r="HJ72">
        <f t="shared" si="154"/>
        <v>2</v>
      </c>
      <c r="HK72" s="45">
        <f t="shared" si="155"/>
        <v>4</v>
      </c>
      <c r="HL72" s="45">
        <f t="shared" si="156"/>
        <v>99.5</v>
      </c>
      <c r="HM72" s="44">
        <f t="shared" si="157"/>
        <v>95.5</v>
      </c>
      <c r="HN72" s="44">
        <f t="shared" si="158"/>
        <v>9120.25</v>
      </c>
      <c r="HO72" s="44"/>
      <c r="HP72" s="44"/>
      <c r="HQ72" s="44"/>
      <c r="HR72" s="44"/>
      <c r="HZ72" s="1"/>
      <c r="IA72" s="1">
        <v>3</v>
      </c>
      <c r="IB72">
        <f>'Deepfakes gesamt (120)'!L72</f>
        <v>6</v>
      </c>
      <c r="IC72" s="45">
        <f t="shared" si="159"/>
        <v>91</v>
      </c>
      <c r="ID72" s="45">
        <f t="shared" si="160"/>
        <v>26.5</v>
      </c>
      <c r="IE72" s="44">
        <f t="shared" si="161"/>
        <v>-64.5</v>
      </c>
      <c r="IF72" s="44">
        <f t="shared" si="162"/>
        <v>4160.25</v>
      </c>
      <c r="IG72" s="44"/>
      <c r="IH72" s="44"/>
      <c r="II72" s="44"/>
      <c r="IJ72" s="44"/>
      <c r="IR72" s="1"/>
      <c r="IT72" s="1">
        <v>3</v>
      </c>
      <c r="IU72" s="1">
        <f>'Deepfakes gesamt (120)'!M72</f>
        <v>3</v>
      </c>
      <c r="IV72" s="45">
        <f t="shared" si="163"/>
        <v>91</v>
      </c>
      <c r="IW72" s="45">
        <f t="shared" si="164"/>
        <v>16</v>
      </c>
      <c r="IX72" s="44">
        <f t="shared" si="165"/>
        <v>-75</v>
      </c>
      <c r="IY72" s="44">
        <f t="shared" si="166"/>
        <v>5625</v>
      </c>
      <c r="IZ72" s="44"/>
      <c r="JA72" s="44"/>
      <c r="JB72" s="44"/>
      <c r="JC72" s="44"/>
      <c r="JL72" s="1">
        <v>3</v>
      </c>
      <c r="JM72" s="1">
        <f>'Deepfakes gesamt (120)'!Q72</f>
        <v>2</v>
      </c>
      <c r="JN72" s="45">
        <f t="shared" si="167"/>
        <v>91</v>
      </c>
      <c r="JO72" s="45">
        <f t="shared" si="168"/>
        <v>9.5</v>
      </c>
      <c r="JP72" s="44">
        <f t="shared" si="169"/>
        <v>-81.5</v>
      </c>
      <c r="JQ72" s="44">
        <f t="shared" si="170"/>
        <v>6642.25</v>
      </c>
      <c r="JR72" s="44"/>
      <c r="JS72" s="44"/>
      <c r="JT72" s="44"/>
      <c r="JU72" s="44"/>
      <c r="KD72" s="1">
        <v>3</v>
      </c>
      <c r="KE72" s="1">
        <f>'Deepfakes gesamt (120)'!Q72</f>
        <v>2</v>
      </c>
      <c r="KF72" s="45">
        <f t="shared" si="171"/>
        <v>107.5</v>
      </c>
      <c r="KG72" s="45">
        <f t="shared" si="172"/>
        <v>9.5</v>
      </c>
      <c r="KH72" s="44">
        <f t="shared" si="173"/>
        <v>-98</v>
      </c>
      <c r="KI72" s="44">
        <f t="shared" si="174"/>
        <v>9604</v>
      </c>
      <c r="KJ72" s="44"/>
      <c r="KK72" s="44"/>
      <c r="KL72" s="44"/>
      <c r="KM72" s="44"/>
    </row>
    <row r="73" spans="1:299" x14ac:dyDescent="0.2">
      <c r="A73" s="32">
        <v>72</v>
      </c>
      <c r="B73" s="1">
        <v>8</v>
      </c>
      <c r="C73" s="27">
        <v>2</v>
      </c>
      <c r="D73" s="27">
        <v>1</v>
      </c>
      <c r="E73" s="27">
        <v>2</v>
      </c>
      <c r="F73" s="27">
        <v>2</v>
      </c>
      <c r="G73" s="27">
        <v>1</v>
      </c>
      <c r="H73" s="27">
        <v>2</v>
      </c>
      <c r="I73" s="27">
        <v>2</v>
      </c>
      <c r="J73" s="27">
        <v>2</v>
      </c>
      <c r="K73" s="27">
        <v>2</v>
      </c>
      <c r="L73" s="27">
        <v>2</v>
      </c>
      <c r="M73">
        <f t="shared" si="102"/>
        <v>2</v>
      </c>
      <c r="N73">
        <f t="shared" si="103"/>
        <v>8</v>
      </c>
      <c r="O73">
        <f t="shared" si="104"/>
        <v>10</v>
      </c>
      <c r="T73">
        <v>72</v>
      </c>
      <c r="U73">
        <v>8</v>
      </c>
      <c r="V73">
        <f t="shared" si="175"/>
        <v>2</v>
      </c>
      <c r="X73">
        <v>5.79</v>
      </c>
      <c r="Y73">
        <v>1.28</v>
      </c>
      <c r="Z73">
        <f t="shared" si="105"/>
        <v>2.21</v>
      </c>
      <c r="AA73">
        <f t="shared" si="106"/>
        <v>0.72</v>
      </c>
      <c r="AB73">
        <f t="shared" si="107"/>
        <v>1.5911999999999999</v>
      </c>
      <c r="AE73">
        <f t="shared" si="108"/>
        <v>4.8841000000000001</v>
      </c>
      <c r="AF73">
        <f t="shared" si="109"/>
        <v>0.51839999999999997</v>
      </c>
      <c r="AP73">
        <v>72</v>
      </c>
      <c r="AQ73">
        <v>4</v>
      </c>
      <c r="AR73">
        <f t="shared" si="176"/>
        <v>2</v>
      </c>
      <c r="AS73">
        <v>2.69</v>
      </c>
      <c r="AT73">
        <f t="shared" si="110"/>
        <v>1.31</v>
      </c>
      <c r="AU73">
        <f t="shared" si="111"/>
        <v>0.94320000000000004</v>
      </c>
      <c r="AX73">
        <f t="shared" si="112"/>
        <v>1.7161000000000002</v>
      </c>
      <c r="BE73" s="32">
        <v>72</v>
      </c>
      <c r="BF73" s="27">
        <v>1</v>
      </c>
      <c r="BG73" s="27">
        <v>1</v>
      </c>
      <c r="BH73" s="27">
        <v>2</v>
      </c>
      <c r="BI73" s="27">
        <v>2</v>
      </c>
      <c r="BJ73" s="27">
        <v>2</v>
      </c>
      <c r="BK73">
        <f t="shared" si="113"/>
        <v>2</v>
      </c>
      <c r="BL73" s="1"/>
      <c r="BM73" s="1"/>
      <c r="BN73" s="45"/>
      <c r="BO73" s="1"/>
      <c r="BP73" s="1">
        <v>8</v>
      </c>
      <c r="BQ73">
        <f t="shared" si="114"/>
        <v>2</v>
      </c>
      <c r="BR73" s="45">
        <f t="shared" si="115"/>
        <v>108.5</v>
      </c>
      <c r="BS73" s="45">
        <f t="shared" si="116"/>
        <v>90</v>
      </c>
      <c r="BT73" s="44">
        <f t="shared" si="117"/>
        <v>-18.5</v>
      </c>
      <c r="BU73" s="44">
        <f t="shared" si="118"/>
        <v>342.25</v>
      </c>
      <c r="BV73" s="44"/>
      <c r="BW73" s="44"/>
      <c r="BX73" s="44"/>
      <c r="BY73" s="44"/>
      <c r="CI73" s="1">
        <v>4</v>
      </c>
      <c r="CJ73">
        <f t="shared" si="119"/>
        <v>2</v>
      </c>
      <c r="CK73" s="45">
        <f t="shared" si="120"/>
        <v>109</v>
      </c>
      <c r="CL73" s="45">
        <f t="shared" si="121"/>
        <v>90</v>
      </c>
      <c r="CM73" s="44">
        <f t="shared" si="122"/>
        <v>-19</v>
      </c>
      <c r="CN73" s="44">
        <f t="shared" si="123"/>
        <v>361</v>
      </c>
      <c r="CO73" s="44"/>
      <c r="CP73" s="44"/>
      <c r="CQ73" s="44"/>
      <c r="CR73" s="44"/>
      <c r="DA73" s="1">
        <v>8</v>
      </c>
      <c r="DB73">
        <f t="shared" si="124"/>
        <v>2</v>
      </c>
      <c r="DC73" s="45">
        <f t="shared" si="125"/>
        <v>108.5</v>
      </c>
      <c r="DD73" s="45">
        <f t="shared" si="126"/>
        <v>99.5</v>
      </c>
      <c r="DE73" s="44">
        <f t="shared" si="127"/>
        <v>-9</v>
      </c>
      <c r="DF73" s="44">
        <f t="shared" si="128"/>
        <v>81</v>
      </c>
      <c r="DG73" s="44"/>
      <c r="DH73" s="44"/>
      <c r="DI73" s="44"/>
      <c r="DJ73" s="44"/>
      <c r="DT73" s="1">
        <v>4</v>
      </c>
      <c r="DU73">
        <f t="shared" si="129"/>
        <v>2</v>
      </c>
      <c r="DV73" s="45">
        <f t="shared" si="130"/>
        <v>109</v>
      </c>
      <c r="DW73" s="45">
        <f t="shared" si="131"/>
        <v>99.5</v>
      </c>
      <c r="DX73" s="44">
        <f t="shared" si="132"/>
        <v>-9.5</v>
      </c>
      <c r="DY73" s="44">
        <f t="shared" si="133"/>
        <v>90.25</v>
      </c>
      <c r="DZ73" s="44"/>
      <c r="EA73" s="44"/>
      <c r="EB73" s="44"/>
      <c r="EC73" s="44"/>
      <c r="EL73" s="1">
        <v>2</v>
      </c>
      <c r="EM73">
        <f t="shared" si="134"/>
        <v>2</v>
      </c>
      <c r="EN73" s="45">
        <f t="shared" si="135"/>
        <v>56</v>
      </c>
      <c r="EO73" s="45">
        <f t="shared" si="136"/>
        <v>99.5</v>
      </c>
      <c r="EP73" s="44">
        <f t="shared" si="137"/>
        <v>43.5</v>
      </c>
      <c r="EQ73" s="44">
        <f t="shared" si="138"/>
        <v>1892.25</v>
      </c>
      <c r="ER73" s="44"/>
      <c r="ES73" s="44"/>
      <c r="ET73" s="44"/>
      <c r="EU73" s="44"/>
      <c r="FF73" s="1">
        <v>2</v>
      </c>
      <c r="FG73">
        <f t="shared" si="139"/>
        <v>2</v>
      </c>
      <c r="FH73" s="45">
        <f t="shared" si="140"/>
        <v>56</v>
      </c>
      <c r="FI73" s="45">
        <f t="shared" si="141"/>
        <v>90</v>
      </c>
      <c r="FJ73" s="44">
        <f t="shared" si="142"/>
        <v>34</v>
      </c>
      <c r="FK73" s="44">
        <f t="shared" si="143"/>
        <v>1156</v>
      </c>
      <c r="FL73" s="44"/>
      <c r="FM73" s="44"/>
      <c r="FN73" s="44"/>
      <c r="FO73" s="44"/>
      <c r="FY73" s="1">
        <v>3</v>
      </c>
      <c r="FZ73">
        <f t="shared" si="144"/>
        <v>0</v>
      </c>
      <c r="GA73" s="45">
        <f t="shared" si="145"/>
        <v>70</v>
      </c>
      <c r="GB73" s="45">
        <f t="shared" si="146"/>
        <v>41.5</v>
      </c>
      <c r="GC73" s="44">
        <f t="shared" si="147"/>
        <v>-28.5</v>
      </c>
      <c r="GD73" s="44">
        <f t="shared" si="148"/>
        <v>812.25</v>
      </c>
      <c r="GE73" s="44"/>
      <c r="GF73" s="44"/>
      <c r="GG73" s="44"/>
      <c r="GH73" s="44"/>
      <c r="GP73" s="1"/>
      <c r="GQ73" s="1">
        <v>4</v>
      </c>
      <c r="GR73">
        <f t="shared" si="149"/>
        <v>0</v>
      </c>
      <c r="GS73" s="45">
        <f t="shared" si="150"/>
        <v>107</v>
      </c>
      <c r="GT73" s="45">
        <f t="shared" si="151"/>
        <v>38</v>
      </c>
      <c r="GU73" s="44">
        <f t="shared" si="152"/>
        <v>-69</v>
      </c>
      <c r="GV73" s="44">
        <f t="shared" si="153"/>
        <v>4761</v>
      </c>
      <c r="GW73" s="44"/>
      <c r="GX73" s="44"/>
      <c r="GY73" s="44"/>
      <c r="GZ73" s="44"/>
      <c r="HI73" s="1">
        <v>4</v>
      </c>
      <c r="HJ73">
        <f t="shared" si="154"/>
        <v>2</v>
      </c>
      <c r="HK73" s="45">
        <f t="shared" si="155"/>
        <v>107</v>
      </c>
      <c r="HL73" s="45">
        <f t="shared" si="156"/>
        <v>99.5</v>
      </c>
      <c r="HM73" s="44">
        <f t="shared" si="157"/>
        <v>-7.5</v>
      </c>
      <c r="HN73" s="44">
        <f t="shared" si="158"/>
        <v>56.25</v>
      </c>
      <c r="HO73" s="44"/>
      <c r="HP73" s="44"/>
      <c r="HQ73" s="44"/>
      <c r="HR73" s="44"/>
      <c r="HZ73" s="1"/>
      <c r="IA73" s="1">
        <v>1</v>
      </c>
      <c r="IB73">
        <f>'Deepfakes gesamt (120)'!L73</f>
        <v>6</v>
      </c>
      <c r="IC73" s="45">
        <f t="shared" si="159"/>
        <v>12</v>
      </c>
      <c r="ID73" s="45">
        <f t="shared" si="160"/>
        <v>26.5</v>
      </c>
      <c r="IE73" s="44">
        <f t="shared" si="161"/>
        <v>14.5</v>
      </c>
      <c r="IF73" s="44">
        <f t="shared" si="162"/>
        <v>210.25</v>
      </c>
      <c r="IG73" s="44"/>
      <c r="IH73" s="44"/>
      <c r="II73" s="44"/>
      <c r="IJ73" s="44"/>
      <c r="IR73" s="1"/>
      <c r="IT73" s="1">
        <v>1</v>
      </c>
      <c r="IU73" s="1">
        <f>'Deepfakes gesamt (120)'!M73</f>
        <v>5</v>
      </c>
      <c r="IV73" s="45">
        <f t="shared" si="163"/>
        <v>12</v>
      </c>
      <c r="IW73" s="45">
        <f t="shared" si="164"/>
        <v>72</v>
      </c>
      <c r="IX73" s="44">
        <f t="shared" si="165"/>
        <v>60</v>
      </c>
      <c r="IY73" s="44">
        <f t="shared" si="166"/>
        <v>3600</v>
      </c>
      <c r="IZ73" s="44"/>
      <c r="JA73" s="44"/>
      <c r="JB73" s="44"/>
      <c r="JC73" s="44"/>
      <c r="JL73" s="1">
        <v>1</v>
      </c>
      <c r="JM73" s="1">
        <f>'Deepfakes gesamt (120)'!Q73</f>
        <v>3</v>
      </c>
      <c r="JN73" s="45">
        <f t="shared" si="167"/>
        <v>12</v>
      </c>
      <c r="JO73" s="45">
        <f t="shared" si="168"/>
        <v>34</v>
      </c>
      <c r="JP73" s="44">
        <f t="shared" si="169"/>
        <v>22</v>
      </c>
      <c r="JQ73" s="44">
        <f t="shared" si="170"/>
        <v>484</v>
      </c>
      <c r="JR73" s="44"/>
      <c r="JS73" s="44"/>
      <c r="JT73" s="44"/>
      <c r="JU73" s="44"/>
      <c r="KD73" s="1">
        <v>2</v>
      </c>
      <c r="KE73" s="1">
        <f>'Deepfakes gesamt (120)'!Q73</f>
        <v>3</v>
      </c>
      <c r="KF73" s="45">
        <f t="shared" si="171"/>
        <v>71.5</v>
      </c>
      <c r="KG73" s="45">
        <f t="shared" si="172"/>
        <v>34</v>
      </c>
      <c r="KH73" s="44">
        <f t="shared" si="173"/>
        <v>-37.5</v>
      </c>
      <c r="KI73" s="44">
        <f t="shared" si="174"/>
        <v>1406.25</v>
      </c>
      <c r="KJ73" s="44"/>
      <c r="KK73" s="44"/>
      <c r="KL73" s="44"/>
      <c r="KM73" s="44"/>
    </row>
    <row r="74" spans="1:299" x14ac:dyDescent="0.2">
      <c r="A74" s="32">
        <v>73</v>
      </c>
      <c r="B74" s="1">
        <v>4</v>
      </c>
      <c r="C74" s="27">
        <v>1</v>
      </c>
      <c r="D74" s="27">
        <v>2</v>
      </c>
      <c r="E74" s="27">
        <v>2</v>
      </c>
      <c r="F74" s="27">
        <v>2</v>
      </c>
      <c r="G74" s="27">
        <v>2</v>
      </c>
      <c r="H74" s="27">
        <v>2</v>
      </c>
      <c r="I74" s="27">
        <v>2</v>
      </c>
      <c r="J74" s="27">
        <v>2</v>
      </c>
      <c r="K74" s="27">
        <v>2</v>
      </c>
      <c r="L74" s="27">
        <v>2</v>
      </c>
      <c r="M74">
        <f t="shared" si="102"/>
        <v>1</v>
      </c>
      <c r="N74">
        <f t="shared" si="103"/>
        <v>9</v>
      </c>
      <c r="O74">
        <f t="shared" si="104"/>
        <v>10</v>
      </c>
      <c r="T74">
        <v>73</v>
      </c>
      <c r="U74">
        <v>4</v>
      </c>
      <c r="V74">
        <f t="shared" si="175"/>
        <v>1</v>
      </c>
      <c r="X74">
        <v>5.79</v>
      </c>
      <c r="Y74">
        <v>1.28</v>
      </c>
      <c r="Z74">
        <f t="shared" si="105"/>
        <v>-1.79</v>
      </c>
      <c r="AA74">
        <f t="shared" si="106"/>
        <v>-0.28000000000000003</v>
      </c>
      <c r="AB74">
        <f t="shared" si="107"/>
        <v>0.50120000000000009</v>
      </c>
      <c r="AE74">
        <f t="shared" si="108"/>
        <v>3.2040999999999999</v>
      </c>
      <c r="AF74">
        <f t="shared" si="109"/>
        <v>7.8400000000000011E-2</v>
      </c>
      <c r="AP74">
        <v>73</v>
      </c>
      <c r="AQ74">
        <v>1</v>
      </c>
      <c r="AR74">
        <f t="shared" si="176"/>
        <v>1</v>
      </c>
      <c r="AS74">
        <v>2.69</v>
      </c>
      <c r="AT74">
        <f t="shared" si="110"/>
        <v>-1.69</v>
      </c>
      <c r="AU74">
        <f t="shared" si="111"/>
        <v>0.47320000000000001</v>
      </c>
      <c r="AX74">
        <f t="shared" si="112"/>
        <v>2.8560999999999996</v>
      </c>
      <c r="BE74" s="32">
        <v>73</v>
      </c>
      <c r="BF74" s="27">
        <v>2</v>
      </c>
      <c r="BG74" s="27">
        <v>2</v>
      </c>
      <c r="BH74" s="27">
        <v>2</v>
      </c>
      <c r="BI74" s="27">
        <v>2</v>
      </c>
      <c r="BJ74" s="27">
        <v>2</v>
      </c>
      <c r="BK74">
        <f t="shared" si="113"/>
        <v>0</v>
      </c>
      <c r="BL74" s="1"/>
      <c r="BM74" s="1"/>
      <c r="BN74" s="45"/>
      <c r="BO74" s="1"/>
      <c r="BP74" s="1">
        <v>4</v>
      </c>
      <c r="BQ74">
        <f t="shared" si="114"/>
        <v>1</v>
      </c>
      <c r="BR74" s="45">
        <f t="shared" si="115"/>
        <v>22</v>
      </c>
      <c r="BS74" s="45">
        <f t="shared" si="116"/>
        <v>62.5</v>
      </c>
      <c r="BT74" s="44">
        <f t="shared" si="117"/>
        <v>40.5</v>
      </c>
      <c r="BU74" s="44">
        <f t="shared" si="118"/>
        <v>1640.25</v>
      </c>
      <c r="BV74" s="44"/>
      <c r="BW74" s="44"/>
      <c r="BX74" s="44"/>
      <c r="BY74" s="44"/>
      <c r="CI74" s="1">
        <v>1</v>
      </c>
      <c r="CJ74">
        <f t="shared" si="119"/>
        <v>1</v>
      </c>
      <c r="CK74" s="45">
        <f t="shared" si="120"/>
        <v>6</v>
      </c>
      <c r="CL74" s="45">
        <f t="shared" si="121"/>
        <v>62.5</v>
      </c>
      <c r="CM74" s="44">
        <f t="shared" si="122"/>
        <v>56.5</v>
      </c>
      <c r="CN74" s="44">
        <f t="shared" si="123"/>
        <v>3192.25</v>
      </c>
      <c r="CO74" s="44"/>
      <c r="CP74" s="44"/>
      <c r="CQ74" s="44"/>
      <c r="CR74" s="44"/>
      <c r="DA74" s="1">
        <v>4</v>
      </c>
      <c r="DB74">
        <f t="shared" si="124"/>
        <v>0</v>
      </c>
      <c r="DC74" s="45">
        <f t="shared" si="125"/>
        <v>22</v>
      </c>
      <c r="DD74" s="45">
        <f t="shared" si="126"/>
        <v>27</v>
      </c>
      <c r="DE74" s="44">
        <f t="shared" si="127"/>
        <v>5</v>
      </c>
      <c r="DF74" s="44">
        <f t="shared" si="128"/>
        <v>25</v>
      </c>
      <c r="DG74" s="44"/>
      <c r="DH74" s="44"/>
      <c r="DI74" s="44"/>
      <c r="DJ74" s="44"/>
      <c r="DT74" s="1">
        <v>1</v>
      </c>
      <c r="DU74">
        <f t="shared" si="129"/>
        <v>0</v>
      </c>
      <c r="DV74" s="45">
        <f t="shared" si="130"/>
        <v>6</v>
      </c>
      <c r="DW74" s="45">
        <f t="shared" si="131"/>
        <v>27</v>
      </c>
      <c r="DX74" s="44">
        <f t="shared" si="132"/>
        <v>21</v>
      </c>
      <c r="DY74" s="44">
        <f t="shared" si="133"/>
        <v>441</v>
      </c>
      <c r="DZ74" s="44"/>
      <c r="EA74" s="44"/>
      <c r="EB74" s="44"/>
      <c r="EC74" s="44"/>
      <c r="EL74" s="1">
        <v>3</v>
      </c>
      <c r="EM74">
        <f t="shared" si="134"/>
        <v>0</v>
      </c>
      <c r="EN74" s="45">
        <f t="shared" si="135"/>
        <v>102.5</v>
      </c>
      <c r="EO74" s="45">
        <f t="shared" si="136"/>
        <v>27</v>
      </c>
      <c r="EP74" s="44">
        <f t="shared" si="137"/>
        <v>-75.5</v>
      </c>
      <c r="EQ74" s="44">
        <f t="shared" si="138"/>
        <v>5700.25</v>
      </c>
      <c r="ER74" s="44"/>
      <c r="ES74" s="44"/>
      <c r="ET74" s="44"/>
      <c r="EU74" s="44"/>
      <c r="FF74" s="1">
        <v>3</v>
      </c>
      <c r="FG74">
        <f t="shared" si="139"/>
        <v>1</v>
      </c>
      <c r="FH74" s="45">
        <f t="shared" si="140"/>
        <v>102.5</v>
      </c>
      <c r="FI74" s="45">
        <f t="shared" si="141"/>
        <v>62.5</v>
      </c>
      <c r="FJ74" s="44">
        <f t="shared" si="142"/>
        <v>-40</v>
      </c>
      <c r="FK74" s="44">
        <f t="shared" si="143"/>
        <v>1600</v>
      </c>
      <c r="FL74" s="44"/>
      <c r="FM74" s="44"/>
      <c r="FN74" s="44"/>
      <c r="FO74" s="44"/>
      <c r="FY74" s="1">
        <v>1</v>
      </c>
      <c r="FZ74">
        <f t="shared" si="144"/>
        <v>1</v>
      </c>
      <c r="GA74" s="45">
        <f t="shared" si="145"/>
        <v>4.5</v>
      </c>
      <c r="GB74" s="45">
        <f t="shared" si="146"/>
        <v>101.5</v>
      </c>
      <c r="GC74" s="44">
        <f t="shared" si="147"/>
        <v>97</v>
      </c>
      <c r="GD74" s="44">
        <f t="shared" si="148"/>
        <v>9409</v>
      </c>
      <c r="GE74" s="44"/>
      <c r="GF74" s="44"/>
      <c r="GG74" s="44"/>
      <c r="GH74" s="44"/>
      <c r="GP74" s="1"/>
      <c r="GQ74" s="1">
        <v>1</v>
      </c>
      <c r="GR74">
        <f t="shared" si="149"/>
        <v>2</v>
      </c>
      <c r="GS74" s="45">
        <f t="shared" si="150"/>
        <v>4</v>
      </c>
      <c r="GT74" s="45">
        <f t="shared" si="151"/>
        <v>118</v>
      </c>
      <c r="GU74" s="44">
        <f t="shared" si="152"/>
        <v>114</v>
      </c>
      <c r="GV74" s="44">
        <f t="shared" si="153"/>
        <v>12996</v>
      </c>
      <c r="GW74" s="44"/>
      <c r="GX74" s="44"/>
      <c r="GY74" s="44"/>
      <c r="GZ74" s="44"/>
      <c r="HI74" s="1">
        <v>1</v>
      </c>
      <c r="HJ74">
        <f t="shared" si="154"/>
        <v>0</v>
      </c>
      <c r="HK74" s="45">
        <f t="shared" si="155"/>
        <v>4</v>
      </c>
      <c r="HL74" s="45">
        <f t="shared" si="156"/>
        <v>27</v>
      </c>
      <c r="HM74" s="44">
        <f t="shared" si="157"/>
        <v>23</v>
      </c>
      <c r="HN74" s="44">
        <f t="shared" si="158"/>
        <v>529</v>
      </c>
      <c r="HO74" s="44"/>
      <c r="HP74" s="44"/>
      <c r="HQ74" s="44"/>
      <c r="HR74" s="44"/>
      <c r="HZ74" s="1"/>
      <c r="IA74" s="1">
        <v>3</v>
      </c>
      <c r="IB74">
        <f>'Deepfakes gesamt (120)'!L74</f>
        <v>7</v>
      </c>
      <c r="IC74" s="45">
        <f t="shared" si="159"/>
        <v>91</v>
      </c>
      <c r="ID74" s="45">
        <f t="shared" si="160"/>
        <v>46</v>
      </c>
      <c r="IE74" s="44">
        <f t="shared" si="161"/>
        <v>-45</v>
      </c>
      <c r="IF74" s="44">
        <f t="shared" si="162"/>
        <v>2025</v>
      </c>
      <c r="IG74" s="44"/>
      <c r="IH74" s="44"/>
      <c r="II74" s="44"/>
      <c r="IJ74" s="44"/>
      <c r="IR74" s="1"/>
      <c r="IT74" s="1">
        <v>3</v>
      </c>
      <c r="IU74" s="1">
        <f>'Deepfakes gesamt (120)'!M74</f>
        <v>4</v>
      </c>
      <c r="IV74" s="45">
        <f t="shared" si="163"/>
        <v>91</v>
      </c>
      <c r="IW74" s="45">
        <f t="shared" si="164"/>
        <v>40.5</v>
      </c>
      <c r="IX74" s="44">
        <f t="shared" si="165"/>
        <v>-50.5</v>
      </c>
      <c r="IY74" s="44">
        <f t="shared" si="166"/>
        <v>2550.25</v>
      </c>
      <c r="IZ74" s="44"/>
      <c r="JA74" s="44"/>
      <c r="JB74" s="44"/>
      <c r="JC74" s="44"/>
      <c r="JL74" s="1">
        <v>3</v>
      </c>
      <c r="JM74" s="1">
        <f>'Deepfakes gesamt (120)'!Q74</f>
        <v>3</v>
      </c>
      <c r="JN74" s="45">
        <f t="shared" si="167"/>
        <v>91</v>
      </c>
      <c r="JO74" s="45">
        <f t="shared" si="168"/>
        <v>34</v>
      </c>
      <c r="JP74" s="44">
        <f t="shared" si="169"/>
        <v>-57</v>
      </c>
      <c r="JQ74" s="44">
        <f t="shared" si="170"/>
        <v>3249</v>
      </c>
      <c r="JR74" s="44"/>
      <c r="JS74" s="44"/>
      <c r="JT74" s="44"/>
      <c r="JU74" s="44"/>
      <c r="KD74" s="1">
        <v>1</v>
      </c>
      <c r="KE74" s="1">
        <f>'Deepfakes gesamt (120)'!Q74</f>
        <v>3</v>
      </c>
      <c r="KF74" s="45">
        <f t="shared" si="171"/>
        <v>24.5</v>
      </c>
      <c r="KG74" s="45">
        <f t="shared" si="172"/>
        <v>34</v>
      </c>
      <c r="KH74" s="44">
        <f t="shared" si="173"/>
        <v>9.5</v>
      </c>
      <c r="KI74" s="44">
        <f t="shared" si="174"/>
        <v>90.25</v>
      </c>
      <c r="KJ74" s="44"/>
      <c r="KK74" s="44"/>
      <c r="KL74" s="44"/>
      <c r="KM74" s="44"/>
    </row>
    <row r="75" spans="1:299" x14ac:dyDescent="0.2">
      <c r="A75" s="32">
        <v>74</v>
      </c>
      <c r="B75" s="1">
        <v>4</v>
      </c>
      <c r="C75" s="27">
        <v>2</v>
      </c>
      <c r="D75" s="27">
        <v>2</v>
      </c>
      <c r="E75" s="27">
        <v>2</v>
      </c>
      <c r="F75" s="27">
        <v>2</v>
      </c>
      <c r="G75" s="27">
        <v>2</v>
      </c>
      <c r="H75" s="27">
        <v>2</v>
      </c>
      <c r="I75" s="27">
        <v>2</v>
      </c>
      <c r="J75" s="27">
        <v>2</v>
      </c>
      <c r="K75" s="27">
        <v>2</v>
      </c>
      <c r="L75" s="27">
        <v>2</v>
      </c>
      <c r="M75">
        <f t="shared" si="102"/>
        <v>0</v>
      </c>
      <c r="N75">
        <f t="shared" si="103"/>
        <v>10</v>
      </c>
      <c r="O75">
        <f t="shared" si="104"/>
        <v>10</v>
      </c>
      <c r="T75">
        <v>74</v>
      </c>
      <c r="U75">
        <v>4</v>
      </c>
      <c r="V75">
        <f t="shared" si="175"/>
        <v>0</v>
      </c>
      <c r="X75">
        <v>5.79</v>
      </c>
      <c r="Y75">
        <v>1.28</v>
      </c>
      <c r="Z75">
        <f t="shared" si="105"/>
        <v>-1.79</v>
      </c>
      <c r="AA75">
        <f t="shared" si="106"/>
        <v>-1.28</v>
      </c>
      <c r="AB75">
        <f t="shared" si="107"/>
        <v>2.2911999999999999</v>
      </c>
      <c r="AE75">
        <f t="shared" si="108"/>
        <v>3.2040999999999999</v>
      </c>
      <c r="AF75">
        <f t="shared" si="109"/>
        <v>1.6384000000000001</v>
      </c>
      <c r="AP75">
        <v>74</v>
      </c>
      <c r="AQ75">
        <v>1</v>
      </c>
      <c r="AR75">
        <f t="shared" si="176"/>
        <v>0</v>
      </c>
      <c r="AS75">
        <v>2.69</v>
      </c>
      <c r="AT75">
        <f t="shared" si="110"/>
        <v>-1.69</v>
      </c>
      <c r="AU75">
        <f t="shared" si="111"/>
        <v>2.1631999999999998</v>
      </c>
      <c r="AX75">
        <f t="shared" si="112"/>
        <v>2.8560999999999996</v>
      </c>
      <c r="BE75" s="32">
        <v>74</v>
      </c>
      <c r="BF75" s="27">
        <v>2</v>
      </c>
      <c r="BG75" s="27">
        <v>2</v>
      </c>
      <c r="BH75" s="27">
        <v>2</v>
      </c>
      <c r="BI75" s="27">
        <v>2</v>
      </c>
      <c r="BJ75" s="27">
        <v>2</v>
      </c>
      <c r="BK75">
        <f t="shared" si="113"/>
        <v>0</v>
      </c>
      <c r="BL75" s="1"/>
      <c r="BM75" s="1"/>
      <c r="BN75" s="45"/>
      <c r="BO75" s="1"/>
      <c r="BP75" s="1">
        <v>4</v>
      </c>
      <c r="BQ75">
        <f t="shared" si="114"/>
        <v>0</v>
      </c>
      <c r="BR75" s="45">
        <f t="shared" si="115"/>
        <v>22</v>
      </c>
      <c r="BS75" s="45">
        <f t="shared" si="116"/>
        <v>22</v>
      </c>
      <c r="BT75" s="44">
        <f t="shared" si="117"/>
        <v>0</v>
      </c>
      <c r="BU75" s="44">
        <f t="shared" si="118"/>
        <v>0</v>
      </c>
      <c r="BV75" s="44"/>
      <c r="BW75" s="44"/>
      <c r="BX75" s="44"/>
      <c r="BY75" s="44"/>
      <c r="CI75" s="1">
        <v>1</v>
      </c>
      <c r="CJ75">
        <f t="shared" si="119"/>
        <v>0</v>
      </c>
      <c r="CK75" s="45">
        <f t="shared" si="120"/>
        <v>6</v>
      </c>
      <c r="CL75" s="45">
        <f t="shared" si="121"/>
        <v>22</v>
      </c>
      <c r="CM75" s="44">
        <f t="shared" si="122"/>
        <v>16</v>
      </c>
      <c r="CN75" s="44">
        <f t="shared" si="123"/>
        <v>256</v>
      </c>
      <c r="CO75" s="44"/>
      <c r="CP75" s="44"/>
      <c r="CQ75" s="44"/>
      <c r="CR75" s="44"/>
      <c r="DA75" s="1">
        <v>4</v>
      </c>
      <c r="DB75">
        <f t="shared" si="124"/>
        <v>0</v>
      </c>
      <c r="DC75" s="45">
        <f t="shared" si="125"/>
        <v>22</v>
      </c>
      <c r="DD75" s="45">
        <f t="shared" si="126"/>
        <v>27</v>
      </c>
      <c r="DE75" s="44">
        <f t="shared" si="127"/>
        <v>5</v>
      </c>
      <c r="DF75" s="44">
        <f t="shared" si="128"/>
        <v>25</v>
      </c>
      <c r="DG75" s="44"/>
      <c r="DH75" s="44"/>
      <c r="DI75" s="44"/>
      <c r="DJ75" s="44"/>
      <c r="DT75" s="1">
        <v>1</v>
      </c>
      <c r="DU75">
        <f t="shared" si="129"/>
        <v>0</v>
      </c>
      <c r="DV75" s="45">
        <f t="shared" si="130"/>
        <v>6</v>
      </c>
      <c r="DW75" s="45">
        <f t="shared" si="131"/>
        <v>27</v>
      </c>
      <c r="DX75" s="44">
        <f t="shared" si="132"/>
        <v>21</v>
      </c>
      <c r="DY75" s="44">
        <f t="shared" si="133"/>
        <v>441</v>
      </c>
      <c r="DZ75" s="44"/>
      <c r="EA75" s="44"/>
      <c r="EB75" s="44"/>
      <c r="EC75" s="44"/>
      <c r="EL75" s="1">
        <v>1</v>
      </c>
      <c r="EM75">
        <f t="shared" si="134"/>
        <v>0</v>
      </c>
      <c r="EN75" s="45">
        <f t="shared" si="135"/>
        <v>14</v>
      </c>
      <c r="EO75" s="45">
        <f t="shared" si="136"/>
        <v>27</v>
      </c>
      <c r="EP75" s="44">
        <f t="shared" si="137"/>
        <v>13</v>
      </c>
      <c r="EQ75" s="44">
        <f t="shared" si="138"/>
        <v>169</v>
      </c>
      <c r="ER75" s="44"/>
      <c r="ES75" s="44"/>
      <c r="ET75" s="44"/>
      <c r="EU75" s="44"/>
      <c r="FF75" s="1">
        <v>1</v>
      </c>
      <c r="FG75">
        <f t="shared" si="139"/>
        <v>0</v>
      </c>
      <c r="FH75" s="45">
        <f t="shared" si="140"/>
        <v>14</v>
      </c>
      <c r="FI75" s="45">
        <f t="shared" si="141"/>
        <v>22</v>
      </c>
      <c r="FJ75" s="44">
        <f t="shared" si="142"/>
        <v>8</v>
      </c>
      <c r="FK75" s="44">
        <f t="shared" si="143"/>
        <v>64</v>
      </c>
      <c r="FL75" s="44"/>
      <c r="FM75" s="44"/>
      <c r="FN75" s="44"/>
      <c r="FO75" s="44"/>
      <c r="FY75" s="1">
        <v>3</v>
      </c>
      <c r="FZ75">
        <f t="shared" si="144"/>
        <v>0</v>
      </c>
      <c r="GA75" s="45">
        <f t="shared" si="145"/>
        <v>70</v>
      </c>
      <c r="GB75" s="45">
        <f t="shared" si="146"/>
        <v>41.5</v>
      </c>
      <c r="GC75" s="44">
        <f t="shared" si="147"/>
        <v>-28.5</v>
      </c>
      <c r="GD75" s="44">
        <f t="shared" si="148"/>
        <v>812.25</v>
      </c>
      <c r="GE75" s="44"/>
      <c r="GF75" s="44"/>
      <c r="GG75" s="44"/>
      <c r="GH75" s="44"/>
      <c r="GP75" s="1"/>
      <c r="GQ75" s="1">
        <v>2</v>
      </c>
      <c r="GR75">
        <f t="shared" si="149"/>
        <v>1</v>
      </c>
      <c r="GS75" s="45">
        <f t="shared" si="150"/>
        <v>19.5</v>
      </c>
      <c r="GT75" s="45">
        <f t="shared" si="151"/>
        <v>95.5</v>
      </c>
      <c r="GU75" s="44">
        <f t="shared" si="152"/>
        <v>76</v>
      </c>
      <c r="GV75" s="44">
        <f t="shared" si="153"/>
        <v>5776</v>
      </c>
      <c r="GW75" s="44"/>
      <c r="GX75" s="44"/>
      <c r="GY75" s="44"/>
      <c r="GZ75" s="44"/>
      <c r="HI75" s="1">
        <v>2</v>
      </c>
      <c r="HJ75">
        <f t="shared" si="154"/>
        <v>0</v>
      </c>
      <c r="HK75" s="45">
        <f t="shared" si="155"/>
        <v>19.5</v>
      </c>
      <c r="HL75" s="45">
        <f t="shared" si="156"/>
        <v>27</v>
      </c>
      <c r="HM75" s="44">
        <f t="shared" si="157"/>
        <v>7.5</v>
      </c>
      <c r="HN75" s="44">
        <f t="shared" si="158"/>
        <v>56.25</v>
      </c>
      <c r="HO75" s="44"/>
      <c r="HP75" s="44"/>
      <c r="HQ75" s="44"/>
      <c r="HR75" s="44"/>
      <c r="HZ75" s="1"/>
      <c r="IA75" s="1">
        <v>1</v>
      </c>
      <c r="IB75">
        <f>'Deepfakes gesamt (120)'!L75</f>
        <v>5</v>
      </c>
      <c r="IC75" s="45">
        <f t="shared" si="159"/>
        <v>12</v>
      </c>
      <c r="ID75" s="45">
        <f t="shared" si="160"/>
        <v>11</v>
      </c>
      <c r="IE75" s="44">
        <f t="shared" si="161"/>
        <v>-1</v>
      </c>
      <c r="IF75" s="44">
        <f t="shared" si="162"/>
        <v>1</v>
      </c>
      <c r="IG75" s="44"/>
      <c r="IH75" s="44"/>
      <c r="II75" s="44"/>
      <c r="IJ75" s="44"/>
      <c r="IR75" s="1"/>
      <c r="IT75" s="1">
        <v>1</v>
      </c>
      <c r="IU75" s="1">
        <f>'Deepfakes gesamt (120)'!M75</f>
        <v>2</v>
      </c>
      <c r="IV75" s="45">
        <f t="shared" si="163"/>
        <v>12</v>
      </c>
      <c r="IW75" s="45">
        <f t="shared" si="164"/>
        <v>2.5</v>
      </c>
      <c r="IX75" s="44">
        <f t="shared" si="165"/>
        <v>-9.5</v>
      </c>
      <c r="IY75" s="44">
        <f t="shared" si="166"/>
        <v>90.25</v>
      </c>
      <c r="IZ75" s="44"/>
      <c r="JA75" s="44"/>
      <c r="JB75" s="44"/>
      <c r="JC75" s="44"/>
      <c r="JL75" s="1">
        <v>1</v>
      </c>
      <c r="JM75" s="1">
        <f>'Deepfakes gesamt (120)'!Q75</f>
        <v>1</v>
      </c>
      <c r="JN75" s="45">
        <f t="shared" si="167"/>
        <v>12</v>
      </c>
      <c r="JO75" s="45">
        <f t="shared" si="168"/>
        <v>1.5</v>
      </c>
      <c r="JP75" s="44">
        <f t="shared" si="169"/>
        <v>-10.5</v>
      </c>
      <c r="JQ75" s="44">
        <f t="shared" si="170"/>
        <v>110.25</v>
      </c>
      <c r="JR75" s="44"/>
      <c r="JS75" s="44"/>
      <c r="JT75" s="44"/>
      <c r="JU75" s="44"/>
      <c r="KD75" s="1">
        <v>1</v>
      </c>
      <c r="KE75" s="1">
        <f>'Deepfakes gesamt (120)'!Q75</f>
        <v>1</v>
      </c>
      <c r="KF75" s="45">
        <f t="shared" si="171"/>
        <v>24.5</v>
      </c>
      <c r="KG75" s="45">
        <f t="shared" si="172"/>
        <v>1.5</v>
      </c>
      <c r="KH75" s="44">
        <f t="shared" si="173"/>
        <v>-23</v>
      </c>
      <c r="KI75" s="44">
        <f t="shared" si="174"/>
        <v>529</v>
      </c>
      <c r="KJ75" s="44"/>
      <c r="KK75" s="44"/>
      <c r="KL75" s="44"/>
      <c r="KM75" s="44"/>
    </row>
    <row r="76" spans="1:299" x14ac:dyDescent="0.2">
      <c r="A76" s="32">
        <v>75</v>
      </c>
      <c r="B76" s="1">
        <v>6</v>
      </c>
      <c r="C76" s="27">
        <v>1</v>
      </c>
      <c r="D76" s="27">
        <v>2</v>
      </c>
      <c r="E76" s="27">
        <v>2</v>
      </c>
      <c r="F76" s="27">
        <v>2</v>
      </c>
      <c r="G76" s="27">
        <v>2</v>
      </c>
      <c r="H76" s="27">
        <v>2</v>
      </c>
      <c r="I76" s="27">
        <v>1</v>
      </c>
      <c r="J76" s="27">
        <v>2</v>
      </c>
      <c r="K76" s="27">
        <v>2</v>
      </c>
      <c r="L76" s="27">
        <v>2</v>
      </c>
      <c r="M76">
        <f t="shared" si="102"/>
        <v>2</v>
      </c>
      <c r="N76">
        <f t="shared" si="103"/>
        <v>8</v>
      </c>
      <c r="O76">
        <f t="shared" si="104"/>
        <v>10</v>
      </c>
      <c r="T76">
        <v>75</v>
      </c>
      <c r="U76">
        <v>6</v>
      </c>
      <c r="V76">
        <f t="shared" si="175"/>
        <v>2</v>
      </c>
      <c r="X76">
        <v>5.79</v>
      </c>
      <c r="Y76">
        <v>1.28</v>
      </c>
      <c r="Z76">
        <f t="shared" si="105"/>
        <v>0.20999999999999996</v>
      </c>
      <c r="AA76">
        <f t="shared" si="106"/>
        <v>0.72</v>
      </c>
      <c r="AB76">
        <f t="shared" si="107"/>
        <v>0.15119999999999997</v>
      </c>
      <c r="AE76">
        <f t="shared" si="108"/>
        <v>4.4099999999999986E-2</v>
      </c>
      <c r="AF76">
        <f t="shared" si="109"/>
        <v>0.51839999999999997</v>
      </c>
      <c r="AP76">
        <v>75</v>
      </c>
      <c r="AQ76">
        <v>2</v>
      </c>
      <c r="AR76">
        <f t="shared" si="176"/>
        <v>2</v>
      </c>
      <c r="AS76">
        <v>2.69</v>
      </c>
      <c r="AT76">
        <f t="shared" si="110"/>
        <v>-0.69</v>
      </c>
      <c r="AU76">
        <f t="shared" si="111"/>
        <v>-0.49679999999999996</v>
      </c>
      <c r="AX76">
        <f t="shared" si="112"/>
        <v>0.47609999999999991</v>
      </c>
      <c r="BE76" s="32">
        <v>75</v>
      </c>
      <c r="BF76" s="27">
        <v>2</v>
      </c>
      <c r="BG76" s="27">
        <v>2</v>
      </c>
      <c r="BH76" s="27">
        <v>1</v>
      </c>
      <c r="BI76" s="27">
        <v>2</v>
      </c>
      <c r="BJ76" s="27">
        <v>2</v>
      </c>
      <c r="BK76">
        <f t="shared" si="113"/>
        <v>1</v>
      </c>
      <c r="BL76" s="1"/>
      <c r="BM76" s="1"/>
      <c r="BN76" s="45"/>
      <c r="BO76" s="1"/>
      <c r="BP76" s="1">
        <v>6</v>
      </c>
      <c r="BQ76">
        <f t="shared" si="114"/>
        <v>2</v>
      </c>
      <c r="BR76" s="45">
        <f t="shared" si="115"/>
        <v>60</v>
      </c>
      <c r="BS76" s="45">
        <f t="shared" si="116"/>
        <v>90</v>
      </c>
      <c r="BT76" s="44">
        <f t="shared" si="117"/>
        <v>30</v>
      </c>
      <c r="BU76" s="44">
        <f t="shared" si="118"/>
        <v>900</v>
      </c>
      <c r="BV76" s="44"/>
      <c r="BW76" s="44"/>
      <c r="BX76" s="44"/>
      <c r="BY76" s="44"/>
      <c r="CI76" s="1">
        <v>2</v>
      </c>
      <c r="CJ76">
        <f t="shared" si="119"/>
        <v>2</v>
      </c>
      <c r="CK76" s="45">
        <f t="shared" si="120"/>
        <v>30.5</v>
      </c>
      <c r="CL76" s="45">
        <f t="shared" si="121"/>
        <v>90</v>
      </c>
      <c r="CM76" s="44">
        <f t="shared" si="122"/>
        <v>59.5</v>
      </c>
      <c r="CN76" s="44">
        <f t="shared" si="123"/>
        <v>3540.25</v>
      </c>
      <c r="CO76" s="44"/>
      <c r="CP76" s="44"/>
      <c r="CQ76" s="44"/>
      <c r="CR76" s="44"/>
      <c r="DA76" s="1">
        <v>6</v>
      </c>
      <c r="DB76">
        <f t="shared" si="124"/>
        <v>1</v>
      </c>
      <c r="DC76" s="45">
        <f t="shared" si="125"/>
        <v>60</v>
      </c>
      <c r="DD76" s="45">
        <f t="shared" si="126"/>
        <v>72.5</v>
      </c>
      <c r="DE76" s="44">
        <f t="shared" si="127"/>
        <v>12.5</v>
      </c>
      <c r="DF76" s="44">
        <f t="shared" si="128"/>
        <v>156.25</v>
      </c>
      <c r="DG76" s="44"/>
      <c r="DH76" s="44"/>
      <c r="DI76" s="44"/>
      <c r="DJ76" s="44"/>
      <c r="DT76" s="1">
        <v>2</v>
      </c>
      <c r="DU76">
        <f t="shared" si="129"/>
        <v>1</v>
      </c>
      <c r="DV76" s="45">
        <f t="shared" si="130"/>
        <v>30.5</v>
      </c>
      <c r="DW76" s="45">
        <f t="shared" si="131"/>
        <v>72.5</v>
      </c>
      <c r="DX76" s="44">
        <f t="shared" si="132"/>
        <v>42</v>
      </c>
      <c r="DY76" s="44">
        <f t="shared" si="133"/>
        <v>1764</v>
      </c>
      <c r="DZ76" s="44"/>
      <c r="EA76" s="44"/>
      <c r="EB76" s="44"/>
      <c r="EC76" s="44"/>
      <c r="EL76" s="1">
        <v>2</v>
      </c>
      <c r="EM76">
        <f t="shared" si="134"/>
        <v>1</v>
      </c>
      <c r="EN76" s="45">
        <f t="shared" si="135"/>
        <v>56</v>
      </c>
      <c r="EO76" s="45">
        <f t="shared" si="136"/>
        <v>72.5</v>
      </c>
      <c r="EP76" s="44">
        <f t="shared" si="137"/>
        <v>16.5</v>
      </c>
      <c r="EQ76" s="44">
        <f t="shared" si="138"/>
        <v>272.25</v>
      </c>
      <c r="ER76" s="44"/>
      <c r="ES76" s="44"/>
      <c r="ET76" s="44"/>
      <c r="EU76" s="44"/>
      <c r="FF76" s="1">
        <v>2</v>
      </c>
      <c r="FG76">
        <f t="shared" si="139"/>
        <v>2</v>
      </c>
      <c r="FH76" s="45">
        <f t="shared" si="140"/>
        <v>56</v>
      </c>
      <c r="FI76" s="45">
        <f t="shared" si="141"/>
        <v>90</v>
      </c>
      <c r="FJ76" s="44">
        <f t="shared" si="142"/>
        <v>34</v>
      </c>
      <c r="FK76" s="44">
        <f t="shared" si="143"/>
        <v>1156</v>
      </c>
      <c r="FL76" s="44"/>
      <c r="FM76" s="44"/>
      <c r="FN76" s="44"/>
      <c r="FO76" s="44"/>
      <c r="FY76" s="1">
        <v>4</v>
      </c>
      <c r="FZ76">
        <f t="shared" si="144"/>
        <v>0</v>
      </c>
      <c r="GA76" s="45">
        <f t="shared" si="145"/>
        <v>108</v>
      </c>
      <c r="GB76" s="45">
        <f t="shared" si="146"/>
        <v>41.5</v>
      </c>
      <c r="GC76" s="44">
        <f t="shared" si="147"/>
        <v>-66.5</v>
      </c>
      <c r="GD76" s="44">
        <f t="shared" si="148"/>
        <v>4422.25</v>
      </c>
      <c r="GE76" s="44"/>
      <c r="GF76" s="44"/>
      <c r="GG76" s="44"/>
      <c r="GH76" s="44"/>
      <c r="GP76" s="1"/>
      <c r="GQ76" s="1">
        <v>3</v>
      </c>
      <c r="GR76">
        <f t="shared" si="149"/>
        <v>0</v>
      </c>
      <c r="GS76" s="45">
        <f t="shared" si="150"/>
        <v>62.5</v>
      </c>
      <c r="GT76" s="45">
        <f t="shared" si="151"/>
        <v>38</v>
      </c>
      <c r="GU76" s="44">
        <f t="shared" si="152"/>
        <v>-24.5</v>
      </c>
      <c r="GV76" s="44">
        <f t="shared" si="153"/>
        <v>600.25</v>
      </c>
      <c r="GW76" s="44"/>
      <c r="GX76" s="44"/>
      <c r="GY76" s="44"/>
      <c r="GZ76" s="44"/>
      <c r="HI76" s="1">
        <v>3</v>
      </c>
      <c r="HJ76">
        <f t="shared" si="154"/>
        <v>1</v>
      </c>
      <c r="HK76" s="45">
        <f t="shared" si="155"/>
        <v>62.5</v>
      </c>
      <c r="HL76" s="45">
        <f t="shared" si="156"/>
        <v>72.5</v>
      </c>
      <c r="HM76" s="44">
        <f t="shared" si="157"/>
        <v>10</v>
      </c>
      <c r="HN76" s="44">
        <f t="shared" si="158"/>
        <v>100</v>
      </c>
      <c r="HO76" s="44"/>
      <c r="HP76" s="44"/>
      <c r="HQ76" s="44"/>
      <c r="HR76" s="44"/>
      <c r="HZ76" s="1"/>
      <c r="IA76" s="1">
        <v>2</v>
      </c>
      <c r="IB76">
        <f>'Deepfakes gesamt (120)'!L76</f>
        <v>9</v>
      </c>
      <c r="IC76" s="45">
        <f t="shared" si="159"/>
        <v>42.5</v>
      </c>
      <c r="ID76" s="45">
        <f t="shared" si="160"/>
        <v>90.5</v>
      </c>
      <c r="IE76" s="44">
        <f t="shared" si="161"/>
        <v>48</v>
      </c>
      <c r="IF76" s="44">
        <f t="shared" si="162"/>
        <v>2304</v>
      </c>
      <c r="IG76" s="44"/>
      <c r="IH76" s="44"/>
      <c r="II76" s="44"/>
      <c r="IJ76" s="44"/>
      <c r="IR76" s="1"/>
      <c r="IT76" s="1">
        <v>2</v>
      </c>
      <c r="IU76" s="1">
        <f>'Deepfakes gesamt (120)'!M76</f>
        <v>4</v>
      </c>
      <c r="IV76" s="45">
        <f t="shared" si="163"/>
        <v>42.5</v>
      </c>
      <c r="IW76" s="45">
        <f t="shared" si="164"/>
        <v>40.5</v>
      </c>
      <c r="IX76" s="44">
        <f t="shared" si="165"/>
        <v>-2</v>
      </c>
      <c r="IY76" s="44">
        <f t="shared" si="166"/>
        <v>4</v>
      </c>
      <c r="IZ76" s="44"/>
      <c r="JA76" s="44"/>
      <c r="JB76" s="44"/>
      <c r="JC76" s="44"/>
      <c r="JL76" s="1">
        <v>2</v>
      </c>
      <c r="JM76" s="1">
        <f>'Deepfakes gesamt (120)'!Q76</f>
        <v>4</v>
      </c>
      <c r="JN76" s="45">
        <f t="shared" si="167"/>
        <v>42.5</v>
      </c>
      <c r="JO76" s="45">
        <f t="shared" si="168"/>
        <v>72.5</v>
      </c>
      <c r="JP76" s="44">
        <f t="shared" si="169"/>
        <v>30</v>
      </c>
      <c r="JQ76" s="44">
        <f t="shared" si="170"/>
        <v>900</v>
      </c>
      <c r="JR76" s="44"/>
      <c r="JS76" s="44"/>
      <c r="JT76" s="44"/>
      <c r="JU76" s="44"/>
      <c r="KD76" s="1">
        <v>2</v>
      </c>
      <c r="KE76" s="1">
        <f>'Deepfakes gesamt (120)'!Q76</f>
        <v>4</v>
      </c>
      <c r="KF76" s="45">
        <f t="shared" si="171"/>
        <v>71.5</v>
      </c>
      <c r="KG76" s="45">
        <f t="shared" si="172"/>
        <v>72.5</v>
      </c>
      <c r="KH76" s="44">
        <f t="shared" si="173"/>
        <v>1</v>
      </c>
      <c r="KI76" s="44">
        <f t="shared" si="174"/>
        <v>1</v>
      </c>
      <c r="KJ76" s="44"/>
      <c r="KK76" s="44"/>
      <c r="KL76" s="44"/>
      <c r="KM76" s="44"/>
    </row>
    <row r="77" spans="1:299" x14ac:dyDescent="0.2">
      <c r="A77" s="32">
        <v>76</v>
      </c>
      <c r="B77" s="1">
        <v>7</v>
      </c>
      <c r="C77" s="27">
        <v>1</v>
      </c>
      <c r="D77" s="27">
        <v>2</v>
      </c>
      <c r="E77" s="27">
        <v>2</v>
      </c>
      <c r="F77" s="27">
        <v>2</v>
      </c>
      <c r="G77" s="27">
        <v>2</v>
      </c>
      <c r="H77" s="27">
        <v>1</v>
      </c>
      <c r="I77" s="27">
        <v>2</v>
      </c>
      <c r="J77" s="27">
        <v>2</v>
      </c>
      <c r="K77" s="27">
        <v>2</v>
      </c>
      <c r="L77" s="27">
        <v>1</v>
      </c>
      <c r="M77">
        <f t="shared" si="102"/>
        <v>3</v>
      </c>
      <c r="N77">
        <f t="shared" si="103"/>
        <v>7</v>
      </c>
      <c r="O77">
        <f t="shared" si="104"/>
        <v>10</v>
      </c>
      <c r="T77">
        <v>76</v>
      </c>
      <c r="U77">
        <v>7</v>
      </c>
      <c r="V77">
        <f t="shared" si="175"/>
        <v>3</v>
      </c>
      <c r="X77">
        <v>5.79</v>
      </c>
      <c r="Y77">
        <v>1.28</v>
      </c>
      <c r="Z77">
        <f t="shared" si="105"/>
        <v>1.21</v>
      </c>
      <c r="AA77">
        <f t="shared" si="106"/>
        <v>1.72</v>
      </c>
      <c r="AB77">
        <f t="shared" si="107"/>
        <v>2.0811999999999999</v>
      </c>
      <c r="AE77">
        <f t="shared" si="108"/>
        <v>1.4641</v>
      </c>
      <c r="AF77">
        <f t="shared" si="109"/>
        <v>2.9583999999999997</v>
      </c>
      <c r="AP77">
        <v>76</v>
      </c>
      <c r="AQ77">
        <v>3</v>
      </c>
      <c r="AR77">
        <f t="shared" si="176"/>
        <v>3</v>
      </c>
      <c r="AS77">
        <v>2.69</v>
      </c>
      <c r="AT77">
        <f t="shared" si="110"/>
        <v>0.31000000000000005</v>
      </c>
      <c r="AU77">
        <f t="shared" si="111"/>
        <v>0.53320000000000012</v>
      </c>
      <c r="AX77">
        <f t="shared" si="112"/>
        <v>9.6100000000000033E-2</v>
      </c>
      <c r="BE77" s="32">
        <v>76</v>
      </c>
      <c r="BF77" s="27">
        <v>2</v>
      </c>
      <c r="BG77" s="27">
        <v>2</v>
      </c>
      <c r="BH77" s="27">
        <v>2</v>
      </c>
      <c r="BI77" s="27">
        <v>2</v>
      </c>
      <c r="BJ77" s="27">
        <v>1</v>
      </c>
      <c r="BK77">
        <f t="shared" si="113"/>
        <v>1</v>
      </c>
      <c r="BL77" s="1"/>
      <c r="BM77" s="1"/>
      <c r="BN77" s="45"/>
      <c r="BO77" s="1"/>
      <c r="BP77" s="1">
        <v>7</v>
      </c>
      <c r="BQ77">
        <f t="shared" si="114"/>
        <v>3</v>
      </c>
      <c r="BR77" s="45">
        <f t="shared" si="115"/>
        <v>82</v>
      </c>
      <c r="BS77" s="45">
        <f t="shared" si="116"/>
        <v>105</v>
      </c>
      <c r="BT77" s="44">
        <f t="shared" si="117"/>
        <v>23</v>
      </c>
      <c r="BU77" s="44">
        <f t="shared" si="118"/>
        <v>529</v>
      </c>
      <c r="BV77" s="44"/>
      <c r="BW77" s="44"/>
      <c r="BX77" s="44"/>
      <c r="BY77" s="44"/>
      <c r="CI77" s="1">
        <v>3</v>
      </c>
      <c r="CJ77">
        <f t="shared" si="119"/>
        <v>3</v>
      </c>
      <c r="CK77" s="45">
        <f t="shared" si="120"/>
        <v>73.5</v>
      </c>
      <c r="CL77" s="45">
        <f t="shared" si="121"/>
        <v>105</v>
      </c>
      <c r="CM77" s="44">
        <f t="shared" si="122"/>
        <v>31.5</v>
      </c>
      <c r="CN77" s="44">
        <f t="shared" si="123"/>
        <v>992.25</v>
      </c>
      <c r="CO77" s="44"/>
      <c r="CP77" s="44"/>
      <c r="CQ77" s="44"/>
      <c r="CR77" s="44"/>
      <c r="DA77" s="1">
        <v>7</v>
      </c>
      <c r="DB77">
        <f t="shared" si="124"/>
        <v>1</v>
      </c>
      <c r="DC77" s="45">
        <f t="shared" si="125"/>
        <v>82</v>
      </c>
      <c r="DD77" s="45">
        <f t="shared" si="126"/>
        <v>72.5</v>
      </c>
      <c r="DE77" s="44">
        <f t="shared" si="127"/>
        <v>-9.5</v>
      </c>
      <c r="DF77" s="44">
        <f t="shared" si="128"/>
        <v>90.25</v>
      </c>
      <c r="DG77" s="44"/>
      <c r="DH77" s="44"/>
      <c r="DI77" s="44"/>
      <c r="DJ77" s="44"/>
      <c r="DT77" s="1">
        <v>3</v>
      </c>
      <c r="DU77">
        <f t="shared" si="129"/>
        <v>1</v>
      </c>
      <c r="DV77" s="45">
        <f t="shared" si="130"/>
        <v>73.5</v>
      </c>
      <c r="DW77" s="45">
        <f t="shared" si="131"/>
        <v>72.5</v>
      </c>
      <c r="DX77" s="44">
        <f t="shared" si="132"/>
        <v>-1</v>
      </c>
      <c r="DY77" s="44">
        <f t="shared" si="133"/>
        <v>1</v>
      </c>
      <c r="DZ77" s="44"/>
      <c r="EA77" s="44"/>
      <c r="EB77" s="44"/>
      <c r="EC77" s="44"/>
      <c r="EL77" s="1">
        <v>2</v>
      </c>
      <c r="EM77">
        <f t="shared" si="134"/>
        <v>1</v>
      </c>
      <c r="EN77" s="45">
        <f t="shared" si="135"/>
        <v>56</v>
      </c>
      <c r="EO77" s="45">
        <f t="shared" si="136"/>
        <v>72.5</v>
      </c>
      <c r="EP77" s="44">
        <f t="shared" si="137"/>
        <v>16.5</v>
      </c>
      <c r="EQ77" s="44">
        <f t="shared" si="138"/>
        <v>272.25</v>
      </c>
      <c r="ER77" s="44"/>
      <c r="ES77" s="44"/>
      <c r="ET77" s="44"/>
      <c r="EU77" s="44"/>
      <c r="FF77" s="1">
        <v>2</v>
      </c>
      <c r="FG77">
        <f t="shared" si="139"/>
        <v>3</v>
      </c>
      <c r="FH77" s="45">
        <f t="shared" si="140"/>
        <v>56</v>
      </c>
      <c r="FI77" s="45">
        <f t="shared" si="141"/>
        <v>105</v>
      </c>
      <c r="FJ77" s="44">
        <f t="shared" si="142"/>
        <v>49</v>
      </c>
      <c r="FK77" s="44">
        <f t="shared" si="143"/>
        <v>2401</v>
      </c>
      <c r="FL77" s="44"/>
      <c r="FM77" s="44"/>
      <c r="FN77" s="44"/>
      <c r="FO77" s="44"/>
      <c r="FY77" s="1">
        <v>3</v>
      </c>
      <c r="FZ77">
        <f t="shared" si="144"/>
        <v>0</v>
      </c>
      <c r="GA77" s="45">
        <f t="shared" si="145"/>
        <v>70</v>
      </c>
      <c r="GB77" s="45">
        <f t="shared" si="146"/>
        <v>41.5</v>
      </c>
      <c r="GC77" s="44">
        <f t="shared" si="147"/>
        <v>-28.5</v>
      </c>
      <c r="GD77" s="44">
        <f t="shared" si="148"/>
        <v>812.25</v>
      </c>
      <c r="GE77" s="44"/>
      <c r="GF77" s="44"/>
      <c r="GG77" s="44"/>
      <c r="GH77" s="44"/>
      <c r="GP77" s="1"/>
      <c r="GQ77" s="1">
        <v>3</v>
      </c>
      <c r="GR77">
        <f t="shared" si="149"/>
        <v>0</v>
      </c>
      <c r="GS77" s="45">
        <f t="shared" si="150"/>
        <v>62.5</v>
      </c>
      <c r="GT77" s="45">
        <f t="shared" si="151"/>
        <v>38</v>
      </c>
      <c r="GU77" s="44">
        <f t="shared" si="152"/>
        <v>-24.5</v>
      </c>
      <c r="GV77" s="44">
        <f t="shared" si="153"/>
        <v>600.25</v>
      </c>
      <c r="GW77" s="44"/>
      <c r="GX77" s="44"/>
      <c r="GY77" s="44"/>
      <c r="GZ77" s="44"/>
      <c r="HI77" s="1">
        <v>3</v>
      </c>
      <c r="HJ77">
        <f t="shared" si="154"/>
        <v>1</v>
      </c>
      <c r="HK77" s="45">
        <f t="shared" si="155"/>
        <v>62.5</v>
      </c>
      <c r="HL77" s="45">
        <f t="shared" si="156"/>
        <v>72.5</v>
      </c>
      <c r="HM77" s="44">
        <f t="shared" si="157"/>
        <v>10</v>
      </c>
      <c r="HN77" s="44">
        <f t="shared" si="158"/>
        <v>100</v>
      </c>
      <c r="HO77" s="44"/>
      <c r="HP77" s="44"/>
      <c r="HQ77" s="44"/>
      <c r="HR77" s="44"/>
      <c r="HZ77" s="1"/>
      <c r="IA77" s="1">
        <v>3</v>
      </c>
      <c r="IB77">
        <f>'Deepfakes gesamt (120)'!L77</f>
        <v>7</v>
      </c>
      <c r="IC77" s="45">
        <f t="shared" si="159"/>
        <v>91</v>
      </c>
      <c r="ID77" s="45">
        <f t="shared" si="160"/>
        <v>46</v>
      </c>
      <c r="IE77" s="44">
        <f t="shared" si="161"/>
        <v>-45</v>
      </c>
      <c r="IF77" s="44">
        <f t="shared" si="162"/>
        <v>2025</v>
      </c>
      <c r="IG77" s="44"/>
      <c r="IH77" s="44"/>
      <c r="II77" s="44"/>
      <c r="IJ77" s="44"/>
      <c r="IR77" s="1"/>
      <c r="IT77" s="1">
        <v>3</v>
      </c>
      <c r="IU77" s="1">
        <f>'Deepfakes gesamt (120)'!M77</f>
        <v>4</v>
      </c>
      <c r="IV77" s="45">
        <f t="shared" si="163"/>
        <v>91</v>
      </c>
      <c r="IW77" s="45">
        <f t="shared" si="164"/>
        <v>40.5</v>
      </c>
      <c r="IX77" s="44">
        <f t="shared" si="165"/>
        <v>-50.5</v>
      </c>
      <c r="IY77" s="44">
        <f t="shared" si="166"/>
        <v>2550.25</v>
      </c>
      <c r="IZ77" s="44"/>
      <c r="JA77" s="44"/>
      <c r="JB77" s="44"/>
      <c r="JC77" s="44"/>
      <c r="JL77" s="1">
        <v>3</v>
      </c>
      <c r="JM77" s="1">
        <f>'Deepfakes gesamt (120)'!Q77</f>
        <v>3</v>
      </c>
      <c r="JN77" s="45">
        <f t="shared" si="167"/>
        <v>91</v>
      </c>
      <c r="JO77" s="45">
        <f t="shared" si="168"/>
        <v>34</v>
      </c>
      <c r="JP77" s="44">
        <f t="shared" si="169"/>
        <v>-57</v>
      </c>
      <c r="JQ77" s="44">
        <f t="shared" si="170"/>
        <v>3249</v>
      </c>
      <c r="JR77" s="44"/>
      <c r="JS77" s="44"/>
      <c r="JT77" s="44"/>
      <c r="JU77" s="44"/>
      <c r="KD77" s="1">
        <v>2</v>
      </c>
      <c r="KE77" s="1">
        <f>'Deepfakes gesamt (120)'!Q77</f>
        <v>3</v>
      </c>
      <c r="KF77" s="45">
        <f t="shared" si="171"/>
        <v>71.5</v>
      </c>
      <c r="KG77" s="45">
        <f t="shared" si="172"/>
        <v>34</v>
      </c>
      <c r="KH77" s="44">
        <f t="shared" si="173"/>
        <v>-37.5</v>
      </c>
      <c r="KI77" s="44">
        <f t="shared" si="174"/>
        <v>1406.25</v>
      </c>
      <c r="KJ77" s="44"/>
      <c r="KK77" s="44"/>
      <c r="KL77" s="44"/>
      <c r="KM77" s="44"/>
    </row>
    <row r="78" spans="1:299" x14ac:dyDescent="0.2">
      <c r="A78" s="32">
        <v>77</v>
      </c>
      <c r="B78" s="1">
        <v>5</v>
      </c>
      <c r="C78" s="27">
        <v>2</v>
      </c>
      <c r="D78" s="27">
        <v>2</v>
      </c>
      <c r="E78" s="27">
        <v>2</v>
      </c>
      <c r="F78" s="27">
        <v>2</v>
      </c>
      <c r="G78" s="27">
        <v>1</v>
      </c>
      <c r="H78" s="27">
        <v>1</v>
      </c>
      <c r="I78" s="27">
        <v>2</v>
      </c>
      <c r="J78" s="27">
        <v>2</v>
      </c>
      <c r="K78" s="27">
        <v>2</v>
      </c>
      <c r="L78" s="27">
        <v>2</v>
      </c>
      <c r="M78">
        <f t="shared" si="102"/>
        <v>2</v>
      </c>
      <c r="N78">
        <f t="shared" si="103"/>
        <v>8</v>
      </c>
      <c r="O78">
        <f t="shared" si="104"/>
        <v>10</v>
      </c>
      <c r="T78">
        <v>77</v>
      </c>
      <c r="U78">
        <v>5</v>
      </c>
      <c r="V78">
        <f t="shared" si="175"/>
        <v>2</v>
      </c>
      <c r="X78">
        <v>5.79</v>
      </c>
      <c r="Y78">
        <v>1.28</v>
      </c>
      <c r="Z78">
        <f t="shared" si="105"/>
        <v>-0.79</v>
      </c>
      <c r="AA78">
        <f t="shared" si="106"/>
        <v>0.72</v>
      </c>
      <c r="AB78">
        <f t="shared" si="107"/>
        <v>-0.56879999999999997</v>
      </c>
      <c r="AE78">
        <f t="shared" si="108"/>
        <v>0.6241000000000001</v>
      </c>
      <c r="AF78">
        <f t="shared" si="109"/>
        <v>0.51839999999999997</v>
      </c>
      <c r="AP78">
        <v>77</v>
      </c>
      <c r="AQ78">
        <v>3</v>
      </c>
      <c r="AR78">
        <f t="shared" si="176"/>
        <v>2</v>
      </c>
      <c r="AS78">
        <v>2.69</v>
      </c>
      <c r="AT78">
        <f t="shared" si="110"/>
        <v>0.31000000000000005</v>
      </c>
      <c r="AU78">
        <f t="shared" si="111"/>
        <v>0.22320000000000004</v>
      </c>
      <c r="AX78">
        <f t="shared" si="112"/>
        <v>9.6100000000000033E-2</v>
      </c>
      <c r="BE78" s="32">
        <v>77</v>
      </c>
      <c r="BF78" s="27">
        <v>2</v>
      </c>
      <c r="BG78" s="27">
        <v>1</v>
      </c>
      <c r="BH78" s="27">
        <v>2</v>
      </c>
      <c r="BI78" s="27">
        <v>2</v>
      </c>
      <c r="BJ78" s="27">
        <v>2</v>
      </c>
      <c r="BK78">
        <f t="shared" si="113"/>
        <v>1</v>
      </c>
      <c r="BL78" s="1"/>
      <c r="BM78" s="1"/>
      <c r="BN78" s="45"/>
      <c r="BO78" s="1"/>
      <c r="BP78" s="1">
        <v>5</v>
      </c>
      <c r="BQ78">
        <f t="shared" si="114"/>
        <v>2</v>
      </c>
      <c r="BR78" s="45">
        <f t="shared" si="115"/>
        <v>42</v>
      </c>
      <c r="BS78" s="45">
        <f t="shared" si="116"/>
        <v>90</v>
      </c>
      <c r="BT78" s="44">
        <f t="shared" si="117"/>
        <v>48</v>
      </c>
      <c r="BU78" s="44">
        <f t="shared" si="118"/>
        <v>2304</v>
      </c>
      <c r="BV78" s="44"/>
      <c r="BW78" s="44"/>
      <c r="BX78" s="44"/>
      <c r="BY78" s="44"/>
      <c r="CI78" s="1">
        <v>3</v>
      </c>
      <c r="CJ78">
        <f t="shared" si="119"/>
        <v>2</v>
      </c>
      <c r="CK78" s="45">
        <f t="shared" si="120"/>
        <v>73.5</v>
      </c>
      <c r="CL78" s="45">
        <f t="shared" si="121"/>
        <v>90</v>
      </c>
      <c r="CM78" s="44">
        <f t="shared" si="122"/>
        <v>16.5</v>
      </c>
      <c r="CN78" s="44">
        <f t="shared" si="123"/>
        <v>272.25</v>
      </c>
      <c r="CO78" s="44"/>
      <c r="CP78" s="44"/>
      <c r="CQ78" s="44"/>
      <c r="CR78" s="44"/>
      <c r="DA78" s="1">
        <v>5</v>
      </c>
      <c r="DB78">
        <f t="shared" si="124"/>
        <v>1</v>
      </c>
      <c r="DC78" s="45">
        <f t="shared" si="125"/>
        <v>42</v>
      </c>
      <c r="DD78" s="45">
        <f t="shared" si="126"/>
        <v>72.5</v>
      </c>
      <c r="DE78" s="44">
        <f t="shared" si="127"/>
        <v>30.5</v>
      </c>
      <c r="DF78" s="44">
        <f t="shared" si="128"/>
        <v>930.25</v>
      </c>
      <c r="DG78" s="44"/>
      <c r="DH78" s="44"/>
      <c r="DI78" s="44"/>
      <c r="DJ78" s="44"/>
      <c r="DT78" s="1">
        <v>3</v>
      </c>
      <c r="DU78">
        <f t="shared" si="129"/>
        <v>1</v>
      </c>
      <c r="DV78" s="45">
        <f t="shared" si="130"/>
        <v>73.5</v>
      </c>
      <c r="DW78" s="45">
        <f t="shared" si="131"/>
        <v>72.5</v>
      </c>
      <c r="DX78" s="44">
        <f t="shared" si="132"/>
        <v>-1</v>
      </c>
      <c r="DY78" s="44">
        <f t="shared" si="133"/>
        <v>1</v>
      </c>
      <c r="DZ78" s="44"/>
      <c r="EA78" s="44"/>
      <c r="EB78" s="44"/>
      <c r="EC78" s="44"/>
      <c r="EL78" s="1">
        <v>1</v>
      </c>
      <c r="EM78">
        <f t="shared" si="134"/>
        <v>1</v>
      </c>
      <c r="EN78" s="45">
        <f t="shared" si="135"/>
        <v>14</v>
      </c>
      <c r="EO78" s="45">
        <f t="shared" si="136"/>
        <v>72.5</v>
      </c>
      <c r="EP78" s="44">
        <f t="shared" si="137"/>
        <v>58.5</v>
      </c>
      <c r="EQ78" s="44">
        <f t="shared" si="138"/>
        <v>3422.25</v>
      </c>
      <c r="ER78" s="44"/>
      <c r="ES78" s="44"/>
      <c r="ET78" s="44"/>
      <c r="EU78" s="44"/>
      <c r="FF78" s="1">
        <v>1</v>
      </c>
      <c r="FG78">
        <f t="shared" si="139"/>
        <v>2</v>
      </c>
      <c r="FH78" s="45">
        <f t="shared" si="140"/>
        <v>14</v>
      </c>
      <c r="FI78" s="45">
        <f t="shared" si="141"/>
        <v>90</v>
      </c>
      <c r="FJ78" s="44">
        <f t="shared" si="142"/>
        <v>76</v>
      </c>
      <c r="FK78" s="44">
        <f t="shared" si="143"/>
        <v>5776</v>
      </c>
      <c r="FL78" s="44"/>
      <c r="FM78" s="44"/>
      <c r="FN78" s="44"/>
      <c r="FO78" s="44"/>
      <c r="FY78" s="1">
        <v>2</v>
      </c>
      <c r="FZ78">
        <f t="shared" si="144"/>
        <v>0</v>
      </c>
      <c r="GA78" s="45">
        <f t="shared" si="145"/>
        <v>26.5</v>
      </c>
      <c r="GB78" s="45">
        <f t="shared" si="146"/>
        <v>41.5</v>
      </c>
      <c r="GC78" s="44">
        <f t="shared" si="147"/>
        <v>15</v>
      </c>
      <c r="GD78" s="44">
        <f t="shared" si="148"/>
        <v>225</v>
      </c>
      <c r="GE78" s="44"/>
      <c r="GF78" s="44"/>
      <c r="GG78" s="44"/>
      <c r="GH78" s="44"/>
      <c r="GP78" s="1"/>
      <c r="GQ78" s="1">
        <v>3</v>
      </c>
      <c r="GR78">
        <f t="shared" si="149"/>
        <v>0</v>
      </c>
      <c r="GS78" s="45">
        <f t="shared" si="150"/>
        <v>62.5</v>
      </c>
      <c r="GT78" s="45">
        <f t="shared" si="151"/>
        <v>38</v>
      </c>
      <c r="GU78" s="44">
        <f t="shared" si="152"/>
        <v>-24.5</v>
      </c>
      <c r="GV78" s="44">
        <f t="shared" si="153"/>
        <v>600.25</v>
      </c>
      <c r="GW78" s="44"/>
      <c r="GX78" s="44"/>
      <c r="GY78" s="44"/>
      <c r="GZ78" s="44"/>
      <c r="HI78" s="1">
        <v>3</v>
      </c>
      <c r="HJ78">
        <f t="shared" si="154"/>
        <v>1</v>
      </c>
      <c r="HK78" s="45">
        <f t="shared" si="155"/>
        <v>62.5</v>
      </c>
      <c r="HL78" s="45">
        <f t="shared" si="156"/>
        <v>72.5</v>
      </c>
      <c r="HM78" s="44">
        <f t="shared" si="157"/>
        <v>10</v>
      </c>
      <c r="HN78" s="44">
        <f t="shared" si="158"/>
        <v>100</v>
      </c>
      <c r="HO78" s="44"/>
      <c r="HP78" s="44"/>
      <c r="HQ78" s="44"/>
      <c r="HR78" s="44"/>
      <c r="HZ78" s="1"/>
      <c r="IA78" s="1">
        <v>2</v>
      </c>
      <c r="IB78">
        <f>'Deepfakes gesamt (120)'!L78</f>
        <v>7</v>
      </c>
      <c r="IC78" s="45">
        <f t="shared" si="159"/>
        <v>42.5</v>
      </c>
      <c r="ID78" s="45">
        <f t="shared" si="160"/>
        <v>46</v>
      </c>
      <c r="IE78" s="44">
        <f t="shared" si="161"/>
        <v>3.5</v>
      </c>
      <c r="IF78" s="44">
        <f t="shared" si="162"/>
        <v>12.25</v>
      </c>
      <c r="IG78" s="44"/>
      <c r="IH78" s="44"/>
      <c r="II78" s="44"/>
      <c r="IJ78" s="44"/>
      <c r="IR78" s="1"/>
      <c r="IT78" s="1">
        <v>2</v>
      </c>
      <c r="IU78" s="1">
        <f>'Deepfakes gesamt (120)'!M78</f>
        <v>4</v>
      </c>
      <c r="IV78" s="45">
        <f t="shared" si="163"/>
        <v>42.5</v>
      </c>
      <c r="IW78" s="45">
        <f t="shared" si="164"/>
        <v>40.5</v>
      </c>
      <c r="IX78" s="44">
        <f t="shared" si="165"/>
        <v>-2</v>
      </c>
      <c r="IY78" s="44">
        <f t="shared" si="166"/>
        <v>4</v>
      </c>
      <c r="IZ78" s="44"/>
      <c r="JA78" s="44"/>
      <c r="JB78" s="44"/>
      <c r="JC78" s="44"/>
      <c r="JL78" s="1">
        <v>2</v>
      </c>
      <c r="JM78" s="1">
        <f>'Deepfakes gesamt (120)'!Q78</f>
        <v>3</v>
      </c>
      <c r="JN78" s="45">
        <f t="shared" si="167"/>
        <v>42.5</v>
      </c>
      <c r="JO78" s="45">
        <f t="shared" si="168"/>
        <v>34</v>
      </c>
      <c r="JP78" s="44">
        <f t="shared" si="169"/>
        <v>-8.5</v>
      </c>
      <c r="JQ78" s="44">
        <f t="shared" si="170"/>
        <v>72.25</v>
      </c>
      <c r="JR78" s="44"/>
      <c r="JS78" s="44"/>
      <c r="JT78" s="44"/>
      <c r="JU78" s="44"/>
      <c r="KD78" s="1">
        <v>3</v>
      </c>
      <c r="KE78" s="1">
        <f>'Deepfakes gesamt (120)'!Q78</f>
        <v>3</v>
      </c>
      <c r="KF78" s="45">
        <f t="shared" si="171"/>
        <v>107.5</v>
      </c>
      <c r="KG78" s="45">
        <f t="shared" si="172"/>
        <v>34</v>
      </c>
      <c r="KH78" s="44">
        <f t="shared" si="173"/>
        <v>-73.5</v>
      </c>
      <c r="KI78" s="44">
        <f t="shared" si="174"/>
        <v>5402.25</v>
      </c>
      <c r="KJ78" s="44"/>
      <c r="KK78" s="44"/>
      <c r="KL78" s="44"/>
      <c r="KM78" s="44"/>
    </row>
    <row r="79" spans="1:299" x14ac:dyDescent="0.2">
      <c r="A79" s="32">
        <v>78</v>
      </c>
      <c r="B79" s="1">
        <v>6</v>
      </c>
      <c r="C79" s="27">
        <v>2</v>
      </c>
      <c r="D79" s="27">
        <v>2</v>
      </c>
      <c r="E79" s="27">
        <v>2</v>
      </c>
      <c r="F79" s="27">
        <v>2</v>
      </c>
      <c r="G79" s="27">
        <v>2</v>
      </c>
      <c r="H79" s="27">
        <v>2</v>
      </c>
      <c r="I79" s="27">
        <v>2</v>
      </c>
      <c r="J79" s="27">
        <v>2</v>
      </c>
      <c r="K79" s="27">
        <v>2</v>
      </c>
      <c r="L79" s="27">
        <v>2</v>
      </c>
      <c r="M79">
        <f t="shared" si="102"/>
        <v>0</v>
      </c>
      <c r="N79">
        <f t="shared" si="103"/>
        <v>10</v>
      </c>
      <c r="O79">
        <f t="shared" si="104"/>
        <v>10</v>
      </c>
      <c r="T79">
        <v>78</v>
      </c>
      <c r="U79">
        <v>6</v>
      </c>
      <c r="V79">
        <f t="shared" si="175"/>
        <v>0</v>
      </c>
      <c r="X79">
        <v>5.79</v>
      </c>
      <c r="Y79">
        <v>1.28</v>
      </c>
      <c r="Z79">
        <f t="shared" si="105"/>
        <v>0.20999999999999996</v>
      </c>
      <c r="AA79">
        <f t="shared" si="106"/>
        <v>-1.28</v>
      </c>
      <c r="AB79">
        <f t="shared" si="107"/>
        <v>-0.26879999999999998</v>
      </c>
      <c r="AE79">
        <f t="shared" si="108"/>
        <v>4.4099999999999986E-2</v>
      </c>
      <c r="AF79">
        <f t="shared" si="109"/>
        <v>1.6384000000000001</v>
      </c>
      <c r="AP79">
        <v>78</v>
      </c>
      <c r="AQ79">
        <v>2</v>
      </c>
      <c r="AR79">
        <f t="shared" si="176"/>
        <v>0</v>
      </c>
      <c r="AS79">
        <v>2.69</v>
      </c>
      <c r="AT79">
        <f t="shared" si="110"/>
        <v>-0.69</v>
      </c>
      <c r="AU79">
        <f t="shared" si="111"/>
        <v>0.88319999999999999</v>
      </c>
      <c r="AX79">
        <f t="shared" si="112"/>
        <v>0.47609999999999991</v>
      </c>
      <c r="BE79" s="32">
        <v>78</v>
      </c>
      <c r="BF79" s="27">
        <v>2</v>
      </c>
      <c r="BG79" s="27">
        <v>2</v>
      </c>
      <c r="BH79" s="27">
        <v>2</v>
      </c>
      <c r="BI79" s="27">
        <v>2</v>
      </c>
      <c r="BJ79" s="27">
        <v>2</v>
      </c>
      <c r="BK79">
        <f t="shared" si="113"/>
        <v>0</v>
      </c>
      <c r="BL79" s="1"/>
      <c r="BM79" s="1"/>
      <c r="BN79" s="45"/>
      <c r="BO79" s="1"/>
      <c r="BP79" s="1">
        <v>6</v>
      </c>
      <c r="BQ79">
        <f t="shared" si="114"/>
        <v>0</v>
      </c>
      <c r="BR79" s="45">
        <f t="shared" si="115"/>
        <v>60</v>
      </c>
      <c r="BS79" s="45">
        <f t="shared" si="116"/>
        <v>22</v>
      </c>
      <c r="BT79" s="44">
        <f t="shared" si="117"/>
        <v>-38</v>
      </c>
      <c r="BU79" s="44">
        <f t="shared" si="118"/>
        <v>1444</v>
      </c>
      <c r="BV79" s="44"/>
      <c r="BW79" s="44"/>
      <c r="BX79" s="44"/>
      <c r="BY79" s="44"/>
      <c r="CI79" s="1">
        <v>2</v>
      </c>
      <c r="CJ79">
        <f t="shared" si="119"/>
        <v>0</v>
      </c>
      <c r="CK79" s="45">
        <f t="shared" si="120"/>
        <v>30.5</v>
      </c>
      <c r="CL79" s="45">
        <f t="shared" si="121"/>
        <v>22</v>
      </c>
      <c r="CM79" s="44">
        <f t="shared" si="122"/>
        <v>-8.5</v>
      </c>
      <c r="CN79" s="44">
        <f t="shared" si="123"/>
        <v>72.25</v>
      </c>
      <c r="CO79" s="44"/>
      <c r="CP79" s="44"/>
      <c r="CQ79" s="44"/>
      <c r="CR79" s="44"/>
      <c r="DA79" s="1">
        <v>6</v>
      </c>
      <c r="DB79">
        <f t="shared" si="124"/>
        <v>0</v>
      </c>
      <c r="DC79" s="45">
        <f t="shared" si="125"/>
        <v>60</v>
      </c>
      <c r="DD79" s="45">
        <f t="shared" si="126"/>
        <v>27</v>
      </c>
      <c r="DE79" s="44">
        <f t="shared" si="127"/>
        <v>-33</v>
      </c>
      <c r="DF79" s="44">
        <f t="shared" si="128"/>
        <v>1089</v>
      </c>
      <c r="DG79" s="44"/>
      <c r="DH79" s="44"/>
      <c r="DI79" s="44"/>
      <c r="DJ79" s="44"/>
      <c r="DT79" s="1">
        <v>2</v>
      </c>
      <c r="DU79">
        <f t="shared" si="129"/>
        <v>0</v>
      </c>
      <c r="DV79" s="45">
        <f t="shared" si="130"/>
        <v>30.5</v>
      </c>
      <c r="DW79" s="45">
        <f t="shared" si="131"/>
        <v>27</v>
      </c>
      <c r="DX79" s="44">
        <f t="shared" si="132"/>
        <v>-3.5</v>
      </c>
      <c r="DY79" s="44">
        <f t="shared" si="133"/>
        <v>12.25</v>
      </c>
      <c r="DZ79" s="44"/>
      <c r="EA79" s="44"/>
      <c r="EB79" s="44"/>
      <c r="EC79" s="44"/>
      <c r="EL79" s="1">
        <v>2</v>
      </c>
      <c r="EM79">
        <f t="shared" si="134"/>
        <v>0</v>
      </c>
      <c r="EN79" s="45">
        <f t="shared" si="135"/>
        <v>56</v>
      </c>
      <c r="EO79" s="45">
        <f t="shared" si="136"/>
        <v>27</v>
      </c>
      <c r="EP79" s="44">
        <f t="shared" si="137"/>
        <v>-29</v>
      </c>
      <c r="EQ79" s="44">
        <f t="shared" si="138"/>
        <v>841</v>
      </c>
      <c r="ER79" s="44"/>
      <c r="ES79" s="44"/>
      <c r="ET79" s="44"/>
      <c r="EU79" s="44"/>
      <c r="FF79" s="1">
        <v>2</v>
      </c>
      <c r="FG79">
        <f t="shared" si="139"/>
        <v>0</v>
      </c>
      <c r="FH79" s="45">
        <f t="shared" si="140"/>
        <v>56</v>
      </c>
      <c r="FI79" s="45">
        <f t="shared" si="141"/>
        <v>22</v>
      </c>
      <c r="FJ79" s="44">
        <f t="shared" si="142"/>
        <v>-34</v>
      </c>
      <c r="FK79" s="44">
        <f t="shared" si="143"/>
        <v>1156</v>
      </c>
      <c r="FL79" s="44"/>
      <c r="FM79" s="44"/>
      <c r="FN79" s="44"/>
      <c r="FO79" s="44"/>
      <c r="FY79" s="1">
        <v>2</v>
      </c>
      <c r="FZ79">
        <f t="shared" si="144"/>
        <v>0</v>
      </c>
      <c r="GA79" s="45">
        <f t="shared" si="145"/>
        <v>26.5</v>
      </c>
      <c r="GB79" s="45">
        <f t="shared" si="146"/>
        <v>41.5</v>
      </c>
      <c r="GC79" s="44">
        <f t="shared" si="147"/>
        <v>15</v>
      </c>
      <c r="GD79" s="44">
        <f t="shared" si="148"/>
        <v>225</v>
      </c>
      <c r="GE79" s="44"/>
      <c r="GF79" s="44"/>
      <c r="GG79" s="44"/>
      <c r="GH79" s="44"/>
      <c r="GP79" s="1"/>
      <c r="GQ79" s="1">
        <v>3</v>
      </c>
      <c r="GR79">
        <f t="shared" si="149"/>
        <v>0</v>
      </c>
      <c r="GS79" s="45">
        <f t="shared" si="150"/>
        <v>62.5</v>
      </c>
      <c r="GT79" s="45">
        <f t="shared" si="151"/>
        <v>38</v>
      </c>
      <c r="GU79" s="44">
        <f t="shared" si="152"/>
        <v>-24.5</v>
      </c>
      <c r="GV79" s="44">
        <f t="shared" si="153"/>
        <v>600.25</v>
      </c>
      <c r="GW79" s="44"/>
      <c r="GX79" s="44"/>
      <c r="GY79" s="44"/>
      <c r="GZ79" s="44"/>
      <c r="HI79" s="1">
        <v>3</v>
      </c>
      <c r="HJ79">
        <f t="shared" si="154"/>
        <v>0</v>
      </c>
      <c r="HK79" s="45">
        <f t="shared" si="155"/>
        <v>62.5</v>
      </c>
      <c r="HL79" s="45">
        <f t="shared" si="156"/>
        <v>27</v>
      </c>
      <c r="HM79" s="44">
        <f t="shared" si="157"/>
        <v>-35.5</v>
      </c>
      <c r="HN79" s="44">
        <f t="shared" si="158"/>
        <v>1260.25</v>
      </c>
      <c r="HO79" s="44"/>
      <c r="HP79" s="44"/>
      <c r="HQ79" s="44"/>
      <c r="HR79" s="44"/>
      <c r="HZ79" s="1"/>
      <c r="IA79" s="1">
        <v>2</v>
      </c>
      <c r="IB79">
        <f>'Deepfakes gesamt (120)'!L79</f>
        <v>8</v>
      </c>
      <c r="IC79" s="45">
        <f t="shared" si="159"/>
        <v>42.5</v>
      </c>
      <c r="ID79" s="45">
        <f t="shared" si="160"/>
        <v>67.5</v>
      </c>
      <c r="IE79" s="44">
        <f t="shared" si="161"/>
        <v>25</v>
      </c>
      <c r="IF79" s="44">
        <f t="shared" si="162"/>
        <v>625</v>
      </c>
      <c r="IG79" s="44"/>
      <c r="IH79" s="44"/>
      <c r="II79" s="44"/>
      <c r="IJ79" s="44"/>
      <c r="IR79" s="1"/>
      <c r="IT79" s="1">
        <v>2</v>
      </c>
      <c r="IU79" s="1">
        <f>'Deepfakes gesamt (120)'!M79</f>
        <v>5</v>
      </c>
      <c r="IV79" s="45">
        <f t="shared" si="163"/>
        <v>42.5</v>
      </c>
      <c r="IW79" s="45">
        <f t="shared" si="164"/>
        <v>72</v>
      </c>
      <c r="IX79" s="44">
        <f t="shared" si="165"/>
        <v>29.5</v>
      </c>
      <c r="IY79" s="44">
        <f t="shared" si="166"/>
        <v>870.25</v>
      </c>
      <c r="IZ79" s="44"/>
      <c r="JA79" s="44"/>
      <c r="JB79" s="44"/>
      <c r="JC79" s="44"/>
      <c r="JL79" s="1">
        <v>2</v>
      </c>
      <c r="JM79" s="1">
        <f>'Deepfakes gesamt (120)'!Q79</f>
        <v>4</v>
      </c>
      <c r="JN79" s="45">
        <f t="shared" si="167"/>
        <v>42.5</v>
      </c>
      <c r="JO79" s="45">
        <f t="shared" si="168"/>
        <v>72.5</v>
      </c>
      <c r="JP79" s="44">
        <f t="shared" si="169"/>
        <v>30</v>
      </c>
      <c r="JQ79" s="44">
        <f t="shared" si="170"/>
        <v>900</v>
      </c>
      <c r="JR79" s="44"/>
      <c r="JS79" s="44"/>
      <c r="JT79" s="44"/>
      <c r="JU79" s="44"/>
      <c r="KD79" s="1">
        <v>2</v>
      </c>
      <c r="KE79" s="1">
        <f>'Deepfakes gesamt (120)'!Q79</f>
        <v>4</v>
      </c>
      <c r="KF79" s="45">
        <f t="shared" si="171"/>
        <v>71.5</v>
      </c>
      <c r="KG79" s="45">
        <f t="shared" si="172"/>
        <v>72.5</v>
      </c>
      <c r="KH79" s="44">
        <f t="shared" si="173"/>
        <v>1</v>
      </c>
      <c r="KI79" s="44">
        <f t="shared" si="174"/>
        <v>1</v>
      </c>
      <c r="KJ79" s="44"/>
      <c r="KK79" s="44"/>
      <c r="KL79" s="44"/>
      <c r="KM79" s="44"/>
    </row>
    <row r="80" spans="1:299" x14ac:dyDescent="0.2">
      <c r="A80" s="32">
        <v>79</v>
      </c>
      <c r="B80" s="1">
        <v>2</v>
      </c>
      <c r="C80" s="27">
        <v>2</v>
      </c>
      <c r="D80" s="27">
        <v>1</v>
      </c>
      <c r="E80" s="27">
        <v>2</v>
      </c>
      <c r="F80" s="27">
        <v>2</v>
      </c>
      <c r="G80" s="27">
        <v>2</v>
      </c>
      <c r="H80" s="27">
        <v>2</v>
      </c>
      <c r="I80" s="27">
        <v>2</v>
      </c>
      <c r="J80" s="27">
        <v>2</v>
      </c>
      <c r="K80" s="27">
        <v>2</v>
      </c>
      <c r="L80" s="27">
        <v>2</v>
      </c>
      <c r="M80">
        <f t="shared" si="102"/>
        <v>1</v>
      </c>
      <c r="N80">
        <f t="shared" si="103"/>
        <v>9</v>
      </c>
      <c r="O80">
        <f t="shared" si="104"/>
        <v>10</v>
      </c>
      <c r="T80">
        <v>79</v>
      </c>
      <c r="U80">
        <v>2</v>
      </c>
      <c r="V80">
        <f t="shared" si="175"/>
        <v>1</v>
      </c>
      <c r="X80">
        <v>5.79</v>
      </c>
      <c r="Y80">
        <v>1.28</v>
      </c>
      <c r="Z80">
        <f t="shared" si="105"/>
        <v>-3.79</v>
      </c>
      <c r="AA80">
        <f t="shared" si="106"/>
        <v>-0.28000000000000003</v>
      </c>
      <c r="AB80">
        <f t="shared" si="107"/>
        <v>1.0612000000000001</v>
      </c>
      <c r="AE80">
        <f t="shared" si="108"/>
        <v>14.364100000000001</v>
      </c>
      <c r="AF80">
        <f t="shared" si="109"/>
        <v>7.8400000000000011E-2</v>
      </c>
      <c r="AP80">
        <v>79</v>
      </c>
      <c r="AQ80">
        <v>2</v>
      </c>
      <c r="AR80">
        <f t="shared" si="176"/>
        <v>1</v>
      </c>
      <c r="AS80">
        <v>2.69</v>
      </c>
      <c r="AT80">
        <f t="shared" si="110"/>
        <v>-0.69</v>
      </c>
      <c r="AU80">
        <f t="shared" si="111"/>
        <v>0.19320000000000001</v>
      </c>
      <c r="AX80">
        <f t="shared" si="112"/>
        <v>0.47609999999999991</v>
      </c>
      <c r="BE80" s="32">
        <v>79</v>
      </c>
      <c r="BF80" s="27">
        <v>1</v>
      </c>
      <c r="BG80" s="27">
        <v>2</v>
      </c>
      <c r="BH80" s="27">
        <v>2</v>
      </c>
      <c r="BI80" s="27">
        <v>2</v>
      </c>
      <c r="BJ80" s="27">
        <v>2</v>
      </c>
      <c r="BK80">
        <f t="shared" si="113"/>
        <v>1</v>
      </c>
      <c r="BL80" s="1"/>
      <c r="BM80" s="1"/>
      <c r="BN80" s="45"/>
      <c r="BO80" s="1"/>
      <c r="BP80" s="1">
        <v>2</v>
      </c>
      <c r="BQ80">
        <f t="shared" si="114"/>
        <v>1</v>
      </c>
      <c r="BR80" s="45">
        <f t="shared" si="115"/>
        <v>4</v>
      </c>
      <c r="BS80" s="45">
        <f t="shared" si="116"/>
        <v>62.5</v>
      </c>
      <c r="BT80" s="44">
        <f t="shared" si="117"/>
        <v>58.5</v>
      </c>
      <c r="BU80" s="44">
        <f t="shared" si="118"/>
        <v>3422.25</v>
      </c>
      <c r="BV80" s="44"/>
      <c r="BW80" s="44"/>
      <c r="BX80" s="44"/>
      <c r="BY80" s="44"/>
      <c r="CI80" s="1">
        <v>2</v>
      </c>
      <c r="CJ80">
        <f t="shared" si="119"/>
        <v>1</v>
      </c>
      <c r="CK80" s="45">
        <f t="shared" si="120"/>
        <v>30.5</v>
      </c>
      <c r="CL80" s="45">
        <f t="shared" si="121"/>
        <v>62.5</v>
      </c>
      <c r="CM80" s="44">
        <f t="shared" si="122"/>
        <v>32</v>
      </c>
      <c r="CN80" s="44">
        <f t="shared" si="123"/>
        <v>1024</v>
      </c>
      <c r="CO80" s="44"/>
      <c r="CP80" s="44"/>
      <c r="CQ80" s="44"/>
      <c r="CR80" s="44"/>
      <c r="DA80" s="1">
        <v>2</v>
      </c>
      <c r="DB80">
        <f t="shared" si="124"/>
        <v>1</v>
      </c>
      <c r="DC80" s="45">
        <f t="shared" si="125"/>
        <v>4</v>
      </c>
      <c r="DD80" s="45">
        <f t="shared" si="126"/>
        <v>72.5</v>
      </c>
      <c r="DE80" s="44">
        <f t="shared" si="127"/>
        <v>68.5</v>
      </c>
      <c r="DF80" s="44">
        <f t="shared" si="128"/>
        <v>4692.25</v>
      </c>
      <c r="DG80" s="44"/>
      <c r="DH80" s="44"/>
      <c r="DI80" s="44"/>
      <c r="DJ80" s="44"/>
      <c r="DT80" s="1">
        <v>2</v>
      </c>
      <c r="DU80">
        <f t="shared" si="129"/>
        <v>1</v>
      </c>
      <c r="DV80" s="45">
        <f t="shared" si="130"/>
        <v>30.5</v>
      </c>
      <c r="DW80" s="45">
        <f t="shared" si="131"/>
        <v>72.5</v>
      </c>
      <c r="DX80" s="44">
        <f t="shared" si="132"/>
        <v>42</v>
      </c>
      <c r="DY80" s="44">
        <f t="shared" si="133"/>
        <v>1764</v>
      </c>
      <c r="DZ80" s="44"/>
      <c r="EA80" s="44"/>
      <c r="EB80" s="44"/>
      <c r="EC80" s="44"/>
      <c r="EL80" s="1">
        <v>3</v>
      </c>
      <c r="EM80">
        <f t="shared" si="134"/>
        <v>1</v>
      </c>
      <c r="EN80" s="45">
        <f t="shared" si="135"/>
        <v>102.5</v>
      </c>
      <c r="EO80" s="45">
        <f t="shared" si="136"/>
        <v>72.5</v>
      </c>
      <c r="EP80" s="44">
        <f t="shared" si="137"/>
        <v>-30</v>
      </c>
      <c r="EQ80" s="44">
        <f t="shared" si="138"/>
        <v>900</v>
      </c>
      <c r="ER80" s="44"/>
      <c r="ES80" s="44"/>
      <c r="ET80" s="44"/>
      <c r="EU80" s="44"/>
      <c r="FF80" s="1">
        <v>3</v>
      </c>
      <c r="FG80">
        <f t="shared" si="139"/>
        <v>1</v>
      </c>
      <c r="FH80" s="45">
        <f t="shared" si="140"/>
        <v>102.5</v>
      </c>
      <c r="FI80" s="45">
        <f t="shared" si="141"/>
        <v>62.5</v>
      </c>
      <c r="FJ80" s="44">
        <f t="shared" si="142"/>
        <v>-40</v>
      </c>
      <c r="FK80" s="44">
        <f t="shared" si="143"/>
        <v>1600</v>
      </c>
      <c r="FL80" s="44"/>
      <c r="FM80" s="44"/>
      <c r="FN80" s="44"/>
      <c r="FO80" s="44"/>
      <c r="FY80" s="1">
        <v>3</v>
      </c>
      <c r="FZ80">
        <f t="shared" si="144"/>
        <v>1</v>
      </c>
      <c r="GA80" s="45">
        <f t="shared" si="145"/>
        <v>70</v>
      </c>
      <c r="GB80" s="45">
        <f t="shared" si="146"/>
        <v>101.5</v>
      </c>
      <c r="GC80" s="44">
        <f t="shared" si="147"/>
        <v>31.5</v>
      </c>
      <c r="GD80" s="44">
        <f t="shared" si="148"/>
        <v>992.25</v>
      </c>
      <c r="GE80" s="44"/>
      <c r="GF80" s="44"/>
      <c r="GG80" s="44"/>
      <c r="GH80" s="44"/>
      <c r="GP80" s="1"/>
      <c r="GQ80" s="1">
        <v>1</v>
      </c>
      <c r="GR80">
        <f t="shared" si="149"/>
        <v>1</v>
      </c>
      <c r="GS80" s="45">
        <f t="shared" si="150"/>
        <v>4</v>
      </c>
      <c r="GT80" s="45">
        <f t="shared" si="151"/>
        <v>95.5</v>
      </c>
      <c r="GU80" s="44">
        <f t="shared" si="152"/>
        <v>91.5</v>
      </c>
      <c r="GV80" s="44">
        <f t="shared" si="153"/>
        <v>8372.25</v>
      </c>
      <c r="GW80" s="44"/>
      <c r="GX80" s="44"/>
      <c r="GY80" s="44"/>
      <c r="GZ80" s="44"/>
      <c r="HI80" s="1">
        <v>1</v>
      </c>
      <c r="HJ80">
        <f t="shared" si="154"/>
        <v>1</v>
      </c>
      <c r="HK80" s="45">
        <f t="shared" si="155"/>
        <v>4</v>
      </c>
      <c r="HL80" s="45">
        <f t="shared" si="156"/>
        <v>72.5</v>
      </c>
      <c r="HM80" s="44">
        <f t="shared" si="157"/>
        <v>68.5</v>
      </c>
      <c r="HN80" s="44">
        <f t="shared" si="158"/>
        <v>4692.25</v>
      </c>
      <c r="HO80" s="44"/>
      <c r="HP80" s="44"/>
      <c r="HQ80" s="44"/>
      <c r="HR80" s="44"/>
      <c r="HZ80" s="1"/>
      <c r="IA80" s="1">
        <v>3</v>
      </c>
      <c r="IB80">
        <f>'Deepfakes gesamt (120)'!L80</f>
        <v>2</v>
      </c>
      <c r="IC80" s="45">
        <f t="shared" si="159"/>
        <v>91</v>
      </c>
      <c r="ID80" s="45">
        <f t="shared" si="160"/>
        <v>1</v>
      </c>
      <c r="IE80" s="44">
        <f t="shared" si="161"/>
        <v>-90</v>
      </c>
      <c r="IF80" s="44">
        <f t="shared" si="162"/>
        <v>8100</v>
      </c>
      <c r="IG80" s="44"/>
      <c r="IH80" s="44"/>
      <c r="II80" s="44"/>
      <c r="IJ80" s="44"/>
      <c r="IR80" s="1"/>
      <c r="IT80" s="1">
        <v>3</v>
      </c>
      <c r="IU80" s="1">
        <f>'Deepfakes gesamt (120)'!M80</f>
        <v>7</v>
      </c>
      <c r="IV80" s="45">
        <f t="shared" si="163"/>
        <v>91</v>
      </c>
      <c r="IW80" s="45">
        <f t="shared" si="164"/>
        <v>110.5</v>
      </c>
      <c r="IX80" s="44">
        <f t="shared" si="165"/>
        <v>19.5</v>
      </c>
      <c r="IY80" s="44">
        <f t="shared" si="166"/>
        <v>380.25</v>
      </c>
      <c r="IZ80" s="44"/>
      <c r="JA80" s="44"/>
      <c r="JB80" s="44"/>
      <c r="JC80" s="44"/>
      <c r="JL80" s="1">
        <v>3</v>
      </c>
      <c r="JM80" s="1">
        <f>'Deepfakes gesamt (120)'!Q80</f>
        <v>2</v>
      </c>
      <c r="JN80" s="45">
        <f t="shared" si="167"/>
        <v>91</v>
      </c>
      <c r="JO80" s="45">
        <f t="shared" si="168"/>
        <v>9.5</v>
      </c>
      <c r="JP80" s="44">
        <f t="shared" si="169"/>
        <v>-81.5</v>
      </c>
      <c r="JQ80" s="44">
        <f t="shared" si="170"/>
        <v>6642.25</v>
      </c>
      <c r="JR80" s="44"/>
      <c r="JS80" s="44"/>
      <c r="JT80" s="44"/>
      <c r="JU80" s="44"/>
      <c r="KD80" s="1">
        <v>1</v>
      </c>
      <c r="KE80" s="1">
        <f>'Deepfakes gesamt (120)'!Q80</f>
        <v>2</v>
      </c>
      <c r="KF80" s="45">
        <f t="shared" si="171"/>
        <v>24.5</v>
      </c>
      <c r="KG80" s="45">
        <f t="shared" si="172"/>
        <v>9.5</v>
      </c>
      <c r="KH80" s="44">
        <f t="shared" si="173"/>
        <v>-15</v>
      </c>
      <c r="KI80" s="44">
        <f t="shared" si="174"/>
        <v>225</v>
      </c>
      <c r="KJ80" s="44"/>
      <c r="KK80" s="44"/>
      <c r="KL80" s="44"/>
      <c r="KM80" s="44"/>
    </row>
    <row r="81" spans="1:299" x14ac:dyDescent="0.2">
      <c r="A81" s="32">
        <v>80</v>
      </c>
      <c r="B81" s="1">
        <v>6</v>
      </c>
      <c r="C81" s="27">
        <v>2</v>
      </c>
      <c r="D81" s="27">
        <v>2</v>
      </c>
      <c r="E81" s="27">
        <v>2</v>
      </c>
      <c r="F81" s="27">
        <v>2</v>
      </c>
      <c r="G81" s="27">
        <v>2</v>
      </c>
      <c r="H81" s="27">
        <v>2</v>
      </c>
      <c r="I81" s="27">
        <v>2</v>
      </c>
      <c r="J81" s="27">
        <v>1</v>
      </c>
      <c r="K81" s="27">
        <v>2</v>
      </c>
      <c r="L81" s="27">
        <v>2</v>
      </c>
      <c r="M81">
        <f t="shared" si="102"/>
        <v>1</v>
      </c>
      <c r="N81">
        <f t="shared" si="103"/>
        <v>9</v>
      </c>
      <c r="O81">
        <f t="shared" si="104"/>
        <v>10</v>
      </c>
      <c r="T81">
        <v>80</v>
      </c>
      <c r="U81">
        <v>6</v>
      </c>
      <c r="V81">
        <f t="shared" si="175"/>
        <v>1</v>
      </c>
      <c r="X81">
        <v>5.79</v>
      </c>
      <c r="Y81">
        <v>1.28</v>
      </c>
      <c r="Z81">
        <f t="shared" si="105"/>
        <v>0.20999999999999996</v>
      </c>
      <c r="AA81">
        <f t="shared" si="106"/>
        <v>-0.28000000000000003</v>
      </c>
      <c r="AB81">
        <f t="shared" si="107"/>
        <v>-5.8799999999999998E-2</v>
      </c>
      <c r="AE81">
        <f t="shared" si="108"/>
        <v>4.4099999999999986E-2</v>
      </c>
      <c r="AF81">
        <f t="shared" si="109"/>
        <v>7.8400000000000011E-2</v>
      </c>
      <c r="AP81">
        <v>80</v>
      </c>
      <c r="AQ81">
        <v>4</v>
      </c>
      <c r="AR81">
        <f t="shared" si="176"/>
        <v>1</v>
      </c>
      <c r="AS81">
        <v>2.69</v>
      </c>
      <c r="AT81">
        <f t="shared" si="110"/>
        <v>1.31</v>
      </c>
      <c r="AU81">
        <f t="shared" si="111"/>
        <v>-0.36680000000000007</v>
      </c>
      <c r="AX81">
        <f t="shared" si="112"/>
        <v>1.7161000000000002</v>
      </c>
      <c r="BE81" s="32">
        <v>80</v>
      </c>
      <c r="BF81" s="27">
        <v>2</v>
      </c>
      <c r="BG81" s="27">
        <v>2</v>
      </c>
      <c r="BH81" s="27">
        <v>2</v>
      </c>
      <c r="BI81" s="27">
        <v>1</v>
      </c>
      <c r="BJ81" s="27">
        <v>2</v>
      </c>
      <c r="BK81">
        <f t="shared" si="113"/>
        <v>1</v>
      </c>
      <c r="BL81" s="1"/>
      <c r="BM81" s="1"/>
      <c r="BN81" s="45"/>
      <c r="BO81" s="1"/>
      <c r="BP81" s="1">
        <v>6</v>
      </c>
      <c r="BQ81">
        <f t="shared" si="114"/>
        <v>1</v>
      </c>
      <c r="BR81" s="45">
        <f t="shared" si="115"/>
        <v>60</v>
      </c>
      <c r="BS81" s="45">
        <f t="shared" si="116"/>
        <v>62.5</v>
      </c>
      <c r="BT81" s="44">
        <f t="shared" si="117"/>
        <v>2.5</v>
      </c>
      <c r="BU81" s="44">
        <f t="shared" si="118"/>
        <v>6.25</v>
      </c>
      <c r="BV81" s="44"/>
      <c r="BW81" s="44"/>
      <c r="BX81" s="44"/>
      <c r="BY81" s="44"/>
      <c r="CI81" s="1">
        <v>4</v>
      </c>
      <c r="CJ81">
        <f t="shared" si="119"/>
        <v>1</v>
      </c>
      <c r="CK81" s="45">
        <f t="shared" si="120"/>
        <v>109</v>
      </c>
      <c r="CL81" s="45">
        <f t="shared" si="121"/>
        <v>62.5</v>
      </c>
      <c r="CM81" s="44">
        <f t="shared" si="122"/>
        <v>-46.5</v>
      </c>
      <c r="CN81" s="44">
        <f t="shared" si="123"/>
        <v>2162.25</v>
      </c>
      <c r="CO81" s="44"/>
      <c r="CP81" s="44"/>
      <c r="CQ81" s="44"/>
      <c r="CR81" s="44"/>
      <c r="DA81" s="1">
        <v>6</v>
      </c>
      <c r="DB81">
        <f t="shared" si="124"/>
        <v>1</v>
      </c>
      <c r="DC81" s="45">
        <f t="shared" si="125"/>
        <v>60</v>
      </c>
      <c r="DD81" s="45">
        <f t="shared" si="126"/>
        <v>72.5</v>
      </c>
      <c r="DE81" s="44">
        <f t="shared" si="127"/>
        <v>12.5</v>
      </c>
      <c r="DF81" s="44">
        <f t="shared" si="128"/>
        <v>156.25</v>
      </c>
      <c r="DG81" s="44"/>
      <c r="DH81" s="44"/>
      <c r="DI81" s="44"/>
      <c r="DJ81" s="44"/>
      <c r="DT81" s="1">
        <v>4</v>
      </c>
      <c r="DU81">
        <f t="shared" si="129"/>
        <v>1</v>
      </c>
      <c r="DV81" s="45">
        <f t="shared" si="130"/>
        <v>109</v>
      </c>
      <c r="DW81" s="45">
        <f t="shared" si="131"/>
        <v>72.5</v>
      </c>
      <c r="DX81" s="44">
        <f t="shared" si="132"/>
        <v>-36.5</v>
      </c>
      <c r="DY81" s="44">
        <f t="shared" si="133"/>
        <v>1332.25</v>
      </c>
      <c r="DZ81" s="44"/>
      <c r="EA81" s="44"/>
      <c r="EB81" s="44"/>
      <c r="EC81" s="44"/>
      <c r="EL81" s="1">
        <v>2</v>
      </c>
      <c r="EM81">
        <f t="shared" si="134"/>
        <v>1</v>
      </c>
      <c r="EN81" s="45">
        <f t="shared" si="135"/>
        <v>56</v>
      </c>
      <c r="EO81" s="45">
        <f t="shared" si="136"/>
        <v>72.5</v>
      </c>
      <c r="EP81" s="44">
        <f t="shared" si="137"/>
        <v>16.5</v>
      </c>
      <c r="EQ81" s="44">
        <f t="shared" si="138"/>
        <v>272.25</v>
      </c>
      <c r="ER81" s="44"/>
      <c r="ES81" s="44"/>
      <c r="ET81" s="44"/>
      <c r="EU81" s="44"/>
      <c r="FF81" s="1">
        <v>2</v>
      </c>
      <c r="FG81">
        <f t="shared" si="139"/>
        <v>1</v>
      </c>
      <c r="FH81" s="45">
        <f t="shared" si="140"/>
        <v>56</v>
      </c>
      <c r="FI81" s="45">
        <f t="shared" si="141"/>
        <v>62.5</v>
      </c>
      <c r="FJ81" s="44">
        <f t="shared" si="142"/>
        <v>6.5</v>
      </c>
      <c r="FK81" s="44">
        <f t="shared" si="143"/>
        <v>42.25</v>
      </c>
      <c r="FL81" s="44"/>
      <c r="FM81" s="44"/>
      <c r="FN81" s="44"/>
      <c r="FO81" s="44"/>
      <c r="FY81" s="1">
        <v>3</v>
      </c>
      <c r="FZ81">
        <f t="shared" si="144"/>
        <v>1</v>
      </c>
      <c r="GA81" s="45">
        <f t="shared" si="145"/>
        <v>70</v>
      </c>
      <c r="GB81" s="45">
        <f t="shared" si="146"/>
        <v>101.5</v>
      </c>
      <c r="GC81" s="44">
        <f t="shared" si="147"/>
        <v>31.5</v>
      </c>
      <c r="GD81" s="44">
        <f t="shared" si="148"/>
        <v>992.25</v>
      </c>
      <c r="GE81" s="44"/>
      <c r="GF81" s="44"/>
      <c r="GG81" s="44"/>
      <c r="GH81" s="44"/>
      <c r="GP81" s="1"/>
      <c r="GQ81" s="1">
        <v>4</v>
      </c>
      <c r="GR81">
        <f t="shared" si="149"/>
        <v>1</v>
      </c>
      <c r="GS81" s="45">
        <f t="shared" si="150"/>
        <v>107</v>
      </c>
      <c r="GT81" s="45">
        <f t="shared" si="151"/>
        <v>95.5</v>
      </c>
      <c r="GU81" s="44">
        <f t="shared" si="152"/>
        <v>-11.5</v>
      </c>
      <c r="GV81" s="44">
        <f t="shared" si="153"/>
        <v>132.25</v>
      </c>
      <c r="GW81" s="44"/>
      <c r="GX81" s="44"/>
      <c r="GY81" s="44"/>
      <c r="GZ81" s="44"/>
      <c r="HI81" s="1">
        <v>4</v>
      </c>
      <c r="HJ81">
        <f t="shared" si="154"/>
        <v>1</v>
      </c>
      <c r="HK81" s="45">
        <f t="shared" si="155"/>
        <v>107</v>
      </c>
      <c r="HL81" s="45">
        <f t="shared" si="156"/>
        <v>72.5</v>
      </c>
      <c r="HM81" s="44">
        <f t="shared" si="157"/>
        <v>-34.5</v>
      </c>
      <c r="HN81" s="44">
        <f t="shared" si="158"/>
        <v>1190.25</v>
      </c>
      <c r="HO81" s="44"/>
      <c r="HP81" s="44"/>
      <c r="HQ81" s="44"/>
      <c r="HR81" s="44"/>
      <c r="HZ81" s="1"/>
      <c r="IA81" s="1">
        <v>2</v>
      </c>
      <c r="IB81">
        <f>'Deepfakes gesamt (120)'!L81</f>
        <v>6</v>
      </c>
      <c r="IC81" s="45">
        <f t="shared" si="159"/>
        <v>42.5</v>
      </c>
      <c r="ID81" s="45">
        <f t="shared" si="160"/>
        <v>26.5</v>
      </c>
      <c r="IE81" s="44">
        <f t="shared" si="161"/>
        <v>-16</v>
      </c>
      <c r="IF81" s="44">
        <f t="shared" si="162"/>
        <v>256</v>
      </c>
      <c r="IG81" s="44"/>
      <c r="IH81" s="44"/>
      <c r="II81" s="44"/>
      <c r="IJ81" s="44"/>
      <c r="IR81" s="1"/>
      <c r="IT81" s="1">
        <v>2</v>
      </c>
      <c r="IU81" s="1">
        <f>'Deepfakes gesamt (120)'!M81</f>
        <v>3</v>
      </c>
      <c r="IV81" s="45">
        <f t="shared" si="163"/>
        <v>42.5</v>
      </c>
      <c r="IW81" s="45">
        <f t="shared" si="164"/>
        <v>16</v>
      </c>
      <c r="IX81" s="44">
        <f t="shared" si="165"/>
        <v>-26.5</v>
      </c>
      <c r="IY81" s="44">
        <f t="shared" si="166"/>
        <v>702.25</v>
      </c>
      <c r="IZ81" s="44"/>
      <c r="JA81" s="44"/>
      <c r="JB81" s="44"/>
      <c r="JC81" s="44"/>
      <c r="JL81" s="1">
        <v>2</v>
      </c>
      <c r="JM81" s="1">
        <f>'Deepfakes gesamt (120)'!Q81</f>
        <v>2</v>
      </c>
      <c r="JN81" s="45">
        <f t="shared" si="167"/>
        <v>42.5</v>
      </c>
      <c r="JO81" s="45">
        <f t="shared" si="168"/>
        <v>9.5</v>
      </c>
      <c r="JP81" s="44">
        <f t="shared" si="169"/>
        <v>-33</v>
      </c>
      <c r="JQ81" s="44">
        <f t="shared" si="170"/>
        <v>1089</v>
      </c>
      <c r="JR81" s="44"/>
      <c r="JS81" s="44"/>
      <c r="JT81" s="44"/>
      <c r="JU81" s="44"/>
      <c r="KD81" s="1">
        <v>2</v>
      </c>
      <c r="KE81" s="1">
        <f>'Deepfakes gesamt (120)'!Q81</f>
        <v>2</v>
      </c>
      <c r="KF81" s="45">
        <f t="shared" si="171"/>
        <v>71.5</v>
      </c>
      <c r="KG81" s="45">
        <f t="shared" si="172"/>
        <v>9.5</v>
      </c>
      <c r="KH81" s="44">
        <f t="shared" si="173"/>
        <v>-62</v>
      </c>
      <c r="KI81" s="44">
        <f t="shared" si="174"/>
        <v>3844</v>
      </c>
      <c r="KJ81" s="44"/>
      <c r="KK81" s="44"/>
      <c r="KL81" s="44"/>
      <c r="KM81" s="44"/>
    </row>
    <row r="82" spans="1:299" x14ac:dyDescent="0.2">
      <c r="A82" s="32">
        <v>81</v>
      </c>
      <c r="B82" s="1">
        <v>6</v>
      </c>
      <c r="C82" s="27">
        <v>2</v>
      </c>
      <c r="D82" s="27">
        <v>2</v>
      </c>
      <c r="E82" s="27">
        <v>2</v>
      </c>
      <c r="F82" s="27">
        <v>2</v>
      </c>
      <c r="G82" s="27">
        <v>1</v>
      </c>
      <c r="H82" s="27">
        <v>2</v>
      </c>
      <c r="I82" s="27">
        <v>2</v>
      </c>
      <c r="J82" s="27">
        <v>2</v>
      </c>
      <c r="K82" s="27">
        <v>2</v>
      </c>
      <c r="L82" s="27">
        <v>2</v>
      </c>
      <c r="M82">
        <f t="shared" si="102"/>
        <v>1</v>
      </c>
      <c r="N82">
        <f t="shared" si="103"/>
        <v>9</v>
      </c>
      <c r="O82">
        <f t="shared" si="104"/>
        <v>10</v>
      </c>
      <c r="T82">
        <v>81</v>
      </c>
      <c r="U82">
        <v>6</v>
      </c>
      <c r="V82">
        <f t="shared" si="175"/>
        <v>1</v>
      </c>
      <c r="X82">
        <v>5.79</v>
      </c>
      <c r="Y82">
        <v>1.28</v>
      </c>
      <c r="Z82">
        <f t="shared" si="105"/>
        <v>0.20999999999999996</v>
      </c>
      <c r="AA82">
        <f t="shared" si="106"/>
        <v>-0.28000000000000003</v>
      </c>
      <c r="AB82">
        <f t="shared" si="107"/>
        <v>-5.8799999999999998E-2</v>
      </c>
      <c r="AE82">
        <f t="shared" si="108"/>
        <v>4.4099999999999986E-2</v>
      </c>
      <c r="AF82">
        <f t="shared" si="109"/>
        <v>7.8400000000000011E-2</v>
      </c>
      <c r="AP82">
        <v>81</v>
      </c>
      <c r="AQ82">
        <v>1</v>
      </c>
      <c r="AR82">
        <f t="shared" si="176"/>
        <v>1</v>
      </c>
      <c r="AS82">
        <v>2.69</v>
      </c>
      <c r="AT82">
        <f t="shared" si="110"/>
        <v>-1.69</v>
      </c>
      <c r="AU82">
        <f t="shared" si="111"/>
        <v>0.47320000000000001</v>
      </c>
      <c r="AX82">
        <f t="shared" si="112"/>
        <v>2.8560999999999996</v>
      </c>
      <c r="BE82" s="32">
        <v>81</v>
      </c>
      <c r="BF82" s="27">
        <v>2</v>
      </c>
      <c r="BG82" s="27">
        <v>1</v>
      </c>
      <c r="BH82" s="27">
        <v>2</v>
      </c>
      <c r="BI82" s="27">
        <v>2</v>
      </c>
      <c r="BJ82" s="27">
        <v>2</v>
      </c>
      <c r="BK82">
        <f t="shared" si="113"/>
        <v>1</v>
      </c>
      <c r="BL82" s="1"/>
      <c r="BM82" s="1"/>
      <c r="BN82" s="45"/>
      <c r="BO82" s="1"/>
      <c r="BP82" s="1">
        <v>6</v>
      </c>
      <c r="BQ82">
        <f t="shared" si="114"/>
        <v>1</v>
      </c>
      <c r="BR82" s="45">
        <f t="shared" si="115"/>
        <v>60</v>
      </c>
      <c r="BS82" s="45">
        <f t="shared" si="116"/>
        <v>62.5</v>
      </c>
      <c r="BT82" s="44">
        <f t="shared" si="117"/>
        <v>2.5</v>
      </c>
      <c r="BU82" s="44">
        <f t="shared" si="118"/>
        <v>6.25</v>
      </c>
      <c r="BV82" s="44"/>
      <c r="BW82" s="44"/>
      <c r="BX82" s="44"/>
      <c r="BY82" s="44"/>
      <c r="CI82" s="1">
        <v>1</v>
      </c>
      <c r="CJ82">
        <f t="shared" si="119"/>
        <v>1</v>
      </c>
      <c r="CK82" s="45">
        <f t="shared" si="120"/>
        <v>6</v>
      </c>
      <c r="CL82" s="45">
        <f t="shared" si="121"/>
        <v>62.5</v>
      </c>
      <c r="CM82" s="44">
        <f t="shared" si="122"/>
        <v>56.5</v>
      </c>
      <c r="CN82" s="44">
        <f t="shared" si="123"/>
        <v>3192.25</v>
      </c>
      <c r="CO82" s="44"/>
      <c r="CP82" s="44"/>
      <c r="CQ82" s="44"/>
      <c r="CR82" s="44"/>
      <c r="DA82" s="1">
        <v>6</v>
      </c>
      <c r="DB82">
        <f t="shared" si="124"/>
        <v>1</v>
      </c>
      <c r="DC82" s="45">
        <f t="shared" si="125"/>
        <v>60</v>
      </c>
      <c r="DD82" s="45">
        <f t="shared" si="126"/>
        <v>72.5</v>
      </c>
      <c r="DE82" s="44">
        <f t="shared" si="127"/>
        <v>12.5</v>
      </c>
      <c r="DF82" s="44">
        <f t="shared" si="128"/>
        <v>156.25</v>
      </c>
      <c r="DG82" s="44"/>
      <c r="DH82" s="44"/>
      <c r="DI82" s="44"/>
      <c r="DJ82" s="44"/>
      <c r="DT82" s="1">
        <v>1</v>
      </c>
      <c r="DU82">
        <f t="shared" si="129"/>
        <v>1</v>
      </c>
      <c r="DV82" s="45">
        <f t="shared" si="130"/>
        <v>6</v>
      </c>
      <c r="DW82" s="45">
        <f t="shared" si="131"/>
        <v>72.5</v>
      </c>
      <c r="DX82" s="44">
        <f t="shared" si="132"/>
        <v>66.5</v>
      </c>
      <c r="DY82" s="44">
        <f t="shared" si="133"/>
        <v>4422.25</v>
      </c>
      <c r="DZ82" s="44"/>
      <c r="EA82" s="44"/>
      <c r="EB82" s="44"/>
      <c r="EC82" s="44"/>
      <c r="EL82" s="1">
        <v>2</v>
      </c>
      <c r="EM82">
        <f t="shared" si="134"/>
        <v>1</v>
      </c>
      <c r="EN82" s="45">
        <f t="shared" si="135"/>
        <v>56</v>
      </c>
      <c r="EO82" s="45">
        <f t="shared" si="136"/>
        <v>72.5</v>
      </c>
      <c r="EP82" s="44">
        <f t="shared" si="137"/>
        <v>16.5</v>
      </c>
      <c r="EQ82" s="44">
        <f t="shared" si="138"/>
        <v>272.25</v>
      </c>
      <c r="ER82" s="44"/>
      <c r="ES82" s="44"/>
      <c r="ET82" s="44"/>
      <c r="EU82" s="44"/>
      <c r="FF82" s="1">
        <v>2</v>
      </c>
      <c r="FG82">
        <f t="shared" si="139"/>
        <v>1</v>
      </c>
      <c r="FH82" s="45">
        <f t="shared" si="140"/>
        <v>56</v>
      </c>
      <c r="FI82" s="45">
        <f t="shared" si="141"/>
        <v>62.5</v>
      </c>
      <c r="FJ82" s="44">
        <f t="shared" si="142"/>
        <v>6.5</v>
      </c>
      <c r="FK82" s="44">
        <f t="shared" si="143"/>
        <v>42.25</v>
      </c>
      <c r="FL82" s="44"/>
      <c r="FM82" s="44"/>
      <c r="FN82" s="44"/>
      <c r="FO82" s="44"/>
      <c r="FY82" s="1">
        <v>2</v>
      </c>
      <c r="FZ82">
        <f t="shared" si="144"/>
        <v>1</v>
      </c>
      <c r="GA82" s="45">
        <f t="shared" si="145"/>
        <v>26.5</v>
      </c>
      <c r="GB82" s="45">
        <f t="shared" si="146"/>
        <v>101.5</v>
      </c>
      <c r="GC82" s="44">
        <f t="shared" si="147"/>
        <v>75</v>
      </c>
      <c r="GD82" s="44">
        <f t="shared" si="148"/>
        <v>5625</v>
      </c>
      <c r="GE82" s="44"/>
      <c r="GF82" s="44"/>
      <c r="GG82" s="44"/>
      <c r="GH82" s="44"/>
      <c r="GP82" s="1"/>
      <c r="GQ82" s="1">
        <v>2</v>
      </c>
      <c r="GR82">
        <f t="shared" si="149"/>
        <v>2</v>
      </c>
      <c r="GS82" s="45">
        <f t="shared" si="150"/>
        <v>19.5</v>
      </c>
      <c r="GT82" s="45">
        <f t="shared" si="151"/>
        <v>118</v>
      </c>
      <c r="GU82" s="44">
        <f t="shared" si="152"/>
        <v>98.5</v>
      </c>
      <c r="GV82" s="44">
        <f t="shared" si="153"/>
        <v>9702.25</v>
      </c>
      <c r="GW82" s="44"/>
      <c r="GX82" s="44"/>
      <c r="GY82" s="44"/>
      <c r="GZ82" s="44"/>
      <c r="HI82" s="1">
        <v>2</v>
      </c>
      <c r="HJ82">
        <f t="shared" si="154"/>
        <v>1</v>
      </c>
      <c r="HK82" s="45">
        <f t="shared" si="155"/>
        <v>19.5</v>
      </c>
      <c r="HL82" s="45">
        <f t="shared" si="156"/>
        <v>72.5</v>
      </c>
      <c r="HM82" s="44">
        <f t="shared" si="157"/>
        <v>53</v>
      </c>
      <c r="HN82" s="44">
        <f t="shared" si="158"/>
        <v>2809</v>
      </c>
      <c r="HO82" s="44"/>
      <c r="HP82" s="44"/>
      <c r="HQ82" s="44"/>
      <c r="HR82" s="44"/>
      <c r="HZ82" s="1"/>
      <c r="IA82" s="1">
        <v>3</v>
      </c>
      <c r="IB82">
        <f>'Deepfakes gesamt (120)'!L82</f>
        <v>6</v>
      </c>
      <c r="IC82" s="45">
        <f t="shared" si="159"/>
        <v>91</v>
      </c>
      <c r="ID82" s="45">
        <f t="shared" si="160"/>
        <v>26.5</v>
      </c>
      <c r="IE82" s="44">
        <f t="shared" si="161"/>
        <v>-64.5</v>
      </c>
      <c r="IF82" s="44">
        <f t="shared" si="162"/>
        <v>4160.25</v>
      </c>
      <c r="IG82" s="44"/>
      <c r="IH82" s="44"/>
      <c r="II82" s="44"/>
      <c r="IJ82" s="44"/>
      <c r="IR82" s="1"/>
      <c r="IT82" s="1">
        <v>3</v>
      </c>
      <c r="IU82" s="1">
        <f>'Deepfakes gesamt (120)'!M82</f>
        <v>5</v>
      </c>
      <c r="IV82" s="45">
        <f t="shared" si="163"/>
        <v>91</v>
      </c>
      <c r="IW82" s="45">
        <f t="shared" si="164"/>
        <v>72</v>
      </c>
      <c r="IX82" s="44">
        <f t="shared" si="165"/>
        <v>-19</v>
      </c>
      <c r="IY82" s="44">
        <f t="shared" si="166"/>
        <v>361</v>
      </c>
      <c r="IZ82" s="44"/>
      <c r="JA82" s="44"/>
      <c r="JB82" s="44"/>
      <c r="JC82" s="44"/>
      <c r="JL82" s="1">
        <v>3</v>
      </c>
      <c r="JM82" s="1">
        <f>'Deepfakes gesamt (120)'!Q82</f>
        <v>3</v>
      </c>
      <c r="JN82" s="45">
        <f t="shared" si="167"/>
        <v>91</v>
      </c>
      <c r="JO82" s="45">
        <f t="shared" si="168"/>
        <v>34</v>
      </c>
      <c r="JP82" s="44">
        <f t="shared" si="169"/>
        <v>-57</v>
      </c>
      <c r="JQ82" s="44">
        <f t="shared" si="170"/>
        <v>3249</v>
      </c>
      <c r="JR82" s="44"/>
      <c r="JS82" s="44"/>
      <c r="JT82" s="44"/>
      <c r="JU82" s="44"/>
      <c r="KD82" s="1">
        <v>3</v>
      </c>
      <c r="KE82" s="1">
        <f>'Deepfakes gesamt (120)'!Q82</f>
        <v>3</v>
      </c>
      <c r="KF82" s="45">
        <f t="shared" si="171"/>
        <v>107.5</v>
      </c>
      <c r="KG82" s="45">
        <f t="shared" si="172"/>
        <v>34</v>
      </c>
      <c r="KH82" s="44">
        <f t="shared" si="173"/>
        <v>-73.5</v>
      </c>
      <c r="KI82" s="44">
        <f t="shared" si="174"/>
        <v>5402.25</v>
      </c>
      <c r="KJ82" s="44"/>
      <c r="KK82" s="44"/>
      <c r="KL82" s="44"/>
      <c r="KM82" s="44"/>
    </row>
    <row r="83" spans="1:299" x14ac:dyDescent="0.2">
      <c r="A83" s="32">
        <v>82</v>
      </c>
      <c r="B83" s="1">
        <v>7</v>
      </c>
      <c r="C83" s="27">
        <v>2</v>
      </c>
      <c r="D83" s="27">
        <v>2</v>
      </c>
      <c r="E83" s="27">
        <v>2</v>
      </c>
      <c r="F83" s="27">
        <v>2</v>
      </c>
      <c r="G83" s="27">
        <v>1</v>
      </c>
      <c r="H83" s="27">
        <v>2</v>
      </c>
      <c r="I83" s="27">
        <v>2</v>
      </c>
      <c r="J83" s="27">
        <v>2</v>
      </c>
      <c r="K83" s="27">
        <v>2</v>
      </c>
      <c r="L83" s="27">
        <v>1</v>
      </c>
      <c r="M83">
        <f t="shared" si="102"/>
        <v>2</v>
      </c>
      <c r="N83">
        <f t="shared" si="103"/>
        <v>8</v>
      </c>
      <c r="O83">
        <f t="shared" si="104"/>
        <v>10</v>
      </c>
      <c r="T83">
        <v>82</v>
      </c>
      <c r="U83">
        <v>7</v>
      </c>
      <c r="V83">
        <f t="shared" si="175"/>
        <v>2</v>
      </c>
      <c r="X83">
        <v>5.79</v>
      </c>
      <c r="Y83">
        <v>1.28</v>
      </c>
      <c r="Z83">
        <f t="shared" si="105"/>
        <v>1.21</v>
      </c>
      <c r="AA83">
        <f t="shared" si="106"/>
        <v>0.72</v>
      </c>
      <c r="AB83">
        <f t="shared" si="107"/>
        <v>0.87119999999999997</v>
      </c>
      <c r="AE83">
        <f t="shared" si="108"/>
        <v>1.4641</v>
      </c>
      <c r="AF83">
        <f t="shared" si="109"/>
        <v>0.51839999999999997</v>
      </c>
      <c r="AP83">
        <v>82</v>
      </c>
      <c r="AQ83">
        <v>2</v>
      </c>
      <c r="AR83">
        <f t="shared" si="176"/>
        <v>2</v>
      </c>
      <c r="AS83">
        <v>2.69</v>
      </c>
      <c r="AT83">
        <f t="shared" si="110"/>
        <v>-0.69</v>
      </c>
      <c r="AU83">
        <f t="shared" si="111"/>
        <v>-0.49679999999999996</v>
      </c>
      <c r="AX83">
        <f t="shared" si="112"/>
        <v>0.47609999999999991</v>
      </c>
      <c r="BE83" s="32">
        <v>82</v>
      </c>
      <c r="BF83" s="27">
        <v>2</v>
      </c>
      <c r="BG83" s="27">
        <v>1</v>
      </c>
      <c r="BH83" s="27">
        <v>2</v>
      </c>
      <c r="BI83" s="27">
        <v>2</v>
      </c>
      <c r="BJ83" s="27">
        <v>1</v>
      </c>
      <c r="BK83">
        <f t="shared" si="113"/>
        <v>2</v>
      </c>
      <c r="BL83" s="1"/>
      <c r="BM83" s="1"/>
      <c r="BN83" s="45"/>
      <c r="BO83" s="1"/>
      <c r="BP83" s="1">
        <v>7</v>
      </c>
      <c r="BQ83">
        <f t="shared" si="114"/>
        <v>2</v>
      </c>
      <c r="BR83" s="45">
        <f t="shared" si="115"/>
        <v>82</v>
      </c>
      <c r="BS83" s="45">
        <f t="shared" si="116"/>
        <v>90</v>
      </c>
      <c r="BT83" s="44">
        <f t="shared" si="117"/>
        <v>8</v>
      </c>
      <c r="BU83" s="44">
        <f t="shared" si="118"/>
        <v>64</v>
      </c>
      <c r="BV83" s="44"/>
      <c r="BW83" s="44"/>
      <c r="BX83" s="44"/>
      <c r="BY83" s="44"/>
      <c r="CI83" s="1">
        <v>2</v>
      </c>
      <c r="CJ83">
        <f t="shared" si="119"/>
        <v>2</v>
      </c>
      <c r="CK83" s="45">
        <f t="shared" si="120"/>
        <v>30.5</v>
      </c>
      <c r="CL83" s="45">
        <f t="shared" si="121"/>
        <v>90</v>
      </c>
      <c r="CM83" s="44">
        <f t="shared" si="122"/>
        <v>59.5</v>
      </c>
      <c r="CN83" s="44">
        <f t="shared" si="123"/>
        <v>3540.25</v>
      </c>
      <c r="CO83" s="44"/>
      <c r="CP83" s="44"/>
      <c r="CQ83" s="44"/>
      <c r="CR83" s="44"/>
      <c r="DA83" s="1">
        <v>7</v>
      </c>
      <c r="DB83">
        <f t="shared" si="124"/>
        <v>2</v>
      </c>
      <c r="DC83" s="45">
        <f t="shared" si="125"/>
        <v>82</v>
      </c>
      <c r="DD83" s="45">
        <f t="shared" si="126"/>
        <v>99.5</v>
      </c>
      <c r="DE83" s="44">
        <f t="shared" si="127"/>
        <v>17.5</v>
      </c>
      <c r="DF83" s="44">
        <f t="shared" si="128"/>
        <v>306.25</v>
      </c>
      <c r="DG83" s="44"/>
      <c r="DH83" s="44"/>
      <c r="DI83" s="44"/>
      <c r="DJ83" s="44"/>
      <c r="DT83" s="1">
        <v>2</v>
      </c>
      <c r="DU83">
        <f t="shared" si="129"/>
        <v>2</v>
      </c>
      <c r="DV83" s="45">
        <f t="shared" si="130"/>
        <v>30.5</v>
      </c>
      <c r="DW83" s="45">
        <f t="shared" si="131"/>
        <v>99.5</v>
      </c>
      <c r="DX83" s="44">
        <f t="shared" si="132"/>
        <v>69</v>
      </c>
      <c r="DY83" s="44">
        <f t="shared" si="133"/>
        <v>4761</v>
      </c>
      <c r="DZ83" s="44"/>
      <c r="EA83" s="44"/>
      <c r="EB83" s="44"/>
      <c r="EC83" s="44"/>
      <c r="EL83" s="1">
        <v>2</v>
      </c>
      <c r="EM83">
        <f t="shared" si="134"/>
        <v>2</v>
      </c>
      <c r="EN83" s="45">
        <f t="shared" si="135"/>
        <v>56</v>
      </c>
      <c r="EO83" s="45">
        <f t="shared" si="136"/>
        <v>99.5</v>
      </c>
      <c r="EP83" s="44">
        <f t="shared" si="137"/>
        <v>43.5</v>
      </c>
      <c r="EQ83" s="44">
        <f t="shared" si="138"/>
        <v>1892.25</v>
      </c>
      <c r="ER83" s="44"/>
      <c r="ES83" s="44"/>
      <c r="ET83" s="44"/>
      <c r="EU83" s="44"/>
      <c r="FF83" s="1">
        <v>2</v>
      </c>
      <c r="FG83">
        <f t="shared" si="139"/>
        <v>2</v>
      </c>
      <c r="FH83" s="45">
        <f t="shared" si="140"/>
        <v>56</v>
      </c>
      <c r="FI83" s="45">
        <f t="shared" si="141"/>
        <v>90</v>
      </c>
      <c r="FJ83" s="44">
        <f t="shared" si="142"/>
        <v>34</v>
      </c>
      <c r="FK83" s="44">
        <f t="shared" si="143"/>
        <v>1156</v>
      </c>
      <c r="FL83" s="44"/>
      <c r="FM83" s="44"/>
      <c r="FN83" s="44"/>
      <c r="FO83" s="44"/>
      <c r="FY83" s="1">
        <v>2</v>
      </c>
      <c r="FZ83">
        <f t="shared" si="144"/>
        <v>0</v>
      </c>
      <c r="GA83" s="45">
        <f t="shared" si="145"/>
        <v>26.5</v>
      </c>
      <c r="GB83" s="45">
        <f t="shared" si="146"/>
        <v>41.5</v>
      </c>
      <c r="GC83" s="44">
        <f t="shared" si="147"/>
        <v>15</v>
      </c>
      <c r="GD83" s="44">
        <f t="shared" si="148"/>
        <v>225</v>
      </c>
      <c r="GE83" s="44"/>
      <c r="GF83" s="44"/>
      <c r="GG83" s="44"/>
      <c r="GH83" s="44"/>
      <c r="GP83" s="1"/>
      <c r="GQ83" s="1">
        <v>3</v>
      </c>
      <c r="GR83">
        <f t="shared" si="149"/>
        <v>0</v>
      </c>
      <c r="GS83" s="45">
        <f t="shared" si="150"/>
        <v>62.5</v>
      </c>
      <c r="GT83" s="45">
        <f t="shared" si="151"/>
        <v>38</v>
      </c>
      <c r="GU83" s="44">
        <f t="shared" si="152"/>
        <v>-24.5</v>
      </c>
      <c r="GV83" s="44">
        <f t="shared" si="153"/>
        <v>600.25</v>
      </c>
      <c r="GW83" s="44"/>
      <c r="GX83" s="44"/>
      <c r="GY83" s="44"/>
      <c r="GZ83" s="44"/>
      <c r="HI83" s="1">
        <v>3</v>
      </c>
      <c r="HJ83">
        <f t="shared" si="154"/>
        <v>2</v>
      </c>
      <c r="HK83" s="45">
        <f t="shared" si="155"/>
        <v>62.5</v>
      </c>
      <c r="HL83" s="45">
        <f t="shared" si="156"/>
        <v>99.5</v>
      </c>
      <c r="HM83" s="44">
        <f t="shared" si="157"/>
        <v>37</v>
      </c>
      <c r="HN83" s="44">
        <f t="shared" si="158"/>
        <v>1369</v>
      </c>
      <c r="HO83" s="44"/>
      <c r="HP83" s="44"/>
      <c r="HQ83" s="44"/>
      <c r="HR83" s="44"/>
      <c r="HZ83" s="1"/>
      <c r="IA83" s="1">
        <v>2</v>
      </c>
      <c r="IB83">
        <f>'Deepfakes gesamt (120)'!L83</f>
        <v>8</v>
      </c>
      <c r="IC83" s="45">
        <f t="shared" si="159"/>
        <v>42.5</v>
      </c>
      <c r="ID83" s="45">
        <f t="shared" si="160"/>
        <v>67.5</v>
      </c>
      <c r="IE83" s="44">
        <f t="shared" si="161"/>
        <v>25</v>
      </c>
      <c r="IF83" s="44">
        <f t="shared" si="162"/>
        <v>625</v>
      </c>
      <c r="IG83" s="44"/>
      <c r="IH83" s="44"/>
      <c r="II83" s="44"/>
      <c r="IJ83" s="44"/>
      <c r="IR83" s="1"/>
      <c r="IT83" s="1">
        <v>2</v>
      </c>
      <c r="IU83" s="1">
        <f>'Deepfakes gesamt (120)'!M83</f>
        <v>3</v>
      </c>
      <c r="IV83" s="45">
        <f t="shared" si="163"/>
        <v>42.5</v>
      </c>
      <c r="IW83" s="45">
        <f t="shared" si="164"/>
        <v>16</v>
      </c>
      <c r="IX83" s="44">
        <f t="shared" si="165"/>
        <v>-26.5</v>
      </c>
      <c r="IY83" s="44">
        <f t="shared" si="166"/>
        <v>702.25</v>
      </c>
      <c r="IZ83" s="44"/>
      <c r="JA83" s="44"/>
      <c r="JB83" s="44"/>
      <c r="JC83" s="44"/>
      <c r="JL83" s="1">
        <v>2</v>
      </c>
      <c r="JM83" s="1">
        <f>'Deepfakes gesamt (120)'!Q83</f>
        <v>3</v>
      </c>
      <c r="JN83" s="45">
        <f t="shared" si="167"/>
        <v>42.5</v>
      </c>
      <c r="JO83" s="45">
        <f t="shared" si="168"/>
        <v>34</v>
      </c>
      <c r="JP83" s="44">
        <f t="shared" si="169"/>
        <v>-8.5</v>
      </c>
      <c r="JQ83" s="44">
        <f t="shared" si="170"/>
        <v>72.25</v>
      </c>
      <c r="JR83" s="44"/>
      <c r="JS83" s="44"/>
      <c r="JT83" s="44"/>
      <c r="JU83" s="44"/>
      <c r="KD83" s="1">
        <v>2</v>
      </c>
      <c r="KE83" s="1">
        <f>'Deepfakes gesamt (120)'!Q83</f>
        <v>3</v>
      </c>
      <c r="KF83" s="45">
        <f t="shared" si="171"/>
        <v>71.5</v>
      </c>
      <c r="KG83" s="45">
        <f t="shared" si="172"/>
        <v>34</v>
      </c>
      <c r="KH83" s="44">
        <f t="shared" si="173"/>
        <v>-37.5</v>
      </c>
      <c r="KI83" s="44">
        <f t="shared" si="174"/>
        <v>1406.25</v>
      </c>
      <c r="KJ83" s="44"/>
      <c r="KK83" s="44"/>
      <c r="KL83" s="44"/>
      <c r="KM83" s="44"/>
    </row>
    <row r="84" spans="1:299" x14ac:dyDescent="0.2">
      <c r="A84" s="32">
        <v>83</v>
      </c>
      <c r="B84" s="1">
        <v>6</v>
      </c>
      <c r="C84" s="27">
        <v>2</v>
      </c>
      <c r="D84" s="27">
        <v>2</v>
      </c>
      <c r="E84" s="27">
        <v>2</v>
      </c>
      <c r="F84" s="27">
        <v>2</v>
      </c>
      <c r="G84" s="27">
        <v>2</v>
      </c>
      <c r="H84" s="27">
        <v>2</v>
      </c>
      <c r="I84" s="27">
        <v>1</v>
      </c>
      <c r="J84" s="27">
        <v>1</v>
      </c>
      <c r="K84" s="27">
        <v>2</v>
      </c>
      <c r="L84" s="27">
        <v>2</v>
      </c>
      <c r="M84">
        <f t="shared" si="102"/>
        <v>2</v>
      </c>
      <c r="N84">
        <f t="shared" si="103"/>
        <v>8</v>
      </c>
      <c r="O84">
        <f t="shared" si="104"/>
        <v>10</v>
      </c>
      <c r="T84">
        <v>83</v>
      </c>
      <c r="U84">
        <v>6</v>
      </c>
      <c r="V84">
        <f t="shared" si="175"/>
        <v>2</v>
      </c>
      <c r="X84">
        <v>5.79</v>
      </c>
      <c r="Y84">
        <v>1.28</v>
      </c>
      <c r="Z84">
        <f t="shared" si="105"/>
        <v>0.20999999999999996</v>
      </c>
      <c r="AA84">
        <f t="shared" si="106"/>
        <v>0.72</v>
      </c>
      <c r="AB84">
        <f t="shared" si="107"/>
        <v>0.15119999999999997</v>
      </c>
      <c r="AE84">
        <f t="shared" si="108"/>
        <v>4.4099999999999986E-2</v>
      </c>
      <c r="AF84">
        <f t="shared" si="109"/>
        <v>0.51839999999999997</v>
      </c>
      <c r="AP84">
        <v>83</v>
      </c>
      <c r="AQ84">
        <v>4</v>
      </c>
      <c r="AR84">
        <f t="shared" si="176"/>
        <v>2</v>
      </c>
      <c r="AS84">
        <v>2.69</v>
      </c>
      <c r="AT84">
        <f t="shared" si="110"/>
        <v>1.31</v>
      </c>
      <c r="AU84">
        <f t="shared" si="111"/>
        <v>0.94320000000000004</v>
      </c>
      <c r="AX84">
        <f t="shared" si="112"/>
        <v>1.7161000000000002</v>
      </c>
      <c r="BE84" s="32">
        <v>83</v>
      </c>
      <c r="BF84" s="27">
        <v>2</v>
      </c>
      <c r="BG84" s="27">
        <v>2</v>
      </c>
      <c r="BH84" s="27">
        <v>1</v>
      </c>
      <c r="BI84" s="27">
        <v>1</v>
      </c>
      <c r="BJ84" s="27">
        <v>2</v>
      </c>
      <c r="BK84">
        <f t="shared" si="113"/>
        <v>2</v>
      </c>
      <c r="BL84" s="1"/>
      <c r="BM84" s="1"/>
      <c r="BN84" s="45"/>
      <c r="BO84" s="1"/>
      <c r="BP84" s="1">
        <v>6</v>
      </c>
      <c r="BQ84">
        <f t="shared" si="114"/>
        <v>2</v>
      </c>
      <c r="BR84" s="45">
        <f t="shared" si="115"/>
        <v>60</v>
      </c>
      <c r="BS84" s="45">
        <f t="shared" si="116"/>
        <v>90</v>
      </c>
      <c r="BT84" s="44">
        <f t="shared" si="117"/>
        <v>30</v>
      </c>
      <c r="BU84" s="44">
        <f t="shared" si="118"/>
        <v>900</v>
      </c>
      <c r="BV84" s="44"/>
      <c r="BW84" s="44"/>
      <c r="BX84" s="44"/>
      <c r="BY84" s="44"/>
      <c r="CI84" s="1">
        <v>4</v>
      </c>
      <c r="CJ84">
        <f t="shared" si="119"/>
        <v>2</v>
      </c>
      <c r="CK84" s="45">
        <f t="shared" si="120"/>
        <v>109</v>
      </c>
      <c r="CL84" s="45">
        <f t="shared" si="121"/>
        <v>90</v>
      </c>
      <c r="CM84" s="44">
        <f t="shared" si="122"/>
        <v>-19</v>
      </c>
      <c r="CN84" s="44">
        <f t="shared" si="123"/>
        <v>361</v>
      </c>
      <c r="CO84" s="44"/>
      <c r="CP84" s="44"/>
      <c r="CQ84" s="44"/>
      <c r="CR84" s="44"/>
      <c r="DA84" s="1">
        <v>6</v>
      </c>
      <c r="DB84">
        <f t="shared" si="124"/>
        <v>2</v>
      </c>
      <c r="DC84" s="45">
        <f t="shared" si="125"/>
        <v>60</v>
      </c>
      <c r="DD84" s="45">
        <f t="shared" si="126"/>
        <v>99.5</v>
      </c>
      <c r="DE84" s="44">
        <f t="shared" si="127"/>
        <v>39.5</v>
      </c>
      <c r="DF84" s="44">
        <f t="shared" si="128"/>
        <v>1560.25</v>
      </c>
      <c r="DG84" s="44"/>
      <c r="DH84" s="44"/>
      <c r="DI84" s="44"/>
      <c r="DJ84" s="44"/>
      <c r="DT84" s="1">
        <v>4</v>
      </c>
      <c r="DU84">
        <f t="shared" si="129"/>
        <v>2</v>
      </c>
      <c r="DV84" s="45">
        <f t="shared" si="130"/>
        <v>109</v>
      </c>
      <c r="DW84" s="45">
        <f t="shared" si="131"/>
        <v>99.5</v>
      </c>
      <c r="DX84" s="44">
        <f t="shared" si="132"/>
        <v>-9.5</v>
      </c>
      <c r="DY84" s="44">
        <f t="shared" si="133"/>
        <v>90.25</v>
      </c>
      <c r="DZ84" s="44"/>
      <c r="EA84" s="44"/>
      <c r="EB84" s="44"/>
      <c r="EC84" s="44"/>
      <c r="EL84" s="1">
        <v>1</v>
      </c>
      <c r="EM84">
        <f t="shared" si="134"/>
        <v>2</v>
      </c>
      <c r="EN84" s="45">
        <f t="shared" si="135"/>
        <v>14</v>
      </c>
      <c r="EO84" s="45">
        <f t="shared" si="136"/>
        <v>99.5</v>
      </c>
      <c r="EP84" s="44">
        <f t="shared" si="137"/>
        <v>85.5</v>
      </c>
      <c r="EQ84" s="44">
        <f t="shared" si="138"/>
        <v>7310.25</v>
      </c>
      <c r="ER84" s="44"/>
      <c r="ES84" s="44"/>
      <c r="ET84" s="44"/>
      <c r="EU84" s="44"/>
      <c r="FF84" s="1">
        <v>1</v>
      </c>
      <c r="FG84">
        <f t="shared" si="139"/>
        <v>2</v>
      </c>
      <c r="FH84" s="45">
        <f t="shared" si="140"/>
        <v>14</v>
      </c>
      <c r="FI84" s="45">
        <f t="shared" si="141"/>
        <v>90</v>
      </c>
      <c r="FJ84" s="44">
        <f t="shared" si="142"/>
        <v>76</v>
      </c>
      <c r="FK84" s="44">
        <f t="shared" si="143"/>
        <v>5776</v>
      </c>
      <c r="FL84" s="44"/>
      <c r="FM84" s="44"/>
      <c r="FN84" s="44"/>
      <c r="FO84" s="44"/>
      <c r="FY84" s="1">
        <v>3</v>
      </c>
      <c r="FZ84">
        <f t="shared" si="144"/>
        <v>0</v>
      </c>
      <c r="GA84" s="45">
        <f t="shared" si="145"/>
        <v>70</v>
      </c>
      <c r="GB84" s="45">
        <f t="shared" si="146"/>
        <v>41.5</v>
      </c>
      <c r="GC84" s="44">
        <f t="shared" si="147"/>
        <v>-28.5</v>
      </c>
      <c r="GD84" s="44">
        <f t="shared" si="148"/>
        <v>812.25</v>
      </c>
      <c r="GE84" s="44"/>
      <c r="GF84" s="44"/>
      <c r="GG84" s="44"/>
      <c r="GH84" s="44"/>
      <c r="GP84" s="1"/>
      <c r="GQ84" s="1">
        <v>3</v>
      </c>
      <c r="GR84">
        <f t="shared" si="149"/>
        <v>0</v>
      </c>
      <c r="GS84" s="45">
        <f t="shared" si="150"/>
        <v>62.5</v>
      </c>
      <c r="GT84" s="45">
        <f t="shared" si="151"/>
        <v>38</v>
      </c>
      <c r="GU84" s="44">
        <f t="shared" si="152"/>
        <v>-24.5</v>
      </c>
      <c r="GV84" s="44">
        <f t="shared" si="153"/>
        <v>600.25</v>
      </c>
      <c r="GW84" s="44"/>
      <c r="GX84" s="44"/>
      <c r="GY84" s="44"/>
      <c r="GZ84" s="44"/>
      <c r="HI84" s="1">
        <v>3</v>
      </c>
      <c r="HJ84">
        <f t="shared" si="154"/>
        <v>2</v>
      </c>
      <c r="HK84" s="45">
        <f t="shared" si="155"/>
        <v>62.5</v>
      </c>
      <c r="HL84" s="45">
        <f t="shared" si="156"/>
        <v>99.5</v>
      </c>
      <c r="HM84" s="44">
        <f t="shared" si="157"/>
        <v>37</v>
      </c>
      <c r="HN84" s="44">
        <f t="shared" si="158"/>
        <v>1369</v>
      </c>
      <c r="HO84" s="44"/>
      <c r="HP84" s="44"/>
      <c r="HQ84" s="44"/>
      <c r="HR84" s="44"/>
      <c r="HZ84" s="1"/>
      <c r="IA84" s="1">
        <v>3</v>
      </c>
      <c r="IB84">
        <f>'Deepfakes gesamt (120)'!L84</f>
        <v>10</v>
      </c>
      <c r="IC84" s="45">
        <f t="shared" si="159"/>
        <v>91</v>
      </c>
      <c r="ID84" s="45">
        <f t="shared" si="160"/>
        <v>110.5</v>
      </c>
      <c r="IE84" s="44">
        <f t="shared" si="161"/>
        <v>19.5</v>
      </c>
      <c r="IF84" s="44">
        <f t="shared" si="162"/>
        <v>380.25</v>
      </c>
      <c r="IG84" s="44"/>
      <c r="IH84" s="44"/>
      <c r="II84" s="44"/>
      <c r="IJ84" s="44"/>
      <c r="IR84" s="1"/>
      <c r="IT84" s="1">
        <v>3</v>
      </c>
      <c r="IU84" s="1">
        <f>'Deepfakes gesamt (120)'!M84</f>
        <v>5</v>
      </c>
      <c r="IV84" s="45">
        <f t="shared" si="163"/>
        <v>91</v>
      </c>
      <c r="IW84" s="45">
        <f t="shared" si="164"/>
        <v>72</v>
      </c>
      <c r="IX84" s="44">
        <f t="shared" si="165"/>
        <v>-19</v>
      </c>
      <c r="IY84" s="44">
        <f t="shared" si="166"/>
        <v>361</v>
      </c>
      <c r="IZ84" s="44"/>
      <c r="JA84" s="44"/>
      <c r="JB84" s="44"/>
      <c r="JC84" s="44"/>
      <c r="JL84" s="1">
        <v>3</v>
      </c>
      <c r="JM84" s="1">
        <f>'Deepfakes gesamt (120)'!Q84</f>
        <v>5</v>
      </c>
      <c r="JN84" s="45">
        <f t="shared" si="167"/>
        <v>91</v>
      </c>
      <c r="JO84" s="45">
        <f t="shared" si="168"/>
        <v>107</v>
      </c>
      <c r="JP84" s="44">
        <f t="shared" si="169"/>
        <v>16</v>
      </c>
      <c r="JQ84" s="44">
        <f t="shared" si="170"/>
        <v>256</v>
      </c>
      <c r="JR84" s="44"/>
      <c r="JS84" s="44"/>
      <c r="JT84" s="44"/>
      <c r="JU84" s="44"/>
      <c r="KD84" s="1">
        <v>3</v>
      </c>
      <c r="KE84" s="1">
        <f>'Deepfakes gesamt (120)'!Q84</f>
        <v>5</v>
      </c>
      <c r="KF84" s="45">
        <f t="shared" si="171"/>
        <v>107.5</v>
      </c>
      <c r="KG84" s="45">
        <f t="shared" si="172"/>
        <v>107</v>
      </c>
      <c r="KH84" s="44">
        <f t="shared" si="173"/>
        <v>-0.5</v>
      </c>
      <c r="KI84" s="44">
        <f t="shared" si="174"/>
        <v>0.25</v>
      </c>
      <c r="KJ84" s="44"/>
      <c r="KK84" s="44"/>
      <c r="KL84" s="44"/>
      <c r="KM84" s="44"/>
    </row>
    <row r="85" spans="1:299" x14ac:dyDescent="0.2">
      <c r="A85" s="32">
        <v>84</v>
      </c>
      <c r="B85" s="1">
        <v>4</v>
      </c>
      <c r="C85" s="27">
        <v>2</v>
      </c>
      <c r="D85" s="27">
        <v>1</v>
      </c>
      <c r="E85" s="27">
        <v>2</v>
      </c>
      <c r="F85" s="27">
        <v>2</v>
      </c>
      <c r="G85" s="27">
        <v>1</v>
      </c>
      <c r="H85" s="27">
        <v>2</v>
      </c>
      <c r="I85" s="27">
        <v>1</v>
      </c>
      <c r="J85" s="27">
        <v>2</v>
      </c>
      <c r="K85" s="27">
        <v>2</v>
      </c>
      <c r="L85" s="27">
        <v>2</v>
      </c>
      <c r="M85">
        <f t="shared" si="102"/>
        <v>3</v>
      </c>
      <c r="N85">
        <f t="shared" si="103"/>
        <v>7</v>
      </c>
      <c r="O85">
        <f t="shared" si="104"/>
        <v>10</v>
      </c>
      <c r="T85">
        <v>84</v>
      </c>
      <c r="U85">
        <v>4</v>
      </c>
      <c r="V85">
        <f t="shared" si="175"/>
        <v>3</v>
      </c>
      <c r="X85">
        <v>5.79</v>
      </c>
      <c r="Y85">
        <v>1.28</v>
      </c>
      <c r="Z85">
        <f t="shared" si="105"/>
        <v>-1.79</v>
      </c>
      <c r="AA85">
        <f t="shared" si="106"/>
        <v>1.72</v>
      </c>
      <c r="AB85">
        <f t="shared" si="107"/>
        <v>-3.0788000000000002</v>
      </c>
      <c r="AE85">
        <f t="shared" si="108"/>
        <v>3.2040999999999999</v>
      </c>
      <c r="AF85">
        <f t="shared" si="109"/>
        <v>2.9583999999999997</v>
      </c>
      <c r="AP85">
        <v>84</v>
      </c>
      <c r="AQ85">
        <v>3</v>
      </c>
      <c r="AR85">
        <f t="shared" si="176"/>
        <v>3</v>
      </c>
      <c r="AS85">
        <v>2.69</v>
      </c>
      <c r="AT85">
        <f t="shared" si="110"/>
        <v>0.31000000000000005</v>
      </c>
      <c r="AU85">
        <f t="shared" si="111"/>
        <v>0.53320000000000012</v>
      </c>
      <c r="AX85">
        <f t="shared" si="112"/>
        <v>9.6100000000000033E-2</v>
      </c>
      <c r="BE85" s="32">
        <v>84</v>
      </c>
      <c r="BF85" s="27">
        <v>1</v>
      </c>
      <c r="BG85" s="27">
        <v>1</v>
      </c>
      <c r="BH85" s="27">
        <v>1</v>
      </c>
      <c r="BI85" s="27">
        <v>2</v>
      </c>
      <c r="BJ85" s="27">
        <v>2</v>
      </c>
      <c r="BK85">
        <f t="shared" si="113"/>
        <v>3</v>
      </c>
      <c r="BL85" s="1"/>
      <c r="BM85" s="1"/>
      <c r="BN85" s="45"/>
      <c r="BO85" s="1"/>
      <c r="BP85" s="1">
        <v>4</v>
      </c>
      <c r="BQ85">
        <f t="shared" si="114"/>
        <v>3</v>
      </c>
      <c r="BR85" s="45">
        <f t="shared" si="115"/>
        <v>22</v>
      </c>
      <c r="BS85" s="45">
        <f t="shared" si="116"/>
        <v>105</v>
      </c>
      <c r="BT85" s="44">
        <f t="shared" si="117"/>
        <v>83</v>
      </c>
      <c r="BU85" s="44">
        <f t="shared" si="118"/>
        <v>6889</v>
      </c>
      <c r="BV85" s="44"/>
      <c r="BW85" s="44"/>
      <c r="BX85" s="44"/>
      <c r="BY85" s="44"/>
      <c r="CI85" s="1">
        <v>3</v>
      </c>
      <c r="CJ85">
        <f t="shared" si="119"/>
        <v>3</v>
      </c>
      <c r="CK85" s="45">
        <f t="shared" si="120"/>
        <v>73.5</v>
      </c>
      <c r="CL85" s="45">
        <f t="shared" si="121"/>
        <v>105</v>
      </c>
      <c r="CM85" s="44">
        <f t="shared" si="122"/>
        <v>31.5</v>
      </c>
      <c r="CN85" s="44">
        <f t="shared" si="123"/>
        <v>992.25</v>
      </c>
      <c r="CO85" s="44"/>
      <c r="CP85" s="44"/>
      <c r="CQ85" s="44"/>
      <c r="CR85" s="44"/>
      <c r="DA85" s="1">
        <v>4</v>
      </c>
      <c r="DB85">
        <f t="shared" si="124"/>
        <v>3</v>
      </c>
      <c r="DC85" s="45">
        <f t="shared" si="125"/>
        <v>22</v>
      </c>
      <c r="DD85" s="45">
        <f t="shared" si="126"/>
        <v>113</v>
      </c>
      <c r="DE85" s="44">
        <f t="shared" si="127"/>
        <v>91</v>
      </c>
      <c r="DF85" s="44">
        <f t="shared" si="128"/>
        <v>8281</v>
      </c>
      <c r="DG85" s="44"/>
      <c r="DH85" s="44"/>
      <c r="DI85" s="44"/>
      <c r="DJ85" s="44"/>
      <c r="DT85" s="1">
        <v>3</v>
      </c>
      <c r="DU85">
        <f t="shared" si="129"/>
        <v>3</v>
      </c>
      <c r="DV85" s="45">
        <f t="shared" si="130"/>
        <v>73.5</v>
      </c>
      <c r="DW85" s="45">
        <f t="shared" si="131"/>
        <v>113</v>
      </c>
      <c r="DX85" s="44">
        <f t="shared" si="132"/>
        <v>39.5</v>
      </c>
      <c r="DY85" s="44">
        <f t="shared" si="133"/>
        <v>1560.25</v>
      </c>
      <c r="DZ85" s="44"/>
      <c r="EA85" s="44"/>
      <c r="EB85" s="44"/>
      <c r="EC85" s="44"/>
      <c r="EL85" s="1">
        <v>2</v>
      </c>
      <c r="EM85">
        <f t="shared" si="134"/>
        <v>3</v>
      </c>
      <c r="EN85" s="45">
        <f t="shared" si="135"/>
        <v>56</v>
      </c>
      <c r="EO85" s="45">
        <f t="shared" si="136"/>
        <v>113</v>
      </c>
      <c r="EP85" s="44">
        <f t="shared" si="137"/>
        <v>57</v>
      </c>
      <c r="EQ85" s="44">
        <f t="shared" si="138"/>
        <v>3249</v>
      </c>
      <c r="ER85" s="44"/>
      <c r="ES85" s="44"/>
      <c r="ET85" s="44"/>
      <c r="EU85" s="44"/>
      <c r="FF85" s="1">
        <v>2</v>
      </c>
      <c r="FG85">
        <f t="shared" si="139"/>
        <v>3</v>
      </c>
      <c r="FH85" s="45">
        <f t="shared" si="140"/>
        <v>56</v>
      </c>
      <c r="FI85" s="45">
        <f t="shared" si="141"/>
        <v>105</v>
      </c>
      <c r="FJ85" s="44">
        <f t="shared" si="142"/>
        <v>49</v>
      </c>
      <c r="FK85" s="44">
        <f t="shared" si="143"/>
        <v>2401</v>
      </c>
      <c r="FL85" s="44"/>
      <c r="FM85" s="44"/>
      <c r="FN85" s="44"/>
      <c r="FO85" s="44"/>
      <c r="FY85" s="1">
        <v>3</v>
      </c>
      <c r="FZ85">
        <f t="shared" si="144"/>
        <v>0</v>
      </c>
      <c r="GA85" s="45">
        <f t="shared" si="145"/>
        <v>70</v>
      </c>
      <c r="GB85" s="45">
        <f t="shared" si="146"/>
        <v>41.5</v>
      </c>
      <c r="GC85" s="44">
        <f t="shared" si="147"/>
        <v>-28.5</v>
      </c>
      <c r="GD85" s="44">
        <f t="shared" si="148"/>
        <v>812.25</v>
      </c>
      <c r="GE85" s="44"/>
      <c r="GF85" s="44"/>
      <c r="GG85" s="44"/>
      <c r="GH85" s="44"/>
      <c r="GP85" s="1"/>
      <c r="GQ85" s="1">
        <v>3</v>
      </c>
      <c r="GR85">
        <f t="shared" si="149"/>
        <v>0</v>
      </c>
      <c r="GS85" s="45">
        <f t="shared" si="150"/>
        <v>62.5</v>
      </c>
      <c r="GT85" s="45">
        <f t="shared" si="151"/>
        <v>38</v>
      </c>
      <c r="GU85" s="44">
        <f t="shared" si="152"/>
        <v>-24.5</v>
      </c>
      <c r="GV85" s="44">
        <f t="shared" si="153"/>
        <v>600.25</v>
      </c>
      <c r="GW85" s="44"/>
      <c r="GX85" s="44"/>
      <c r="GY85" s="44"/>
      <c r="GZ85" s="44"/>
      <c r="HI85" s="1">
        <v>3</v>
      </c>
      <c r="HJ85">
        <f t="shared" si="154"/>
        <v>3</v>
      </c>
      <c r="HK85" s="45">
        <f t="shared" si="155"/>
        <v>62.5</v>
      </c>
      <c r="HL85" s="45">
        <f t="shared" si="156"/>
        <v>113</v>
      </c>
      <c r="HM85" s="44">
        <f t="shared" si="157"/>
        <v>50.5</v>
      </c>
      <c r="HN85" s="44">
        <f t="shared" si="158"/>
        <v>2550.25</v>
      </c>
      <c r="HO85" s="44"/>
      <c r="HP85" s="44"/>
      <c r="HQ85" s="44"/>
      <c r="HR85" s="44"/>
      <c r="HZ85" s="1"/>
      <c r="IA85" s="1">
        <v>3</v>
      </c>
      <c r="IB85">
        <f>'Deepfakes gesamt (120)'!L85</f>
        <v>9</v>
      </c>
      <c r="IC85" s="45">
        <f t="shared" si="159"/>
        <v>91</v>
      </c>
      <c r="ID85" s="45">
        <f t="shared" si="160"/>
        <v>90.5</v>
      </c>
      <c r="IE85" s="44">
        <f t="shared" si="161"/>
        <v>-0.5</v>
      </c>
      <c r="IF85" s="44">
        <f t="shared" si="162"/>
        <v>0.25</v>
      </c>
      <c r="IG85" s="44"/>
      <c r="IH85" s="44"/>
      <c r="II85" s="44"/>
      <c r="IJ85" s="44"/>
      <c r="IR85" s="1"/>
      <c r="IT85" s="1">
        <v>3</v>
      </c>
      <c r="IU85" s="1">
        <f>'Deepfakes gesamt (120)'!M85</f>
        <v>4</v>
      </c>
      <c r="IV85" s="45">
        <f t="shared" si="163"/>
        <v>91</v>
      </c>
      <c r="IW85" s="45">
        <f t="shared" si="164"/>
        <v>40.5</v>
      </c>
      <c r="IX85" s="44">
        <f t="shared" si="165"/>
        <v>-50.5</v>
      </c>
      <c r="IY85" s="44">
        <f t="shared" si="166"/>
        <v>2550.25</v>
      </c>
      <c r="IZ85" s="44"/>
      <c r="JA85" s="44"/>
      <c r="JB85" s="44"/>
      <c r="JC85" s="44"/>
      <c r="JL85" s="1">
        <v>3</v>
      </c>
      <c r="JM85" s="1">
        <f>'Deepfakes gesamt (120)'!Q85</f>
        <v>4</v>
      </c>
      <c r="JN85" s="45">
        <f t="shared" si="167"/>
        <v>91</v>
      </c>
      <c r="JO85" s="45">
        <f t="shared" si="168"/>
        <v>72.5</v>
      </c>
      <c r="JP85" s="44">
        <f t="shared" si="169"/>
        <v>-18.5</v>
      </c>
      <c r="JQ85" s="44">
        <f t="shared" si="170"/>
        <v>342.25</v>
      </c>
      <c r="JR85" s="44"/>
      <c r="JS85" s="44"/>
      <c r="JT85" s="44"/>
      <c r="JU85" s="44"/>
      <c r="KD85" s="1">
        <v>2</v>
      </c>
      <c r="KE85" s="1">
        <f>'Deepfakes gesamt (120)'!Q85</f>
        <v>4</v>
      </c>
      <c r="KF85" s="45">
        <f t="shared" si="171"/>
        <v>71.5</v>
      </c>
      <c r="KG85" s="45">
        <f t="shared" si="172"/>
        <v>72.5</v>
      </c>
      <c r="KH85" s="44">
        <f t="shared" si="173"/>
        <v>1</v>
      </c>
      <c r="KI85" s="44">
        <f t="shared" si="174"/>
        <v>1</v>
      </c>
      <c r="KJ85" s="44"/>
      <c r="KK85" s="44"/>
      <c r="KL85" s="44"/>
      <c r="KM85" s="44"/>
    </row>
    <row r="86" spans="1:299" x14ac:dyDescent="0.2">
      <c r="A86" s="32">
        <v>85</v>
      </c>
      <c r="B86" s="1">
        <v>7</v>
      </c>
      <c r="C86" s="27">
        <v>2</v>
      </c>
      <c r="D86" s="27">
        <v>2</v>
      </c>
      <c r="E86" s="27">
        <v>2</v>
      </c>
      <c r="F86" s="27">
        <v>2</v>
      </c>
      <c r="G86" s="27">
        <v>2</v>
      </c>
      <c r="H86" s="27">
        <v>2</v>
      </c>
      <c r="I86" s="27">
        <v>2</v>
      </c>
      <c r="J86" s="27">
        <v>2</v>
      </c>
      <c r="K86" s="27">
        <v>2</v>
      </c>
      <c r="L86" s="27">
        <v>2</v>
      </c>
      <c r="M86">
        <f t="shared" si="102"/>
        <v>0</v>
      </c>
      <c r="N86">
        <f t="shared" si="103"/>
        <v>10</v>
      </c>
      <c r="O86">
        <f t="shared" si="104"/>
        <v>10</v>
      </c>
      <c r="T86">
        <v>85</v>
      </c>
      <c r="U86">
        <v>7</v>
      </c>
      <c r="V86">
        <f t="shared" si="175"/>
        <v>0</v>
      </c>
      <c r="X86">
        <v>5.79</v>
      </c>
      <c r="Y86">
        <v>1.28</v>
      </c>
      <c r="Z86">
        <f t="shared" si="105"/>
        <v>1.21</v>
      </c>
      <c r="AA86">
        <f t="shared" si="106"/>
        <v>-1.28</v>
      </c>
      <c r="AB86">
        <f t="shared" si="107"/>
        <v>-1.5488</v>
      </c>
      <c r="AE86">
        <f t="shared" si="108"/>
        <v>1.4641</v>
      </c>
      <c r="AF86">
        <f t="shared" si="109"/>
        <v>1.6384000000000001</v>
      </c>
      <c r="AP86">
        <v>85</v>
      </c>
      <c r="AQ86">
        <v>3</v>
      </c>
      <c r="AR86">
        <f t="shared" si="176"/>
        <v>0</v>
      </c>
      <c r="AS86">
        <v>2.69</v>
      </c>
      <c r="AT86">
        <f t="shared" si="110"/>
        <v>0.31000000000000005</v>
      </c>
      <c r="AU86">
        <f t="shared" si="111"/>
        <v>-0.3968000000000001</v>
      </c>
      <c r="AX86">
        <f t="shared" si="112"/>
        <v>9.6100000000000033E-2</v>
      </c>
      <c r="BE86" s="32">
        <v>85</v>
      </c>
      <c r="BF86" s="27">
        <v>2</v>
      </c>
      <c r="BG86" s="27">
        <v>2</v>
      </c>
      <c r="BH86" s="27">
        <v>2</v>
      </c>
      <c r="BI86" s="27">
        <v>2</v>
      </c>
      <c r="BJ86" s="27">
        <v>2</v>
      </c>
      <c r="BK86">
        <f t="shared" si="113"/>
        <v>0</v>
      </c>
      <c r="BL86" s="1"/>
      <c r="BM86" s="1"/>
      <c r="BN86" s="45"/>
      <c r="BO86" s="1"/>
      <c r="BP86" s="1">
        <v>7</v>
      </c>
      <c r="BQ86">
        <f t="shared" si="114"/>
        <v>0</v>
      </c>
      <c r="BR86" s="45">
        <f t="shared" si="115"/>
        <v>82</v>
      </c>
      <c r="BS86" s="45">
        <f t="shared" si="116"/>
        <v>22</v>
      </c>
      <c r="BT86" s="44">
        <f t="shared" si="117"/>
        <v>-60</v>
      </c>
      <c r="BU86" s="44">
        <f t="shared" si="118"/>
        <v>3600</v>
      </c>
      <c r="BV86" s="44"/>
      <c r="BW86" s="44"/>
      <c r="BX86" s="44"/>
      <c r="BY86" s="44"/>
      <c r="CI86" s="1">
        <v>3</v>
      </c>
      <c r="CJ86">
        <f t="shared" si="119"/>
        <v>0</v>
      </c>
      <c r="CK86" s="45">
        <f t="shared" si="120"/>
        <v>73.5</v>
      </c>
      <c r="CL86" s="45">
        <f t="shared" si="121"/>
        <v>22</v>
      </c>
      <c r="CM86" s="44">
        <f t="shared" si="122"/>
        <v>-51.5</v>
      </c>
      <c r="CN86" s="44">
        <f t="shared" si="123"/>
        <v>2652.25</v>
      </c>
      <c r="CO86" s="44"/>
      <c r="CP86" s="44"/>
      <c r="CQ86" s="44"/>
      <c r="CR86" s="44"/>
      <c r="DA86" s="1">
        <v>7</v>
      </c>
      <c r="DB86">
        <f t="shared" si="124"/>
        <v>0</v>
      </c>
      <c r="DC86" s="45">
        <f t="shared" si="125"/>
        <v>82</v>
      </c>
      <c r="DD86" s="45">
        <f t="shared" si="126"/>
        <v>27</v>
      </c>
      <c r="DE86" s="44">
        <f t="shared" si="127"/>
        <v>-55</v>
      </c>
      <c r="DF86" s="44">
        <f t="shared" si="128"/>
        <v>3025</v>
      </c>
      <c r="DG86" s="44"/>
      <c r="DH86" s="44"/>
      <c r="DI86" s="44"/>
      <c r="DJ86" s="44"/>
      <c r="DT86" s="1">
        <v>3</v>
      </c>
      <c r="DU86">
        <f t="shared" si="129"/>
        <v>0</v>
      </c>
      <c r="DV86" s="45">
        <f t="shared" si="130"/>
        <v>73.5</v>
      </c>
      <c r="DW86" s="45">
        <f t="shared" si="131"/>
        <v>27</v>
      </c>
      <c r="DX86" s="44">
        <f t="shared" si="132"/>
        <v>-46.5</v>
      </c>
      <c r="DY86" s="44">
        <f t="shared" si="133"/>
        <v>2162.25</v>
      </c>
      <c r="DZ86" s="44"/>
      <c r="EA86" s="44"/>
      <c r="EB86" s="44"/>
      <c r="EC86" s="44"/>
      <c r="EL86" s="1">
        <v>3</v>
      </c>
      <c r="EM86">
        <f t="shared" si="134"/>
        <v>0</v>
      </c>
      <c r="EN86" s="45">
        <f t="shared" si="135"/>
        <v>102.5</v>
      </c>
      <c r="EO86" s="45">
        <f t="shared" si="136"/>
        <v>27</v>
      </c>
      <c r="EP86" s="44">
        <f t="shared" si="137"/>
        <v>-75.5</v>
      </c>
      <c r="EQ86" s="44">
        <f t="shared" si="138"/>
        <v>5700.25</v>
      </c>
      <c r="ER86" s="44"/>
      <c r="ES86" s="44"/>
      <c r="ET86" s="44"/>
      <c r="EU86" s="44"/>
      <c r="FF86" s="1">
        <v>3</v>
      </c>
      <c r="FG86">
        <f t="shared" si="139"/>
        <v>0</v>
      </c>
      <c r="FH86" s="45">
        <f t="shared" si="140"/>
        <v>102.5</v>
      </c>
      <c r="FI86" s="45">
        <f t="shared" si="141"/>
        <v>22</v>
      </c>
      <c r="FJ86" s="44">
        <f t="shared" si="142"/>
        <v>-80.5</v>
      </c>
      <c r="FK86" s="44">
        <f t="shared" si="143"/>
        <v>6480.25</v>
      </c>
      <c r="FL86" s="44"/>
      <c r="FM86" s="44"/>
      <c r="FN86" s="44"/>
      <c r="FO86" s="44"/>
      <c r="FY86" s="1">
        <v>2</v>
      </c>
      <c r="FZ86">
        <f t="shared" si="144"/>
        <v>0</v>
      </c>
      <c r="GA86" s="45">
        <f t="shared" si="145"/>
        <v>26.5</v>
      </c>
      <c r="GB86" s="45">
        <f t="shared" si="146"/>
        <v>41.5</v>
      </c>
      <c r="GC86" s="44">
        <f t="shared" si="147"/>
        <v>15</v>
      </c>
      <c r="GD86" s="44">
        <f t="shared" si="148"/>
        <v>225</v>
      </c>
      <c r="GE86" s="44"/>
      <c r="GF86" s="44"/>
      <c r="GG86" s="44"/>
      <c r="GH86" s="44"/>
      <c r="GP86" s="1"/>
      <c r="GQ86" s="1">
        <v>3</v>
      </c>
      <c r="GR86">
        <f t="shared" si="149"/>
        <v>0</v>
      </c>
      <c r="GS86" s="45">
        <f t="shared" si="150"/>
        <v>62.5</v>
      </c>
      <c r="GT86" s="45">
        <f t="shared" si="151"/>
        <v>38</v>
      </c>
      <c r="GU86" s="44">
        <f t="shared" si="152"/>
        <v>-24.5</v>
      </c>
      <c r="GV86" s="44">
        <f t="shared" si="153"/>
        <v>600.25</v>
      </c>
      <c r="GW86" s="44"/>
      <c r="GX86" s="44"/>
      <c r="GY86" s="44"/>
      <c r="GZ86" s="44"/>
      <c r="HI86" s="1">
        <v>3</v>
      </c>
      <c r="HJ86">
        <f t="shared" si="154"/>
        <v>0</v>
      </c>
      <c r="HK86" s="45">
        <f t="shared" si="155"/>
        <v>62.5</v>
      </c>
      <c r="HL86" s="45">
        <f t="shared" si="156"/>
        <v>27</v>
      </c>
      <c r="HM86" s="44">
        <f t="shared" si="157"/>
        <v>-35.5</v>
      </c>
      <c r="HN86" s="44">
        <f t="shared" si="158"/>
        <v>1260.25</v>
      </c>
      <c r="HO86" s="44"/>
      <c r="HP86" s="44"/>
      <c r="HQ86" s="44"/>
      <c r="HR86" s="44"/>
      <c r="HZ86" s="1"/>
      <c r="IA86" s="1">
        <v>2</v>
      </c>
      <c r="IB86">
        <f>'Deepfakes gesamt (120)'!L86</f>
        <v>7</v>
      </c>
      <c r="IC86" s="45">
        <f t="shared" si="159"/>
        <v>42.5</v>
      </c>
      <c r="ID86" s="45">
        <f t="shared" si="160"/>
        <v>46</v>
      </c>
      <c r="IE86" s="44">
        <f t="shared" si="161"/>
        <v>3.5</v>
      </c>
      <c r="IF86" s="44">
        <f t="shared" si="162"/>
        <v>12.25</v>
      </c>
      <c r="IG86" s="44"/>
      <c r="IH86" s="44"/>
      <c r="II86" s="44"/>
      <c r="IJ86" s="44"/>
      <c r="IR86" s="1"/>
      <c r="IT86" s="1">
        <v>2</v>
      </c>
      <c r="IU86" s="1">
        <f>'Deepfakes gesamt (120)'!M86</f>
        <v>6</v>
      </c>
      <c r="IV86" s="45">
        <f t="shared" si="163"/>
        <v>42.5</v>
      </c>
      <c r="IW86" s="45">
        <f t="shared" si="164"/>
        <v>97.5</v>
      </c>
      <c r="IX86" s="44">
        <f t="shared" si="165"/>
        <v>55</v>
      </c>
      <c r="IY86" s="44">
        <f t="shared" si="166"/>
        <v>3025</v>
      </c>
      <c r="IZ86" s="44"/>
      <c r="JA86" s="44"/>
      <c r="JB86" s="44"/>
      <c r="JC86" s="44"/>
      <c r="JL86" s="1">
        <v>2</v>
      </c>
      <c r="JM86" s="1">
        <f>'Deepfakes gesamt (120)'!Q86</f>
        <v>4</v>
      </c>
      <c r="JN86" s="45">
        <f t="shared" si="167"/>
        <v>42.5</v>
      </c>
      <c r="JO86" s="45">
        <f t="shared" si="168"/>
        <v>72.5</v>
      </c>
      <c r="JP86" s="44">
        <f t="shared" si="169"/>
        <v>30</v>
      </c>
      <c r="JQ86" s="44">
        <f t="shared" si="170"/>
        <v>900</v>
      </c>
      <c r="JR86" s="44"/>
      <c r="JS86" s="44"/>
      <c r="JT86" s="44"/>
      <c r="JU86" s="44"/>
      <c r="KD86" s="1">
        <v>1</v>
      </c>
      <c r="KE86" s="1">
        <f>'Deepfakes gesamt (120)'!Q86</f>
        <v>4</v>
      </c>
      <c r="KF86" s="45">
        <f t="shared" si="171"/>
        <v>24.5</v>
      </c>
      <c r="KG86" s="45">
        <f t="shared" si="172"/>
        <v>72.5</v>
      </c>
      <c r="KH86" s="44">
        <f t="shared" si="173"/>
        <v>48</v>
      </c>
      <c r="KI86" s="44">
        <f t="shared" si="174"/>
        <v>2304</v>
      </c>
      <c r="KJ86" s="44"/>
      <c r="KK86" s="44"/>
      <c r="KL86" s="44"/>
      <c r="KM86" s="44"/>
    </row>
    <row r="87" spans="1:299" x14ac:dyDescent="0.2">
      <c r="A87" s="32">
        <v>86</v>
      </c>
      <c r="B87" s="1">
        <v>5</v>
      </c>
      <c r="C87" s="27">
        <v>2</v>
      </c>
      <c r="D87" s="27">
        <v>2</v>
      </c>
      <c r="E87" s="27">
        <v>2</v>
      </c>
      <c r="F87" s="27">
        <v>2</v>
      </c>
      <c r="G87" s="27">
        <v>1</v>
      </c>
      <c r="H87" s="27">
        <v>1</v>
      </c>
      <c r="I87" s="27">
        <v>1</v>
      </c>
      <c r="J87" s="27">
        <v>2</v>
      </c>
      <c r="K87" s="27">
        <v>2</v>
      </c>
      <c r="L87" s="27">
        <v>2</v>
      </c>
      <c r="M87">
        <f t="shared" si="102"/>
        <v>3</v>
      </c>
      <c r="N87">
        <f t="shared" si="103"/>
        <v>7</v>
      </c>
      <c r="O87">
        <f t="shared" si="104"/>
        <v>10</v>
      </c>
      <c r="T87">
        <v>86</v>
      </c>
      <c r="U87">
        <v>5</v>
      </c>
      <c r="V87">
        <f t="shared" si="175"/>
        <v>3</v>
      </c>
      <c r="X87">
        <v>5.79</v>
      </c>
      <c r="Y87">
        <v>1.28</v>
      </c>
      <c r="Z87">
        <f t="shared" si="105"/>
        <v>-0.79</v>
      </c>
      <c r="AA87">
        <f t="shared" si="106"/>
        <v>1.72</v>
      </c>
      <c r="AB87">
        <f t="shared" si="107"/>
        <v>-1.3588</v>
      </c>
      <c r="AE87">
        <f t="shared" si="108"/>
        <v>0.6241000000000001</v>
      </c>
      <c r="AF87">
        <f t="shared" si="109"/>
        <v>2.9583999999999997</v>
      </c>
      <c r="AP87">
        <v>86</v>
      </c>
      <c r="AQ87">
        <v>3</v>
      </c>
      <c r="AR87">
        <f t="shared" si="176"/>
        <v>3</v>
      </c>
      <c r="AS87">
        <v>2.69</v>
      </c>
      <c r="AT87">
        <f t="shared" si="110"/>
        <v>0.31000000000000005</v>
      </c>
      <c r="AU87">
        <f t="shared" si="111"/>
        <v>0.53320000000000012</v>
      </c>
      <c r="AX87">
        <f t="shared" si="112"/>
        <v>9.6100000000000033E-2</v>
      </c>
      <c r="BE87" s="32">
        <v>86</v>
      </c>
      <c r="BF87" s="27">
        <v>2</v>
      </c>
      <c r="BG87" s="27">
        <v>1</v>
      </c>
      <c r="BH87" s="27">
        <v>1</v>
      </c>
      <c r="BI87" s="27">
        <v>2</v>
      </c>
      <c r="BJ87" s="27">
        <v>2</v>
      </c>
      <c r="BK87">
        <f t="shared" si="113"/>
        <v>2</v>
      </c>
      <c r="BL87" s="1"/>
      <c r="BM87" s="1"/>
      <c r="BN87" s="45"/>
      <c r="BO87" s="1"/>
      <c r="BP87" s="1">
        <v>5</v>
      </c>
      <c r="BQ87">
        <f t="shared" si="114"/>
        <v>3</v>
      </c>
      <c r="BR87" s="45">
        <f t="shared" si="115"/>
        <v>42</v>
      </c>
      <c r="BS87" s="45">
        <f t="shared" si="116"/>
        <v>105</v>
      </c>
      <c r="BT87" s="44">
        <f t="shared" si="117"/>
        <v>63</v>
      </c>
      <c r="BU87" s="44">
        <f t="shared" si="118"/>
        <v>3969</v>
      </c>
      <c r="BV87" s="44"/>
      <c r="BW87" s="44"/>
      <c r="BX87" s="44"/>
      <c r="BY87" s="44"/>
      <c r="CI87" s="1">
        <v>3</v>
      </c>
      <c r="CJ87">
        <f t="shared" si="119"/>
        <v>3</v>
      </c>
      <c r="CK87" s="45">
        <f t="shared" si="120"/>
        <v>73.5</v>
      </c>
      <c r="CL87" s="45">
        <f t="shared" si="121"/>
        <v>105</v>
      </c>
      <c r="CM87" s="44">
        <f t="shared" si="122"/>
        <v>31.5</v>
      </c>
      <c r="CN87" s="44">
        <f t="shared" si="123"/>
        <v>992.25</v>
      </c>
      <c r="CO87" s="44"/>
      <c r="CP87" s="44"/>
      <c r="CQ87" s="44"/>
      <c r="CR87" s="44"/>
      <c r="DA87" s="1">
        <v>5</v>
      </c>
      <c r="DB87">
        <f t="shared" si="124"/>
        <v>2</v>
      </c>
      <c r="DC87" s="45">
        <f t="shared" si="125"/>
        <v>42</v>
      </c>
      <c r="DD87" s="45">
        <f t="shared" si="126"/>
        <v>99.5</v>
      </c>
      <c r="DE87" s="44">
        <f t="shared" si="127"/>
        <v>57.5</v>
      </c>
      <c r="DF87" s="44">
        <f t="shared" si="128"/>
        <v>3306.25</v>
      </c>
      <c r="DG87" s="44"/>
      <c r="DH87" s="44"/>
      <c r="DI87" s="44"/>
      <c r="DJ87" s="44"/>
      <c r="DT87" s="1">
        <v>3</v>
      </c>
      <c r="DU87">
        <f t="shared" si="129"/>
        <v>2</v>
      </c>
      <c r="DV87" s="45">
        <f t="shared" si="130"/>
        <v>73.5</v>
      </c>
      <c r="DW87" s="45">
        <f t="shared" si="131"/>
        <v>99.5</v>
      </c>
      <c r="DX87" s="44">
        <f t="shared" si="132"/>
        <v>26</v>
      </c>
      <c r="DY87" s="44">
        <f t="shared" si="133"/>
        <v>676</v>
      </c>
      <c r="DZ87" s="44"/>
      <c r="EA87" s="44"/>
      <c r="EB87" s="44"/>
      <c r="EC87" s="44"/>
      <c r="EL87" s="1">
        <v>2</v>
      </c>
      <c r="EM87">
        <f t="shared" si="134"/>
        <v>2</v>
      </c>
      <c r="EN87" s="45">
        <f t="shared" si="135"/>
        <v>56</v>
      </c>
      <c r="EO87" s="45">
        <f t="shared" si="136"/>
        <v>99.5</v>
      </c>
      <c r="EP87" s="44">
        <f t="shared" si="137"/>
        <v>43.5</v>
      </c>
      <c r="EQ87" s="44">
        <f t="shared" si="138"/>
        <v>1892.25</v>
      </c>
      <c r="ER87" s="44"/>
      <c r="ES87" s="44"/>
      <c r="ET87" s="44"/>
      <c r="EU87" s="44"/>
      <c r="FF87" s="1">
        <v>2</v>
      </c>
      <c r="FG87">
        <f t="shared" si="139"/>
        <v>3</v>
      </c>
      <c r="FH87" s="45">
        <f t="shared" si="140"/>
        <v>56</v>
      </c>
      <c r="FI87" s="45">
        <f t="shared" si="141"/>
        <v>105</v>
      </c>
      <c r="FJ87" s="44">
        <f t="shared" si="142"/>
        <v>49</v>
      </c>
      <c r="FK87" s="44">
        <f t="shared" si="143"/>
        <v>2401</v>
      </c>
      <c r="FL87" s="44"/>
      <c r="FM87" s="44"/>
      <c r="FN87" s="44"/>
      <c r="FO87" s="44"/>
      <c r="FY87" s="1">
        <v>3</v>
      </c>
      <c r="FZ87">
        <f t="shared" si="144"/>
        <v>0</v>
      </c>
      <c r="GA87" s="45">
        <f t="shared" si="145"/>
        <v>70</v>
      </c>
      <c r="GB87" s="45">
        <f t="shared" si="146"/>
        <v>41.5</v>
      </c>
      <c r="GC87" s="44">
        <f t="shared" si="147"/>
        <v>-28.5</v>
      </c>
      <c r="GD87" s="44">
        <f t="shared" si="148"/>
        <v>812.25</v>
      </c>
      <c r="GE87" s="44"/>
      <c r="GF87" s="44"/>
      <c r="GG87" s="44"/>
      <c r="GH87" s="44"/>
      <c r="GP87" s="1"/>
      <c r="GQ87" s="1">
        <v>3</v>
      </c>
      <c r="GR87">
        <f t="shared" si="149"/>
        <v>0</v>
      </c>
      <c r="GS87" s="45">
        <f t="shared" si="150"/>
        <v>62.5</v>
      </c>
      <c r="GT87" s="45">
        <f t="shared" si="151"/>
        <v>38</v>
      </c>
      <c r="GU87" s="44">
        <f t="shared" si="152"/>
        <v>-24.5</v>
      </c>
      <c r="GV87" s="44">
        <f t="shared" si="153"/>
        <v>600.25</v>
      </c>
      <c r="GW87" s="44"/>
      <c r="GX87" s="44"/>
      <c r="GY87" s="44"/>
      <c r="GZ87" s="44"/>
      <c r="HI87" s="1">
        <v>3</v>
      </c>
      <c r="HJ87">
        <f t="shared" si="154"/>
        <v>2</v>
      </c>
      <c r="HK87" s="45">
        <f t="shared" si="155"/>
        <v>62.5</v>
      </c>
      <c r="HL87" s="45">
        <f t="shared" si="156"/>
        <v>99.5</v>
      </c>
      <c r="HM87" s="44">
        <f t="shared" si="157"/>
        <v>37</v>
      </c>
      <c r="HN87" s="44">
        <f t="shared" si="158"/>
        <v>1369</v>
      </c>
      <c r="HO87" s="44"/>
      <c r="HP87" s="44"/>
      <c r="HQ87" s="44"/>
      <c r="HR87" s="44"/>
      <c r="HZ87" s="1"/>
      <c r="IA87" s="1">
        <v>3</v>
      </c>
      <c r="IB87">
        <f>'Deepfakes gesamt (120)'!L87</f>
        <v>9</v>
      </c>
      <c r="IC87" s="45">
        <f t="shared" si="159"/>
        <v>91</v>
      </c>
      <c r="ID87" s="45">
        <f t="shared" si="160"/>
        <v>90.5</v>
      </c>
      <c r="IE87" s="44">
        <f t="shared" si="161"/>
        <v>-0.5</v>
      </c>
      <c r="IF87" s="44">
        <f t="shared" si="162"/>
        <v>0.25</v>
      </c>
      <c r="IG87" s="44"/>
      <c r="IH87" s="44"/>
      <c r="II87" s="44"/>
      <c r="IJ87" s="44"/>
      <c r="IR87" s="1"/>
      <c r="IT87" s="1">
        <v>3</v>
      </c>
      <c r="IU87" s="1">
        <f>'Deepfakes gesamt (120)'!M87</f>
        <v>4</v>
      </c>
      <c r="IV87" s="45">
        <f t="shared" si="163"/>
        <v>91</v>
      </c>
      <c r="IW87" s="45">
        <f t="shared" si="164"/>
        <v>40.5</v>
      </c>
      <c r="IX87" s="44">
        <f t="shared" si="165"/>
        <v>-50.5</v>
      </c>
      <c r="IY87" s="44">
        <f t="shared" si="166"/>
        <v>2550.25</v>
      </c>
      <c r="IZ87" s="44"/>
      <c r="JA87" s="44"/>
      <c r="JB87" s="44"/>
      <c r="JC87" s="44"/>
      <c r="JL87" s="1">
        <v>3</v>
      </c>
      <c r="JM87" s="1">
        <f>'Deepfakes gesamt (120)'!Q87</f>
        <v>4</v>
      </c>
      <c r="JN87" s="45">
        <f t="shared" si="167"/>
        <v>91</v>
      </c>
      <c r="JO87" s="45">
        <f t="shared" si="168"/>
        <v>72.5</v>
      </c>
      <c r="JP87" s="44">
        <f t="shared" si="169"/>
        <v>-18.5</v>
      </c>
      <c r="JQ87" s="44">
        <f t="shared" si="170"/>
        <v>342.25</v>
      </c>
      <c r="JR87" s="44"/>
      <c r="JS87" s="44"/>
      <c r="JT87" s="44"/>
      <c r="JU87" s="44"/>
      <c r="KD87" s="1">
        <v>2</v>
      </c>
      <c r="KE87" s="1">
        <f>'Deepfakes gesamt (120)'!Q87</f>
        <v>4</v>
      </c>
      <c r="KF87" s="45">
        <f t="shared" si="171"/>
        <v>71.5</v>
      </c>
      <c r="KG87" s="45">
        <f t="shared" si="172"/>
        <v>72.5</v>
      </c>
      <c r="KH87" s="44">
        <f t="shared" si="173"/>
        <v>1</v>
      </c>
      <c r="KI87" s="44">
        <f t="shared" si="174"/>
        <v>1</v>
      </c>
      <c r="KJ87" s="44"/>
      <c r="KK87" s="44"/>
      <c r="KL87" s="44"/>
      <c r="KM87" s="44"/>
    </row>
    <row r="88" spans="1:299" x14ac:dyDescent="0.2">
      <c r="A88" s="32">
        <v>87</v>
      </c>
      <c r="B88" s="1">
        <v>4</v>
      </c>
      <c r="C88" s="27">
        <v>2</v>
      </c>
      <c r="D88" s="27">
        <v>1</v>
      </c>
      <c r="E88" s="27">
        <v>2</v>
      </c>
      <c r="F88" s="27">
        <v>2</v>
      </c>
      <c r="G88" s="27">
        <v>1</v>
      </c>
      <c r="H88" s="27">
        <v>2</v>
      </c>
      <c r="I88" s="27">
        <v>2</v>
      </c>
      <c r="J88" s="27">
        <v>2</v>
      </c>
      <c r="K88" s="27">
        <v>1</v>
      </c>
      <c r="L88" s="27">
        <v>2</v>
      </c>
      <c r="M88">
        <f t="shared" si="102"/>
        <v>3</v>
      </c>
      <c r="N88">
        <f t="shared" si="103"/>
        <v>7</v>
      </c>
      <c r="O88">
        <f t="shared" si="104"/>
        <v>10</v>
      </c>
      <c r="T88">
        <v>87</v>
      </c>
      <c r="U88">
        <v>4</v>
      </c>
      <c r="V88">
        <f t="shared" si="175"/>
        <v>3</v>
      </c>
      <c r="X88">
        <v>5.79</v>
      </c>
      <c r="Y88">
        <v>1.28</v>
      </c>
      <c r="Z88">
        <f t="shared" si="105"/>
        <v>-1.79</v>
      </c>
      <c r="AA88">
        <f t="shared" si="106"/>
        <v>1.72</v>
      </c>
      <c r="AB88">
        <f t="shared" si="107"/>
        <v>-3.0788000000000002</v>
      </c>
      <c r="AE88">
        <f t="shared" si="108"/>
        <v>3.2040999999999999</v>
      </c>
      <c r="AF88">
        <f t="shared" si="109"/>
        <v>2.9583999999999997</v>
      </c>
      <c r="AP88">
        <v>87</v>
      </c>
      <c r="AQ88">
        <v>2</v>
      </c>
      <c r="AR88">
        <f t="shared" si="176"/>
        <v>3</v>
      </c>
      <c r="AS88">
        <v>2.69</v>
      </c>
      <c r="AT88">
        <f t="shared" si="110"/>
        <v>-0.69</v>
      </c>
      <c r="AU88">
        <f t="shared" si="111"/>
        <v>-1.1867999999999999</v>
      </c>
      <c r="AX88">
        <f t="shared" si="112"/>
        <v>0.47609999999999991</v>
      </c>
      <c r="BE88" s="32">
        <v>87</v>
      </c>
      <c r="BF88" s="27">
        <v>1</v>
      </c>
      <c r="BG88" s="27">
        <v>1</v>
      </c>
      <c r="BH88" s="27">
        <v>2</v>
      </c>
      <c r="BI88" s="27">
        <v>2</v>
      </c>
      <c r="BJ88" s="27">
        <v>2</v>
      </c>
      <c r="BK88">
        <f t="shared" si="113"/>
        <v>2</v>
      </c>
      <c r="BL88" s="1"/>
      <c r="BM88" s="1"/>
      <c r="BN88" s="45"/>
      <c r="BO88" s="1"/>
      <c r="BP88" s="1">
        <v>4</v>
      </c>
      <c r="BQ88">
        <f t="shared" si="114"/>
        <v>3</v>
      </c>
      <c r="BR88" s="45">
        <f t="shared" si="115"/>
        <v>22</v>
      </c>
      <c r="BS88" s="45">
        <f t="shared" si="116"/>
        <v>105</v>
      </c>
      <c r="BT88" s="44">
        <f t="shared" si="117"/>
        <v>83</v>
      </c>
      <c r="BU88" s="44">
        <f t="shared" si="118"/>
        <v>6889</v>
      </c>
      <c r="BV88" s="44"/>
      <c r="BW88" s="44"/>
      <c r="BX88" s="44"/>
      <c r="BY88" s="44"/>
      <c r="CI88" s="1">
        <v>2</v>
      </c>
      <c r="CJ88">
        <f t="shared" si="119"/>
        <v>3</v>
      </c>
      <c r="CK88" s="45">
        <f t="shared" si="120"/>
        <v>30.5</v>
      </c>
      <c r="CL88" s="45">
        <f t="shared" si="121"/>
        <v>105</v>
      </c>
      <c r="CM88" s="44">
        <f t="shared" si="122"/>
        <v>74.5</v>
      </c>
      <c r="CN88" s="44">
        <f t="shared" si="123"/>
        <v>5550.25</v>
      </c>
      <c r="CO88" s="44"/>
      <c r="CP88" s="44"/>
      <c r="CQ88" s="44"/>
      <c r="CR88" s="44"/>
      <c r="DA88" s="1">
        <v>4</v>
      </c>
      <c r="DB88">
        <f t="shared" si="124"/>
        <v>2</v>
      </c>
      <c r="DC88" s="45">
        <f t="shared" si="125"/>
        <v>22</v>
      </c>
      <c r="DD88" s="45">
        <f t="shared" si="126"/>
        <v>99.5</v>
      </c>
      <c r="DE88" s="44">
        <f t="shared" si="127"/>
        <v>77.5</v>
      </c>
      <c r="DF88" s="44">
        <f t="shared" si="128"/>
        <v>6006.25</v>
      </c>
      <c r="DG88" s="44"/>
      <c r="DH88" s="44"/>
      <c r="DI88" s="44"/>
      <c r="DJ88" s="44"/>
      <c r="DT88" s="1">
        <v>2</v>
      </c>
      <c r="DU88">
        <f t="shared" si="129"/>
        <v>2</v>
      </c>
      <c r="DV88" s="45">
        <f t="shared" si="130"/>
        <v>30.5</v>
      </c>
      <c r="DW88" s="45">
        <f t="shared" si="131"/>
        <v>99.5</v>
      </c>
      <c r="DX88" s="44">
        <f t="shared" si="132"/>
        <v>69</v>
      </c>
      <c r="DY88" s="44">
        <f t="shared" si="133"/>
        <v>4761</v>
      </c>
      <c r="DZ88" s="44"/>
      <c r="EA88" s="44"/>
      <c r="EB88" s="44"/>
      <c r="EC88" s="44"/>
      <c r="EL88" s="1">
        <v>3</v>
      </c>
      <c r="EM88">
        <f t="shared" si="134"/>
        <v>2</v>
      </c>
      <c r="EN88" s="45">
        <f t="shared" si="135"/>
        <v>102.5</v>
      </c>
      <c r="EO88" s="45">
        <f t="shared" si="136"/>
        <v>99.5</v>
      </c>
      <c r="EP88" s="44">
        <f t="shared" si="137"/>
        <v>-3</v>
      </c>
      <c r="EQ88" s="44">
        <f t="shared" si="138"/>
        <v>9</v>
      </c>
      <c r="ER88" s="44"/>
      <c r="ES88" s="44"/>
      <c r="ET88" s="44"/>
      <c r="EU88" s="44"/>
      <c r="FF88" s="1">
        <v>3</v>
      </c>
      <c r="FG88">
        <f t="shared" si="139"/>
        <v>3</v>
      </c>
      <c r="FH88" s="45">
        <f t="shared" si="140"/>
        <v>102.5</v>
      </c>
      <c r="FI88" s="45">
        <f t="shared" si="141"/>
        <v>105</v>
      </c>
      <c r="FJ88" s="44">
        <f t="shared" si="142"/>
        <v>2.5</v>
      </c>
      <c r="FK88" s="44">
        <f t="shared" si="143"/>
        <v>6.25</v>
      </c>
      <c r="FL88" s="44"/>
      <c r="FM88" s="44"/>
      <c r="FN88" s="44"/>
      <c r="FO88" s="44"/>
      <c r="FY88" s="1">
        <v>3</v>
      </c>
      <c r="FZ88">
        <f t="shared" si="144"/>
        <v>0</v>
      </c>
      <c r="GA88" s="45">
        <f t="shared" si="145"/>
        <v>70</v>
      </c>
      <c r="GB88" s="45">
        <f t="shared" si="146"/>
        <v>41.5</v>
      </c>
      <c r="GC88" s="44">
        <f t="shared" si="147"/>
        <v>-28.5</v>
      </c>
      <c r="GD88" s="44">
        <f t="shared" si="148"/>
        <v>812.25</v>
      </c>
      <c r="GE88" s="44"/>
      <c r="GF88" s="44"/>
      <c r="GG88" s="44"/>
      <c r="GH88" s="44"/>
      <c r="GP88" s="1"/>
      <c r="GQ88" s="1">
        <v>3</v>
      </c>
      <c r="GR88">
        <f t="shared" si="149"/>
        <v>0</v>
      </c>
      <c r="GS88" s="45">
        <f t="shared" si="150"/>
        <v>62.5</v>
      </c>
      <c r="GT88" s="45">
        <f t="shared" si="151"/>
        <v>38</v>
      </c>
      <c r="GU88" s="44">
        <f t="shared" si="152"/>
        <v>-24.5</v>
      </c>
      <c r="GV88" s="44">
        <f t="shared" si="153"/>
        <v>600.25</v>
      </c>
      <c r="GW88" s="44"/>
      <c r="GX88" s="44"/>
      <c r="GY88" s="44"/>
      <c r="GZ88" s="44"/>
      <c r="HI88" s="1">
        <v>3</v>
      </c>
      <c r="HJ88">
        <f t="shared" si="154"/>
        <v>2</v>
      </c>
      <c r="HK88" s="45">
        <f t="shared" si="155"/>
        <v>62.5</v>
      </c>
      <c r="HL88" s="45">
        <f t="shared" si="156"/>
        <v>99.5</v>
      </c>
      <c r="HM88" s="44">
        <f t="shared" si="157"/>
        <v>37</v>
      </c>
      <c r="HN88" s="44">
        <f t="shared" si="158"/>
        <v>1369</v>
      </c>
      <c r="HO88" s="44"/>
      <c r="HP88" s="44"/>
      <c r="HQ88" s="44"/>
      <c r="HR88" s="44"/>
      <c r="HZ88" s="1"/>
      <c r="IA88" s="1">
        <v>3</v>
      </c>
      <c r="IB88">
        <f>'Deepfakes gesamt (120)'!L88</f>
        <v>7</v>
      </c>
      <c r="IC88" s="45">
        <f t="shared" si="159"/>
        <v>91</v>
      </c>
      <c r="ID88" s="45">
        <f t="shared" si="160"/>
        <v>46</v>
      </c>
      <c r="IE88" s="44">
        <f t="shared" si="161"/>
        <v>-45</v>
      </c>
      <c r="IF88" s="44">
        <f t="shared" si="162"/>
        <v>2025</v>
      </c>
      <c r="IG88" s="44"/>
      <c r="IH88" s="44"/>
      <c r="II88" s="44"/>
      <c r="IJ88" s="44"/>
      <c r="IR88" s="1"/>
      <c r="IT88" s="1">
        <v>3</v>
      </c>
      <c r="IU88" s="1">
        <f>'Deepfakes gesamt (120)'!M88</f>
        <v>6</v>
      </c>
      <c r="IV88" s="45">
        <f t="shared" si="163"/>
        <v>91</v>
      </c>
      <c r="IW88" s="45">
        <f t="shared" si="164"/>
        <v>97.5</v>
      </c>
      <c r="IX88" s="44">
        <f t="shared" si="165"/>
        <v>6.5</v>
      </c>
      <c r="IY88" s="44">
        <f t="shared" si="166"/>
        <v>42.25</v>
      </c>
      <c r="IZ88" s="44"/>
      <c r="JA88" s="44"/>
      <c r="JB88" s="44"/>
      <c r="JC88" s="44"/>
      <c r="JL88" s="1">
        <v>3</v>
      </c>
      <c r="JM88" s="1">
        <f>'Deepfakes gesamt (120)'!Q88</f>
        <v>4</v>
      </c>
      <c r="JN88" s="45">
        <f t="shared" si="167"/>
        <v>91</v>
      </c>
      <c r="JO88" s="45">
        <f t="shared" si="168"/>
        <v>72.5</v>
      </c>
      <c r="JP88" s="44">
        <f t="shared" si="169"/>
        <v>-18.5</v>
      </c>
      <c r="JQ88" s="44">
        <f t="shared" si="170"/>
        <v>342.25</v>
      </c>
      <c r="JR88" s="44"/>
      <c r="JS88" s="44"/>
      <c r="JT88" s="44"/>
      <c r="JU88" s="44"/>
      <c r="KD88" s="1">
        <v>1</v>
      </c>
      <c r="KE88" s="1">
        <f>'Deepfakes gesamt (120)'!Q88</f>
        <v>4</v>
      </c>
      <c r="KF88" s="45">
        <f t="shared" si="171"/>
        <v>24.5</v>
      </c>
      <c r="KG88" s="45">
        <f t="shared" si="172"/>
        <v>72.5</v>
      </c>
      <c r="KH88" s="44">
        <f t="shared" si="173"/>
        <v>48</v>
      </c>
      <c r="KI88" s="44">
        <f t="shared" si="174"/>
        <v>2304</v>
      </c>
      <c r="KJ88" s="44"/>
      <c r="KK88" s="44"/>
      <c r="KL88" s="44"/>
      <c r="KM88" s="44"/>
    </row>
    <row r="89" spans="1:299" x14ac:dyDescent="0.2">
      <c r="A89" s="32">
        <v>88</v>
      </c>
      <c r="B89" s="1">
        <v>6</v>
      </c>
      <c r="C89" s="27">
        <v>2</v>
      </c>
      <c r="D89" s="27">
        <v>2</v>
      </c>
      <c r="E89" s="27">
        <v>2</v>
      </c>
      <c r="F89" s="27">
        <v>2</v>
      </c>
      <c r="G89" s="27">
        <v>2</v>
      </c>
      <c r="H89" s="27">
        <v>2</v>
      </c>
      <c r="I89" s="27">
        <v>2</v>
      </c>
      <c r="J89" s="27">
        <v>2</v>
      </c>
      <c r="K89" s="27">
        <v>2</v>
      </c>
      <c r="L89" s="27">
        <v>1</v>
      </c>
      <c r="M89">
        <f t="shared" si="102"/>
        <v>1</v>
      </c>
      <c r="N89">
        <f t="shared" si="103"/>
        <v>9</v>
      </c>
      <c r="O89">
        <f t="shared" si="104"/>
        <v>10</v>
      </c>
      <c r="T89">
        <v>88</v>
      </c>
      <c r="U89">
        <v>6</v>
      </c>
      <c r="V89">
        <f t="shared" si="175"/>
        <v>1</v>
      </c>
      <c r="X89">
        <v>5.79</v>
      </c>
      <c r="Y89">
        <v>1.28</v>
      </c>
      <c r="Z89">
        <f t="shared" si="105"/>
        <v>0.20999999999999996</v>
      </c>
      <c r="AA89">
        <f t="shared" si="106"/>
        <v>-0.28000000000000003</v>
      </c>
      <c r="AB89">
        <f t="shared" si="107"/>
        <v>-5.8799999999999998E-2</v>
      </c>
      <c r="AE89">
        <f t="shared" si="108"/>
        <v>4.4099999999999986E-2</v>
      </c>
      <c r="AF89">
        <f t="shared" si="109"/>
        <v>7.8400000000000011E-2</v>
      </c>
      <c r="AP89">
        <v>88</v>
      </c>
      <c r="AQ89">
        <v>2</v>
      </c>
      <c r="AR89">
        <f t="shared" si="176"/>
        <v>1</v>
      </c>
      <c r="AS89">
        <v>2.69</v>
      </c>
      <c r="AT89">
        <f t="shared" si="110"/>
        <v>-0.69</v>
      </c>
      <c r="AU89">
        <f t="shared" si="111"/>
        <v>0.19320000000000001</v>
      </c>
      <c r="AX89">
        <f t="shared" si="112"/>
        <v>0.47609999999999991</v>
      </c>
      <c r="BE89" s="32">
        <v>88</v>
      </c>
      <c r="BF89" s="27">
        <v>2</v>
      </c>
      <c r="BG89" s="27">
        <v>2</v>
      </c>
      <c r="BH89" s="27">
        <v>2</v>
      </c>
      <c r="BI89" s="27">
        <v>2</v>
      </c>
      <c r="BJ89" s="27">
        <v>1</v>
      </c>
      <c r="BK89">
        <f t="shared" si="113"/>
        <v>1</v>
      </c>
      <c r="BL89" s="1"/>
      <c r="BM89" s="1"/>
      <c r="BN89" s="45"/>
      <c r="BO89" s="1"/>
      <c r="BP89" s="1">
        <v>6</v>
      </c>
      <c r="BQ89">
        <f t="shared" si="114"/>
        <v>1</v>
      </c>
      <c r="BR89" s="45">
        <f t="shared" si="115"/>
        <v>60</v>
      </c>
      <c r="BS89" s="45">
        <f t="shared" si="116"/>
        <v>62.5</v>
      </c>
      <c r="BT89" s="44">
        <f t="shared" si="117"/>
        <v>2.5</v>
      </c>
      <c r="BU89" s="44">
        <f t="shared" si="118"/>
        <v>6.25</v>
      </c>
      <c r="BV89" s="44"/>
      <c r="BW89" s="44"/>
      <c r="BX89" s="44"/>
      <c r="BY89" s="44"/>
      <c r="CI89" s="1">
        <v>2</v>
      </c>
      <c r="CJ89">
        <f t="shared" si="119"/>
        <v>1</v>
      </c>
      <c r="CK89" s="45">
        <f t="shared" si="120"/>
        <v>30.5</v>
      </c>
      <c r="CL89" s="45">
        <f t="shared" si="121"/>
        <v>62.5</v>
      </c>
      <c r="CM89" s="44">
        <f t="shared" si="122"/>
        <v>32</v>
      </c>
      <c r="CN89" s="44">
        <f t="shared" si="123"/>
        <v>1024</v>
      </c>
      <c r="CO89" s="44"/>
      <c r="CP89" s="44"/>
      <c r="CQ89" s="44"/>
      <c r="CR89" s="44"/>
      <c r="DA89" s="1">
        <v>6</v>
      </c>
      <c r="DB89">
        <f t="shared" si="124"/>
        <v>1</v>
      </c>
      <c r="DC89" s="45">
        <f t="shared" si="125"/>
        <v>60</v>
      </c>
      <c r="DD89" s="45">
        <f t="shared" si="126"/>
        <v>72.5</v>
      </c>
      <c r="DE89" s="44">
        <f t="shared" si="127"/>
        <v>12.5</v>
      </c>
      <c r="DF89" s="44">
        <f t="shared" si="128"/>
        <v>156.25</v>
      </c>
      <c r="DG89" s="44"/>
      <c r="DH89" s="44"/>
      <c r="DI89" s="44"/>
      <c r="DJ89" s="44"/>
      <c r="DT89" s="1">
        <v>2</v>
      </c>
      <c r="DU89">
        <f t="shared" si="129"/>
        <v>1</v>
      </c>
      <c r="DV89" s="45">
        <f t="shared" si="130"/>
        <v>30.5</v>
      </c>
      <c r="DW89" s="45">
        <f t="shared" si="131"/>
        <v>72.5</v>
      </c>
      <c r="DX89" s="44">
        <f t="shared" si="132"/>
        <v>42</v>
      </c>
      <c r="DY89" s="44">
        <f t="shared" si="133"/>
        <v>1764</v>
      </c>
      <c r="DZ89" s="44"/>
      <c r="EA89" s="44"/>
      <c r="EB89" s="44"/>
      <c r="EC89" s="44"/>
      <c r="EL89" s="1">
        <v>1</v>
      </c>
      <c r="EM89">
        <f t="shared" si="134"/>
        <v>1</v>
      </c>
      <c r="EN89" s="45">
        <f t="shared" si="135"/>
        <v>14</v>
      </c>
      <c r="EO89" s="45">
        <f t="shared" si="136"/>
        <v>72.5</v>
      </c>
      <c r="EP89" s="44">
        <f t="shared" si="137"/>
        <v>58.5</v>
      </c>
      <c r="EQ89" s="44">
        <f t="shared" si="138"/>
        <v>3422.25</v>
      </c>
      <c r="ER89" s="44"/>
      <c r="ES89" s="44"/>
      <c r="ET89" s="44"/>
      <c r="EU89" s="44"/>
      <c r="FF89" s="1">
        <v>1</v>
      </c>
      <c r="FG89">
        <f t="shared" si="139"/>
        <v>1</v>
      </c>
      <c r="FH89" s="45">
        <f t="shared" si="140"/>
        <v>14</v>
      </c>
      <c r="FI89" s="45">
        <f t="shared" si="141"/>
        <v>62.5</v>
      </c>
      <c r="FJ89" s="44">
        <f t="shared" si="142"/>
        <v>48.5</v>
      </c>
      <c r="FK89" s="44">
        <f t="shared" si="143"/>
        <v>2352.25</v>
      </c>
      <c r="FL89" s="44"/>
      <c r="FM89" s="44"/>
      <c r="FN89" s="44"/>
      <c r="FO89" s="44"/>
      <c r="FY89" s="1">
        <v>3</v>
      </c>
      <c r="FZ89">
        <f t="shared" si="144"/>
        <v>1</v>
      </c>
      <c r="GA89" s="45">
        <f t="shared" si="145"/>
        <v>70</v>
      </c>
      <c r="GB89" s="45">
        <f t="shared" si="146"/>
        <v>101.5</v>
      </c>
      <c r="GC89" s="44">
        <f t="shared" si="147"/>
        <v>31.5</v>
      </c>
      <c r="GD89" s="44">
        <f t="shared" si="148"/>
        <v>992.25</v>
      </c>
      <c r="GE89" s="44"/>
      <c r="GF89" s="44"/>
      <c r="GG89" s="44"/>
      <c r="GH89" s="44"/>
      <c r="GP89" s="1"/>
      <c r="GQ89" s="1">
        <v>3</v>
      </c>
      <c r="GR89">
        <f t="shared" si="149"/>
        <v>1</v>
      </c>
      <c r="GS89" s="45">
        <f t="shared" si="150"/>
        <v>62.5</v>
      </c>
      <c r="GT89" s="45">
        <f t="shared" si="151"/>
        <v>95.5</v>
      </c>
      <c r="GU89" s="44">
        <f t="shared" si="152"/>
        <v>33</v>
      </c>
      <c r="GV89" s="44">
        <f t="shared" si="153"/>
        <v>1089</v>
      </c>
      <c r="GW89" s="44"/>
      <c r="GX89" s="44"/>
      <c r="GY89" s="44"/>
      <c r="GZ89" s="44"/>
      <c r="HI89" s="1">
        <v>3</v>
      </c>
      <c r="HJ89">
        <f t="shared" si="154"/>
        <v>1</v>
      </c>
      <c r="HK89" s="45">
        <f t="shared" si="155"/>
        <v>62.5</v>
      </c>
      <c r="HL89" s="45">
        <f t="shared" si="156"/>
        <v>72.5</v>
      </c>
      <c r="HM89" s="44">
        <f t="shared" si="157"/>
        <v>10</v>
      </c>
      <c r="HN89" s="44">
        <f t="shared" si="158"/>
        <v>100</v>
      </c>
      <c r="HO89" s="44"/>
      <c r="HP89" s="44"/>
      <c r="HQ89" s="44"/>
      <c r="HR89" s="44"/>
      <c r="HZ89" s="1"/>
      <c r="IA89" s="1">
        <v>2</v>
      </c>
      <c r="IB89">
        <f>'Deepfakes gesamt (120)'!L89</f>
        <v>8</v>
      </c>
      <c r="IC89" s="45">
        <f t="shared" si="159"/>
        <v>42.5</v>
      </c>
      <c r="ID89" s="45">
        <f t="shared" si="160"/>
        <v>67.5</v>
      </c>
      <c r="IE89" s="44">
        <f t="shared" si="161"/>
        <v>25</v>
      </c>
      <c r="IF89" s="44">
        <f t="shared" si="162"/>
        <v>625</v>
      </c>
      <c r="IG89" s="44"/>
      <c r="IH89" s="44"/>
      <c r="II89" s="44"/>
      <c r="IJ89" s="44"/>
      <c r="IR89" s="1"/>
      <c r="IT89" s="1">
        <v>2</v>
      </c>
      <c r="IU89" s="1">
        <f>'Deepfakes gesamt (120)'!M89</f>
        <v>7</v>
      </c>
      <c r="IV89" s="45">
        <f t="shared" si="163"/>
        <v>42.5</v>
      </c>
      <c r="IW89" s="45">
        <f t="shared" si="164"/>
        <v>110.5</v>
      </c>
      <c r="IX89" s="44">
        <f t="shared" si="165"/>
        <v>68</v>
      </c>
      <c r="IY89" s="44">
        <f t="shared" si="166"/>
        <v>4624</v>
      </c>
      <c r="IZ89" s="44"/>
      <c r="JA89" s="44"/>
      <c r="JB89" s="44"/>
      <c r="JC89" s="44"/>
      <c r="JL89" s="1">
        <v>2</v>
      </c>
      <c r="JM89" s="1">
        <f>'Deepfakes gesamt (120)'!Q89</f>
        <v>5</v>
      </c>
      <c r="JN89" s="45">
        <f t="shared" si="167"/>
        <v>42.5</v>
      </c>
      <c r="JO89" s="45">
        <f t="shared" si="168"/>
        <v>107</v>
      </c>
      <c r="JP89" s="44">
        <f t="shared" si="169"/>
        <v>64.5</v>
      </c>
      <c r="JQ89" s="44">
        <f t="shared" si="170"/>
        <v>4160.25</v>
      </c>
      <c r="JR89" s="44"/>
      <c r="JS89" s="44"/>
      <c r="JT89" s="44"/>
      <c r="JU89" s="44"/>
      <c r="KD89" s="1">
        <v>2</v>
      </c>
      <c r="KE89" s="1">
        <f>'Deepfakes gesamt (120)'!Q89</f>
        <v>5</v>
      </c>
      <c r="KF89" s="45">
        <f t="shared" si="171"/>
        <v>71.5</v>
      </c>
      <c r="KG89" s="45">
        <f t="shared" si="172"/>
        <v>107</v>
      </c>
      <c r="KH89" s="44">
        <f t="shared" si="173"/>
        <v>35.5</v>
      </c>
      <c r="KI89" s="44">
        <f t="shared" si="174"/>
        <v>1260.25</v>
      </c>
      <c r="KJ89" s="44"/>
      <c r="KK89" s="44"/>
      <c r="KL89" s="44"/>
      <c r="KM89" s="44"/>
    </row>
    <row r="90" spans="1:299" x14ac:dyDescent="0.2">
      <c r="A90" s="32">
        <v>89</v>
      </c>
      <c r="B90" s="1">
        <v>2</v>
      </c>
      <c r="C90" s="27">
        <v>2</v>
      </c>
      <c r="D90" s="27">
        <v>2</v>
      </c>
      <c r="E90" s="27">
        <v>2</v>
      </c>
      <c r="F90" s="27">
        <v>2</v>
      </c>
      <c r="G90" s="27">
        <v>2</v>
      </c>
      <c r="H90" s="27">
        <v>2</v>
      </c>
      <c r="I90" s="27">
        <v>2</v>
      </c>
      <c r="J90" s="27">
        <v>2</v>
      </c>
      <c r="K90" s="27">
        <v>2</v>
      </c>
      <c r="L90" s="27">
        <v>2</v>
      </c>
      <c r="M90">
        <f t="shared" si="102"/>
        <v>0</v>
      </c>
      <c r="N90">
        <f t="shared" si="103"/>
        <v>10</v>
      </c>
      <c r="O90">
        <f t="shared" si="104"/>
        <v>10</v>
      </c>
      <c r="T90">
        <v>89</v>
      </c>
      <c r="U90">
        <v>2</v>
      </c>
      <c r="V90">
        <f t="shared" si="175"/>
        <v>0</v>
      </c>
      <c r="X90">
        <v>5.79</v>
      </c>
      <c r="Y90">
        <v>1.28</v>
      </c>
      <c r="Z90">
        <f t="shared" si="105"/>
        <v>-3.79</v>
      </c>
      <c r="AA90">
        <f t="shared" si="106"/>
        <v>-1.28</v>
      </c>
      <c r="AB90">
        <f t="shared" si="107"/>
        <v>4.8512000000000004</v>
      </c>
      <c r="AE90">
        <f t="shared" si="108"/>
        <v>14.364100000000001</v>
      </c>
      <c r="AF90">
        <f t="shared" si="109"/>
        <v>1.6384000000000001</v>
      </c>
      <c r="AP90">
        <v>89</v>
      </c>
      <c r="AQ90">
        <v>2</v>
      </c>
      <c r="AR90">
        <f t="shared" si="176"/>
        <v>0</v>
      </c>
      <c r="AS90">
        <v>2.69</v>
      </c>
      <c r="AT90">
        <f t="shared" si="110"/>
        <v>-0.69</v>
      </c>
      <c r="AU90">
        <f t="shared" si="111"/>
        <v>0.88319999999999999</v>
      </c>
      <c r="AX90">
        <f t="shared" si="112"/>
        <v>0.47609999999999991</v>
      </c>
      <c r="BE90" s="32">
        <v>89</v>
      </c>
      <c r="BF90" s="27">
        <v>2</v>
      </c>
      <c r="BG90" s="27">
        <v>2</v>
      </c>
      <c r="BH90" s="27">
        <v>2</v>
      </c>
      <c r="BI90" s="27">
        <v>2</v>
      </c>
      <c r="BJ90" s="27">
        <v>2</v>
      </c>
      <c r="BK90">
        <f t="shared" si="113"/>
        <v>0</v>
      </c>
      <c r="BL90" s="1"/>
      <c r="BM90" s="1"/>
      <c r="BN90" s="45"/>
      <c r="BO90" s="1"/>
      <c r="BP90" s="1">
        <v>2</v>
      </c>
      <c r="BQ90">
        <f t="shared" si="114"/>
        <v>0</v>
      </c>
      <c r="BR90" s="45">
        <f t="shared" si="115"/>
        <v>4</v>
      </c>
      <c r="BS90" s="45">
        <f t="shared" si="116"/>
        <v>22</v>
      </c>
      <c r="BT90" s="44">
        <f t="shared" si="117"/>
        <v>18</v>
      </c>
      <c r="BU90" s="44">
        <f t="shared" si="118"/>
        <v>324</v>
      </c>
      <c r="BV90" s="44"/>
      <c r="BW90" s="44"/>
      <c r="BX90" s="44"/>
      <c r="BY90" s="44"/>
      <c r="CI90" s="1">
        <v>2</v>
      </c>
      <c r="CJ90">
        <f t="shared" si="119"/>
        <v>0</v>
      </c>
      <c r="CK90" s="45">
        <f t="shared" si="120"/>
        <v>30.5</v>
      </c>
      <c r="CL90" s="45">
        <f t="shared" si="121"/>
        <v>22</v>
      </c>
      <c r="CM90" s="44">
        <f t="shared" si="122"/>
        <v>-8.5</v>
      </c>
      <c r="CN90" s="44">
        <f t="shared" si="123"/>
        <v>72.25</v>
      </c>
      <c r="CO90" s="44"/>
      <c r="CP90" s="44"/>
      <c r="CQ90" s="44"/>
      <c r="CR90" s="44"/>
      <c r="DA90" s="1">
        <v>2</v>
      </c>
      <c r="DB90">
        <f t="shared" si="124"/>
        <v>0</v>
      </c>
      <c r="DC90" s="45">
        <f t="shared" si="125"/>
        <v>4</v>
      </c>
      <c r="DD90" s="45">
        <f t="shared" si="126"/>
        <v>27</v>
      </c>
      <c r="DE90" s="44">
        <f t="shared" si="127"/>
        <v>23</v>
      </c>
      <c r="DF90" s="44">
        <f t="shared" si="128"/>
        <v>529</v>
      </c>
      <c r="DG90" s="44"/>
      <c r="DH90" s="44"/>
      <c r="DI90" s="44"/>
      <c r="DJ90" s="44"/>
      <c r="DT90" s="1">
        <v>2</v>
      </c>
      <c r="DU90">
        <f t="shared" si="129"/>
        <v>0</v>
      </c>
      <c r="DV90" s="45">
        <f t="shared" si="130"/>
        <v>30.5</v>
      </c>
      <c r="DW90" s="45">
        <f t="shared" si="131"/>
        <v>27</v>
      </c>
      <c r="DX90" s="44">
        <f t="shared" si="132"/>
        <v>-3.5</v>
      </c>
      <c r="DY90" s="44">
        <f t="shared" si="133"/>
        <v>12.25</v>
      </c>
      <c r="DZ90" s="44"/>
      <c r="EA90" s="44"/>
      <c r="EB90" s="44"/>
      <c r="EC90" s="44"/>
      <c r="EL90" s="1">
        <v>2</v>
      </c>
      <c r="EM90">
        <f t="shared" si="134"/>
        <v>0</v>
      </c>
      <c r="EN90" s="45">
        <f t="shared" si="135"/>
        <v>56</v>
      </c>
      <c r="EO90" s="45">
        <f t="shared" si="136"/>
        <v>27</v>
      </c>
      <c r="EP90" s="44">
        <f t="shared" si="137"/>
        <v>-29</v>
      </c>
      <c r="EQ90" s="44">
        <f t="shared" si="138"/>
        <v>841</v>
      </c>
      <c r="ER90" s="44"/>
      <c r="ES90" s="44"/>
      <c r="ET90" s="44"/>
      <c r="EU90" s="44"/>
      <c r="FF90" s="1">
        <v>2</v>
      </c>
      <c r="FG90">
        <f t="shared" si="139"/>
        <v>0</v>
      </c>
      <c r="FH90" s="45">
        <f t="shared" si="140"/>
        <v>56</v>
      </c>
      <c r="FI90" s="45">
        <f t="shared" si="141"/>
        <v>22</v>
      </c>
      <c r="FJ90" s="44">
        <f t="shared" si="142"/>
        <v>-34</v>
      </c>
      <c r="FK90" s="44">
        <f t="shared" si="143"/>
        <v>1156</v>
      </c>
      <c r="FL90" s="44"/>
      <c r="FM90" s="44"/>
      <c r="FN90" s="44"/>
      <c r="FO90" s="44"/>
      <c r="FY90" s="1">
        <v>4</v>
      </c>
      <c r="FZ90">
        <f t="shared" si="144"/>
        <v>0</v>
      </c>
      <c r="GA90" s="45">
        <f t="shared" si="145"/>
        <v>108</v>
      </c>
      <c r="GB90" s="45">
        <f t="shared" si="146"/>
        <v>41.5</v>
      </c>
      <c r="GC90" s="44">
        <f t="shared" si="147"/>
        <v>-66.5</v>
      </c>
      <c r="GD90" s="44">
        <f t="shared" si="148"/>
        <v>4422.25</v>
      </c>
      <c r="GE90" s="44"/>
      <c r="GF90" s="44"/>
      <c r="GG90" s="44"/>
      <c r="GH90" s="44"/>
      <c r="GP90" s="1"/>
      <c r="GQ90" s="1">
        <v>1</v>
      </c>
      <c r="GR90">
        <f t="shared" si="149"/>
        <v>0</v>
      </c>
      <c r="GS90" s="45">
        <f t="shared" si="150"/>
        <v>4</v>
      </c>
      <c r="GT90" s="45">
        <f t="shared" si="151"/>
        <v>38</v>
      </c>
      <c r="GU90" s="44">
        <f t="shared" si="152"/>
        <v>34</v>
      </c>
      <c r="GV90" s="44">
        <f t="shared" si="153"/>
        <v>1156</v>
      </c>
      <c r="GW90" s="44"/>
      <c r="GX90" s="44"/>
      <c r="GY90" s="44"/>
      <c r="GZ90" s="44"/>
      <c r="HI90" s="1">
        <v>1</v>
      </c>
      <c r="HJ90">
        <f t="shared" si="154"/>
        <v>0</v>
      </c>
      <c r="HK90" s="45">
        <f t="shared" si="155"/>
        <v>4</v>
      </c>
      <c r="HL90" s="45">
        <f t="shared" si="156"/>
        <v>27</v>
      </c>
      <c r="HM90" s="44">
        <f t="shared" si="157"/>
        <v>23</v>
      </c>
      <c r="HN90" s="44">
        <f t="shared" si="158"/>
        <v>529</v>
      </c>
      <c r="HO90" s="44"/>
      <c r="HP90" s="44"/>
      <c r="HQ90" s="44"/>
      <c r="HR90" s="44"/>
      <c r="HZ90" s="1"/>
      <c r="IA90" s="1">
        <v>3</v>
      </c>
      <c r="IB90">
        <f>'Deepfakes gesamt (120)'!L90</f>
        <v>5</v>
      </c>
      <c r="IC90" s="45">
        <f t="shared" si="159"/>
        <v>91</v>
      </c>
      <c r="ID90" s="45">
        <f t="shared" si="160"/>
        <v>11</v>
      </c>
      <c r="IE90" s="44">
        <f t="shared" si="161"/>
        <v>-80</v>
      </c>
      <c r="IF90" s="44">
        <f t="shared" si="162"/>
        <v>6400</v>
      </c>
      <c r="IG90" s="44"/>
      <c r="IH90" s="44"/>
      <c r="II90" s="44"/>
      <c r="IJ90" s="44"/>
      <c r="IR90" s="1"/>
      <c r="IT90" s="1">
        <v>3</v>
      </c>
      <c r="IU90" s="1">
        <f>'Deepfakes gesamt (120)'!M90</f>
        <v>10</v>
      </c>
      <c r="IV90" s="45">
        <f t="shared" si="163"/>
        <v>91</v>
      </c>
      <c r="IW90" s="45">
        <f t="shared" si="164"/>
        <v>119.5</v>
      </c>
      <c r="IX90" s="44">
        <f t="shared" si="165"/>
        <v>28.5</v>
      </c>
      <c r="IY90" s="44">
        <f t="shared" si="166"/>
        <v>812.25</v>
      </c>
      <c r="IZ90" s="44"/>
      <c r="JA90" s="44"/>
      <c r="JB90" s="44"/>
      <c r="JC90" s="44"/>
      <c r="JL90" s="1">
        <v>3</v>
      </c>
      <c r="JM90" s="1">
        <f>'Deepfakes gesamt (120)'!Q90</f>
        <v>5</v>
      </c>
      <c r="JN90" s="45">
        <f t="shared" si="167"/>
        <v>91</v>
      </c>
      <c r="JO90" s="45">
        <f t="shared" si="168"/>
        <v>107</v>
      </c>
      <c r="JP90" s="44">
        <f t="shared" si="169"/>
        <v>16</v>
      </c>
      <c r="JQ90" s="44">
        <f t="shared" si="170"/>
        <v>256</v>
      </c>
      <c r="JR90" s="44"/>
      <c r="JS90" s="44"/>
      <c r="JT90" s="44"/>
      <c r="JU90" s="44"/>
      <c r="KD90" s="1">
        <v>2</v>
      </c>
      <c r="KE90" s="1">
        <f>'Deepfakes gesamt (120)'!Q90</f>
        <v>5</v>
      </c>
      <c r="KF90" s="45">
        <f t="shared" si="171"/>
        <v>71.5</v>
      </c>
      <c r="KG90" s="45">
        <f t="shared" si="172"/>
        <v>107</v>
      </c>
      <c r="KH90" s="44">
        <f t="shared" si="173"/>
        <v>35.5</v>
      </c>
      <c r="KI90" s="44">
        <f t="shared" si="174"/>
        <v>1260.25</v>
      </c>
      <c r="KJ90" s="44"/>
      <c r="KK90" s="44"/>
      <c r="KL90" s="44"/>
      <c r="KM90" s="44"/>
    </row>
    <row r="91" spans="1:299" x14ac:dyDescent="0.2">
      <c r="A91" s="32">
        <v>90</v>
      </c>
      <c r="B91" s="1">
        <v>4</v>
      </c>
      <c r="C91" s="27">
        <v>2</v>
      </c>
      <c r="D91" s="27">
        <v>2</v>
      </c>
      <c r="E91" s="27">
        <v>2</v>
      </c>
      <c r="F91" s="27">
        <v>2</v>
      </c>
      <c r="G91" s="27">
        <v>2</v>
      </c>
      <c r="H91" s="27">
        <v>2</v>
      </c>
      <c r="I91" s="27">
        <v>2</v>
      </c>
      <c r="J91" s="27">
        <v>2</v>
      </c>
      <c r="K91" s="27">
        <v>2</v>
      </c>
      <c r="L91" s="27">
        <v>2</v>
      </c>
      <c r="M91">
        <f t="shared" si="102"/>
        <v>0</v>
      </c>
      <c r="N91">
        <f t="shared" si="103"/>
        <v>10</v>
      </c>
      <c r="O91">
        <f t="shared" si="104"/>
        <v>10</v>
      </c>
      <c r="T91">
        <v>90</v>
      </c>
      <c r="U91">
        <v>4</v>
      </c>
      <c r="V91">
        <f t="shared" si="175"/>
        <v>0</v>
      </c>
      <c r="X91">
        <v>5.79</v>
      </c>
      <c r="Y91">
        <v>1.28</v>
      </c>
      <c r="Z91">
        <f t="shared" si="105"/>
        <v>-1.79</v>
      </c>
      <c r="AA91">
        <f t="shared" si="106"/>
        <v>-1.28</v>
      </c>
      <c r="AB91">
        <f t="shared" si="107"/>
        <v>2.2911999999999999</v>
      </c>
      <c r="AE91">
        <f t="shared" si="108"/>
        <v>3.2040999999999999</v>
      </c>
      <c r="AF91">
        <f t="shared" si="109"/>
        <v>1.6384000000000001</v>
      </c>
      <c r="AP91">
        <v>90</v>
      </c>
      <c r="AQ91">
        <v>2</v>
      </c>
      <c r="AR91">
        <f t="shared" si="176"/>
        <v>0</v>
      </c>
      <c r="AS91">
        <v>2.69</v>
      </c>
      <c r="AT91">
        <f t="shared" si="110"/>
        <v>-0.69</v>
      </c>
      <c r="AU91">
        <f t="shared" si="111"/>
        <v>0.88319999999999999</v>
      </c>
      <c r="AX91">
        <f t="shared" si="112"/>
        <v>0.47609999999999991</v>
      </c>
      <c r="BE91" s="32">
        <v>90</v>
      </c>
      <c r="BF91" s="27">
        <v>2</v>
      </c>
      <c r="BG91" s="27">
        <v>2</v>
      </c>
      <c r="BH91" s="27">
        <v>2</v>
      </c>
      <c r="BI91" s="27">
        <v>2</v>
      </c>
      <c r="BJ91" s="27">
        <v>2</v>
      </c>
      <c r="BK91">
        <f t="shared" si="113"/>
        <v>0</v>
      </c>
      <c r="BL91" s="1"/>
      <c r="BM91" s="1"/>
      <c r="BN91" s="45"/>
      <c r="BO91" s="1"/>
      <c r="BP91" s="1">
        <v>4</v>
      </c>
      <c r="BQ91">
        <f t="shared" si="114"/>
        <v>0</v>
      </c>
      <c r="BR91" s="45">
        <f t="shared" si="115"/>
        <v>22</v>
      </c>
      <c r="BS91" s="45">
        <f t="shared" si="116"/>
        <v>22</v>
      </c>
      <c r="BT91" s="44">
        <f t="shared" si="117"/>
        <v>0</v>
      </c>
      <c r="BU91" s="44">
        <f t="shared" si="118"/>
        <v>0</v>
      </c>
      <c r="BV91" s="44"/>
      <c r="BW91" s="44"/>
      <c r="BX91" s="44"/>
      <c r="BY91" s="44"/>
      <c r="CI91" s="1">
        <v>2</v>
      </c>
      <c r="CJ91">
        <f t="shared" si="119"/>
        <v>0</v>
      </c>
      <c r="CK91" s="45">
        <f t="shared" si="120"/>
        <v>30.5</v>
      </c>
      <c r="CL91" s="45">
        <f t="shared" si="121"/>
        <v>22</v>
      </c>
      <c r="CM91" s="44">
        <f t="shared" si="122"/>
        <v>-8.5</v>
      </c>
      <c r="CN91" s="44">
        <f t="shared" si="123"/>
        <v>72.25</v>
      </c>
      <c r="CO91" s="44"/>
      <c r="CP91" s="44"/>
      <c r="CQ91" s="44"/>
      <c r="CR91" s="44"/>
      <c r="DA91" s="1">
        <v>4</v>
      </c>
      <c r="DB91">
        <f t="shared" si="124"/>
        <v>0</v>
      </c>
      <c r="DC91" s="45">
        <f t="shared" si="125"/>
        <v>22</v>
      </c>
      <c r="DD91" s="45">
        <f t="shared" si="126"/>
        <v>27</v>
      </c>
      <c r="DE91" s="44">
        <f t="shared" si="127"/>
        <v>5</v>
      </c>
      <c r="DF91" s="44">
        <f t="shared" si="128"/>
        <v>25</v>
      </c>
      <c r="DG91" s="44"/>
      <c r="DH91" s="44"/>
      <c r="DI91" s="44"/>
      <c r="DJ91" s="44"/>
      <c r="DT91" s="1">
        <v>2</v>
      </c>
      <c r="DU91">
        <f t="shared" si="129"/>
        <v>0</v>
      </c>
      <c r="DV91" s="45">
        <f t="shared" si="130"/>
        <v>30.5</v>
      </c>
      <c r="DW91" s="45">
        <f t="shared" si="131"/>
        <v>27</v>
      </c>
      <c r="DX91" s="44">
        <f t="shared" si="132"/>
        <v>-3.5</v>
      </c>
      <c r="DY91" s="44">
        <f t="shared" si="133"/>
        <v>12.25</v>
      </c>
      <c r="DZ91" s="44"/>
      <c r="EA91" s="44"/>
      <c r="EB91" s="44"/>
      <c r="EC91" s="44"/>
      <c r="EL91" s="1">
        <v>1</v>
      </c>
      <c r="EM91">
        <f t="shared" si="134"/>
        <v>0</v>
      </c>
      <c r="EN91" s="45">
        <f t="shared" si="135"/>
        <v>14</v>
      </c>
      <c r="EO91" s="45">
        <f t="shared" si="136"/>
        <v>27</v>
      </c>
      <c r="EP91" s="44">
        <f t="shared" si="137"/>
        <v>13</v>
      </c>
      <c r="EQ91" s="44">
        <f t="shared" si="138"/>
        <v>169</v>
      </c>
      <c r="ER91" s="44"/>
      <c r="ES91" s="44"/>
      <c r="ET91" s="44"/>
      <c r="EU91" s="44"/>
      <c r="FF91" s="1">
        <v>1</v>
      </c>
      <c r="FG91">
        <f t="shared" si="139"/>
        <v>0</v>
      </c>
      <c r="FH91" s="45">
        <f t="shared" si="140"/>
        <v>14</v>
      </c>
      <c r="FI91" s="45">
        <f t="shared" si="141"/>
        <v>22</v>
      </c>
      <c r="FJ91" s="44">
        <f t="shared" si="142"/>
        <v>8</v>
      </c>
      <c r="FK91" s="44">
        <f t="shared" si="143"/>
        <v>64</v>
      </c>
      <c r="FL91" s="44"/>
      <c r="FM91" s="44"/>
      <c r="FN91" s="44"/>
      <c r="FO91" s="44"/>
      <c r="FY91" s="1">
        <v>2</v>
      </c>
      <c r="FZ91">
        <f t="shared" si="144"/>
        <v>0</v>
      </c>
      <c r="GA91" s="45">
        <f t="shared" si="145"/>
        <v>26.5</v>
      </c>
      <c r="GB91" s="45">
        <f t="shared" si="146"/>
        <v>41.5</v>
      </c>
      <c r="GC91" s="44">
        <f t="shared" si="147"/>
        <v>15</v>
      </c>
      <c r="GD91" s="44">
        <f t="shared" si="148"/>
        <v>225</v>
      </c>
      <c r="GE91" s="44"/>
      <c r="GF91" s="44"/>
      <c r="GG91" s="44"/>
      <c r="GH91" s="44"/>
      <c r="GP91" s="1"/>
      <c r="GQ91" s="1">
        <v>3</v>
      </c>
      <c r="GR91">
        <f t="shared" si="149"/>
        <v>0</v>
      </c>
      <c r="GS91" s="45">
        <f t="shared" si="150"/>
        <v>62.5</v>
      </c>
      <c r="GT91" s="45">
        <f t="shared" si="151"/>
        <v>38</v>
      </c>
      <c r="GU91" s="44">
        <f t="shared" si="152"/>
        <v>-24.5</v>
      </c>
      <c r="GV91" s="44">
        <f t="shared" si="153"/>
        <v>600.25</v>
      </c>
      <c r="GW91" s="44"/>
      <c r="GX91" s="44"/>
      <c r="GY91" s="44"/>
      <c r="GZ91" s="44"/>
      <c r="HI91" s="1">
        <v>3</v>
      </c>
      <c r="HJ91">
        <f t="shared" si="154"/>
        <v>0</v>
      </c>
      <c r="HK91" s="45">
        <f t="shared" si="155"/>
        <v>62.5</v>
      </c>
      <c r="HL91" s="45">
        <f t="shared" si="156"/>
        <v>27</v>
      </c>
      <c r="HM91" s="44">
        <f t="shared" si="157"/>
        <v>-35.5</v>
      </c>
      <c r="HN91" s="44">
        <f t="shared" si="158"/>
        <v>1260.25</v>
      </c>
      <c r="HO91" s="44"/>
      <c r="HP91" s="44"/>
      <c r="HQ91" s="44"/>
      <c r="HR91" s="44"/>
      <c r="HZ91" s="1"/>
      <c r="IA91" s="1">
        <v>1</v>
      </c>
      <c r="IB91">
        <f>'Deepfakes gesamt (120)'!L91</f>
        <v>6</v>
      </c>
      <c r="IC91" s="45">
        <f t="shared" si="159"/>
        <v>12</v>
      </c>
      <c r="ID91" s="45">
        <f t="shared" si="160"/>
        <v>26.5</v>
      </c>
      <c r="IE91" s="44">
        <f t="shared" si="161"/>
        <v>14.5</v>
      </c>
      <c r="IF91" s="44">
        <f t="shared" si="162"/>
        <v>210.25</v>
      </c>
      <c r="IG91" s="44"/>
      <c r="IH91" s="44"/>
      <c r="II91" s="44"/>
      <c r="IJ91" s="44"/>
      <c r="IR91" s="1"/>
      <c r="IT91" s="1">
        <v>1</v>
      </c>
      <c r="IU91" s="1">
        <f>'Deepfakes gesamt (120)'!M91</f>
        <v>3</v>
      </c>
      <c r="IV91" s="45">
        <f t="shared" si="163"/>
        <v>12</v>
      </c>
      <c r="IW91" s="45">
        <f t="shared" si="164"/>
        <v>16</v>
      </c>
      <c r="IX91" s="44">
        <f t="shared" si="165"/>
        <v>4</v>
      </c>
      <c r="IY91" s="44">
        <f t="shared" si="166"/>
        <v>16</v>
      </c>
      <c r="IZ91" s="44"/>
      <c r="JA91" s="44"/>
      <c r="JB91" s="44"/>
      <c r="JC91" s="44"/>
      <c r="JL91" s="1">
        <v>1</v>
      </c>
      <c r="JM91" s="1">
        <f>'Deepfakes gesamt (120)'!Q91</f>
        <v>2</v>
      </c>
      <c r="JN91" s="45">
        <f t="shared" si="167"/>
        <v>12</v>
      </c>
      <c r="JO91" s="45">
        <f t="shared" si="168"/>
        <v>9.5</v>
      </c>
      <c r="JP91" s="44">
        <f t="shared" si="169"/>
        <v>-2.5</v>
      </c>
      <c r="JQ91" s="44">
        <f t="shared" si="170"/>
        <v>6.25</v>
      </c>
      <c r="JR91" s="44"/>
      <c r="JS91" s="44"/>
      <c r="JT91" s="44"/>
      <c r="JU91" s="44"/>
      <c r="KD91" s="1">
        <v>1</v>
      </c>
      <c r="KE91" s="1">
        <f>'Deepfakes gesamt (120)'!Q91</f>
        <v>2</v>
      </c>
      <c r="KF91" s="45">
        <f t="shared" si="171"/>
        <v>24.5</v>
      </c>
      <c r="KG91" s="45">
        <f t="shared" si="172"/>
        <v>9.5</v>
      </c>
      <c r="KH91" s="44">
        <f t="shared" si="173"/>
        <v>-15</v>
      </c>
      <c r="KI91" s="44">
        <f t="shared" si="174"/>
        <v>225</v>
      </c>
      <c r="KJ91" s="44"/>
      <c r="KK91" s="44"/>
      <c r="KL91" s="44"/>
      <c r="KM91" s="44"/>
    </row>
    <row r="92" spans="1:299" x14ac:dyDescent="0.2">
      <c r="A92" s="32">
        <v>91</v>
      </c>
      <c r="B92" s="1">
        <v>5</v>
      </c>
      <c r="C92" s="27">
        <v>2</v>
      </c>
      <c r="D92" s="27">
        <v>2</v>
      </c>
      <c r="E92" s="27">
        <v>2</v>
      </c>
      <c r="F92" s="27">
        <v>2</v>
      </c>
      <c r="G92" s="27">
        <v>2</v>
      </c>
      <c r="H92" s="27">
        <v>2</v>
      </c>
      <c r="I92" s="27">
        <v>2</v>
      </c>
      <c r="J92" s="27">
        <v>2</v>
      </c>
      <c r="K92" s="27">
        <v>2</v>
      </c>
      <c r="L92" s="27">
        <v>2</v>
      </c>
      <c r="M92">
        <f t="shared" si="102"/>
        <v>0</v>
      </c>
      <c r="N92">
        <f t="shared" si="103"/>
        <v>10</v>
      </c>
      <c r="O92">
        <f t="shared" si="104"/>
        <v>10</v>
      </c>
      <c r="T92">
        <v>91</v>
      </c>
      <c r="U92">
        <v>5</v>
      </c>
      <c r="V92">
        <f t="shared" si="175"/>
        <v>0</v>
      </c>
      <c r="X92">
        <v>5.79</v>
      </c>
      <c r="Y92">
        <v>1.28</v>
      </c>
      <c r="Z92">
        <f t="shared" si="105"/>
        <v>-0.79</v>
      </c>
      <c r="AA92">
        <f t="shared" si="106"/>
        <v>-1.28</v>
      </c>
      <c r="AB92">
        <f t="shared" si="107"/>
        <v>1.0112000000000001</v>
      </c>
      <c r="AE92">
        <f t="shared" si="108"/>
        <v>0.6241000000000001</v>
      </c>
      <c r="AF92">
        <f t="shared" si="109"/>
        <v>1.6384000000000001</v>
      </c>
      <c r="AP92">
        <v>91</v>
      </c>
      <c r="AQ92">
        <v>3</v>
      </c>
      <c r="AR92">
        <f t="shared" si="176"/>
        <v>0</v>
      </c>
      <c r="AS92">
        <v>2.69</v>
      </c>
      <c r="AT92">
        <f t="shared" si="110"/>
        <v>0.31000000000000005</v>
      </c>
      <c r="AU92">
        <f t="shared" si="111"/>
        <v>-0.3968000000000001</v>
      </c>
      <c r="AX92">
        <f t="shared" si="112"/>
        <v>9.6100000000000033E-2</v>
      </c>
      <c r="BE92" s="32">
        <v>91</v>
      </c>
      <c r="BF92" s="27">
        <v>2</v>
      </c>
      <c r="BG92" s="27">
        <v>2</v>
      </c>
      <c r="BH92" s="27">
        <v>2</v>
      </c>
      <c r="BI92" s="27">
        <v>2</v>
      </c>
      <c r="BJ92" s="27">
        <v>2</v>
      </c>
      <c r="BK92">
        <f t="shared" si="113"/>
        <v>0</v>
      </c>
      <c r="BL92" s="1"/>
      <c r="BM92" s="1"/>
      <c r="BN92" s="45"/>
      <c r="BO92" s="1"/>
      <c r="BP92" s="1">
        <v>5</v>
      </c>
      <c r="BQ92">
        <f t="shared" si="114"/>
        <v>0</v>
      </c>
      <c r="BR92" s="45">
        <f t="shared" si="115"/>
        <v>42</v>
      </c>
      <c r="BS92" s="45">
        <f t="shared" si="116"/>
        <v>22</v>
      </c>
      <c r="BT92" s="44">
        <f t="shared" si="117"/>
        <v>-20</v>
      </c>
      <c r="BU92" s="44">
        <f t="shared" si="118"/>
        <v>400</v>
      </c>
      <c r="BV92" s="44"/>
      <c r="BW92" s="44"/>
      <c r="BX92" s="44"/>
      <c r="BY92" s="44"/>
      <c r="CI92" s="1">
        <v>3</v>
      </c>
      <c r="CJ92">
        <f t="shared" si="119"/>
        <v>0</v>
      </c>
      <c r="CK92" s="45">
        <f t="shared" si="120"/>
        <v>73.5</v>
      </c>
      <c r="CL92" s="45">
        <f t="shared" si="121"/>
        <v>22</v>
      </c>
      <c r="CM92" s="44">
        <f t="shared" si="122"/>
        <v>-51.5</v>
      </c>
      <c r="CN92" s="44">
        <f t="shared" si="123"/>
        <v>2652.25</v>
      </c>
      <c r="CO92" s="44"/>
      <c r="CP92" s="44"/>
      <c r="CQ92" s="44"/>
      <c r="CR92" s="44"/>
      <c r="DA92" s="1">
        <v>5</v>
      </c>
      <c r="DB92">
        <f t="shared" si="124"/>
        <v>0</v>
      </c>
      <c r="DC92" s="45">
        <f t="shared" si="125"/>
        <v>42</v>
      </c>
      <c r="DD92" s="45">
        <f t="shared" si="126"/>
        <v>27</v>
      </c>
      <c r="DE92" s="44">
        <f t="shared" si="127"/>
        <v>-15</v>
      </c>
      <c r="DF92" s="44">
        <f t="shared" si="128"/>
        <v>225</v>
      </c>
      <c r="DG92" s="44"/>
      <c r="DH92" s="44"/>
      <c r="DI92" s="44"/>
      <c r="DJ92" s="44"/>
      <c r="DT92" s="1">
        <v>3</v>
      </c>
      <c r="DU92">
        <f t="shared" si="129"/>
        <v>0</v>
      </c>
      <c r="DV92" s="45">
        <f t="shared" si="130"/>
        <v>73.5</v>
      </c>
      <c r="DW92" s="45">
        <f t="shared" si="131"/>
        <v>27</v>
      </c>
      <c r="DX92" s="44">
        <f t="shared" si="132"/>
        <v>-46.5</v>
      </c>
      <c r="DY92" s="44">
        <f t="shared" si="133"/>
        <v>2162.25</v>
      </c>
      <c r="DZ92" s="44"/>
      <c r="EA92" s="44"/>
      <c r="EB92" s="44"/>
      <c r="EC92" s="44"/>
      <c r="EL92" s="1">
        <v>3</v>
      </c>
      <c r="EM92">
        <f t="shared" si="134"/>
        <v>0</v>
      </c>
      <c r="EN92" s="45">
        <f t="shared" si="135"/>
        <v>102.5</v>
      </c>
      <c r="EO92" s="45">
        <f t="shared" si="136"/>
        <v>27</v>
      </c>
      <c r="EP92" s="44">
        <f t="shared" si="137"/>
        <v>-75.5</v>
      </c>
      <c r="EQ92" s="44">
        <f t="shared" si="138"/>
        <v>5700.25</v>
      </c>
      <c r="ER92" s="44"/>
      <c r="ES92" s="44"/>
      <c r="ET92" s="44"/>
      <c r="EU92" s="44"/>
      <c r="FF92" s="1">
        <v>3</v>
      </c>
      <c r="FG92">
        <f t="shared" si="139"/>
        <v>0</v>
      </c>
      <c r="FH92" s="45">
        <f t="shared" si="140"/>
        <v>102.5</v>
      </c>
      <c r="FI92" s="45">
        <f t="shared" si="141"/>
        <v>22</v>
      </c>
      <c r="FJ92" s="44">
        <f t="shared" si="142"/>
        <v>-80.5</v>
      </c>
      <c r="FK92" s="44">
        <f t="shared" si="143"/>
        <v>6480.25</v>
      </c>
      <c r="FL92" s="44"/>
      <c r="FM92" s="44"/>
      <c r="FN92" s="44"/>
      <c r="FO92" s="44"/>
      <c r="FY92" s="1">
        <v>3</v>
      </c>
      <c r="FZ92">
        <f t="shared" si="144"/>
        <v>0</v>
      </c>
      <c r="GA92" s="45">
        <f t="shared" si="145"/>
        <v>70</v>
      </c>
      <c r="GB92" s="45">
        <f t="shared" si="146"/>
        <v>41.5</v>
      </c>
      <c r="GC92" s="44">
        <f t="shared" si="147"/>
        <v>-28.5</v>
      </c>
      <c r="GD92" s="44">
        <f t="shared" si="148"/>
        <v>812.25</v>
      </c>
      <c r="GE92" s="44"/>
      <c r="GF92" s="44"/>
      <c r="GG92" s="44"/>
      <c r="GH92" s="44"/>
      <c r="GP92" s="1"/>
      <c r="GQ92" s="1">
        <v>1</v>
      </c>
      <c r="GR92">
        <f t="shared" si="149"/>
        <v>0</v>
      </c>
      <c r="GS92" s="45">
        <f t="shared" si="150"/>
        <v>4</v>
      </c>
      <c r="GT92" s="45">
        <f t="shared" si="151"/>
        <v>38</v>
      </c>
      <c r="GU92" s="44">
        <f t="shared" si="152"/>
        <v>34</v>
      </c>
      <c r="GV92" s="44">
        <f t="shared" si="153"/>
        <v>1156</v>
      </c>
      <c r="GW92" s="44"/>
      <c r="GX92" s="44"/>
      <c r="GY92" s="44"/>
      <c r="GZ92" s="44"/>
      <c r="HI92" s="1">
        <v>1</v>
      </c>
      <c r="HJ92">
        <f t="shared" si="154"/>
        <v>0</v>
      </c>
      <c r="HK92" s="45">
        <f t="shared" si="155"/>
        <v>4</v>
      </c>
      <c r="HL92" s="45">
        <f t="shared" si="156"/>
        <v>27</v>
      </c>
      <c r="HM92" s="44">
        <f t="shared" si="157"/>
        <v>23</v>
      </c>
      <c r="HN92" s="44">
        <f t="shared" si="158"/>
        <v>529</v>
      </c>
      <c r="HO92" s="44"/>
      <c r="HP92" s="44"/>
      <c r="HQ92" s="44"/>
      <c r="HR92" s="44"/>
      <c r="HZ92" s="1"/>
      <c r="IA92" s="1">
        <v>3</v>
      </c>
      <c r="IB92">
        <f>'Deepfakes gesamt (120)'!L92</f>
        <v>5</v>
      </c>
      <c r="IC92" s="45">
        <f t="shared" si="159"/>
        <v>91</v>
      </c>
      <c r="ID92" s="45">
        <f t="shared" si="160"/>
        <v>11</v>
      </c>
      <c r="IE92" s="44">
        <f t="shared" si="161"/>
        <v>-80</v>
      </c>
      <c r="IF92" s="44">
        <f t="shared" si="162"/>
        <v>6400</v>
      </c>
      <c r="IG92" s="44"/>
      <c r="IH92" s="44"/>
      <c r="II92" s="44"/>
      <c r="IJ92" s="44"/>
      <c r="IR92" s="1"/>
      <c r="IT92" s="1">
        <v>3</v>
      </c>
      <c r="IU92" s="1">
        <f>'Deepfakes gesamt (120)'!M92</f>
        <v>6</v>
      </c>
      <c r="IV92" s="45">
        <f t="shared" si="163"/>
        <v>91</v>
      </c>
      <c r="IW92" s="45">
        <f t="shared" si="164"/>
        <v>97.5</v>
      </c>
      <c r="IX92" s="44">
        <f t="shared" si="165"/>
        <v>6.5</v>
      </c>
      <c r="IY92" s="44">
        <f t="shared" si="166"/>
        <v>42.25</v>
      </c>
      <c r="IZ92" s="44"/>
      <c r="JA92" s="44"/>
      <c r="JB92" s="44"/>
      <c r="JC92" s="44"/>
      <c r="JL92" s="1">
        <v>3</v>
      </c>
      <c r="JM92" s="1">
        <f>'Deepfakes gesamt (120)'!Q92</f>
        <v>3</v>
      </c>
      <c r="JN92" s="45">
        <f t="shared" si="167"/>
        <v>91</v>
      </c>
      <c r="JO92" s="45">
        <f t="shared" si="168"/>
        <v>34</v>
      </c>
      <c r="JP92" s="44">
        <f t="shared" si="169"/>
        <v>-57</v>
      </c>
      <c r="JQ92" s="44">
        <f t="shared" si="170"/>
        <v>3249</v>
      </c>
      <c r="JR92" s="44"/>
      <c r="JS92" s="44"/>
      <c r="JT92" s="44"/>
      <c r="JU92" s="44"/>
      <c r="KD92" s="1">
        <v>1</v>
      </c>
      <c r="KE92" s="1">
        <f>'Deepfakes gesamt (120)'!Q92</f>
        <v>3</v>
      </c>
      <c r="KF92" s="45">
        <f t="shared" si="171"/>
        <v>24.5</v>
      </c>
      <c r="KG92" s="45">
        <f t="shared" si="172"/>
        <v>34</v>
      </c>
      <c r="KH92" s="44">
        <f t="shared" si="173"/>
        <v>9.5</v>
      </c>
      <c r="KI92" s="44">
        <f t="shared" si="174"/>
        <v>90.25</v>
      </c>
      <c r="KJ92" s="44"/>
      <c r="KK92" s="44"/>
      <c r="KL92" s="44"/>
      <c r="KM92" s="44"/>
    </row>
    <row r="93" spans="1:299" x14ac:dyDescent="0.2">
      <c r="A93" s="32">
        <v>92</v>
      </c>
      <c r="B93" s="1">
        <v>2</v>
      </c>
      <c r="C93" s="27">
        <v>2</v>
      </c>
      <c r="D93" s="27">
        <v>2</v>
      </c>
      <c r="E93" s="27">
        <v>2</v>
      </c>
      <c r="F93" s="27">
        <v>2</v>
      </c>
      <c r="G93" s="27">
        <v>2</v>
      </c>
      <c r="H93" s="27">
        <v>2</v>
      </c>
      <c r="I93" s="27">
        <v>2</v>
      </c>
      <c r="J93" s="27">
        <v>2</v>
      </c>
      <c r="K93" s="27">
        <v>2</v>
      </c>
      <c r="L93" s="27">
        <v>2</v>
      </c>
      <c r="M93">
        <f t="shared" si="102"/>
        <v>0</v>
      </c>
      <c r="N93">
        <f t="shared" si="103"/>
        <v>10</v>
      </c>
      <c r="O93">
        <f t="shared" si="104"/>
        <v>10</v>
      </c>
      <c r="T93">
        <v>92</v>
      </c>
      <c r="U93">
        <v>2</v>
      </c>
      <c r="V93">
        <f t="shared" si="175"/>
        <v>0</v>
      </c>
      <c r="X93">
        <v>5.79</v>
      </c>
      <c r="Y93">
        <v>1.28</v>
      </c>
      <c r="Z93">
        <f t="shared" si="105"/>
        <v>-3.79</v>
      </c>
      <c r="AA93">
        <f t="shared" si="106"/>
        <v>-1.28</v>
      </c>
      <c r="AB93">
        <f t="shared" si="107"/>
        <v>4.8512000000000004</v>
      </c>
      <c r="AE93">
        <f t="shared" si="108"/>
        <v>14.364100000000001</v>
      </c>
      <c r="AF93">
        <f t="shared" si="109"/>
        <v>1.6384000000000001</v>
      </c>
      <c r="AP93">
        <v>92</v>
      </c>
      <c r="AQ93">
        <v>2</v>
      </c>
      <c r="AR93">
        <f t="shared" si="176"/>
        <v>0</v>
      </c>
      <c r="AS93">
        <v>2.69</v>
      </c>
      <c r="AT93">
        <f t="shared" si="110"/>
        <v>-0.69</v>
      </c>
      <c r="AU93">
        <f t="shared" si="111"/>
        <v>0.88319999999999999</v>
      </c>
      <c r="AX93">
        <f t="shared" si="112"/>
        <v>0.47609999999999991</v>
      </c>
      <c r="BE93" s="32">
        <v>92</v>
      </c>
      <c r="BF93" s="27">
        <v>2</v>
      </c>
      <c r="BG93" s="27">
        <v>2</v>
      </c>
      <c r="BH93" s="27">
        <v>2</v>
      </c>
      <c r="BI93" s="27">
        <v>2</v>
      </c>
      <c r="BJ93" s="27">
        <v>2</v>
      </c>
      <c r="BK93">
        <f t="shared" si="113"/>
        <v>0</v>
      </c>
      <c r="BL93" s="1"/>
      <c r="BM93" s="1"/>
      <c r="BN93" s="45"/>
      <c r="BO93" s="1"/>
      <c r="BP93" s="1">
        <v>2</v>
      </c>
      <c r="BQ93">
        <f t="shared" si="114"/>
        <v>0</v>
      </c>
      <c r="BR93" s="45">
        <f t="shared" si="115"/>
        <v>4</v>
      </c>
      <c r="BS93" s="45">
        <f t="shared" si="116"/>
        <v>22</v>
      </c>
      <c r="BT93" s="44">
        <f t="shared" si="117"/>
        <v>18</v>
      </c>
      <c r="BU93" s="44">
        <f t="shared" si="118"/>
        <v>324</v>
      </c>
      <c r="BV93" s="44"/>
      <c r="BW93" s="44"/>
      <c r="BX93" s="44"/>
      <c r="BY93" s="44"/>
      <c r="CI93" s="1">
        <v>2</v>
      </c>
      <c r="CJ93">
        <f t="shared" si="119"/>
        <v>0</v>
      </c>
      <c r="CK93" s="45">
        <f t="shared" si="120"/>
        <v>30.5</v>
      </c>
      <c r="CL93" s="45">
        <f t="shared" si="121"/>
        <v>22</v>
      </c>
      <c r="CM93" s="44">
        <f t="shared" si="122"/>
        <v>-8.5</v>
      </c>
      <c r="CN93" s="44">
        <f t="shared" si="123"/>
        <v>72.25</v>
      </c>
      <c r="CO93" s="44"/>
      <c r="CP93" s="44"/>
      <c r="CQ93" s="44"/>
      <c r="CR93" s="44"/>
      <c r="DA93" s="1">
        <v>2</v>
      </c>
      <c r="DB93">
        <f t="shared" si="124"/>
        <v>0</v>
      </c>
      <c r="DC93" s="45">
        <f t="shared" si="125"/>
        <v>4</v>
      </c>
      <c r="DD93" s="45">
        <f t="shared" si="126"/>
        <v>27</v>
      </c>
      <c r="DE93" s="44">
        <f t="shared" si="127"/>
        <v>23</v>
      </c>
      <c r="DF93" s="44">
        <f t="shared" si="128"/>
        <v>529</v>
      </c>
      <c r="DG93" s="44"/>
      <c r="DH93" s="44"/>
      <c r="DI93" s="44"/>
      <c r="DJ93" s="44"/>
      <c r="DT93" s="1">
        <v>2</v>
      </c>
      <c r="DU93">
        <f t="shared" si="129"/>
        <v>0</v>
      </c>
      <c r="DV93" s="45">
        <f t="shared" si="130"/>
        <v>30.5</v>
      </c>
      <c r="DW93" s="45">
        <f t="shared" si="131"/>
        <v>27</v>
      </c>
      <c r="DX93" s="44">
        <f t="shared" si="132"/>
        <v>-3.5</v>
      </c>
      <c r="DY93" s="44">
        <f t="shared" si="133"/>
        <v>12.25</v>
      </c>
      <c r="DZ93" s="44"/>
      <c r="EA93" s="44"/>
      <c r="EB93" s="44"/>
      <c r="EC93" s="44"/>
      <c r="EL93" s="1">
        <v>1</v>
      </c>
      <c r="EM93">
        <f t="shared" si="134"/>
        <v>0</v>
      </c>
      <c r="EN93" s="45">
        <f t="shared" si="135"/>
        <v>14</v>
      </c>
      <c r="EO93" s="45">
        <f t="shared" si="136"/>
        <v>27</v>
      </c>
      <c r="EP93" s="44">
        <f t="shared" si="137"/>
        <v>13</v>
      </c>
      <c r="EQ93" s="44">
        <f t="shared" si="138"/>
        <v>169</v>
      </c>
      <c r="ER93" s="44"/>
      <c r="ES93" s="44"/>
      <c r="ET93" s="44"/>
      <c r="EU93" s="44"/>
      <c r="FF93" s="1">
        <v>1</v>
      </c>
      <c r="FG93">
        <f t="shared" si="139"/>
        <v>0</v>
      </c>
      <c r="FH93" s="45">
        <f t="shared" si="140"/>
        <v>14</v>
      </c>
      <c r="FI93" s="45">
        <f t="shared" si="141"/>
        <v>22</v>
      </c>
      <c r="FJ93" s="44">
        <f t="shared" si="142"/>
        <v>8</v>
      </c>
      <c r="FK93" s="44">
        <f t="shared" si="143"/>
        <v>64</v>
      </c>
      <c r="FL93" s="44"/>
      <c r="FM93" s="44"/>
      <c r="FN93" s="44"/>
      <c r="FO93" s="44"/>
      <c r="FY93" s="1">
        <v>2</v>
      </c>
      <c r="FZ93">
        <f t="shared" si="144"/>
        <v>0</v>
      </c>
      <c r="GA93" s="45">
        <f t="shared" si="145"/>
        <v>26.5</v>
      </c>
      <c r="GB93" s="45">
        <f t="shared" si="146"/>
        <v>41.5</v>
      </c>
      <c r="GC93" s="44">
        <f t="shared" si="147"/>
        <v>15</v>
      </c>
      <c r="GD93" s="44">
        <f t="shared" si="148"/>
        <v>225</v>
      </c>
      <c r="GE93" s="44"/>
      <c r="GF93" s="44"/>
      <c r="GG93" s="44"/>
      <c r="GH93" s="44"/>
      <c r="GP93" s="1"/>
      <c r="GQ93" s="1">
        <v>2</v>
      </c>
      <c r="GR93">
        <f t="shared" si="149"/>
        <v>0</v>
      </c>
      <c r="GS93" s="45">
        <f t="shared" si="150"/>
        <v>19.5</v>
      </c>
      <c r="GT93" s="45">
        <f t="shared" si="151"/>
        <v>38</v>
      </c>
      <c r="GU93" s="44">
        <f t="shared" si="152"/>
        <v>18.5</v>
      </c>
      <c r="GV93" s="44">
        <f t="shared" si="153"/>
        <v>342.25</v>
      </c>
      <c r="GW93" s="44"/>
      <c r="GX93" s="44"/>
      <c r="GY93" s="44"/>
      <c r="GZ93" s="44"/>
      <c r="HI93" s="1">
        <v>2</v>
      </c>
      <c r="HJ93">
        <f t="shared" si="154"/>
        <v>0</v>
      </c>
      <c r="HK93" s="45">
        <f t="shared" si="155"/>
        <v>19.5</v>
      </c>
      <c r="HL93" s="45">
        <f t="shared" si="156"/>
        <v>27</v>
      </c>
      <c r="HM93" s="44">
        <f t="shared" si="157"/>
        <v>7.5</v>
      </c>
      <c r="HN93" s="44">
        <f t="shared" si="158"/>
        <v>56.25</v>
      </c>
      <c r="HO93" s="44"/>
      <c r="HP93" s="44"/>
      <c r="HQ93" s="44"/>
      <c r="HR93" s="44"/>
      <c r="HZ93" s="1"/>
      <c r="IA93" s="1">
        <v>1</v>
      </c>
      <c r="IB93">
        <f>'Deepfakes gesamt (120)'!L93</f>
        <v>10</v>
      </c>
      <c r="IC93" s="45">
        <f t="shared" si="159"/>
        <v>12</v>
      </c>
      <c r="ID93" s="45">
        <f t="shared" si="160"/>
        <v>110.5</v>
      </c>
      <c r="IE93" s="44">
        <f t="shared" si="161"/>
        <v>98.5</v>
      </c>
      <c r="IF93" s="44">
        <f t="shared" si="162"/>
        <v>9702.25</v>
      </c>
      <c r="IG93" s="44"/>
      <c r="IH93" s="44"/>
      <c r="II93" s="44"/>
      <c r="IJ93" s="44"/>
      <c r="IR93" s="1"/>
      <c r="IT93" s="1">
        <v>1</v>
      </c>
      <c r="IU93" s="1">
        <f>'Deepfakes gesamt (120)'!M93</f>
        <v>5</v>
      </c>
      <c r="IV93" s="45">
        <f t="shared" si="163"/>
        <v>12</v>
      </c>
      <c r="IW93" s="45">
        <f t="shared" si="164"/>
        <v>72</v>
      </c>
      <c r="IX93" s="44">
        <f t="shared" si="165"/>
        <v>60</v>
      </c>
      <c r="IY93" s="44">
        <f t="shared" si="166"/>
        <v>3600</v>
      </c>
      <c r="IZ93" s="44"/>
      <c r="JA93" s="44"/>
      <c r="JB93" s="44"/>
      <c r="JC93" s="44"/>
      <c r="JL93" s="1">
        <v>1</v>
      </c>
      <c r="JM93" s="1">
        <f>'Deepfakes gesamt (120)'!Q93</f>
        <v>5</v>
      </c>
      <c r="JN93" s="45">
        <f t="shared" si="167"/>
        <v>12</v>
      </c>
      <c r="JO93" s="45">
        <f t="shared" si="168"/>
        <v>107</v>
      </c>
      <c r="JP93" s="44">
        <f t="shared" si="169"/>
        <v>95</v>
      </c>
      <c r="JQ93" s="44">
        <f t="shared" si="170"/>
        <v>9025</v>
      </c>
      <c r="JR93" s="44"/>
      <c r="JS93" s="44"/>
      <c r="JT93" s="44"/>
      <c r="JU93" s="44"/>
      <c r="KD93" s="1">
        <v>1</v>
      </c>
      <c r="KE93" s="1">
        <f>'Deepfakes gesamt (120)'!Q93</f>
        <v>5</v>
      </c>
      <c r="KF93" s="45">
        <f t="shared" si="171"/>
        <v>24.5</v>
      </c>
      <c r="KG93" s="45">
        <f t="shared" si="172"/>
        <v>107</v>
      </c>
      <c r="KH93" s="44">
        <f t="shared" si="173"/>
        <v>82.5</v>
      </c>
      <c r="KI93" s="44">
        <f t="shared" si="174"/>
        <v>6806.25</v>
      </c>
      <c r="KJ93" s="44"/>
      <c r="KK93" s="44"/>
      <c r="KL93" s="44"/>
      <c r="KM93" s="44"/>
    </row>
    <row r="94" spans="1:299" x14ac:dyDescent="0.2">
      <c r="A94" s="32">
        <v>93</v>
      </c>
      <c r="B94" s="1">
        <v>2</v>
      </c>
      <c r="C94" s="27">
        <v>2</v>
      </c>
      <c r="D94" s="27">
        <v>1</v>
      </c>
      <c r="E94" s="27">
        <v>2</v>
      </c>
      <c r="F94" s="27">
        <v>2</v>
      </c>
      <c r="G94" s="27">
        <v>1</v>
      </c>
      <c r="H94" s="27">
        <v>1</v>
      </c>
      <c r="I94" s="27">
        <v>1</v>
      </c>
      <c r="J94" s="27">
        <v>2</v>
      </c>
      <c r="K94" s="27">
        <v>1</v>
      </c>
      <c r="L94" s="27">
        <v>2</v>
      </c>
      <c r="M94">
        <f t="shared" si="102"/>
        <v>5</v>
      </c>
      <c r="N94">
        <f t="shared" si="103"/>
        <v>5</v>
      </c>
      <c r="O94">
        <f t="shared" si="104"/>
        <v>10</v>
      </c>
      <c r="T94">
        <v>93</v>
      </c>
      <c r="U94">
        <v>2</v>
      </c>
      <c r="V94">
        <f t="shared" si="175"/>
        <v>5</v>
      </c>
      <c r="X94">
        <v>5.79</v>
      </c>
      <c r="Y94">
        <v>1.28</v>
      </c>
      <c r="Z94">
        <f t="shared" si="105"/>
        <v>-3.79</v>
      </c>
      <c r="AA94">
        <f t="shared" si="106"/>
        <v>3.7199999999999998</v>
      </c>
      <c r="AB94">
        <f t="shared" si="107"/>
        <v>-14.098799999999999</v>
      </c>
      <c r="AE94">
        <f t="shared" si="108"/>
        <v>14.364100000000001</v>
      </c>
      <c r="AF94">
        <f t="shared" si="109"/>
        <v>13.838399999999998</v>
      </c>
      <c r="AP94">
        <v>93</v>
      </c>
      <c r="AQ94">
        <v>2</v>
      </c>
      <c r="AR94">
        <f t="shared" si="176"/>
        <v>5</v>
      </c>
      <c r="AS94">
        <v>2.69</v>
      </c>
      <c r="AT94">
        <f t="shared" si="110"/>
        <v>-0.69</v>
      </c>
      <c r="AU94">
        <f t="shared" si="111"/>
        <v>-2.5667999999999997</v>
      </c>
      <c r="AX94">
        <f t="shared" si="112"/>
        <v>0.47609999999999991</v>
      </c>
      <c r="BE94" s="32">
        <v>93</v>
      </c>
      <c r="BF94" s="27">
        <v>1</v>
      </c>
      <c r="BG94" s="27">
        <v>1</v>
      </c>
      <c r="BH94" s="27">
        <v>1</v>
      </c>
      <c r="BI94" s="27">
        <v>2</v>
      </c>
      <c r="BJ94" s="27">
        <v>2</v>
      </c>
      <c r="BK94">
        <f t="shared" si="113"/>
        <v>3</v>
      </c>
      <c r="BL94" s="1"/>
      <c r="BM94" s="1"/>
      <c r="BN94" s="45"/>
      <c r="BO94" s="1"/>
      <c r="BP94" s="1">
        <v>2</v>
      </c>
      <c r="BQ94">
        <f t="shared" si="114"/>
        <v>5</v>
      </c>
      <c r="BR94" s="45">
        <f t="shared" si="115"/>
        <v>4</v>
      </c>
      <c r="BS94" s="45">
        <f t="shared" si="116"/>
        <v>119</v>
      </c>
      <c r="BT94" s="44">
        <f t="shared" si="117"/>
        <v>115</v>
      </c>
      <c r="BU94" s="44">
        <f t="shared" si="118"/>
        <v>13225</v>
      </c>
      <c r="BV94" s="44"/>
      <c r="BW94" s="44"/>
      <c r="BX94" s="44"/>
      <c r="BY94" s="44"/>
      <c r="CI94" s="1">
        <v>2</v>
      </c>
      <c r="CJ94">
        <f t="shared" si="119"/>
        <v>5</v>
      </c>
      <c r="CK94" s="45">
        <f t="shared" si="120"/>
        <v>30.5</v>
      </c>
      <c r="CL94" s="45">
        <f t="shared" si="121"/>
        <v>119</v>
      </c>
      <c r="CM94" s="44">
        <f t="shared" si="122"/>
        <v>88.5</v>
      </c>
      <c r="CN94" s="44">
        <f t="shared" si="123"/>
        <v>7832.25</v>
      </c>
      <c r="CO94" s="44"/>
      <c r="CP94" s="44"/>
      <c r="CQ94" s="44"/>
      <c r="CR94" s="44"/>
      <c r="DA94" s="1">
        <v>2</v>
      </c>
      <c r="DB94">
        <f t="shared" si="124"/>
        <v>3</v>
      </c>
      <c r="DC94" s="45">
        <f t="shared" si="125"/>
        <v>4</v>
      </c>
      <c r="DD94" s="45">
        <f t="shared" si="126"/>
        <v>113</v>
      </c>
      <c r="DE94" s="44">
        <f t="shared" si="127"/>
        <v>109</v>
      </c>
      <c r="DF94" s="44">
        <f t="shared" si="128"/>
        <v>11881</v>
      </c>
      <c r="DG94" s="44"/>
      <c r="DH94" s="44"/>
      <c r="DI94" s="44"/>
      <c r="DJ94" s="44"/>
      <c r="DT94" s="1">
        <v>2</v>
      </c>
      <c r="DU94">
        <f t="shared" si="129"/>
        <v>3</v>
      </c>
      <c r="DV94" s="45">
        <f t="shared" si="130"/>
        <v>30.5</v>
      </c>
      <c r="DW94" s="45">
        <f t="shared" si="131"/>
        <v>113</v>
      </c>
      <c r="DX94" s="44">
        <f t="shared" si="132"/>
        <v>82.5</v>
      </c>
      <c r="DY94" s="44">
        <f t="shared" si="133"/>
        <v>6806.25</v>
      </c>
      <c r="DZ94" s="44"/>
      <c r="EA94" s="44"/>
      <c r="EB94" s="44"/>
      <c r="EC94" s="44"/>
      <c r="EL94" s="1">
        <v>3</v>
      </c>
      <c r="EM94">
        <f t="shared" si="134"/>
        <v>3</v>
      </c>
      <c r="EN94" s="45">
        <f t="shared" si="135"/>
        <v>102.5</v>
      </c>
      <c r="EO94" s="45">
        <f t="shared" si="136"/>
        <v>113</v>
      </c>
      <c r="EP94" s="44">
        <f t="shared" si="137"/>
        <v>10.5</v>
      </c>
      <c r="EQ94" s="44">
        <f t="shared" si="138"/>
        <v>110.25</v>
      </c>
      <c r="ER94" s="44"/>
      <c r="ES94" s="44"/>
      <c r="ET94" s="44"/>
      <c r="EU94" s="44"/>
      <c r="FF94" s="1">
        <v>3</v>
      </c>
      <c r="FG94">
        <f t="shared" si="139"/>
        <v>5</v>
      </c>
      <c r="FH94" s="45">
        <f t="shared" si="140"/>
        <v>102.5</v>
      </c>
      <c r="FI94" s="45">
        <f t="shared" si="141"/>
        <v>119</v>
      </c>
      <c r="FJ94" s="44">
        <f t="shared" si="142"/>
        <v>16.5</v>
      </c>
      <c r="FK94" s="44">
        <f t="shared" si="143"/>
        <v>272.25</v>
      </c>
      <c r="FL94" s="44"/>
      <c r="FM94" s="44"/>
      <c r="FN94" s="44"/>
      <c r="FO94" s="44"/>
      <c r="FY94" s="1">
        <v>2</v>
      </c>
      <c r="FZ94">
        <f t="shared" si="144"/>
        <v>0</v>
      </c>
      <c r="GA94" s="45">
        <f t="shared" si="145"/>
        <v>26.5</v>
      </c>
      <c r="GB94" s="45">
        <f t="shared" si="146"/>
        <v>41.5</v>
      </c>
      <c r="GC94" s="44">
        <f t="shared" si="147"/>
        <v>15</v>
      </c>
      <c r="GD94" s="44">
        <f t="shared" si="148"/>
        <v>225</v>
      </c>
      <c r="GE94" s="44"/>
      <c r="GF94" s="44"/>
      <c r="GG94" s="44"/>
      <c r="GH94" s="44"/>
      <c r="GP94" s="1"/>
      <c r="GQ94" s="1">
        <v>1</v>
      </c>
      <c r="GR94">
        <f t="shared" si="149"/>
        <v>0</v>
      </c>
      <c r="GS94" s="45">
        <f t="shared" si="150"/>
        <v>4</v>
      </c>
      <c r="GT94" s="45">
        <f t="shared" si="151"/>
        <v>38</v>
      </c>
      <c r="GU94" s="44">
        <f t="shared" si="152"/>
        <v>34</v>
      </c>
      <c r="GV94" s="44">
        <f t="shared" si="153"/>
        <v>1156</v>
      </c>
      <c r="GW94" s="44"/>
      <c r="GX94" s="44"/>
      <c r="GY94" s="44"/>
      <c r="GZ94" s="44"/>
      <c r="HI94" s="1">
        <v>1</v>
      </c>
      <c r="HJ94">
        <f t="shared" si="154"/>
        <v>3</v>
      </c>
      <c r="HK94" s="45">
        <f t="shared" si="155"/>
        <v>4</v>
      </c>
      <c r="HL94" s="45">
        <f t="shared" si="156"/>
        <v>113</v>
      </c>
      <c r="HM94" s="44">
        <f t="shared" si="157"/>
        <v>109</v>
      </c>
      <c r="HN94" s="44">
        <f t="shared" si="158"/>
        <v>11881</v>
      </c>
      <c r="HO94" s="44"/>
      <c r="HP94" s="44"/>
      <c r="HQ94" s="44"/>
      <c r="HR94" s="44"/>
      <c r="HZ94" s="1"/>
      <c r="IA94" s="1">
        <v>3</v>
      </c>
      <c r="IB94">
        <f>'Deepfakes gesamt (120)'!L94</f>
        <v>5</v>
      </c>
      <c r="IC94" s="45">
        <f t="shared" si="159"/>
        <v>91</v>
      </c>
      <c r="ID94" s="45">
        <f t="shared" si="160"/>
        <v>11</v>
      </c>
      <c r="IE94" s="44">
        <f t="shared" si="161"/>
        <v>-80</v>
      </c>
      <c r="IF94" s="44">
        <f t="shared" si="162"/>
        <v>6400</v>
      </c>
      <c r="IG94" s="44"/>
      <c r="IH94" s="44"/>
      <c r="II94" s="44"/>
      <c r="IJ94" s="44"/>
      <c r="IR94" s="1"/>
      <c r="IT94" s="1">
        <v>3</v>
      </c>
      <c r="IU94" s="1">
        <f>'Deepfakes gesamt (120)'!M94</f>
        <v>10</v>
      </c>
      <c r="IV94" s="45">
        <f t="shared" si="163"/>
        <v>91</v>
      </c>
      <c r="IW94" s="45">
        <f t="shared" si="164"/>
        <v>119.5</v>
      </c>
      <c r="IX94" s="44">
        <f t="shared" si="165"/>
        <v>28.5</v>
      </c>
      <c r="IY94" s="44">
        <f t="shared" si="166"/>
        <v>812.25</v>
      </c>
      <c r="IZ94" s="44"/>
      <c r="JA94" s="44"/>
      <c r="JB94" s="44"/>
      <c r="JC94" s="44"/>
      <c r="JL94" s="1">
        <v>3</v>
      </c>
      <c r="JM94" s="1">
        <f>'Deepfakes gesamt (120)'!Q94</f>
        <v>5</v>
      </c>
      <c r="JN94" s="45">
        <f t="shared" si="167"/>
        <v>91</v>
      </c>
      <c r="JO94" s="45">
        <f t="shared" si="168"/>
        <v>107</v>
      </c>
      <c r="JP94" s="44">
        <f t="shared" si="169"/>
        <v>16</v>
      </c>
      <c r="JQ94" s="44">
        <f t="shared" si="170"/>
        <v>256</v>
      </c>
      <c r="JR94" s="44"/>
      <c r="JS94" s="44"/>
      <c r="JT94" s="44"/>
      <c r="JU94" s="44"/>
      <c r="KD94" s="1">
        <v>1</v>
      </c>
      <c r="KE94" s="1">
        <f>'Deepfakes gesamt (120)'!Q94</f>
        <v>5</v>
      </c>
      <c r="KF94" s="45">
        <f t="shared" si="171"/>
        <v>24.5</v>
      </c>
      <c r="KG94" s="45">
        <f t="shared" si="172"/>
        <v>107</v>
      </c>
      <c r="KH94" s="44">
        <f t="shared" si="173"/>
        <v>82.5</v>
      </c>
      <c r="KI94" s="44">
        <f t="shared" si="174"/>
        <v>6806.25</v>
      </c>
      <c r="KJ94" s="44"/>
      <c r="KK94" s="44"/>
      <c r="KL94" s="44"/>
      <c r="KM94" s="44"/>
    </row>
    <row r="95" spans="1:299" x14ac:dyDescent="0.2">
      <c r="A95" s="32">
        <v>94</v>
      </c>
      <c r="B95" s="1">
        <v>8</v>
      </c>
      <c r="C95" s="27">
        <v>2</v>
      </c>
      <c r="D95" s="27">
        <v>2</v>
      </c>
      <c r="E95" s="27">
        <v>2</v>
      </c>
      <c r="F95" s="27">
        <v>2</v>
      </c>
      <c r="G95" s="27">
        <v>2</v>
      </c>
      <c r="H95" s="27">
        <v>2</v>
      </c>
      <c r="I95" s="27">
        <v>2</v>
      </c>
      <c r="J95" s="27">
        <v>2</v>
      </c>
      <c r="K95" s="27">
        <v>2</v>
      </c>
      <c r="L95" s="27">
        <v>2</v>
      </c>
      <c r="M95">
        <f t="shared" si="102"/>
        <v>0</v>
      </c>
      <c r="N95">
        <f t="shared" si="103"/>
        <v>10</v>
      </c>
      <c r="O95">
        <f t="shared" si="104"/>
        <v>10</v>
      </c>
      <c r="T95">
        <v>94</v>
      </c>
      <c r="U95">
        <v>8</v>
      </c>
      <c r="V95">
        <f t="shared" si="175"/>
        <v>0</v>
      </c>
      <c r="X95">
        <v>5.79</v>
      </c>
      <c r="Y95">
        <v>1.28</v>
      </c>
      <c r="Z95">
        <f t="shared" si="105"/>
        <v>2.21</v>
      </c>
      <c r="AA95">
        <f t="shared" si="106"/>
        <v>-1.28</v>
      </c>
      <c r="AB95">
        <f t="shared" si="107"/>
        <v>-2.8288000000000002</v>
      </c>
      <c r="AE95">
        <f t="shared" si="108"/>
        <v>4.8841000000000001</v>
      </c>
      <c r="AF95">
        <f t="shared" si="109"/>
        <v>1.6384000000000001</v>
      </c>
      <c r="AP95">
        <v>94</v>
      </c>
      <c r="AQ95">
        <v>3</v>
      </c>
      <c r="AR95">
        <f t="shared" si="176"/>
        <v>0</v>
      </c>
      <c r="AS95">
        <v>2.69</v>
      </c>
      <c r="AT95">
        <f t="shared" si="110"/>
        <v>0.31000000000000005</v>
      </c>
      <c r="AU95">
        <f t="shared" si="111"/>
        <v>-0.3968000000000001</v>
      </c>
      <c r="AX95">
        <f t="shared" si="112"/>
        <v>9.6100000000000033E-2</v>
      </c>
      <c r="BE95" s="32">
        <v>94</v>
      </c>
      <c r="BF95" s="27">
        <v>2</v>
      </c>
      <c r="BG95" s="27">
        <v>2</v>
      </c>
      <c r="BH95" s="27">
        <v>2</v>
      </c>
      <c r="BI95" s="27">
        <v>2</v>
      </c>
      <c r="BJ95" s="27">
        <v>2</v>
      </c>
      <c r="BK95">
        <f t="shared" si="113"/>
        <v>0</v>
      </c>
      <c r="BL95" s="1"/>
      <c r="BM95" s="1"/>
      <c r="BN95" s="45"/>
      <c r="BO95" s="1"/>
      <c r="BP95" s="1">
        <v>8</v>
      </c>
      <c r="BQ95">
        <f t="shared" si="114"/>
        <v>0</v>
      </c>
      <c r="BR95" s="45">
        <f t="shared" si="115"/>
        <v>108.5</v>
      </c>
      <c r="BS95" s="45">
        <f t="shared" si="116"/>
        <v>22</v>
      </c>
      <c r="BT95" s="44">
        <f t="shared" si="117"/>
        <v>-86.5</v>
      </c>
      <c r="BU95" s="44">
        <f t="shared" si="118"/>
        <v>7482.25</v>
      </c>
      <c r="BV95" s="44"/>
      <c r="BW95" s="44"/>
      <c r="BX95" s="44"/>
      <c r="BY95" s="44"/>
      <c r="CI95" s="1">
        <v>3</v>
      </c>
      <c r="CJ95">
        <f t="shared" si="119"/>
        <v>0</v>
      </c>
      <c r="CK95" s="45">
        <f t="shared" si="120"/>
        <v>73.5</v>
      </c>
      <c r="CL95" s="45">
        <f t="shared" si="121"/>
        <v>22</v>
      </c>
      <c r="CM95" s="44">
        <f t="shared" si="122"/>
        <v>-51.5</v>
      </c>
      <c r="CN95" s="44">
        <f t="shared" si="123"/>
        <v>2652.25</v>
      </c>
      <c r="CO95" s="44"/>
      <c r="CP95" s="44"/>
      <c r="CQ95" s="44"/>
      <c r="CR95" s="44"/>
      <c r="DA95" s="1">
        <v>8</v>
      </c>
      <c r="DB95">
        <f t="shared" si="124"/>
        <v>0</v>
      </c>
      <c r="DC95" s="45">
        <f t="shared" si="125"/>
        <v>108.5</v>
      </c>
      <c r="DD95" s="45">
        <f t="shared" si="126"/>
        <v>27</v>
      </c>
      <c r="DE95" s="44">
        <f t="shared" si="127"/>
        <v>-81.5</v>
      </c>
      <c r="DF95" s="44">
        <f t="shared" si="128"/>
        <v>6642.25</v>
      </c>
      <c r="DG95" s="44"/>
      <c r="DH95" s="44"/>
      <c r="DI95" s="44"/>
      <c r="DJ95" s="44"/>
      <c r="DT95" s="1">
        <v>3</v>
      </c>
      <c r="DU95">
        <f t="shared" si="129"/>
        <v>0</v>
      </c>
      <c r="DV95" s="45">
        <f t="shared" si="130"/>
        <v>73.5</v>
      </c>
      <c r="DW95" s="45">
        <f t="shared" si="131"/>
        <v>27</v>
      </c>
      <c r="DX95" s="44">
        <f t="shared" si="132"/>
        <v>-46.5</v>
      </c>
      <c r="DY95" s="44">
        <f t="shared" si="133"/>
        <v>2162.25</v>
      </c>
      <c r="DZ95" s="44"/>
      <c r="EA95" s="44"/>
      <c r="EB95" s="44"/>
      <c r="EC95" s="44"/>
      <c r="EL95" s="1">
        <v>3</v>
      </c>
      <c r="EM95">
        <f t="shared" si="134"/>
        <v>0</v>
      </c>
      <c r="EN95" s="45">
        <f t="shared" si="135"/>
        <v>102.5</v>
      </c>
      <c r="EO95" s="45">
        <f t="shared" si="136"/>
        <v>27</v>
      </c>
      <c r="EP95" s="44">
        <f t="shared" si="137"/>
        <v>-75.5</v>
      </c>
      <c r="EQ95" s="44">
        <f t="shared" si="138"/>
        <v>5700.25</v>
      </c>
      <c r="ER95" s="44"/>
      <c r="ES95" s="44"/>
      <c r="ET95" s="44"/>
      <c r="EU95" s="44"/>
      <c r="FF95" s="1">
        <v>3</v>
      </c>
      <c r="FG95">
        <f t="shared" si="139"/>
        <v>0</v>
      </c>
      <c r="FH95" s="45">
        <f t="shared" si="140"/>
        <v>102.5</v>
      </c>
      <c r="FI95" s="45">
        <f t="shared" si="141"/>
        <v>22</v>
      </c>
      <c r="FJ95" s="44">
        <f t="shared" si="142"/>
        <v>-80.5</v>
      </c>
      <c r="FK95" s="44">
        <f t="shared" si="143"/>
        <v>6480.25</v>
      </c>
      <c r="FL95" s="44"/>
      <c r="FM95" s="44"/>
      <c r="FN95" s="44"/>
      <c r="FO95" s="44"/>
      <c r="FY95" s="1">
        <v>4</v>
      </c>
      <c r="FZ95">
        <f t="shared" si="144"/>
        <v>0</v>
      </c>
      <c r="GA95" s="45">
        <f t="shared" si="145"/>
        <v>108</v>
      </c>
      <c r="GB95" s="45">
        <f t="shared" si="146"/>
        <v>41.5</v>
      </c>
      <c r="GC95" s="44">
        <f t="shared" si="147"/>
        <v>-66.5</v>
      </c>
      <c r="GD95" s="44">
        <f t="shared" si="148"/>
        <v>4422.25</v>
      </c>
      <c r="GE95" s="44"/>
      <c r="GF95" s="44"/>
      <c r="GG95" s="44"/>
      <c r="GH95" s="44"/>
      <c r="GP95" s="1"/>
      <c r="GQ95" s="1">
        <v>3</v>
      </c>
      <c r="GR95">
        <f t="shared" si="149"/>
        <v>0</v>
      </c>
      <c r="GS95" s="45">
        <f t="shared" si="150"/>
        <v>62.5</v>
      </c>
      <c r="GT95" s="45">
        <f t="shared" si="151"/>
        <v>38</v>
      </c>
      <c r="GU95" s="44">
        <f t="shared" si="152"/>
        <v>-24.5</v>
      </c>
      <c r="GV95" s="44">
        <f t="shared" si="153"/>
        <v>600.25</v>
      </c>
      <c r="GW95" s="44"/>
      <c r="GX95" s="44"/>
      <c r="GY95" s="44"/>
      <c r="GZ95" s="44"/>
      <c r="HI95" s="1">
        <v>3</v>
      </c>
      <c r="HJ95">
        <f t="shared" si="154"/>
        <v>0</v>
      </c>
      <c r="HK95" s="45">
        <f t="shared" si="155"/>
        <v>62.5</v>
      </c>
      <c r="HL95" s="45">
        <f t="shared" si="156"/>
        <v>27</v>
      </c>
      <c r="HM95" s="44">
        <f t="shared" si="157"/>
        <v>-35.5</v>
      </c>
      <c r="HN95" s="44">
        <f t="shared" si="158"/>
        <v>1260.25</v>
      </c>
      <c r="HO95" s="44"/>
      <c r="HP95" s="44"/>
      <c r="HQ95" s="44"/>
      <c r="HR95" s="44"/>
      <c r="HZ95" s="1"/>
      <c r="IA95" s="1">
        <v>3</v>
      </c>
      <c r="IB95">
        <f>'Deepfakes gesamt (120)'!L95</f>
        <v>6</v>
      </c>
      <c r="IC95" s="45">
        <f t="shared" si="159"/>
        <v>91</v>
      </c>
      <c r="ID95" s="45">
        <f t="shared" si="160"/>
        <v>26.5</v>
      </c>
      <c r="IE95" s="44">
        <f t="shared" si="161"/>
        <v>-64.5</v>
      </c>
      <c r="IF95" s="44">
        <f t="shared" si="162"/>
        <v>4160.25</v>
      </c>
      <c r="IG95" s="44"/>
      <c r="IH95" s="44"/>
      <c r="II95" s="44"/>
      <c r="IJ95" s="44"/>
      <c r="IR95" s="1"/>
      <c r="IT95" s="1">
        <v>3</v>
      </c>
      <c r="IU95" s="1">
        <f>'Deepfakes gesamt (120)'!M95</f>
        <v>5</v>
      </c>
      <c r="IV95" s="45">
        <f t="shared" si="163"/>
        <v>91</v>
      </c>
      <c r="IW95" s="45">
        <f t="shared" si="164"/>
        <v>72</v>
      </c>
      <c r="IX95" s="44">
        <f t="shared" si="165"/>
        <v>-19</v>
      </c>
      <c r="IY95" s="44">
        <f t="shared" si="166"/>
        <v>361</v>
      </c>
      <c r="IZ95" s="44"/>
      <c r="JA95" s="44"/>
      <c r="JB95" s="44"/>
      <c r="JC95" s="44"/>
      <c r="JL95" s="1">
        <v>3</v>
      </c>
      <c r="JM95" s="1">
        <f>'Deepfakes gesamt (120)'!Q95</f>
        <v>3</v>
      </c>
      <c r="JN95" s="45">
        <f t="shared" si="167"/>
        <v>91</v>
      </c>
      <c r="JO95" s="45">
        <f t="shared" si="168"/>
        <v>34</v>
      </c>
      <c r="JP95" s="44">
        <f t="shared" si="169"/>
        <v>-57</v>
      </c>
      <c r="JQ95" s="44">
        <f t="shared" si="170"/>
        <v>3249</v>
      </c>
      <c r="JR95" s="44"/>
      <c r="JS95" s="44"/>
      <c r="JT95" s="44"/>
      <c r="JU95" s="44"/>
      <c r="KD95" s="1">
        <v>2</v>
      </c>
      <c r="KE95" s="1">
        <f>'Deepfakes gesamt (120)'!Q95</f>
        <v>3</v>
      </c>
      <c r="KF95" s="45">
        <f t="shared" si="171"/>
        <v>71.5</v>
      </c>
      <c r="KG95" s="45">
        <f t="shared" si="172"/>
        <v>34</v>
      </c>
      <c r="KH95" s="44">
        <f t="shared" si="173"/>
        <v>-37.5</v>
      </c>
      <c r="KI95" s="44">
        <f t="shared" si="174"/>
        <v>1406.25</v>
      </c>
      <c r="KJ95" s="44"/>
      <c r="KK95" s="44"/>
      <c r="KL95" s="44"/>
      <c r="KM95" s="44"/>
    </row>
    <row r="96" spans="1:299" x14ac:dyDescent="0.2">
      <c r="A96" s="32">
        <v>95</v>
      </c>
      <c r="B96" s="1">
        <v>8</v>
      </c>
      <c r="C96" s="27">
        <v>2</v>
      </c>
      <c r="D96" s="27">
        <v>1</v>
      </c>
      <c r="E96" s="27">
        <v>2</v>
      </c>
      <c r="F96" s="27">
        <v>2</v>
      </c>
      <c r="G96" s="27">
        <v>2</v>
      </c>
      <c r="H96" s="27">
        <v>2</v>
      </c>
      <c r="I96" s="27">
        <v>1</v>
      </c>
      <c r="J96" s="27">
        <v>2</v>
      </c>
      <c r="K96" s="27">
        <v>2</v>
      </c>
      <c r="L96" s="27">
        <v>2</v>
      </c>
      <c r="M96">
        <f t="shared" si="102"/>
        <v>2</v>
      </c>
      <c r="N96">
        <f t="shared" si="103"/>
        <v>8</v>
      </c>
      <c r="O96">
        <f t="shared" si="104"/>
        <v>10</v>
      </c>
      <c r="T96">
        <v>95</v>
      </c>
      <c r="U96">
        <v>8</v>
      </c>
      <c r="V96">
        <f t="shared" ref="V96:V112" si="177">COUNTIF(C96:L96,"1")</f>
        <v>2</v>
      </c>
      <c r="X96">
        <v>5.79</v>
      </c>
      <c r="Y96">
        <v>1.28</v>
      </c>
      <c r="Z96">
        <f t="shared" si="105"/>
        <v>2.21</v>
      </c>
      <c r="AA96">
        <f t="shared" si="106"/>
        <v>0.72</v>
      </c>
      <c r="AB96">
        <f t="shared" si="107"/>
        <v>1.5911999999999999</v>
      </c>
      <c r="AE96">
        <f t="shared" si="108"/>
        <v>4.8841000000000001</v>
      </c>
      <c r="AF96">
        <f t="shared" si="109"/>
        <v>0.51839999999999997</v>
      </c>
      <c r="AP96">
        <v>95</v>
      </c>
      <c r="AQ96">
        <v>3</v>
      </c>
      <c r="AR96">
        <f t="shared" ref="AR96:AR112" si="178">COUNTIF(C96:L96,"1")</f>
        <v>2</v>
      </c>
      <c r="AS96">
        <v>2.69</v>
      </c>
      <c r="AT96">
        <f t="shared" si="110"/>
        <v>0.31000000000000005</v>
      </c>
      <c r="AU96">
        <f t="shared" si="111"/>
        <v>0.22320000000000004</v>
      </c>
      <c r="AX96">
        <f t="shared" si="112"/>
        <v>9.6100000000000033E-2</v>
      </c>
      <c r="BE96" s="32">
        <v>95</v>
      </c>
      <c r="BF96" s="27">
        <v>1</v>
      </c>
      <c r="BG96" s="27">
        <v>2</v>
      </c>
      <c r="BH96" s="27">
        <v>1</v>
      </c>
      <c r="BI96" s="27">
        <v>2</v>
      </c>
      <c r="BJ96" s="27">
        <v>2</v>
      </c>
      <c r="BK96">
        <f t="shared" si="113"/>
        <v>2</v>
      </c>
      <c r="BL96" s="1"/>
      <c r="BM96" s="1"/>
      <c r="BN96" s="45"/>
      <c r="BO96" s="1"/>
      <c r="BP96" s="1">
        <v>8</v>
      </c>
      <c r="BQ96">
        <f t="shared" si="114"/>
        <v>2</v>
      </c>
      <c r="BR96" s="45">
        <f t="shared" si="115"/>
        <v>108.5</v>
      </c>
      <c r="BS96" s="45">
        <f t="shared" si="116"/>
        <v>90</v>
      </c>
      <c r="BT96" s="44">
        <f t="shared" si="117"/>
        <v>-18.5</v>
      </c>
      <c r="BU96" s="44">
        <f t="shared" si="118"/>
        <v>342.25</v>
      </c>
      <c r="BV96" s="44"/>
      <c r="BW96" s="44"/>
      <c r="BX96" s="44"/>
      <c r="BY96" s="44"/>
      <c r="CI96" s="1">
        <v>3</v>
      </c>
      <c r="CJ96">
        <f t="shared" si="119"/>
        <v>2</v>
      </c>
      <c r="CK96" s="45">
        <f t="shared" si="120"/>
        <v>73.5</v>
      </c>
      <c r="CL96" s="45">
        <f t="shared" si="121"/>
        <v>90</v>
      </c>
      <c r="CM96" s="44">
        <f t="shared" si="122"/>
        <v>16.5</v>
      </c>
      <c r="CN96" s="44">
        <f t="shared" si="123"/>
        <v>272.25</v>
      </c>
      <c r="CO96" s="44"/>
      <c r="CP96" s="44"/>
      <c r="CQ96" s="44"/>
      <c r="CR96" s="44"/>
      <c r="DA96" s="1">
        <v>8</v>
      </c>
      <c r="DB96">
        <f t="shared" si="124"/>
        <v>2</v>
      </c>
      <c r="DC96" s="45">
        <f t="shared" si="125"/>
        <v>108.5</v>
      </c>
      <c r="DD96" s="45">
        <f t="shared" si="126"/>
        <v>99.5</v>
      </c>
      <c r="DE96" s="44">
        <f t="shared" si="127"/>
        <v>-9</v>
      </c>
      <c r="DF96" s="44">
        <f t="shared" si="128"/>
        <v>81</v>
      </c>
      <c r="DG96" s="44"/>
      <c r="DH96" s="44"/>
      <c r="DI96" s="44"/>
      <c r="DJ96" s="44"/>
      <c r="DT96" s="1">
        <v>3</v>
      </c>
      <c r="DU96">
        <f t="shared" si="129"/>
        <v>2</v>
      </c>
      <c r="DV96" s="45">
        <f t="shared" si="130"/>
        <v>73.5</v>
      </c>
      <c r="DW96" s="45">
        <f t="shared" si="131"/>
        <v>99.5</v>
      </c>
      <c r="DX96" s="44">
        <f t="shared" si="132"/>
        <v>26</v>
      </c>
      <c r="DY96" s="44">
        <f t="shared" si="133"/>
        <v>676</v>
      </c>
      <c r="DZ96" s="44"/>
      <c r="EA96" s="44"/>
      <c r="EB96" s="44"/>
      <c r="EC96" s="44"/>
      <c r="EL96" s="1">
        <v>3</v>
      </c>
      <c r="EM96">
        <f t="shared" si="134"/>
        <v>2</v>
      </c>
      <c r="EN96" s="45">
        <f t="shared" si="135"/>
        <v>102.5</v>
      </c>
      <c r="EO96" s="45">
        <f t="shared" si="136"/>
        <v>99.5</v>
      </c>
      <c r="EP96" s="44">
        <f t="shared" si="137"/>
        <v>-3</v>
      </c>
      <c r="EQ96" s="44">
        <f t="shared" si="138"/>
        <v>9</v>
      </c>
      <c r="ER96" s="44"/>
      <c r="ES96" s="44"/>
      <c r="ET96" s="44"/>
      <c r="EU96" s="44"/>
      <c r="FF96" s="1">
        <v>3</v>
      </c>
      <c r="FG96">
        <f t="shared" si="139"/>
        <v>2</v>
      </c>
      <c r="FH96" s="45">
        <f t="shared" si="140"/>
        <v>102.5</v>
      </c>
      <c r="FI96" s="45">
        <f t="shared" si="141"/>
        <v>90</v>
      </c>
      <c r="FJ96" s="44">
        <f t="shared" si="142"/>
        <v>-12.5</v>
      </c>
      <c r="FK96" s="44">
        <f t="shared" si="143"/>
        <v>156.25</v>
      </c>
      <c r="FL96" s="44"/>
      <c r="FM96" s="44"/>
      <c r="FN96" s="44"/>
      <c r="FO96" s="44"/>
      <c r="FY96" s="1">
        <v>3</v>
      </c>
      <c r="FZ96">
        <f t="shared" si="144"/>
        <v>0</v>
      </c>
      <c r="GA96" s="45">
        <f t="shared" si="145"/>
        <v>70</v>
      </c>
      <c r="GB96" s="45">
        <f t="shared" si="146"/>
        <v>41.5</v>
      </c>
      <c r="GC96" s="44">
        <f t="shared" si="147"/>
        <v>-28.5</v>
      </c>
      <c r="GD96" s="44">
        <f t="shared" si="148"/>
        <v>812.25</v>
      </c>
      <c r="GE96" s="44"/>
      <c r="GF96" s="44"/>
      <c r="GG96" s="44"/>
      <c r="GH96" s="44"/>
      <c r="GP96" s="1"/>
      <c r="GQ96" s="1">
        <v>4</v>
      </c>
      <c r="GR96">
        <f t="shared" si="149"/>
        <v>0</v>
      </c>
      <c r="GS96" s="45">
        <f t="shared" si="150"/>
        <v>107</v>
      </c>
      <c r="GT96" s="45">
        <f t="shared" si="151"/>
        <v>38</v>
      </c>
      <c r="GU96" s="44">
        <f t="shared" si="152"/>
        <v>-69</v>
      </c>
      <c r="GV96" s="44">
        <f t="shared" si="153"/>
        <v>4761</v>
      </c>
      <c r="GW96" s="44"/>
      <c r="GX96" s="44"/>
      <c r="GY96" s="44"/>
      <c r="GZ96" s="44"/>
      <c r="HI96" s="1">
        <v>4</v>
      </c>
      <c r="HJ96">
        <f t="shared" si="154"/>
        <v>2</v>
      </c>
      <c r="HK96" s="45">
        <f t="shared" si="155"/>
        <v>107</v>
      </c>
      <c r="HL96" s="45">
        <f t="shared" si="156"/>
        <v>99.5</v>
      </c>
      <c r="HM96" s="44">
        <f t="shared" si="157"/>
        <v>-7.5</v>
      </c>
      <c r="HN96" s="44">
        <f t="shared" si="158"/>
        <v>56.25</v>
      </c>
      <c r="HO96" s="44"/>
      <c r="HP96" s="44"/>
      <c r="HQ96" s="44"/>
      <c r="HR96" s="44"/>
      <c r="HZ96" s="1"/>
      <c r="IA96" s="1">
        <v>3</v>
      </c>
      <c r="IB96">
        <f>'Deepfakes gesamt (120)'!L96</f>
        <v>6</v>
      </c>
      <c r="IC96" s="45">
        <f t="shared" si="159"/>
        <v>91</v>
      </c>
      <c r="ID96" s="45">
        <f t="shared" si="160"/>
        <v>26.5</v>
      </c>
      <c r="IE96" s="44">
        <f t="shared" si="161"/>
        <v>-64.5</v>
      </c>
      <c r="IF96" s="44">
        <f t="shared" si="162"/>
        <v>4160.25</v>
      </c>
      <c r="IG96" s="44"/>
      <c r="IH96" s="44"/>
      <c r="II96" s="44"/>
      <c r="IJ96" s="44"/>
      <c r="IR96" s="1"/>
      <c r="IT96" s="1">
        <v>3</v>
      </c>
      <c r="IU96" s="1">
        <f>'Deepfakes gesamt (120)'!M96</f>
        <v>3</v>
      </c>
      <c r="IV96" s="45">
        <f t="shared" si="163"/>
        <v>91</v>
      </c>
      <c r="IW96" s="45">
        <f t="shared" si="164"/>
        <v>16</v>
      </c>
      <c r="IX96" s="44">
        <f t="shared" si="165"/>
        <v>-75</v>
      </c>
      <c r="IY96" s="44">
        <f t="shared" si="166"/>
        <v>5625</v>
      </c>
      <c r="IZ96" s="44"/>
      <c r="JA96" s="44"/>
      <c r="JB96" s="44"/>
      <c r="JC96" s="44"/>
      <c r="JL96" s="1">
        <v>3</v>
      </c>
      <c r="JM96" s="1">
        <f>'Deepfakes gesamt (120)'!Q96</f>
        <v>2</v>
      </c>
      <c r="JN96" s="45">
        <f t="shared" si="167"/>
        <v>91</v>
      </c>
      <c r="JO96" s="45">
        <f t="shared" si="168"/>
        <v>9.5</v>
      </c>
      <c r="JP96" s="44">
        <f t="shared" si="169"/>
        <v>-81.5</v>
      </c>
      <c r="JQ96" s="44">
        <f t="shared" si="170"/>
        <v>6642.25</v>
      </c>
      <c r="JR96" s="44"/>
      <c r="JS96" s="44"/>
      <c r="JT96" s="44"/>
      <c r="JU96" s="44"/>
      <c r="KD96" s="1">
        <v>1</v>
      </c>
      <c r="KE96" s="1">
        <f>'Deepfakes gesamt (120)'!Q96</f>
        <v>2</v>
      </c>
      <c r="KF96" s="45">
        <f t="shared" si="171"/>
        <v>24.5</v>
      </c>
      <c r="KG96" s="45">
        <f t="shared" si="172"/>
        <v>9.5</v>
      </c>
      <c r="KH96" s="44">
        <f t="shared" si="173"/>
        <v>-15</v>
      </c>
      <c r="KI96" s="44">
        <f t="shared" si="174"/>
        <v>225</v>
      </c>
      <c r="KJ96" s="44"/>
      <c r="KK96" s="44"/>
      <c r="KL96" s="44"/>
      <c r="KM96" s="44"/>
    </row>
    <row r="97" spans="1:299" x14ac:dyDescent="0.2">
      <c r="A97" s="32">
        <v>96</v>
      </c>
      <c r="B97" s="1">
        <v>2</v>
      </c>
      <c r="C97" s="27">
        <v>2</v>
      </c>
      <c r="D97" s="27">
        <v>2</v>
      </c>
      <c r="E97" s="27">
        <v>2</v>
      </c>
      <c r="F97" s="27">
        <v>2</v>
      </c>
      <c r="G97" s="27">
        <v>2</v>
      </c>
      <c r="H97" s="27">
        <v>2</v>
      </c>
      <c r="I97" s="27">
        <v>2</v>
      </c>
      <c r="J97" s="27">
        <v>2</v>
      </c>
      <c r="K97" s="27">
        <v>2</v>
      </c>
      <c r="L97" s="27">
        <v>2</v>
      </c>
      <c r="M97">
        <f t="shared" si="102"/>
        <v>0</v>
      </c>
      <c r="N97">
        <f t="shared" si="103"/>
        <v>10</v>
      </c>
      <c r="O97">
        <f t="shared" si="104"/>
        <v>10</v>
      </c>
      <c r="T97">
        <v>96</v>
      </c>
      <c r="U97">
        <v>2</v>
      </c>
      <c r="V97">
        <f t="shared" si="177"/>
        <v>0</v>
      </c>
      <c r="X97">
        <v>5.79</v>
      </c>
      <c r="Y97">
        <v>1.28</v>
      </c>
      <c r="Z97">
        <f t="shared" si="105"/>
        <v>-3.79</v>
      </c>
      <c r="AA97">
        <f t="shared" si="106"/>
        <v>-1.28</v>
      </c>
      <c r="AB97">
        <f t="shared" si="107"/>
        <v>4.8512000000000004</v>
      </c>
      <c r="AE97">
        <f t="shared" si="108"/>
        <v>14.364100000000001</v>
      </c>
      <c r="AF97">
        <f t="shared" si="109"/>
        <v>1.6384000000000001</v>
      </c>
      <c r="AP97">
        <v>96</v>
      </c>
      <c r="AQ97">
        <v>2</v>
      </c>
      <c r="AR97">
        <f t="shared" si="178"/>
        <v>0</v>
      </c>
      <c r="AS97">
        <v>2.69</v>
      </c>
      <c r="AT97">
        <f t="shared" si="110"/>
        <v>-0.69</v>
      </c>
      <c r="AU97">
        <f t="shared" si="111"/>
        <v>0.88319999999999999</v>
      </c>
      <c r="AX97">
        <f t="shared" si="112"/>
        <v>0.47609999999999991</v>
      </c>
      <c r="BE97" s="32">
        <v>96</v>
      </c>
      <c r="BF97" s="27">
        <v>2</v>
      </c>
      <c r="BG97" s="27">
        <v>2</v>
      </c>
      <c r="BH97" s="27">
        <v>2</v>
      </c>
      <c r="BI97" s="27">
        <v>2</v>
      </c>
      <c r="BJ97" s="27">
        <v>2</v>
      </c>
      <c r="BK97">
        <f t="shared" si="113"/>
        <v>0</v>
      </c>
      <c r="BL97" s="1"/>
      <c r="BM97" s="1"/>
      <c r="BN97" s="45"/>
      <c r="BO97" s="1"/>
      <c r="BP97" s="1">
        <v>2</v>
      </c>
      <c r="BQ97">
        <f t="shared" si="114"/>
        <v>0</v>
      </c>
      <c r="BR97" s="45">
        <f t="shared" si="115"/>
        <v>4</v>
      </c>
      <c r="BS97" s="45">
        <f t="shared" si="116"/>
        <v>22</v>
      </c>
      <c r="BT97" s="44">
        <f t="shared" si="117"/>
        <v>18</v>
      </c>
      <c r="BU97" s="44">
        <f t="shared" si="118"/>
        <v>324</v>
      </c>
      <c r="BV97" s="44"/>
      <c r="BW97" s="44"/>
      <c r="BX97" s="44"/>
      <c r="BY97" s="44"/>
      <c r="CI97" s="1">
        <v>2</v>
      </c>
      <c r="CJ97">
        <f t="shared" si="119"/>
        <v>0</v>
      </c>
      <c r="CK97" s="45">
        <f t="shared" si="120"/>
        <v>30.5</v>
      </c>
      <c r="CL97" s="45">
        <f t="shared" si="121"/>
        <v>22</v>
      </c>
      <c r="CM97" s="44">
        <f t="shared" si="122"/>
        <v>-8.5</v>
      </c>
      <c r="CN97" s="44">
        <f t="shared" si="123"/>
        <v>72.25</v>
      </c>
      <c r="CO97" s="44"/>
      <c r="CP97" s="44"/>
      <c r="CQ97" s="44"/>
      <c r="CR97" s="44"/>
      <c r="DA97" s="1">
        <v>2</v>
      </c>
      <c r="DB97">
        <f t="shared" si="124"/>
        <v>0</v>
      </c>
      <c r="DC97" s="45">
        <f t="shared" si="125"/>
        <v>4</v>
      </c>
      <c r="DD97" s="45">
        <f t="shared" si="126"/>
        <v>27</v>
      </c>
      <c r="DE97" s="44">
        <f t="shared" si="127"/>
        <v>23</v>
      </c>
      <c r="DF97" s="44">
        <f t="shared" si="128"/>
        <v>529</v>
      </c>
      <c r="DG97" s="44"/>
      <c r="DH97" s="44"/>
      <c r="DI97" s="44"/>
      <c r="DJ97" s="44"/>
      <c r="DT97" s="1">
        <v>2</v>
      </c>
      <c r="DU97">
        <f t="shared" si="129"/>
        <v>0</v>
      </c>
      <c r="DV97" s="45">
        <f t="shared" si="130"/>
        <v>30.5</v>
      </c>
      <c r="DW97" s="45">
        <f t="shared" si="131"/>
        <v>27</v>
      </c>
      <c r="DX97" s="44">
        <f t="shared" si="132"/>
        <v>-3.5</v>
      </c>
      <c r="DY97" s="44">
        <f t="shared" si="133"/>
        <v>12.25</v>
      </c>
      <c r="DZ97" s="44"/>
      <c r="EA97" s="44"/>
      <c r="EB97" s="44"/>
      <c r="EC97" s="44"/>
      <c r="EL97" s="1">
        <v>2</v>
      </c>
      <c r="EM97">
        <f t="shared" si="134"/>
        <v>0</v>
      </c>
      <c r="EN97" s="45">
        <f t="shared" si="135"/>
        <v>56</v>
      </c>
      <c r="EO97" s="45">
        <f t="shared" si="136"/>
        <v>27</v>
      </c>
      <c r="EP97" s="44">
        <f t="shared" si="137"/>
        <v>-29</v>
      </c>
      <c r="EQ97" s="44">
        <f t="shared" si="138"/>
        <v>841</v>
      </c>
      <c r="ER97" s="44"/>
      <c r="ES97" s="44"/>
      <c r="ET97" s="44"/>
      <c r="EU97" s="44"/>
      <c r="FF97" s="1">
        <v>2</v>
      </c>
      <c r="FG97">
        <f t="shared" si="139"/>
        <v>0</v>
      </c>
      <c r="FH97" s="45">
        <f t="shared" si="140"/>
        <v>56</v>
      </c>
      <c r="FI97" s="45">
        <f t="shared" si="141"/>
        <v>22</v>
      </c>
      <c r="FJ97" s="44">
        <f t="shared" si="142"/>
        <v>-34</v>
      </c>
      <c r="FK97" s="44">
        <f t="shared" si="143"/>
        <v>1156</v>
      </c>
      <c r="FL97" s="44"/>
      <c r="FM97" s="44"/>
      <c r="FN97" s="44"/>
      <c r="FO97" s="44"/>
      <c r="FY97" s="1">
        <v>1</v>
      </c>
      <c r="FZ97">
        <f t="shared" si="144"/>
        <v>0</v>
      </c>
      <c r="GA97" s="45">
        <f t="shared" si="145"/>
        <v>4.5</v>
      </c>
      <c r="GB97" s="45">
        <f t="shared" si="146"/>
        <v>41.5</v>
      </c>
      <c r="GC97" s="44">
        <f t="shared" si="147"/>
        <v>37</v>
      </c>
      <c r="GD97" s="44">
        <f t="shared" si="148"/>
        <v>1369</v>
      </c>
      <c r="GE97" s="44"/>
      <c r="GF97" s="44"/>
      <c r="GG97" s="44"/>
      <c r="GH97" s="44"/>
      <c r="GP97" s="1"/>
      <c r="GQ97" s="1">
        <v>2</v>
      </c>
      <c r="GR97">
        <f t="shared" si="149"/>
        <v>0</v>
      </c>
      <c r="GS97" s="45">
        <f t="shared" si="150"/>
        <v>19.5</v>
      </c>
      <c r="GT97" s="45">
        <f t="shared" si="151"/>
        <v>38</v>
      </c>
      <c r="GU97" s="44">
        <f t="shared" si="152"/>
        <v>18.5</v>
      </c>
      <c r="GV97" s="44">
        <f t="shared" si="153"/>
        <v>342.25</v>
      </c>
      <c r="GW97" s="44"/>
      <c r="GX97" s="44"/>
      <c r="GY97" s="44"/>
      <c r="GZ97" s="44"/>
      <c r="HI97" s="1">
        <v>2</v>
      </c>
      <c r="HJ97">
        <f t="shared" si="154"/>
        <v>0</v>
      </c>
      <c r="HK97" s="45">
        <f t="shared" si="155"/>
        <v>19.5</v>
      </c>
      <c r="HL97" s="45">
        <f t="shared" si="156"/>
        <v>27</v>
      </c>
      <c r="HM97" s="44">
        <f t="shared" si="157"/>
        <v>7.5</v>
      </c>
      <c r="HN97" s="44">
        <f t="shared" si="158"/>
        <v>56.25</v>
      </c>
      <c r="HO97" s="44"/>
      <c r="HP97" s="44"/>
      <c r="HQ97" s="44"/>
      <c r="HR97" s="44"/>
      <c r="HZ97" s="1"/>
      <c r="IA97" s="1">
        <v>2</v>
      </c>
      <c r="IB97">
        <f>'Deepfakes gesamt (120)'!L97</f>
        <v>8</v>
      </c>
      <c r="IC97" s="45">
        <f t="shared" si="159"/>
        <v>42.5</v>
      </c>
      <c r="ID97" s="45">
        <f t="shared" si="160"/>
        <v>67.5</v>
      </c>
      <c r="IE97" s="44">
        <f t="shared" si="161"/>
        <v>25</v>
      </c>
      <c r="IF97" s="44">
        <f t="shared" si="162"/>
        <v>625</v>
      </c>
      <c r="IG97" s="44"/>
      <c r="IH97" s="44"/>
      <c r="II97" s="44"/>
      <c r="IJ97" s="44"/>
      <c r="IR97" s="1"/>
      <c r="IT97" s="1">
        <v>2</v>
      </c>
      <c r="IU97" s="1">
        <f>'Deepfakes gesamt (120)'!M97</f>
        <v>3</v>
      </c>
      <c r="IV97" s="45">
        <f t="shared" si="163"/>
        <v>42.5</v>
      </c>
      <c r="IW97" s="45">
        <f t="shared" si="164"/>
        <v>16</v>
      </c>
      <c r="IX97" s="44">
        <f t="shared" si="165"/>
        <v>-26.5</v>
      </c>
      <c r="IY97" s="44">
        <f t="shared" si="166"/>
        <v>702.25</v>
      </c>
      <c r="IZ97" s="44"/>
      <c r="JA97" s="44"/>
      <c r="JB97" s="44"/>
      <c r="JC97" s="44"/>
      <c r="JL97" s="1">
        <v>2</v>
      </c>
      <c r="JM97" s="1">
        <f>'Deepfakes gesamt (120)'!Q97</f>
        <v>3</v>
      </c>
      <c r="JN97" s="45">
        <f t="shared" si="167"/>
        <v>42.5</v>
      </c>
      <c r="JO97" s="45">
        <f t="shared" si="168"/>
        <v>34</v>
      </c>
      <c r="JP97" s="44">
        <f t="shared" si="169"/>
        <v>-8.5</v>
      </c>
      <c r="JQ97" s="44">
        <f t="shared" si="170"/>
        <v>72.25</v>
      </c>
      <c r="JR97" s="44"/>
      <c r="JS97" s="44"/>
      <c r="JT97" s="44"/>
      <c r="JU97" s="44"/>
      <c r="KD97" s="1">
        <v>2</v>
      </c>
      <c r="KE97" s="1">
        <f>'Deepfakes gesamt (120)'!Q97</f>
        <v>3</v>
      </c>
      <c r="KF97" s="45">
        <f t="shared" si="171"/>
        <v>71.5</v>
      </c>
      <c r="KG97" s="45">
        <f t="shared" si="172"/>
        <v>34</v>
      </c>
      <c r="KH97" s="44">
        <f t="shared" si="173"/>
        <v>-37.5</v>
      </c>
      <c r="KI97" s="44">
        <f t="shared" si="174"/>
        <v>1406.25</v>
      </c>
      <c r="KJ97" s="44"/>
      <c r="KK97" s="44"/>
      <c r="KL97" s="44"/>
      <c r="KM97" s="44"/>
    </row>
    <row r="98" spans="1:299" x14ac:dyDescent="0.2">
      <c r="A98" s="32">
        <v>97</v>
      </c>
      <c r="B98" s="1">
        <v>7</v>
      </c>
      <c r="C98" s="27">
        <v>1</v>
      </c>
      <c r="D98" s="27">
        <v>1</v>
      </c>
      <c r="E98" s="27">
        <v>2</v>
      </c>
      <c r="F98" s="27">
        <v>2</v>
      </c>
      <c r="G98" s="27">
        <v>1</v>
      </c>
      <c r="H98" s="27">
        <v>2</v>
      </c>
      <c r="I98" s="27">
        <v>1</v>
      </c>
      <c r="J98" s="27">
        <v>2</v>
      </c>
      <c r="K98" s="27">
        <v>2</v>
      </c>
      <c r="L98" s="27">
        <v>2</v>
      </c>
      <c r="M98">
        <f t="shared" si="102"/>
        <v>4</v>
      </c>
      <c r="N98">
        <f t="shared" si="103"/>
        <v>6</v>
      </c>
      <c r="O98">
        <f t="shared" si="104"/>
        <v>10</v>
      </c>
      <c r="T98">
        <v>97</v>
      </c>
      <c r="U98">
        <v>7</v>
      </c>
      <c r="V98">
        <f t="shared" si="177"/>
        <v>4</v>
      </c>
      <c r="X98">
        <v>5.79</v>
      </c>
      <c r="Y98">
        <v>1.28</v>
      </c>
      <c r="Z98">
        <f t="shared" si="105"/>
        <v>1.21</v>
      </c>
      <c r="AA98">
        <f t="shared" si="106"/>
        <v>2.7199999999999998</v>
      </c>
      <c r="AB98">
        <f t="shared" si="107"/>
        <v>3.2911999999999995</v>
      </c>
      <c r="AE98">
        <f t="shared" si="108"/>
        <v>1.4641</v>
      </c>
      <c r="AF98">
        <f t="shared" si="109"/>
        <v>7.3983999999999988</v>
      </c>
      <c r="AP98">
        <v>97</v>
      </c>
      <c r="AQ98">
        <v>3</v>
      </c>
      <c r="AR98">
        <f t="shared" si="178"/>
        <v>4</v>
      </c>
      <c r="AS98">
        <v>2.69</v>
      </c>
      <c r="AT98">
        <f t="shared" si="110"/>
        <v>0.31000000000000005</v>
      </c>
      <c r="AU98">
        <f t="shared" si="111"/>
        <v>0.84320000000000006</v>
      </c>
      <c r="AX98">
        <f t="shared" si="112"/>
        <v>9.6100000000000033E-2</v>
      </c>
      <c r="BE98" s="32">
        <v>97</v>
      </c>
      <c r="BF98" s="27">
        <v>1</v>
      </c>
      <c r="BG98" s="27">
        <v>1</v>
      </c>
      <c r="BH98" s="27">
        <v>1</v>
      </c>
      <c r="BI98" s="27">
        <v>2</v>
      </c>
      <c r="BJ98" s="27">
        <v>2</v>
      </c>
      <c r="BK98">
        <f t="shared" si="113"/>
        <v>3</v>
      </c>
      <c r="BL98" s="1"/>
      <c r="BM98" s="1"/>
      <c r="BN98" s="45"/>
      <c r="BO98" s="1"/>
      <c r="BP98" s="1">
        <v>7</v>
      </c>
      <c r="BQ98">
        <f t="shared" si="114"/>
        <v>4</v>
      </c>
      <c r="BR98" s="45">
        <f t="shared" si="115"/>
        <v>82</v>
      </c>
      <c r="BS98" s="45">
        <f t="shared" si="116"/>
        <v>115</v>
      </c>
      <c r="BT98" s="44">
        <f t="shared" si="117"/>
        <v>33</v>
      </c>
      <c r="BU98" s="44">
        <f t="shared" si="118"/>
        <v>1089</v>
      </c>
      <c r="BV98" s="44"/>
      <c r="BW98" s="44"/>
      <c r="BX98" s="44"/>
      <c r="BY98" s="44"/>
      <c r="CI98" s="1">
        <v>3</v>
      </c>
      <c r="CJ98">
        <f t="shared" si="119"/>
        <v>4</v>
      </c>
      <c r="CK98" s="45">
        <f t="shared" si="120"/>
        <v>73.5</v>
      </c>
      <c r="CL98" s="45">
        <f t="shared" si="121"/>
        <v>115</v>
      </c>
      <c r="CM98" s="44">
        <f t="shared" si="122"/>
        <v>41.5</v>
      </c>
      <c r="CN98" s="44">
        <f t="shared" si="123"/>
        <v>1722.25</v>
      </c>
      <c r="CO98" s="44"/>
      <c r="CP98" s="44"/>
      <c r="CQ98" s="44"/>
      <c r="CR98" s="44"/>
      <c r="DA98" s="1">
        <v>7</v>
      </c>
      <c r="DB98">
        <f t="shared" si="124"/>
        <v>3</v>
      </c>
      <c r="DC98" s="45">
        <f t="shared" si="125"/>
        <v>82</v>
      </c>
      <c r="DD98" s="45">
        <f t="shared" si="126"/>
        <v>113</v>
      </c>
      <c r="DE98" s="44">
        <f t="shared" si="127"/>
        <v>31</v>
      </c>
      <c r="DF98" s="44">
        <f t="shared" si="128"/>
        <v>961</v>
      </c>
      <c r="DG98" s="44"/>
      <c r="DH98" s="44"/>
      <c r="DI98" s="44"/>
      <c r="DJ98" s="44"/>
      <c r="DT98" s="1">
        <v>3</v>
      </c>
      <c r="DU98">
        <f t="shared" si="129"/>
        <v>3</v>
      </c>
      <c r="DV98" s="45">
        <f t="shared" si="130"/>
        <v>73.5</v>
      </c>
      <c r="DW98" s="45">
        <f t="shared" si="131"/>
        <v>113</v>
      </c>
      <c r="DX98" s="44">
        <f t="shared" si="132"/>
        <v>39.5</v>
      </c>
      <c r="DY98" s="44">
        <f t="shared" si="133"/>
        <v>1560.25</v>
      </c>
      <c r="DZ98" s="44"/>
      <c r="EA98" s="44"/>
      <c r="EB98" s="44"/>
      <c r="EC98" s="44"/>
      <c r="EL98" s="1">
        <v>3</v>
      </c>
      <c r="EM98">
        <f t="shared" si="134"/>
        <v>3</v>
      </c>
      <c r="EN98" s="45">
        <f t="shared" si="135"/>
        <v>102.5</v>
      </c>
      <c r="EO98" s="45">
        <f t="shared" si="136"/>
        <v>113</v>
      </c>
      <c r="EP98" s="44">
        <f t="shared" si="137"/>
        <v>10.5</v>
      </c>
      <c r="EQ98" s="44">
        <f t="shared" si="138"/>
        <v>110.25</v>
      </c>
      <c r="ER98" s="44"/>
      <c r="ES98" s="44"/>
      <c r="ET98" s="44"/>
      <c r="EU98" s="44"/>
      <c r="FF98" s="1">
        <v>3</v>
      </c>
      <c r="FG98">
        <f t="shared" si="139"/>
        <v>4</v>
      </c>
      <c r="FH98" s="45">
        <f t="shared" si="140"/>
        <v>102.5</v>
      </c>
      <c r="FI98" s="45">
        <f t="shared" si="141"/>
        <v>115</v>
      </c>
      <c r="FJ98" s="44">
        <f t="shared" si="142"/>
        <v>12.5</v>
      </c>
      <c r="FK98" s="44">
        <f t="shared" si="143"/>
        <v>156.25</v>
      </c>
      <c r="FL98" s="44"/>
      <c r="FM98" s="44"/>
      <c r="FN98" s="44"/>
      <c r="FO98" s="44"/>
      <c r="FY98" s="1">
        <v>2</v>
      </c>
      <c r="FZ98">
        <f t="shared" si="144"/>
        <v>0</v>
      </c>
      <c r="GA98" s="45">
        <f t="shared" si="145"/>
        <v>26.5</v>
      </c>
      <c r="GB98" s="45">
        <f t="shared" si="146"/>
        <v>41.5</v>
      </c>
      <c r="GC98" s="44">
        <f t="shared" si="147"/>
        <v>15</v>
      </c>
      <c r="GD98" s="44">
        <f t="shared" si="148"/>
        <v>225</v>
      </c>
      <c r="GE98" s="44"/>
      <c r="GF98" s="44"/>
      <c r="GG98" s="44"/>
      <c r="GH98" s="44"/>
      <c r="GP98" s="1"/>
      <c r="GQ98" s="1">
        <v>3</v>
      </c>
      <c r="GR98">
        <f t="shared" si="149"/>
        <v>0</v>
      </c>
      <c r="GS98" s="45">
        <f t="shared" si="150"/>
        <v>62.5</v>
      </c>
      <c r="GT98" s="45">
        <f t="shared" si="151"/>
        <v>38</v>
      </c>
      <c r="GU98" s="44">
        <f t="shared" si="152"/>
        <v>-24.5</v>
      </c>
      <c r="GV98" s="44">
        <f t="shared" si="153"/>
        <v>600.25</v>
      </c>
      <c r="GW98" s="44"/>
      <c r="GX98" s="44"/>
      <c r="GY98" s="44"/>
      <c r="GZ98" s="44"/>
      <c r="HI98" s="1">
        <v>3</v>
      </c>
      <c r="HJ98">
        <f t="shared" si="154"/>
        <v>3</v>
      </c>
      <c r="HK98" s="45">
        <f t="shared" si="155"/>
        <v>62.5</v>
      </c>
      <c r="HL98" s="45">
        <f t="shared" si="156"/>
        <v>113</v>
      </c>
      <c r="HM98" s="44">
        <f t="shared" si="157"/>
        <v>50.5</v>
      </c>
      <c r="HN98" s="44">
        <f t="shared" si="158"/>
        <v>2550.25</v>
      </c>
      <c r="HO98" s="44"/>
      <c r="HP98" s="44"/>
      <c r="HQ98" s="44"/>
      <c r="HR98" s="44"/>
      <c r="HZ98" s="1"/>
      <c r="IA98" s="1">
        <v>3</v>
      </c>
      <c r="IB98">
        <f>'Deepfakes gesamt (120)'!L98</f>
        <v>7</v>
      </c>
      <c r="IC98" s="45">
        <f t="shared" si="159"/>
        <v>91</v>
      </c>
      <c r="ID98" s="45">
        <f t="shared" si="160"/>
        <v>46</v>
      </c>
      <c r="IE98" s="44">
        <f t="shared" si="161"/>
        <v>-45</v>
      </c>
      <c r="IF98" s="44">
        <f t="shared" si="162"/>
        <v>2025</v>
      </c>
      <c r="IG98" s="44"/>
      <c r="IH98" s="44"/>
      <c r="II98" s="44"/>
      <c r="IJ98" s="44"/>
      <c r="IR98" s="1"/>
      <c r="IT98" s="1">
        <v>3</v>
      </c>
      <c r="IU98" s="1">
        <f>'Deepfakes gesamt (120)'!M98</f>
        <v>6</v>
      </c>
      <c r="IV98" s="45">
        <f t="shared" si="163"/>
        <v>91</v>
      </c>
      <c r="IW98" s="45">
        <f t="shared" si="164"/>
        <v>97.5</v>
      </c>
      <c r="IX98" s="44">
        <f t="shared" si="165"/>
        <v>6.5</v>
      </c>
      <c r="IY98" s="44">
        <f t="shared" si="166"/>
        <v>42.25</v>
      </c>
      <c r="IZ98" s="44"/>
      <c r="JA98" s="44"/>
      <c r="JB98" s="44"/>
      <c r="JC98" s="44"/>
      <c r="JL98" s="1">
        <v>3</v>
      </c>
      <c r="JM98" s="1">
        <f>'Deepfakes gesamt (120)'!Q98</f>
        <v>4</v>
      </c>
      <c r="JN98" s="45">
        <f t="shared" si="167"/>
        <v>91</v>
      </c>
      <c r="JO98" s="45">
        <f t="shared" si="168"/>
        <v>72.5</v>
      </c>
      <c r="JP98" s="44">
        <f t="shared" si="169"/>
        <v>-18.5</v>
      </c>
      <c r="JQ98" s="44">
        <f t="shared" si="170"/>
        <v>342.25</v>
      </c>
      <c r="JR98" s="44"/>
      <c r="JS98" s="44"/>
      <c r="JT98" s="44"/>
      <c r="JU98" s="44"/>
      <c r="KD98" s="1">
        <v>3</v>
      </c>
      <c r="KE98" s="1">
        <f>'Deepfakes gesamt (120)'!Q98</f>
        <v>4</v>
      </c>
      <c r="KF98" s="45">
        <f t="shared" si="171"/>
        <v>107.5</v>
      </c>
      <c r="KG98" s="45">
        <f t="shared" si="172"/>
        <v>72.5</v>
      </c>
      <c r="KH98" s="44">
        <f t="shared" si="173"/>
        <v>-35</v>
      </c>
      <c r="KI98" s="44">
        <f t="shared" si="174"/>
        <v>1225</v>
      </c>
      <c r="KJ98" s="44"/>
      <c r="KK98" s="44"/>
      <c r="KL98" s="44"/>
      <c r="KM98" s="44"/>
    </row>
    <row r="99" spans="1:299" x14ac:dyDescent="0.2">
      <c r="A99" s="32">
        <v>98</v>
      </c>
      <c r="B99" s="1">
        <v>7</v>
      </c>
      <c r="C99" s="27">
        <v>1</v>
      </c>
      <c r="D99" s="27">
        <v>1</v>
      </c>
      <c r="E99" s="27">
        <v>1</v>
      </c>
      <c r="F99" s="27">
        <v>1</v>
      </c>
      <c r="G99" s="27">
        <v>1</v>
      </c>
      <c r="H99" s="27">
        <v>1</v>
      </c>
      <c r="I99" s="27">
        <v>1</v>
      </c>
      <c r="J99" s="27">
        <v>1</v>
      </c>
      <c r="K99" s="27">
        <v>1</v>
      </c>
      <c r="L99" s="27">
        <v>1</v>
      </c>
      <c r="M99">
        <f t="shared" si="102"/>
        <v>10</v>
      </c>
      <c r="N99">
        <f t="shared" si="103"/>
        <v>0</v>
      </c>
      <c r="O99">
        <f t="shared" si="104"/>
        <v>10</v>
      </c>
      <c r="T99">
        <v>98</v>
      </c>
      <c r="U99">
        <v>7</v>
      </c>
      <c r="V99">
        <f t="shared" si="177"/>
        <v>10</v>
      </c>
      <c r="X99">
        <v>5.79</v>
      </c>
      <c r="Y99">
        <v>1.28</v>
      </c>
      <c r="Z99">
        <f t="shared" si="105"/>
        <v>1.21</v>
      </c>
      <c r="AA99">
        <f t="shared" si="106"/>
        <v>8.7200000000000006</v>
      </c>
      <c r="AB99">
        <f t="shared" si="107"/>
        <v>10.5512</v>
      </c>
      <c r="AE99">
        <f t="shared" si="108"/>
        <v>1.4641</v>
      </c>
      <c r="AF99">
        <f t="shared" si="109"/>
        <v>76.03840000000001</v>
      </c>
      <c r="AP99">
        <v>98</v>
      </c>
      <c r="AQ99">
        <v>3</v>
      </c>
      <c r="AR99">
        <f t="shared" si="178"/>
        <v>10</v>
      </c>
      <c r="AS99">
        <v>2.69</v>
      </c>
      <c r="AT99">
        <f t="shared" si="110"/>
        <v>0.31000000000000005</v>
      </c>
      <c r="AU99">
        <f t="shared" si="111"/>
        <v>2.7032000000000007</v>
      </c>
      <c r="AX99">
        <f t="shared" si="112"/>
        <v>9.6100000000000033E-2</v>
      </c>
      <c r="BE99" s="32">
        <v>98</v>
      </c>
      <c r="BF99" s="27">
        <v>1</v>
      </c>
      <c r="BG99" s="27">
        <v>1</v>
      </c>
      <c r="BH99" s="27">
        <v>1</v>
      </c>
      <c r="BI99" s="27">
        <v>1</v>
      </c>
      <c r="BJ99" s="27">
        <v>1</v>
      </c>
      <c r="BK99">
        <f t="shared" si="113"/>
        <v>5</v>
      </c>
      <c r="BL99" s="1"/>
      <c r="BM99" s="1"/>
      <c r="BN99" s="45"/>
      <c r="BO99" s="1"/>
      <c r="BP99" s="1">
        <v>7</v>
      </c>
      <c r="BQ99">
        <f t="shared" si="114"/>
        <v>10</v>
      </c>
      <c r="BR99" s="45">
        <f t="shared" si="115"/>
        <v>82</v>
      </c>
      <c r="BS99" s="45">
        <f t="shared" si="116"/>
        <v>120</v>
      </c>
      <c r="BT99" s="44">
        <f t="shared" si="117"/>
        <v>38</v>
      </c>
      <c r="BU99" s="44">
        <f t="shared" si="118"/>
        <v>1444</v>
      </c>
      <c r="BV99" s="44"/>
      <c r="BW99" s="44"/>
      <c r="BX99" s="44"/>
      <c r="BY99" s="44"/>
      <c r="CI99" s="1">
        <v>3</v>
      </c>
      <c r="CJ99">
        <f t="shared" si="119"/>
        <v>10</v>
      </c>
      <c r="CK99" s="45">
        <f t="shared" si="120"/>
        <v>73.5</v>
      </c>
      <c r="CL99" s="45">
        <f t="shared" si="121"/>
        <v>120</v>
      </c>
      <c r="CM99" s="44">
        <f t="shared" si="122"/>
        <v>46.5</v>
      </c>
      <c r="CN99" s="44">
        <f t="shared" si="123"/>
        <v>2162.25</v>
      </c>
      <c r="CO99" s="44"/>
      <c r="CP99" s="44"/>
      <c r="CQ99" s="44"/>
      <c r="CR99" s="44"/>
      <c r="DA99" s="1">
        <v>7</v>
      </c>
      <c r="DB99">
        <f t="shared" si="124"/>
        <v>5</v>
      </c>
      <c r="DC99" s="45">
        <f t="shared" si="125"/>
        <v>82</v>
      </c>
      <c r="DD99" s="45">
        <f t="shared" si="126"/>
        <v>120</v>
      </c>
      <c r="DE99" s="44">
        <f t="shared" si="127"/>
        <v>38</v>
      </c>
      <c r="DF99" s="44">
        <f t="shared" si="128"/>
        <v>1444</v>
      </c>
      <c r="DG99" s="44"/>
      <c r="DH99" s="44"/>
      <c r="DI99" s="44"/>
      <c r="DJ99" s="44"/>
      <c r="DT99" s="1">
        <v>3</v>
      </c>
      <c r="DU99">
        <f t="shared" si="129"/>
        <v>5</v>
      </c>
      <c r="DV99" s="45">
        <f t="shared" si="130"/>
        <v>73.5</v>
      </c>
      <c r="DW99" s="45">
        <f t="shared" si="131"/>
        <v>120</v>
      </c>
      <c r="DX99" s="44">
        <f t="shared" si="132"/>
        <v>46.5</v>
      </c>
      <c r="DY99" s="44">
        <f t="shared" si="133"/>
        <v>2162.25</v>
      </c>
      <c r="DZ99" s="44"/>
      <c r="EA99" s="44"/>
      <c r="EB99" s="44"/>
      <c r="EC99" s="44"/>
      <c r="EL99" s="1">
        <v>3</v>
      </c>
      <c r="EM99">
        <f t="shared" si="134"/>
        <v>5</v>
      </c>
      <c r="EN99" s="45">
        <f t="shared" si="135"/>
        <v>102.5</v>
      </c>
      <c r="EO99" s="45">
        <f t="shared" si="136"/>
        <v>120</v>
      </c>
      <c r="EP99" s="44">
        <f t="shared" si="137"/>
        <v>17.5</v>
      </c>
      <c r="EQ99" s="44">
        <f t="shared" si="138"/>
        <v>306.25</v>
      </c>
      <c r="ER99" s="44"/>
      <c r="ES99" s="44"/>
      <c r="ET99" s="44"/>
      <c r="EU99" s="44"/>
      <c r="FF99" s="1">
        <v>3</v>
      </c>
      <c r="FG99">
        <f t="shared" si="139"/>
        <v>10</v>
      </c>
      <c r="FH99" s="45">
        <f t="shared" si="140"/>
        <v>102.5</v>
      </c>
      <c r="FI99" s="45">
        <f t="shared" si="141"/>
        <v>120</v>
      </c>
      <c r="FJ99" s="44">
        <f t="shared" si="142"/>
        <v>17.5</v>
      </c>
      <c r="FK99" s="44">
        <f t="shared" si="143"/>
        <v>306.25</v>
      </c>
      <c r="FL99" s="44"/>
      <c r="FM99" s="44"/>
      <c r="FN99" s="44"/>
      <c r="FO99" s="44"/>
      <c r="FY99" s="1">
        <v>3</v>
      </c>
      <c r="FZ99">
        <f t="shared" si="144"/>
        <v>0</v>
      </c>
      <c r="GA99" s="45">
        <f t="shared" si="145"/>
        <v>70</v>
      </c>
      <c r="GB99" s="45">
        <f t="shared" si="146"/>
        <v>41.5</v>
      </c>
      <c r="GC99" s="44">
        <f t="shared" si="147"/>
        <v>-28.5</v>
      </c>
      <c r="GD99" s="44">
        <f t="shared" si="148"/>
        <v>812.25</v>
      </c>
      <c r="GE99" s="44"/>
      <c r="GF99" s="44"/>
      <c r="GG99" s="44"/>
      <c r="GH99" s="44"/>
      <c r="GP99" s="1"/>
      <c r="GQ99" s="1">
        <v>3</v>
      </c>
      <c r="GR99">
        <f t="shared" si="149"/>
        <v>0</v>
      </c>
      <c r="GS99" s="45">
        <f t="shared" si="150"/>
        <v>62.5</v>
      </c>
      <c r="GT99" s="45">
        <f t="shared" si="151"/>
        <v>38</v>
      </c>
      <c r="GU99" s="44">
        <f t="shared" si="152"/>
        <v>-24.5</v>
      </c>
      <c r="GV99" s="44">
        <f t="shared" si="153"/>
        <v>600.25</v>
      </c>
      <c r="GW99" s="44"/>
      <c r="GX99" s="44"/>
      <c r="GY99" s="44"/>
      <c r="GZ99" s="44"/>
      <c r="HI99" s="1">
        <v>3</v>
      </c>
      <c r="HJ99">
        <f t="shared" si="154"/>
        <v>5</v>
      </c>
      <c r="HK99" s="45">
        <f t="shared" si="155"/>
        <v>62.5</v>
      </c>
      <c r="HL99" s="45">
        <f t="shared" si="156"/>
        <v>120</v>
      </c>
      <c r="HM99" s="44">
        <f t="shared" si="157"/>
        <v>57.5</v>
      </c>
      <c r="HN99" s="44">
        <f t="shared" si="158"/>
        <v>3306.25</v>
      </c>
      <c r="HO99" s="44"/>
      <c r="HP99" s="44"/>
      <c r="HQ99" s="44"/>
      <c r="HR99" s="44"/>
      <c r="HZ99" s="1"/>
      <c r="IA99" s="1">
        <v>3</v>
      </c>
      <c r="IB99">
        <f>'Deepfakes gesamt (120)'!L99</f>
        <v>6</v>
      </c>
      <c r="IC99" s="45">
        <f t="shared" si="159"/>
        <v>91</v>
      </c>
      <c r="ID99" s="45">
        <f t="shared" si="160"/>
        <v>26.5</v>
      </c>
      <c r="IE99" s="44">
        <f t="shared" si="161"/>
        <v>-64.5</v>
      </c>
      <c r="IF99" s="44">
        <f t="shared" si="162"/>
        <v>4160.25</v>
      </c>
      <c r="IG99" s="44"/>
      <c r="IH99" s="44"/>
      <c r="II99" s="44"/>
      <c r="IJ99" s="44"/>
      <c r="IR99" s="1"/>
      <c r="IT99" s="1">
        <v>3</v>
      </c>
      <c r="IU99" s="1">
        <f>'Deepfakes gesamt (120)'!M99</f>
        <v>7</v>
      </c>
      <c r="IV99" s="45">
        <f t="shared" si="163"/>
        <v>91</v>
      </c>
      <c r="IW99" s="45">
        <f t="shared" si="164"/>
        <v>110.5</v>
      </c>
      <c r="IX99" s="44">
        <f t="shared" si="165"/>
        <v>19.5</v>
      </c>
      <c r="IY99" s="44">
        <f t="shared" si="166"/>
        <v>380.25</v>
      </c>
      <c r="IZ99" s="44"/>
      <c r="JA99" s="44"/>
      <c r="JB99" s="44"/>
      <c r="JC99" s="44"/>
      <c r="JL99" s="1">
        <v>3</v>
      </c>
      <c r="JM99" s="1">
        <f>'Deepfakes gesamt (120)'!Q99</f>
        <v>4</v>
      </c>
      <c r="JN99" s="45">
        <f t="shared" si="167"/>
        <v>91</v>
      </c>
      <c r="JO99" s="45">
        <f t="shared" si="168"/>
        <v>72.5</v>
      </c>
      <c r="JP99" s="44">
        <f t="shared" si="169"/>
        <v>-18.5</v>
      </c>
      <c r="JQ99" s="44">
        <f t="shared" si="170"/>
        <v>342.25</v>
      </c>
      <c r="JR99" s="44"/>
      <c r="JS99" s="44"/>
      <c r="JT99" s="44"/>
      <c r="JU99" s="44"/>
      <c r="KD99" s="1">
        <v>1</v>
      </c>
      <c r="KE99" s="1">
        <f>'Deepfakes gesamt (120)'!Q99</f>
        <v>4</v>
      </c>
      <c r="KF99" s="45">
        <f t="shared" si="171"/>
        <v>24.5</v>
      </c>
      <c r="KG99" s="45">
        <f t="shared" si="172"/>
        <v>72.5</v>
      </c>
      <c r="KH99" s="44">
        <f t="shared" si="173"/>
        <v>48</v>
      </c>
      <c r="KI99" s="44">
        <f t="shared" si="174"/>
        <v>2304</v>
      </c>
      <c r="KJ99" s="44"/>
      <c r="KK99" s="44"/>
      <c r="KL99" s="44"/>
      <c r="KM99" s="44"/>
    </row>
    <row r="100" spans="1:299" x14ac:dyDescent="0.2">
      <c r="A100" s="32">
        <v>99</v>
      </c>
      <c r="B100" s="1">
        <v>8</v>
      </c>
      <c r="C100" s="27">
        <v>2</v>
      </c>
      <c r="D100" s="27">
        <v>2</v>
      </c>
      <c r="E100" s="27">
        <v>2</v>
      </c>
      <c r="F100" s="27">
        <v>2</v>
      </c>
      <c r="G100" s="27">
        <v>2</v>
      </c>
      <c r="H100" s="27">
        <v>1</v>
      </c>
      <c r="I100" s="27">
        <v>2</v>
      </c>
      <c r="J100" s="27">
        <v>2</v>
      </c>
      <c r="K100" s="27">
        <v>2</v>
      </c>
      <c r="L100" s="27">
        <v>2</v>
      </c>
      <c r="M100">
        <f t="shared" si="102"/>
        <v>1</v>
      </c>
      <c r="N100">
        <f t="shared" si="103"/>
        <v>9</v>
      </c>
      <c r="O100">
        <f t="shared" si="104"/>
        <v>10</v>
      </c>
      <c r="T100">
        <v>99</v>
      </c>
      <c r="U100">
        <v>8</v>
      </c>
      <c r="V100">
        <f t="shared" si="177"/>
        <v>1</v>
      </c>
      <c r="X100">
        <v>5.79</v>
      </c>
      <c r="Y100">
        <v>1.28</v>
      </c>
      <c r="Z100">
        <f t="shared" si="105"/>
        <v>2.21</v>
      </c>
      <c r="AA100">
        <f t="shared" si="106"/>
        <v>-0.28000000000000003</v>
      </c>
      <c r="AB100">
        <f t="shared" si="107"/>
        <v>-0.61880000000000002</v>
      </c>
      <c r="AE100">
        <f t="shared" si="108"/>
        <v>4.8841000000000001</v>
      </c>
      <c r="AF100">
        <f t="shared" si="109"/>
        <v>7.8400000000000011E-2</v>
      </c>
      <c r="AP100">
        <v>99</v>
      </c>
      <c r="AQ100">
        <v>4</v>
      </c>
      <c r="AR100">
        <f t="shared" si="178"/>
        <v>1</v>
      </c>
      <c r="AS100">
        <v>2.69</v>
      </c>
      <c r="AT100">
        <f t="shared" si="110"/>
        <v>1.31</v>
      </c>
      <c r="AU100">
        <f t="shared" si="111"/>
        <v>-0.36680000000000007</v>
      </c>
      <c r="AX100">
        <f t="shared" si="112"/>
        <v>1.7161000000000002</v>
      </c>
      <c r="BE100" s="32">
        <v>99</v>
      </c>
      <c r="BF100" s="27">
        <v>2</v>
      </c>
      <c r="BG100" s="27">
        <v>2</v>
      </c>
      <c r="BH100" s="27">
        <v>2</v>
      </c>
      <c r="BI100" s="27">
        <v>2</v>
      </c>
      <c r="BJ100" s="27">
        <v>2</v>
      </c>
      <c r="BK100">
        <f t="shared" si="113"/>
        <v>0</v>
      </c>
      <c r="BL100" s="1"/>
      <c r="BM100" s="1"/>
      <c r="BN100" s="45"/>
      <c r="BO100" s="1"/>
      <c r="BP100" s="1">
        <v>8</v>
      </c>
      <c r="BQ100">
        <f t="shared" si="114"/>
        <v>1</v>
      </c>
      <c r="BR100" s="45">
        <f t="shared" si="115"/>
        <v>108.5</v>
      </c>
      <c r="BS100" s="45">
        <f t="shared" si="116"/>
        <v>62.5</v>
      </c>
      <c r="BT100" s="44">
        <f t="shared" si="117"/>
        <v>-46</v>
      </c>
      <c r="BU100" s="44">
        <f t="shared" si="118"/>
        <v>2116</v>
      </c>
      <c r="BV100" s="44"/>
      <c r="BW100" s="44"/>
      <c r="BX100" s="44"/>
      <c r="BY100" s="44"/>
      <c r="CI100" s="1">
        <v>4</v>
      </c>
      <c r="CJ100">
        <f t="shared" si="119"/>
        <v>1</v>
      </c>
      <c r="CK100" s="45">
        <f t="shared" si="120"/>
        <v>109</v>
      </c>
      <c r="CL100" s="45">
        <f t="shared" si="121"/>
        <v>62.5</v>
      </c>
      <c r="CM100" s="44">
        <f t="shared" si="122"/>
        <v>-46.5</v>
      </c>
      <c r="CN100" s="44">
        <f t="shared" si="123"/>
        <v>2162.25</v>
      </c>
      <c r="CO100" s="44"/>
      <c r="CP100" s="44"/>
      <c r="CQ100" s="44"/>
      <c r="CR100" s="44"/>
      <c r="DA100" s="1">
        <v>8</v>
      </c>
      <c r="DB100">
        <f t="shared" si="124"/>
        <v>0</v>
      </c>
      <c r="DC100" s="45">
        <f t="shared" si="125"/>
        <v>108.5</v>
      </c>
      <c r="DD100" s="45">
        <f t="shared" si="126"/>
        <v>27</v>
      </c>
      <c r="DE100" s="44">
        <f t="shared" si="127"/>
        <v>-81.5</v>
      </c>
      <c r="DF100" s="44">
        <f t="shared" si="128"/>
        <v>6642.25</v>
      </c>
      <c r="DG100" s="44"/>
      <c r="DH100" s="44"/>
      <c r="DI100" s="44"/>
      <c r="DJ100" s="44"/>
      <c r="DT100" s="1">
        <v>4</v>
      </c>
      <c r="DU100">
        <f t="shared" si="129"/>
        <v>0</v>
      </c>
      <c r="DV100" s="45">
        <f t="shared" si="130"/>
        <v>109</v>
      </c>
      <c r="DW100" s="45">
        <f t="shared" si="131"/>
        <v>27</v>
      </c>
      <c r="DX100" s="44">
        <f t="shared" si="132"/>
        <v>-82</v>
      </c>
      <c r="DY100" s="44">
        <f t="shared" si="133"/>
        <v>6724</v>
      </c>
      <c r="DZ100" s="44"/>
      <c r="EA100" s="44"/>
      <c r="EB100" s="44"/>
      <c r="EC100" s="44"/>
      <c r="EL100" s="1">
        <v>3</v>
      </c>
      <c r="EM100">
        <f t="shared" si="134"/>
        <v>0</v>
      </c>
      <c r="EN100" s="45">
        <f t="shared" si="135"/>
        <v>102.5</v>
      </c>
      <c r="EO100" s="45">
        <f t="shared" si="136"/>
        <v>27</v>
      </c>
      <c r="EP100" s="44">
        <f t="shared" si="137"/>
        <v>-75.5</v>
      </c>
      <c r="EQ100" s="44">
        <f t="shared" si="138"/>
        <v>5700.25</v>
      </c>
      <c r="ER100" s="44"/>
      <c r="ES100" s="44"/>
      <c r="ET100" s="44"/>
      <c r="EU100" s="44"/>
      <c r="FF100" s="1">
        <v>3</v>
      </c>
      <c r="FG100">
        <f t="shared" si="139"/>
        <v>1</v>
      </c>
      <c r="FH100" s="45">
        <f t="shared" si="140"/>
        <v>102.5</v>
      </c>
      <c r="FI100" s="45">
        <f t="shared" si="141"/>
        <v>62.5</v>
      </c>
      <c r="FJ100" s="44">
        <f t="shared" si="142"/>
        <v>-40</v>
      </c>
      <c r="FK100" s="44">
        <f t="shared" si="143"/>
        <v>1600</v>
      </c>
      <c r="FL100" s="44"/>
      <c r="FM100" s="44"/>
      <c r="FN100" s="44"/>
      <c r="FO100" s="44"/>
      <c r="FY100" s="1">
        <v>3</v>
      </c>
      <c r="FZ100">
        <f t="shared" si="144"/>
        <v>1</v>
      </c>
      <c r="GA100" s="45">
        <f t="shared" si="145"/>
        <v>70</v>
      </c>
      <c r="GB100" s="45">
        <f t="shared" si="146"/>
        <v>101.5</v>
      </c>
      <c r="GC100" s="44">
        <f t="shared" si="147"/>
        <v>31.5</v>
      </c>
      <c r="GD100" s="44">
        <f t="shared" si="148"/>
        <v>992.25</v>
      </c>
      <c r="GE100" s="44"/>
      <c r="GF100" s="44"/>
      <c r="GG100" s="44"/>
      <c r="GH100" s="44"/>
      <c r="GP100" s="1"/>
      <c r="GQ100" s="1">
        <v>4</v>
      </c>
      <c r="GR100">
        <f t="shared" si="149"/>
        <v>1</v>
      </c>
      <c r="GS100" s="45">
        <f t="shared" si="150"/>
        <v>107</v>
      </c>
      <c r="GT100" s="45">
        <f t="shared" si="151"/>
        <v>95.5</v>
      </c>
      <c r="GU100" s="44">
        <f t="shared" si="152"/>
        <v>-11.5</v>
      </c>
      <c r="GV100" s="44">
        <f t="shared" si="153"/>
        <v>132.25</v>
      </c>
      <c r="GW100" s="44"/>
      <c r="GX100" s="44"/>
      <c r="GY100" s="44"/>
      <c r="GZ100" s="44"/>
      <c r="HI100" s="1">
        <v>4</v>
      </c>
      <c r="HJ100">
        <f t="shared" si="154"/>
        <v>0</v>
      </c>
      <c r="HK100" s="45">
        <f t="shared" si="155"/>
        <v>107</v>
      </c>
      <c r="HL100" s="45">
        <f t="shared" si="156"/>
        <v>27</v>
      </c>
      <c r="HM100" s="44">
        <f t="shared" si="157"/>
        <v>-80</v>
      </c>
      <c r="HN100" s="44">
        <f t="shared" si="158"/>
        <v>6400</v>
      </c>
      <c r="HO100" s="44"/>
      <c r="HP100" s="44"/>
      <c r="HQ100" s="44"/>
      <c r="HR100" s="44"/>
      <c r="HZ100" s="1"/>
      <c r="IA100" s="1">
        <v>3</v>
      </c>
      <c r="IB100">
        <f>'Deepfakes gesamt (120)'!L100</f>
        <v>6</v>
      </c>
      <c r="IC100" s="45">
        <f t="shared" si="159"/>
        <v>91</v>
      </c>
      <c r="ID100" s="45">
        <f t="shared" si="160"/>
        <v>26.5</v>
      </c>
      <c r="IE100" s="44">
        <f t="shared" si="161"/>
        <v>-64.5</v>
      </c>
      <c r="IF100" s="44">
        <f t="shared" si="162"/>
        <v>4160.25</v>
      </c>
      <c r="IG100" s="44"/>
      <c r="IH100" s="44"/>
      <c r="II100" s="44"/>
      <c r="IJ100" s="44"/>
      <c r="IR100" s="1"/>
      <c r="IT100" s="1">
        <v>3</v>
      </c>
      <c r="IU100" s="1">
        <f>'Deepfakes gesamt (120)'!M100</f>
        <v>7</v>
      </c>
      <c r="IV100" s="45">
        <f t="shared" si="163"/>
        <v>91</v>
      </c>
      <c r="IW100" s="45">
        <f t="shared" si="164"/>
        <v>110.5</v>
      </c>
      <c r="IX100" s="44">
        <f t="shared" si="165"/>
        <v>19.5</v>
      </c>
      <c r="IY100" s="44">
        <f t="shared" si="166"/>
        <v>380.25</v>
      </c>
      <c r="IZ100" s="44"/>
      <c r="JA100" s="44"/>
      <c r="JB100" s="44"/>
      <c r="JC100" s="44"/>
      <c r="JL100" s="1">
        <v>3</v>
      </c>
      <c r="JM100" s="1">
        <f>'Deepfakes gesamt (120)'!Q100</f>
        <v>4</v>
      </c>
      <c r="JN100" s="45">
        <f t="shared" si="167"/>
        <v>91</v>
      </c>
      <c r="JO100" s="45">
        <f t="shared" si="168"/>
        <v>72.5</v>
      </c>
      <c r="JP100" s="44">
        <f t="shared" si="169"/>
        <v>-18.5</v>
      </c>
      <c r="JQ100" s="44">
        <f t="shared" si="170"/>
        <v>342.25</v>
      </c>
      <c r="JR100" s="44"/>
      <c r="JS100" s="44"/>
      <c r="JT100" s="44"/>
      <c r="JU100" s="44"/>
      <c r="KD100" s="1">
        <v>3</v>
      </c>
      <c r="KE100" s="1">
        <f>'Deepfakes gesamt (120)'!Q100</f>
        <v>4</v>
      </c>
      <c r="KF100" s="45">
        <f t="shared" si="171"/>
        <v>107.5</v>
      </c>
      <c r="KG100" s="45">
        <f t="shared" si="172"/>
        <v>72.5</v>
      </c>
      <c r="KH100" s="44">
        <f t="shared" si="173"/>
        <v>-35</v>
      </c>
      <c r="KI100" s="44">
        <f t="shared" si="174"/>
        <v>1225</v>
      </c>
      <c r="KJ100" s="44"/>
      <c r="KK100" s="44"/>
      <c r="KL100" s="44"/>
      <c r="KM100" s="44"/>
    </row>
    <row r="101" spans="1:299" x14ac:dyDescent="0.2">
      <c r="A101" s="32">
        <v>100</v>
      </c>
      <c r="B101" s="1">
        <v>5</v>
      </c>
      <c r="C101" s="27">
        <v>2</v>
      </c>
      <c r="D101" s="27">
        <v>1</v>
      </c>
      <c r="E101" s="27">
        <v>2</v>
      </c>
      <c r="F101" s="27">
        <v>1</v>
      </c>
      <c r="G101" s="27">
        <v>1</v>
      </c>
      <c r="H101" s="27">
        <v>2</v>
      </c>
      <c r="I101" s="27">
        <v>1</v>
      </c>
      <c r="J101" s="27">
        <v>2</v>
      </c>
      <c r="K101" s="27">
        <v>2</v>
      </c>
      <c r="L101" s="27">
        <v>2</v>
      </c>
      <c r="M101">
        <f t="shared" si="102"/>
        <v>4</v>
      </c>
      <c r="N101">
        <f t="shared" si="103"/>
        <v>6</v>
      </c>
      <c r="O101">
        <f t="shared" si="104"/>
        <v>10</v>
      </c>
      <c r="T101">
        <v>100</v>
      </c>
      <c r="U101">
        <v>5</v>
      </c>
      <c r="V101">
        <f t="shared" si="177"/>
        <v>4</v>
      </c>
      <c r="X101">
        <v>5.79</v>
      </c>
      <c r="Y101">
        <v>1.28</v>
      </c>
      <c r="Z101">
        <f t="shared" si="105"/>
        <v>-0.79</v>
      </c>
      <c r="AA101">
        <f t="shared" si="106"/>
        <v>2.7199999999999998</v>
      </c>
      <c r="AB101">
        <f t="shared" si="107"/>
        <v>-2.1488</v>
      </c>
      <c r="AE101">
        <f t="shared" si="108"/>
        <v>0.6241000000000001</v>
      </c>
      <c r="AF101">
        <f t="shared" si="109"/>
        <v>7.3983999999999988</v>
      </c>
      <c r="AP101">
        <v>100</v>
      </c>
      <c r="AQ101">
        <v>4</v>
      </c>
      <c r="AR101">
        <f t="shared" si="178"/>
        <v>4</v>
      </c>
      <c r="AS101">
        <v>2.69</v>
      </c>
      <c r="AT101">
        <f t="shared" si="110"/>
        <v>1.31</v>
      </c>
      <c r="AU101">
        <f t="shared" si="111"/>
        <v>3.5631999999999997</v>
      </c>
      <c r="AX101">
        <f t="shared" si="112"/>
        <v>1.7161000000000002</v>
      </c>
      <c r="BE101" s="32">
        <v>100</v>
      </c>
      <c r="BF101" s="27">
        <v>1</v>
      </c>
      <c r="BG101" s="27">
        <v>1</v>
      </c>
      <c r="BH101" s="27">
        <v>1</v>
      </c>
      <c r="BI101" s="27">
        <v>2</v>
      </c>
      <c r="BJ101" s="27">
        <v>2</v>
      </c>
      <c r="BK101">
        <f t="shared" si="113"/>
        <v>3</v>
      </c>
      <c r="BL101" s="1"/>
      <c r="BM101" s="1"/>
      <c r="BN101" s="45"/>
      <c r="BO101" s="1"/>
      <c r="BP101" s="1">
        <v>5</v>
      </c>
      <c r="BQ101">
        <f t="shared" si="114"/>
        <v>4</v>
      </c>
      <c r="BR101" s="45">
        <f t="shared" si="115"/>
        <v>42</v>
      </c>
      <c r="BS101" s="45">
        <f t="shared" si="116"/>
        <v>115</v>
      </c>
      <c r="BT101" s="44">
        <f t="shared" si="117"/>
        <v>73</v>
      </c>
      <c r="BU101" s="44">
        <f t="shared" si="118"/>
        <v>5329</v>
      </c>
      <c r="BV101" s="44"/>
      <c r="BW101" s="44"/>
      <c r="BX101" s="44"/>
      <c r="BY101" s="44"/>
      <c r="CI101" s="1">
        <v>4</v>
      </c>
      <c r="CJ101">
        <f t="shared" si="119"/>
        <v>4</v>
      </c>
      <c r="CK101" s="45">
        <f t="shared" si="120"/>
        <v>109</v>
      </c>
      <c r="CL101" s="45">
        <f t="shared" si="121"/>
        <v>115</v>
      </c>
      <c r="CM101" s="44">
        <f t="shared" si="122"/>
        <v>6</v>
      </c>
      <c r="CN101" s="44">
        <f t="shared" si="123"/>
        <v>36</v>
      </c>
      <c r="CO101" s="44"/>
      <c r="CP101" s="44"/>
      <c r="CQ101" s="44"/>
      <c r="CR101" s="44"/>
      <c r="DA101" s="1">
        <v>5</v>
      </c>
      <c r="DB101">
        <f t="shared" si="124"/>
        <v>3</v>
      </c>
      <c r="DC101" s="45">
        <f t="shared" si="125"/>
        <v>42</v>
      </c>
      <c r="DD101" s="45">
        <f t="shared" si="126"/>
        <v>113</v>
      </c>
      <c r="DE101" s="44">
        <f t="shared" si="127"/>
        <v>71</v>
      </c>
      <c r="DF101" s="44">
        <f t="shared" si="128"/>
        <v>5041</v>
      </c>
      <c r="DG101" s="44"/>
      <c r="DH101" s="44"/>
      <c r="DI101" s="44"/>
      <c r="DJ101" s="44"/>
      <c r="DT101" s="1">
        <v>4</v>
      </c>
      <c r="DU101">
        <f t="shared" si="129"/>
        <v>3</v>
      </c>
      <c r="DV101" s="45">
        <f t="shared" si="130"/>
        <v>109</v>
      </c>
      <c r="DW101" s="45">
        <f t="shared" si="131"/>
        <v>113</v>
      </c>
      <c r="DX101" s="44">
        <f t="shared" si="132"/>
        <v>4</v>
      </c>
      <c r="DY101" s="44">
        <f t="shared" si="133"/>
        <v>16</v>
      </c>
      <c r="DZ101" s="44"/>
      <c r="EA101" s="44"/>
      <c r="EB101" s="44"/>
      <c r="EC101" s="44"/>
      <c r="EL101" s="1">
        <v>2</v>
      </c>
      <c r="EM101">
        <f t="shared" si="134"/>
        <v>3</v>
      </c>
      <c r="EN101" s="45">
        <f t="shared" si="135"/>
        <v>56</v>
      </c>
      <c r="EO101" s="45">
        <f t="shared" si="136"/>
        <v>113</v>
      </c>
      <c r="EP101" s="44">
        <f t="shared" si="137"/>
        <v>57</v>
      </c>
      <c r="EQ101" s="44">
        <f t="shared" si="138"/>
        <v>3249</v>
      </c>
      <c r="ER101" s="44"/>
      <c r="ES101" s="44"/>
      <c r="ET101" s="44"/>
      <c r="EU101" s="44"/>
      <c r="FF101" s="1">
        <v>2</v>
      </c>
      <c r="FG101">
        <f t="shared" si="139"/>
        <v>4</v>
      </c>
      <c r="FH101" s="45">
        <f t="shared" si="140"/>
        <v>56</v>
      </c>
      <c r="FI101" s="45">
        <f t="shared" si="141"/>
        <v>115</v>
      </c>
      <c r="FJ101" s="44">
        <f t="shared" si="142"/>
        <v>59</v>
      </c>
      <c r="FK101" s="44">
        <f t="shared" si="143"/>
        <v>3481</v>
      </c>
      <c r="FL101" s="44"/>
      <c r="FM101" s="44"/>
      <c r="FN101" s="44"/>
      <c r="FO101" s="44"/>
      <c r="FY101" s="1">
        <v>3</v>
      </c>
      <c r="FZ101">
        <f t="shared" si="144"/>
        <v>0</v>
      </c>
      <c r="GA101" s="45">
        <f t="shared" si="145"/>
        <v>70</v>
      </c>
      <c r="GB101" s="45">
        <f t="shared" si="146"/>
        <v>41.5</v>
      </c>
      <c r="GC101" s="44">
        <f t="shared" si="147"/>
        <v>-28.5</v>
      </c>
      <c r="GD101" s="44">
        <f t="shared" si="148"/>
        <v>812.25</v>
      </c>
      <c r="GE101" s="44"/>
      <c r="GF101" s="44"/>
      <c r="GG101" s="44"/>
      <c r="GH101" s="44"/>
      <c r="GP101" s="1"/>
      <c r="GQ101" s="1">
        <v>4</v>
      </c>
      <c r="GR101">
        <f t="shared" si="149"/>
        <v>0</v>
      </c>
      <c r="GS101" s="45">
        <f t="shared" si="150"/>
        <v>107</v>
      </c>
      <c r="GT101" s="45">
        <f t="shared" si="151"/>
        <v>38</v>
      </c>
      <c r="GU101" s="44">
        <f t="shared" si="152"/>
        <v>-69</v>
      </c>
      <c r="GV101" s="44">
        <f t="shared" si="153"/>
        <v>4761</v>
      </c>
      <c r="GW101" s="44"/>
      <c r="GX101" s="44"/>
      <c r="GY101" s="44"/>
      <c r="GZ101" s="44"/>
      <c r="HI101" s="1">
        <v>4</v>
      </c>
      <c r="HJ101">
        <f t="shared" si="154"/>
        <v>3</v>
      </c>
      <c r="HK101" s="45">
        <f t="shared" si="155"/>
        <v>107</v>
      </c>
      <c r="HL101" s="45">
        <f t="shared" si="156"/>
        <v>113</v>
      </c>
      <c r="HM101" s="44">
        <f t="shared" si="157"/>
        <v>6</v>
      </c>
      <c r="HN101" s="44">
        <f t="shared" si="158"/>
        <v>36</v>
      </c>
      <c r="HO101" s="44"/>
      <c r="HP101" s="44"/>
      <c r="HQ101" s="44"/>
      <c r="HR101" s="44"/>
      <c r="HZ101" s="1"/>
      <c r="IA101" s="1">
        <v>3</v>
      </c>
      <c r="IB101">
        <f>'Deepfakes gesamt (120)'!L101</f>
        <v>8</v>
      </c>
      <c r="IC101" s="45">
        <f t="shared" si="159"/>
        <v>91</v>
      </c>
      <c r="ID101" s="45">
        <f t="shared" si="160"/>
        <v>67.5</v>
      </c>
      <c r="IE101" s="44">
        <f t="shared" si="161"/>
        <v>-23.5</v>
      </c>
      <c r="IF101" s="44">
        <f t="shared" si="162"/>
        <v>552.25</v>
      </c>
      <c r="IG101" s="44"/>
      <c r="IH101" s="44"/>
      <c r="II101" s="44"/>
      <c r="IJ101" s="44"/>
      <c r="IR101" s="1"/>
      <c r="IT101" s="1">
        <v>3</v>
      </c>
      <c r="IU101" s="1">
        <f>'Deepfakes gesamt (120)'!M101</f>
        <v>3</v>
      </c>
      <c r="IV101" s="45">
        <f t="shared" si="163"/>
        <v>91</v>
      </c>
      <c r="IW101" s="45">
        <f t="shared" si="164"/>
        <v>16</v>
      </c>
      <c r="IX101" s="44">
        <f t="shared" si="165"/>
        <v>-75</v>
      </c>
      <c r="IY101" s="44">
        <f t="shared" si="166"/>
        <v>5625</v>
      </c>
      <c r="IZ101" s="44"/>
      <c r="JA101" s="44"/>
      <c r="JB101" s="44"/>
      <c r="JC101" s="44"/>
      <c r="JL101" s="1">
        <v>3</v>
      </c>
      <c r="JM101" s="1">
        <f>'Deepfakes gesamt (120)'!Q101</f>
        <v>3</v>
      </c>
      <c r="JN101" s="45">
        <f t="shared" si="167"/>
        <v>91</v>
      </c>
      <c r="JO101" s="45">
        <f t="shared" si="168"/>
        <v>34</v>
      </c>
      <c r="JP101" s="44">
        <f t="shared" si="169"/>
        <v>-57</v>
      </c>
      <c r="JQ101" s="44">
        <f t="shared" si="170"/>
        <v>3249</v>
      </c>
      <c r="JR101" s="44"/>
      <c r="JS101" s="44"/>
      <c r="JT101" s="44"/>
      <c r="JU101" s="44"/>
      <c r="KD101" s="1">
        <v>2</v>
      </c>
      <c r="KE101" s="1">
        <f>'Deepfakes gesamt (120)'!Q101</f>
        <v>3</v>
      </c>
      <c r="KF101" s="45">
        <f t="shared" si="171"/>
        <v>71.5</v>
      </c>
      <c r="KG101" s="45">
        <f t="shared" si="172"/>
        <v>34</v>
      </c>
      <c r="KH101" s="44">
        <f t="shared" si="173"/>
        <v>-37.5</v>
      </c>
      <c r="KI101" s="44">
        <f t="shared" si="174"/>
        <v>1406.25</v>
      </c>
      <c r="KJ101" s="44"/>
      <c r="KK101" s="44"/>
      <c r="KL101" s="44"/>
      <c r="KM101" s="44"/>
    </row>
    <row r="102" spans="1:299" x14ac:dyDescent="0.2">
      <c r="A102" s="32">
        <v>101</v>
      </c>
      <c r="B102" s="1">
        <v>7</v>
      </c>
      <c r="C102" s="27">
        <v>2</v>
      </c>
      <c r="D102" s="27">
        <v>1</v>
      </c>
      <c r="E102" s="27">
        <v>2</v>
      </c>
      <c r="F102" s="27">
        <v>2</v>
      </c>
      <c r="G102" s="27">
        <v>2</v>
      </c>
      <c r="H102" s="27">
        <v>2</v>
      </c>
      <c r="I102" s="27">
        <v>2</v>
      </c>
      <c r="J102" s="27">
        <v>2</v>
      </c>
      <c r="K102" s="27">
        <v>2</v>
      </c>
      <c r="L102" s="27">
        <v>2</v>
      </c>
      <c r="M102">
        <f t="shared" si="102"/>
        <v>1</v>
      </c>
      <c r="N102">
        <f t="shared" si="103"/>
        <v>9</v>
      </c>
      <c r="O102">
        <f t="shared" si="104"/>
        <v>10</v>
      </c>
      <c r="T102">
        <v>101</v>
      </c>
      <c r="U102">
        <v>7</v>
      </c>
      <c r="V102">
        <f t="shared" si="177"/>
        <v>1</v>
      </c>
      <c r="X102">
        <v>5.79</v>
      </c>
      <c r="Y102">
        <v>1.28</v>
      </c>
      <c r="Z102">
        <f t="shared" si="105"/>
        <v>1.21</v>
      </c>
      <c r="AA102">
        <f t="shared" si="106"/>
        <v>-0.28000000000000003</v>
      </c>
      <c r="AB102">
        <f t="shared" si="107"/>
        <v>-0.33880000000000005</v>
      </c>
      <c r="AE102">
        <f t="shared" si="108"/>
        <v>1.4641</v>
      </c>
      <c r="AF102">
        <f t="shared" si="109"/>
        <v>7.8400000000000011E-2</v>
      </c>
      <c r="AP102">
        <v>101</v>
      </c>
      <c r="AQ102">
        <v>3</v>
      </c>
      <c r="AR102">
        <f t="shared" si="178"/>
        <v>1</v>
      </c>
      <c r="AS102">
        <v>2.69</v>
      </c>
      <c r="AT102">
        <f t="shared" si="110"/>
        <v>0.31000000000000005</v>
      </c>
      <c r="AU102">
        <f t="shared" si="111"/>
        <v>-8.680000000000003E-2</v>
      </c>
      <c r="AX102">
        <f t="shared" si="112"/>
        <v>9.6100000000000033E-2</v>
      </c>
      <c r="BE102" s="32">
        <v>101</v>
      </c>
      <c r="BF102" s="27">
        <v>1</v>
      </c>
      <c r="BG102" s="27">
        <v>2</v>
      </c>
      <c r="BH102" s="27">
        <v>2</v>
      </c>
      <c r="BI102" s="27">
        <v>2</v>
      </c>
      <c r="BJ102" s="27">
        <v>2</v>
      </c>
      <c r="BK102">
        <f t="shared" si="113"/>
        <v>1</v>
      </c>
      <c r="BL102" s="1"/>
      <c r="BM102" s="1"/>
      <c r="BN102" s="45"/>
      <c r="BO102" s="1"/>
      <c r="BP102" s="1">
        <v>7</v>
      </c>
      <c r="BQ102">
        <f t="shared" si="114"/>
        <v>1</v>
      </c>
      <c r="BR102" s="45">
        <f t="shared" si="115"/>
        <v>82</v>
      </c>
      <c r="BS102" s="45">
        <f t="shared" si="116"/>
        <v>62.5</v>
      </c>
      <c r="BT102" s="44">
        <f t="shared" si="117"/>
        <v>-19.5</v>
      </c>
      <c r="BU102" s="44">
        <f t="shared" si="118"/>
        <v>380.25</v>
      </c>
      <c r="BV102" s="44"/>
      <c r="BW102" s="44"/>
      <c r="BX102" s="44"/>
      <c r="BY102" s="44"/>
      <c r="CI102" s="1">
        <v>3</v>
      </c>
      <c r="CJ102">
        <f t="shared" si="119"/>
        <v>1</v>
      </c>
      <c r="CK102" s="45">
        <f t="shared" si="120"/>
        <v>73.5</v>
      </c>
      <c r="CL102" s="45">
        <f t="shared" si="121"/>
        <v>62.5</v>
      </c>
      <c r="CM102" s="44">
        <f t="shared" si="122"/>
        <v>-11</v>
      </c>
      <c r="CN102" s="44">
        <f t="shared" si="123"/>
        <v>121</v>
      </c>
      <c r="CO102" s="44"/>
      <c r="CP102" s="44"/>
      <c r="CQ102" s="44"/>
      <c r="CR102" s="44"/>
      <c r="DA102" s="1">
        <v>7</v>
      </c>
      <c r="DB102">
        <f t="shared" si="124"/>
        <v>1</v>
      </c>
      <c r="DC102" s="45">
        <f t="shared" si="125"/>
        <v>82</v>
      </c>
      <c r="DD102" s="45">
        <f t="shared" si="126"/>
        <v>72.5</v>
      </c>
      <c r="DE102" s="44">
        <f t="shared" si="127"/>
        <v>-9.5</v>
      </c>
      <c r="DF102" s="44">
        <f t="shared" si="128"/>
        <v>90.25</v>
      </c>
      <c r="DG102" s="44"/>
      <c r="DH102" s="44"/>
      <c r="DI102" s="44"/>
      <c r="DJ102" s="44"/>
      <c r="DT102" s="1">
        <v>3</v>
      </c>
      <c r="DU102">
        <f t="shared" si="129"/>
        <v>1</v>
      </c>
      <c r="DV102" s="45">
        <f t="shared" si="130"/>
        <v>73.5</v>
      </c>
      <c r="DW102" s="45">
        <f t="shared" si="131"/>
        <v>72.5</v>
      </c>
      <c r="DX102" s="44">
        <f t="shared" si="132"/>
        <v>-1</v>
      </c>
      <c r="DY102" s="44">
        <f t="shared" si="133"/>
        <v>1</v>
      </c>
      <c r="DZ102" s="44"/>
      <c r="EA102" s="44"/>
      <c r="EB102" s="44"/>
      <c r="EC102" s="44"/>
      <c r="EL102" s="1">
        <v>3</v>
      </c>
      <c r="EM102">
        <f t="shared" si="134"/>
        <v>1</v>
      </c>
      <c r="EN102" s="45">
        <f t="shared" si="135"/>
        <v>102.5</v>
      </c>
      <c r="EO102" s="45">
        <f t="shared" si="136"/>
        <v>72.5</v>
      </c>
      <c r="EP102" s="44">
        <f t="shared" si="137"/>
        <v>-30</v>
      </c>
      <c r="EQ102" s="44">
        <f t="shared" si="138"/>
        <v>900</v>
      </c>
      <c r="ER102" s="44"/>
      <c r="ES102" s="44"/>
      <c r="ET102" s="44"/>
      <c r="EU102" s="44"/>
      <c r="FF102" s="1">
        <v>3</v>
      </c>
      <c r="FG102">
        <f t="shared" si="139"/>
        <v>1</v>
      </c>
      <c r="FH102" s="45">
        <f t="shared" si="140"/>
        <v>102.5</v>
      </c>
      <c r="FI102" s="45">
        <f t="shared" si="141"/>
        <v>62.5</v>
      </c>
      <c r="FJ102" s="44">
        <f t="shared" si="142"/>
        <v>-40</v>
      </c>
      <c r="FK102" s="44">
        <f t="shared" si="143"/>
        <v>1600</v>
      </c>
      <c r="FL102" s="44"/>
      <c r="FM102" s="44"/>
      <c r="FN102" s="44"/>
      <c r="FO102" s="44"/>
      <c r="FY102" s="1">
        <v>4</v>
      </c>
      <c r="FZ102">
        <f t="shared" si="144"/>
        <v>1</v>
      </c>
      <c r="GA102" s="45">
        <f t="shared" si="145"/>
        <v>108</v>
      </c>
      <c r="GB102" s="45">
        <f t="shared" si="146"/>
        <v>101.5</v>
      </c>
      <c r="GC102" s="44">
        <f t="shared" si="147"/>
        <v>-6.5</v>
      </c>
      <c r="GD102" s="44">
        <f t="shared" si="148"/>
        <v>42.25</v>
      </c>
      <c r="GE102" s="44"/>
      <c r="GF102" s="44"/>
      <c r="GG102" s="44"/>
      <c r="GH102" s="44"/>
      <c r="GP102" s="1"/>
      <c r="GQ102" s="1">
        <v>3</v>
      </c>
      <c r="GR102">
        <f t="shared" si="149"/>
        <v>1</v>
      </c>
      <c r="GS102" s="45">
        <f t="shared" si="150"/>
        <v>62.5</v>
      </c>
      <c r="GT102" s="45">
        <f t="shared" si="151"/>
        <v>95.5</v>
      </c>
      <c r="GU102" s="44">
        <f t="shared" si="152"/>
        <v>33</v>
      </c>
      <c r="GV102" s="44">
        <f t="shared" si="153"/>
        <v>1089</v>
      </c>
      <c r="GW102" s="44"/>
      <c r="GX102" s="44"/>
      <c r="GY102" s="44"/>
      <c r="GZ102" s="44"/>
      <c r="HI102" s="1">
        <v>3</v>
      </c>
      <c r="HJ102">
        <f t="shared" si="154"/>
        <v>1</v>
      </c>
      <c r="HK102" s="45">
        <f t="shared" si="155"/>
        <v>62.5</v>
      </c>
      <c r="HL102" s="45">
        <f t="shared" si="156"/>
        <v>72.5</v>
      </c>
      <c r="HM102" s="44">
        <f t="shared" si="157"/>
        <v>10</v>
      </c>
      <c r="HN102" s="44">
        <f t="shared" si="158"/>
        <v>100</v>
      </c>
      <c r="HO102" s="44"/>
      <c r="HP102" s="44"/>
      <c r="HQ102" s="44"/>
      <c r="HR102" s="44"/>
      <c r="HZ102" s="1"/>
      <c r="IA102" s="1">
        <v>3</v>
      </c>
      <c r="IB102">
        <f>'Deepfakes gesamt (120)'!L102</f>
        <v>9</v>
      </c>
      <c r="IC102" s="45">
        <f t="shared" si="159"/>
        <v>91</v>
      </c>
      <c r="ID102" s="45">
        <f t="shared" si="160"/>
        <v>90.5</v>
      </c>
      <c r="IE102" s="44">
        <f t="shared" si="161"/>
        <v>-0.5</v>
      </c>
      <c r="IF102" s="44">
        <f t="shared" si="162"/>
        <v>0.25</v>
      </c>
      <c r="IG102" s="44"/>
      <c r="IH102" s="44"/>
      <c r="II102" s="44"/>
      <c r="IJ102" s="44"/>
      <c r="IR102" s="1"/>
      <c r="IT102" s="1">
        <v>3</v>
      </c>
      <c r="IU102" s="1">
        <f>'Deepfakes gesamt (120)'!M102</f>
        <v>6</v>
      </c>
      <c r="IV102" s="45">
        <f t="shared" si="163"/>
        <v>91</v>
      </c>
      <c r="IW102" s="45">
        <f t="shared" si="164"/>
        <v>97.5</v>
      </c>
      <c r="IX102" s="44">
        <f t="shared" si="165"/>
        <v>6.5</v>
      </c>
      <c r="IY102" s="44">
        <f t="shared" si="166"/>
        <v>42.25</v>
      </c>
      <c r="IZ102" s="44"/>
      <c r="JA102" s="44"/>
      <c r="JB102" s="44"/>
      <c r="JC102" s="44"/>
      <c r="JL102" s="1">
        <v>3</v>
      </c>
      <c r="JM102" s="1">
        <f>'Deepfakes gesamt (120)'!Q102</f>
        <v>5</v>
      </c>
      <c r="JN102" s="45">
        <f t="shared" si="167"/>
        <v>91</v>
      </c>
      <c r="JO102" s="45">
        <f t="shared" si="168"/>
        <v>107</v>
      </c>
      <c r="JP102" s="44">
        <f t="shared" si="169"/>
        <v>16</v>
      </c>
      <c r="JQ102" s="44">
        <f t="shared" si="170"/>
        <v>256</v>
      </c>
      <c r="JR102" s="44"/>
      <c r="JS102" s="44"/>
      <c r="JT102" s="44"/>
      <c r="JU102" s="44"/>
      <c r="KD102" s="1">
        <v>2</v>
      </c>
      <c r="KE102" s="1">
        <f>'Deepfakes gesamt (120)'!Q102</f>
        <v>5</v>
      </c>
      <c r="KF102" s="45">
        <f t="shared" si="171"/>
        <v>71.5</v>
      </c>
      <c r="KG102" s="45">
        <f t="shared" si="172"/>
        <v>107</v>
      </c>
      <c r="KH102" s="44">
        <f t="shared" si="173"/>
        <v>35.5</v>
      </c>
      <c r="KI102" s="44">
        <f t="shared" si="174"/>
        <v>1260.25</v>
      </c>
      <c r="KJ102" s="44"/>
      <c r="KK102" s="44"/>
      <c r="KL102" s="44"/>
      <c r="KM102" s="44"/>
    </row>
    <row r="103" spans="1:299" x14ac:dyDescent="0.2">
      <c r="A103" s="32">
        <v>102</v>
      </c>
      <c r="B103" s="1">
        <v>8</v>
      </c>
      <c r="C103" s="27">
        <v>2</v>
      </c>
      <c r="D103" s="27">
        <v>1</v>
      </c>
      <c r="E103" s="27">
        <v>2</v>
      </c>
      <c r="F103" s="27">
        <v>2</v>
      </c>
      <c r="G103" s="27">
        <v>2</v>
      </c>
      <c r="H103" s="27">
        <v>2</v>
      </c>
      <c r="I103" s="27">
        <v>2</v>
      </c>
      <c r="J103" s="27">
        <v>2</v>
      </c>
      <c r="K103" s="27">
        <v>2</v>
      </c>
      <c r="L103" s="27">
        <v>2</v>
      </c>
      <c r="M103">
        <f t="shared" si="102"/>
        <v>1</v>
      </c>
      <c r="N103">
        <f t="shared" si="103"/>
        <v>9</v>
      </c>
      <c r="O103">
        <f t="shared" si="104"/>
        <v>10</v>
      </c>
      <c r="T103">
        <v>102</v>
      </c>
      <c r="U103">
        <v>8</v>
      </c>
      <c r="V103">
        <f t="shared" si="177"/>
        <v>1</v>
      </c>
      <c r="X103">
        <v>5.79</v>
      </c>
      <c r="Y103">
        <v>1.28</v>
      </c>
      <c r="Z103">
        <f t="shared" si="105"/>
        <v>2.21</v>
      </c>
      <c r="AA103">
        <f t="shared" si="106"/>
        <v>-0.28000000000000003</v>
      </c>
      <c r="AB103">
        <f t="shared" si="107"/>
        <v>-0.61880000000000002</v>
      </c>
      <c r="AE103">
        <f t="shared" si="108"/>
        <v>4.8841000000000001</v>
      </c>
      <c r="AF103">
        <f t="shared" si="109"/>
        <v>7.8400000000000011E-2</v>
      </c>
      <c r="AP103">
        <v>102</v>
      </c>
      <c r="AQ103">
        <v>3</v>
      </c>
      <c r="AR103">
        <f t="shared" si="178"/>
        <v>1</v>
      </c>
      <c r="AS103">
        <v>2.69</v>
      </c>
      <c r="AT103">
        <f t="shared" si="110"/>
        <v>0.31000000000000005</v>
      </c>
      <c r="AU103">
        <f t="shared" si="111"/>
        <v>-8.680000000000003E-2</v>
      </c>
      <c r="AX103">
        <f t="shared" si="112"/>
        <v>9.6100000000000033E-2</v>
      </c>
      <c r="BE103" s="32">
        <v>102</v>
      </c>
      <c r="BF103" s="27">
        <v>1</v>
      </c>
      <c r="BG103" s="27">
        <v>2</v>
      </c>
      <c r="BH103" s="27">
        <v>2</v>
      </c>
      <c r="BI103" s="27">
        <v>2</v>
      </c>
      <c r="BJ103" s="27">
        <v>2</v>
      </c>
      <c r="BK103">
        <f t="shared" si="113"/>
        <v>1</v>
      </c>
      <c r="BL103" s="1"/>
      <c r="BM103" s="1"/>
      <c r="BN103" s="45"/>
      <c r="BO103" s="1"/>
      <c r="BP103" s="1">
        <v>8</v>
      </c>
      <c r="BQ103">
        <f t="shared" si="114"/>
        <v>1</v>
      </c>
      <c r="BR103" s="45">
        <f t="shared" si="115"/>
        <v>108.5</v>
      </c>
      <c r="BS103" s="45">
        <f t="shared" si="116"/>
        <v>62.5</v>
      </c>
      <c r="BT103" s="44">
        <f t="shared" si="117"/>
        <v>-46</v>
      </c>
      <c r="BU103" s="44">
        <f t="shared" si="118"/>
        <v>2116</v>
      </c>
      <c r="BV103" s="44"/>
      <c r="BW103" s="44"/>
      <c r="BX103" s="44"/>
      <c r="BY103" s="44"/>
      <c r="CI103" s="1">
        <v>3</v>
      </c>
      <c r="CJ103">
        <f t="shared" si="119"/>
        <v>1</v>
      </c>
      <c r="CK103" s="45">
        <f t="shared" si="120"/>
        <v>73.5</v>
      </c>
      <c r="CL103" s="45">
        <f t="shared" si="121"/>
        <v>62.5</v>
      </c>
      <c r="CM103" s="44">
        <f t="shared" si="122"/>
        <v>-11</v>
      </c>
      <c r="CN103" s="44">
        <f t="shared" si="123"/>
        <v>121</v>
      </c>
      <c r="CO103" s="44"/>
      <c r="CP103" s="44"/>
      <c r="CQ103" s="44"/>
      <c r="CR103" s="44"/>
      <c r="DA103" s="1">
        <v>8</v>
      </c>
      <c r="DB103">
        <f t="shared" si="124"/>
        <v>1</v>
      </c>
      <c r="DC103" s="45">
        <f t="shared" si="125"/>
        <v>108.5</v>
      </c>
      <c r="DD103" s="45">
        <f t="shared" si="126"/>
        <v>72.5</v>
      </c>
      <c r="DE103" s="44">
        <f t="shared" si="127"/>
        <v>-36</v>
      </c>
      <c r="DF103" s="44">
        <f t="shared" si="128"/>
        <v>1296</v>
      </c>
      <c r="DG103" s="44"/>
      <c r="DH103" s="44"/>
      <c r="DI103" s="44"/>
      <c r="DJ103" s="44"/>
      <c r="DT103" s="1">
        <v>3</v>
      </c>
      <c r="DU103">
        <f t="shared" si="129"/>
        <v>1</v>
      </c>
      <c r="DV103" s="45">
        <f t="shared" si="130"/>
        <v>73.5</v>
      </c>
      <c r="DW103" s="45">
        <f t="shared" si="131"/>
        <v>72.5</v>
      </c>
      <c r="DX103" s="44">
        <f t="shared" si="132"/>
        <v>-1</v>
      </c>
      <c r="DY103" s="44">
        <f t="shared" si="133"/>
        <v>1</v>
      </c>
      <c r="DZ103" s="44"/>
      <c r="EA103" s="44"/>
      <c r="EB103" s="44"/>
      <c r="EC103" s="44"/>
      <c r="EL103" s="1">
        <v>3</v>
      </c>
      <c r="EM103">
        <f t="shared" si="134"/>
        <v>1</v>
      </c>
      <c r="EN103" s="45">
        <f t="shared" si="135"/>
        <v>102.5</v>
      </c>
      <c r="EO103" s="45">
        <f t="shared" si="136"/>
        <v>72.5</v>
      </c>
      <c r="EP103" s="44">
        <f t="shared" si="137"/>
        <v>-30</v>
      </c>
      <c r="EQ103" s="44">
        <f t="shared" si="138"/>
        <v>900</v>
      </c>
      <c r="ER103" s="44"/>
      <c r="ES103" s="44"/>
      <c r="ET103" s="44"/>
      <c r="EU103" s="44"/>
      <c r="FF103" s="1">
        <v>3</v>
      </c>
      <c r="FG103">
        <f t="shared" si="139"/>
        <v>1</v>
      </c>
      <c r="FH103" s="45">
        <f t="shared" si="140"/>
        <v>102.5</v>
      </c>
      <c r="FI103" s="45">
        <f t="shared" si="141"/>
        <v>62.5</v>
      </c>
      <c r="FJ103" s="44">
        <f t="shared" si="142"/>
        <v>-40</v>
      </c>
      <c r="FK103" s="44">
        <f t="shared" si="143"/>
        <v>1600</v>
      </c>
      <c r="FL103" s="44"/>
      <c r="FM103" s="44"/>
      <c r="FN103" s="44"/>
      <c r="FO103" s="44"/>
      <c r="FY103" s="1">
        <v>3</v>
      </c>
      <c r="FZ103">
        <f t="shared" si="144"/>
        <v>1</v>
      </c>
      <c r="GA103" s="45">
        <f t="shared" si="145"/>
        <v>70</v>
      </c>
      <c r="GB103" s="45">
        <f t="shared" si="146"/>
        <v>101.5</v>
      </c>
      <c r="GC103" s="44">
        <f t="shared" si="147"/>
        <v>31.5</v>
      </c>
      <c r="GD103" s="44">
        <f t="shared" si="148"/>
        <v>992.25</v>
      </c>
      <c r="GE103" s="44"/>
      <c r="GF103" s="44"/>
      <c r="GG103" s="44"/>
      <c r="GH103" s="44"/>
      <c r="GP103" s="1"/>
      <c r="GQ103" s="1">
        <v>4</v>
      </c>
      <c r="GR103">
        <f t="shared" si="149"/>
        <v>1</v>
      </c>
      <c r="GS103" s="45">
        <f t="shared" si="150"/>
        <v>107</v>
      </c>
      <c r="GT103" s="45">
        <f t="shared" si="151"/>
        <v>95.5</v>
      </c>
      <c r="GU103" s="44">
        <f t="shared" si="152"/>
        <v>-11.5</v>
      </c>
      <c r="GV103" s="44">
        <f t="shared" si="153"/>
        <v>132.25</v>
      </c>
      <c r="GW103" s="44"/>
      <c r="GX103" s="44"/>
      <c r="GY103" s="44"/>
      <c r="GZ103" s="44"/>
      <c r="HI103" s="1">
        <v>4</v>
      </c>
      <c r="HJ103">
        <f t="shared" si="154"/>
        <v>1</v>
      </c>
      <c r="HK103" s="45">
        <f t="shared" si="155"/>
        <v>107</v>
      </c>
      <c r="HL103" s="45">
        <f t="shared" si="156"/>
        <v>72.5</v>
      </c>
      <c r="HM103" s="44">
        <f t="shared" si="157"/>
        <v>-34.5</v>
      </c>
      <c r="HN103" s="44">
        <f t="shared" si="158"/>
        <v>1190.25</v>
      </c>
      <c r="HO103" s="44"/>
      <c r="HP103" s="44"/>
      <c r="HQ103" s="44"/>
      <c r="HR103" s="44"/>
      <c r="HZ103" s="1"/>
      <c r="IA103" s="1">
        <v>1</v>
      </c>
      <c r="IB103">
        <f>'Deepfakes gesamt (120)'!L103</f>
        <v>7</v>
      </c>
      <c r="IC103" s="45">
        <f t="shared" si="159"/>
        <v>12</v>
      </c>
      <c r="ID103" s="45">
        <f t="shared" si="160"/>
        <v>46</v>
      </c>
      <c r="IE103" s="44">
        <f t="shared" si="161"/>
        <v>34</v>
      </c>
      <c r="IF103" s="44">
        <f t="shared" si="162"/>
        <v>1156</v>
      </c>
      <c r="IG103" s="44"/>
      <c r="IH103" s="44"/>
      <c r="II103" s="44"/>
      <c r="IJ103" s="44"/>
      <c r="IR103" s="1"/>
      <c r="IT103" s="1">
        <v>1</v>
      </c>
      <c r="IU103" s="1">
        <f>'Deepfakes gesamt (120)'!M103</f>
        <v>6</v>
      </c>
      <c r="IV103" s="45">
        <f t="shared" si="163"/>
        <v>12</v>
      </c>
      <c r="IW103" s="45">
        <f t="shared" si="164"/>
        <v>97.5</v>
      </c>
      <c r="IX103" s="44">
        <f t="shared" si="165"/>
        <v>85.5</v>
      </c>
      <c r="IY103" s="44">
        <f t="shared" si="166"/>
        <v>7310.25</v>
      </c>
      <c r="IZ103" s="44"/>
      <c r="JA103" s="44"/>
      <c r="JB103" s="44"/>
      <c r="JC103" s="44"/>
      <c r="JL103" s="1">
        <v>1</v>
      </c>
      <c r="JM103" s="1">
        <f>'Deepfakes gesamt (120)'!Q103</f>
        <v>4</v>
      </c>
      <c r="JN103" s="45">
        <f t="shared" si="167"/>
        <v>12</v>
      </c>
      <c r="JO103" s="45">
        <f t="shared" si="168"/>
        <v>72.5</v>
      </c>
      <c r="JP103" s="44">
        <f t="shared" si="169"/>
        <v>60.5</v>
      </c>
      <c r="JQ103" s="44">
        <f t="shared" si="170"/>
        <v>3660.25</v>
      </c>
      <c r="JR103" s="44"/>
      <c r="JS103" s="44"/>
      <c r="JT103" s="44"/>
      <c r="JU103" s="44"/>
      <c r="KD103" s="1">
        <v>1</v>
      </c>
      <c r="KE103" s="1">
        <f>'Deepfakes gesamt (120)'!Q103</f>
        <v>4</v>
      </c>
      <c r="KF103" s="45">
        <f t="shared" si="171"/>
        <v>24.5</v>
      </c>
      <c r="KG103" s="45">
        <f t="shared" si="172"/>
        <v>72.5</v>
      </c>
      <c r="KH103" s="44">
        <f t="shared" si="173"/>
        <v>48</v>
      </c>
      <c r="KI103" s="44">
        <f t="shared" si="174"/>
        <v>2304</v>
      </c>
      <c r="KJ103" s="44"/>
      <c r="KK103" s="44"/>
      <c r="KL103" s="44"/>
      <c r="KM103" s="44"/>
    </row>
    <row r="104" spans="1:299" x14ac:dyDescent="0.2">
      <c r="A104" s="32">
        <v>103</v>
      </c>
      <c r="B104" s="1">
        <v>8</v>
      </c>
      <c r="C104" s="27">
        <v>2</v>
      </c>
      <c r="D104" s="27">
        <v>1</v>
      </c>
      <c r="E104" s="27">
        <v>2</v>
      </c>
      <c r="F104" s="27">
        <v>2</v>
      </c>
      <c r="G104" s="27">
        <v>1</v>
      </c>
      <c r="H104" s="27">
        <v>2</v>
      </c>
      <c r="I104" s="27">
        <v>1</v>
      </c>
      <c r="J104" s="27">
        <v>2</v>
      </c>
      <c r="K104" s="27">
        <v>2</v>
      </c>
      <c r="L104" s="27">
        <v>2</v>
      </c>
      <c r="M104">
        <f t="shared" si="102"/>
        <v>3</v>
      </c>
      <c r="N104">
        <f t="shared" si="103"/>
        <v>7</v>
      </c>
      <c r="O104">
        <f t="shared" si="104"/>
        <v>10</v>
      </c>
      <c r="T104">
        <v>103</v>
      </c>
      <c r="U104">
        <v>8</v>
      </c>
      <c r="V104">
        <f t="shared" si="177"/>
        <v>3</v>
      </c>
      <c r="X104">
        <v>5.79</v>
      </c>
      <c r="Y104">
        <v>1.28</v>
      </c>
      <c r="Z104">
        <f t="shared" si="105"/>
        <v>2.21</v>
      </c>
      <c r="AA104">
        <f t="shared" si="106"/>
        <v>1.72</v>
      </c>
      <c r="AB104">
        <f t="shared" si="107"/>
        <v>3.8011999999999997</v>
      </c>
      <c r="AE104">
        <f t="shared" si="108"/>
        <v>4.8841000000000001</v>
      </c>
      <c r="AF104">
        <f t="shared" si="109"/>
        <v>2.9583999999999997</v>
      </c>
      <c r="AP104">
        <v>103</v>
      </c>
      <c r="AQ104">
        <v>4</v>
      </c>
      <c r="AR104">
        <f t="shared" si="178"/>
        <v>3</v>
      </c>
      <c r="AS104">
        <v>2.69</v>
      </c>
      <c r="AT104">
        <f t="shared" si="110"/>
        <v>1.31</v>
      </c>
      <c r="AU104">
        <f t="shared" si="111"/>
        <v>2.2532000000000001</v>
      </c>
      <c r="AX104">
        <f t="shared" si="112"/>
        <v>1.7161000000000002</v>
      </c>
      <c r="BE104" s="32">
        <v>103</v>
      </c>
      <c r="BF104" s="27">
        <v>1</v>
      </c>
      <c r="BG104" s="27">
        <v>1</v>
      </c>
      <c r="BH104" s="27">
        <v>1</v>
      </c>
      <c r="BI104" s="27">
        <v>2</v>
      </c>
      <c r="BJ104" s="27">
        <v>2</v>
      </c>
      <c r="BK104">
        <f t="shared" si="113"/>
        <v>3</v>
      </c>
      <c r="BL104" s="1"/>
      <c r="BM104" s="1"/>
      <c r="BN104" s="45"/>
      <c r="BO104" s="1"/>
      <c r="BP104" s="1">
        <v>8</v>
      </c>
      <c r="BQ104">
        <f t="shared" si="114"/>
        <v>3</v>
      </c>
      <c r="BR104" s="45">
        <f t="shared" si="115"/>
        <v>108.5</v>
      </c>
      <c r="BS104" s="45">
        <f t="shared" si="116"/>
        <v>105</v>
      </c>
      <c r="BT104" s="44">
        <f t="shared" si="117"/>
        <v>-3.5</v>
      </c>
      <c r="BU104" s="44">
        <f t="shared" si="118"/>
        <v>12.25</v>
      </c>
      <c r="BV104" s="44"/>
      <c r="BW104" s="44"/>
      <c r="BX104" s="44"/>
      <c r="BY104" s="44"/>
      <c r="CI104" s="1">
        <v>4</v>
      </c>
      <c r="CJ104">
        <f t="shared" si="119"/>
        <v>3</v>
      </c>
      <c r="CK104" s="45">
        <f t="shared" si="120"/>
        <v>109</v>
      </c>
      <c r="CL104" s="45">
        <f t="shared" si="121"/>
        <v>105</v>
      </c>
      <c r="CM104" s="44">
        <f t="shared" si="122"/>
        <v>-4</v>
      </c>
      <c r="CN104" s="44">
        <f t="shared" si="123"/>
        <v>16</v>
      </c>
      <c r="CO104" s="44"/>
      <c r="CP104" s="44"/>
      <c r="CQ104" s="44"/>
      <c r="CR104" s="44"/>
      <c r="DA104" s="1">
        <v>8</v>
      </c>
      <c r="DB104">
        <f t="shared" si="124"/>
        <v>3</v>
      </c>
      <c r="DC104" s="45">
        <f t="shared" si="125"/>
        <v>108.5</v>
      </c>
      <c r="DD104" s="45">
        <f t="shared" si="126"/>
        <v>113</v>
      </c>
      <c r="DE104" s="44">
        <f t="shared" si="127"/>
        <v>4.5</v>
      </c>
      <c r="DF104" s="44">
        <f t="shared" si="128"/>
        <v>20.25</v>
      </c>
      <c r="DG104" s="44"/>
      <c r="DH104" s="44"/>
      <c r="DI104" s="44"/>
      <c r="DJ104" s="44"/>
      <c r="DT104" s="1">
        <v>4</v>
      </c>
      <c r="DU104">
        <f t="shared" si="129"/>
        <v>3</v>
      </c>
      <c r="DV104" s="45">
        <f t="shared" si="130"/>
        <v>109</v>
      </c>
      <c r="DW104" s="45">
        <f t="shared" si="131"/>
        <v>113</v>
      </c>
      <c r="DX104" s="44">
        <f t="shared" si="132"/>
        <v>4</v>
      </c>
      <c r="DY104" s="44">
        <f t="shared" si="133"/>
        <v>16</v>
      </c>
      <c r="DZ104" s="44"/>
      <c r="EA104" s="44"/>
      <c r="EB104" s="44"/>
      <c r="EC104" s="44"/>
      <c r="EL104" s="1">
        <v>3</v>
      </c>
      <c r="EM104">
        <f t="shared" si="134"/>
        <v>3</v>
      </c>
      <c r="EN104" s="45">
        <f t="shared" si="135"/>
        <v>102.5</v>
      </c>
      <c r="EO104" s="45">
        <f t="shared" si="136"/>
        <v>113</v>
      </c>
      <c r="EP104" s="44">
        <f t="shared" si="137"/>
        <v>10.5</v>
      </c>
      <c r="EQ104" s="44">
        <f t="shared" si="138"/>
        <v>110.25</v>
      </c>
      <c r="ER104" s="44"/>
      <c r="ES104" s="44"/>
      <c r="ET104" s="44"/>
      <c r="EU104" s="44"/>
      <c r="FF104" s="1">
        <v>3</v>
      </c>
      <c r="FG104">
        <f t="shared" si="139"/>
        <v>3</v>
      </c>
      <c r="FH104" s="45">
        <f t="shared" si="140"/>
        <v>102.5</v>
      </c>
      <c r="FI104" s="45">
        <f t="shared" si="141"/>
        <v>105</v>
      </c>
      <c r="FJ104" s="44">
        <f t="shared" si="142"/>
        <v>2.5</v>
      </c>
      <c r="FK104" s="44">
        <f t="shared" si="143"/>
        <v>6.25</v>
      </c>
      <c r="FL104" s="44"/>
      <c r="FM104" s="44"/>
      <c r="FN104" s="44"/>
      <c r="FO104" s="44"/>
      <c r="FY104" s="1">
        <v>2</v>
      </c>
      <c r="FZ104">
        <f t="shared" si="144"/>
        <v>0</v>
      </c>
      <c r="GA104" s="45">
        <f t="shared" si="145"/>
        <v>26.5</v>
      </c>
      <c r="GB104" s="45">
        <f t="shared" si="146"/>
        <v>41.5</v>
      </c>
      <c r="GC104" s="44">
        <f t="shared" si="147"/>
        <v>15</v>
      </c>
      <c r="GD104" s="44">
        <f t="shared" si="148"/>
        <v>225</v>
      </c>
      <c r="GE104" s="44"/>
      <c r="GF104" s="44"/>
      <c r="GG104" s="44"/>
      <c r="GH104" s="44"/>
      <c r="GP104" s="1"/>
      <c r="GQ104" s="1">
        <v>4</v>
      </c>
      <c r="GR104">
        <f t="shared" si="149"/>
        <v>0</v>
      </c>
      <c r="GS104" s="45">
        <f t="shared" si="150"/>
        <v>107</v>
      </c>
      <c r="GT104" s="45">
        <f t="shared" si="151"/>
        <v>38</v>
      </c>
      <c r="GU104" s="44">
        <f t="shared" si="152"/>
        <v>-69</v>
      </c>
      <c r="GV104" s="44">
        <f t="shared" si="153"/>
        <v>4761</v>
      </c>
      <c r="GW104" s="44"/>
      <c r="GX104" s="44"/>
      <c r="GY104" s="44"/>
      <c r="GZ104" s="44"/>
      <c r="HI104" s="1">
        <v>4</v>
      </c>
      <c r="HJ104">
        <f t="shared" si="154"/>
        <v>3</v>
      </c>
      <c r="HK104" s="45">
        <f t="shared" si="155"/>
        <v>107</v>
      </c>
      <c r="HL104" s="45">
        <f t="shared" si="156"/>
        <v>113</v>
      </c>
      <c r="HM104" s="44">
        <f t="shared" si="157"/>
        <v>6</v>
      </c>
      <c r="HN104" s="44">
        <f t="shared" si="158"/>
        <v>36</v>
      </c>
      <c r="HO104" s="44"/>
      <c r="HP104" s="44"/>
      <c r="HQ104" s="44"/>
      <c r="HR104" s="44"/>
      <c r="HZ104" s="1"/>
      <c r="IA104" s="1">
        <v>3</v>
      </c>
      <c r="IB104">
        <f>'Deepfakes gesamt (120)'!L104</f>
        <v>9</v>
      </c>
      <c r="IC104" s="45">
        <f t="shared" si="159"/>
        <v>91</v>
      </c>
      <c r="ID104" s="45">
        <f t="shared" si="160"/>
        <v>90.5</v>
      </c>
      <c r="IE104" s="44">
        <f t="shared" si="161"/>
        <v>-0.5</v>
      </c>
      <c r="IF104" s="44">
        <f t="shared" si="162"/>
        <v>0.25</v>
      </c>
      <c r="IG104" s="44"/>
      <c r="IH104" s="44"/>
      <c r="II104" s="44"/>
      <c r="IJ104" s="44"/>
      <c r="IR104" s="1"/>
      <c r="IT104" s="1">
        <v>3</v>
      </c>
      <c r="IU104" s="1">
        <f>'Deepfakes gesamt (120)'!M104</f>
        <v>4</v>
      </c>
      <c r="IV104" s="45">
        <f t="shared" si="163"/>
        <v>91</v>
      </c>
      <c r="IW104" s="45">
        <f t="shared" si="164"/>
        <v>40.5</v>
      </c>
      <c r="IX104" s="44">
        <f t="shared" si="165"/>
        <v>-50.5</v>
      </c>
      <c r="IY104" s="44">
        <f t="shared" si="166"/>
        <v>2550.25</v>
      </c>
      <c r="IZ104" s="44"/>
      <c r="JA104" s="44"/>
      <c r="JB104" s="44"/>
      <c r="JC104" s="44"/>
      <c r="JL104" s="1">
        <v>3</v>
      </c>
      <c r="JM104" s="1">
        <f>'Deepfakes gesamt (120)'!Q104</f>
        <v>4</v>
      </c>
      <c r="JN104" s="45">
        <f t="shared" si="167"/>
        <v>91</v>
      </c>
      <c r="JO104" s="45">
        <f t="shared" si="168"/>
        <v>72.5</v>
      </c>
      <c r="JP104" s="44">
        <f t="shared" si="169"/>
        <v>-18.5</v>
      </c>
      <c r="JQ104" s="44">
        <f t="shared" si="170"/>
        <v>342.25</v>
      </c>
      <c r="JR104" s="44"/>
      <c r="JS104" s="44"/>
      <c r="JT104" s="44"/>
      <c r="JU104" s="44"/>
      <c r="KD104" s="1">
        <v>3</v>
      </c>
      <c r="KE104" s="1">
        <f>'Deepfakes gesamt (120)'!Q104</f>
        <v>4</v>
      </c>
      <c r="KF104" s="45">
        <f t="shared" si="171"/>
        <v>107.5</v>
      </c>
      <c r="KG104" s="45">
        <f t="shared" si="172"/>
        <v>72.5</v>
      </c>
      <c r="KH104" s="44">
        <f t="shared" si="173"/>
        <v>-35</v>
      </c>
      <c r="KI104" s="44">
        <f t="shared" si="174"/>
        <v>1225</v>
      </c>
      <c r="KJ104" s="44"/>
      <c r="KK104" s="44"/>
      <c r="KL104" s="44"/>
      <c r="KM104" s="44"/>
    </row>
    <row r="105" spans="1:299" x14ac:dyDescent="0.2">
      <c r="A105" s="32">
        <v>104</v>
      </c>
      <c r="B105" s="1">
        <v>5</v>
      </c>
      <c r="C105" s="27">
        <v>2</v>
      </c>
      <c r="D105" s="27">
        <v>1</v>
      </c>
      <c r="E105" s="27">
        <v>2</v>
      </c>
      <c r="F105" s="27">
        <v>2</v>
      </c>
      <c r="G105" s="27">
        <v>2</v>
      </c>
      <c r="H105" s="27">
        <v>2</v>
      </c>
      <c r="I105" s="27">
        <v>2</v>
      </c>
      <c r="J105" s="27">
        <v>2</v>
      </c>
      <c r="K105" s="27">
        <v>2</v>
      </c>
      <c r="L105" s="27">
        <v>2</v>
      </c>
      <c r="M105">
        <f t="shared" si="102"/>
        <v>1</v>
      </c>
      <c r="N105">
        <f t="shared" si="103"/>
        <v>9</v>
      </c>
      <c r="O105">
        <f t="shared" si="104"/>
        <v>10</v>
      </c>
      <c r="T105">
        <v>104</v>
      </c>
      <c r="U105">
        <v>5</v>
      </c>
      <c r="V105">
        <f t="shared" si="177"/>
        <v>1</v>
      </c>
      <c r="X105">
        <v>5.79</v>
      </c>
      <c r="Y105">
        <v>1.28</v>
      </c>
      <c r="Z105">
        <f t="shared" si="105"/>
        <v>-0.79</v>
      </c>
      <c r="AA105">
        <f t="shared" si="106"/>
        <v>-0.28000000000000003</v>
      </c>
      <c r="AB105">
        <f t="shared" si="107"/>
        <v>0.22120000000000004</v>
      </c>
      <c r="AE105">
        <f t="shared" si="108"/>
        <v>0.6241000000000001</v>
      </c>
      <c r="AF105">
        <f t="shared" si="109"/>
        <v>7.8400000000000011E-2</v>
      </c>
      <c r="AP105">
        <v>104</v>
      </c>
      <c r="AQ105">
        <v>2</v>
      </c>
      <c r="AR105">
        <f t="shared" si="178"/>
        <v>1</v>
      </c>
      <c r="AS105">
        <v>2.69</v>
      </c>
      <c r="AT105">
        <f t="shared" si="110"/>
        <v>-0.69</v>
      </c>
      <c r="AU105">
        <f t="shared" si="111"/>
        <v>0.19320000000000001</v>
      </c>
      <c r="AX105">
        <f t="shared" si="112"/>
        <v>0.47609999999999991</v>
      </c>
      <c r="BE105" s="32">
        <v>104</v>
      </c>
      <c r="BF105" s="27">
        <v>1</v>
      </c>
      <c r="BG105" s="27">
        <v>2</v>
      </c>
      <c r="BH105" s="27">
        <v>2</v>
      </c>
      <c r="BI105" s="27">
        <v>2</v>
      </c>
      <c r="BJ105" s="27">
        <v>2</v>
      </c>
      <c r="BK105">
        <f t="shared" si="113"/>
        <v>1</v>
      </c>
      <c r="BL105" s="1"/>
      <c r="BM105" s="1"/>
      <c r="BN105" s="45"/>
      <c r="BO105" s="1"/>
      <c r="BP105" s="1">
        <v>5</v>
      </c>
      <c r="BQ105">
        <f t="shared" si="114"/>
        <v>1</v>
      </c>
      <c r="BR105" s="45">
        <f t="shared" si="115"/>
        <v>42</v>
      </c>
      <c r="BS105" s="45">
        <f t="shared" si="116"/>
        <v>62.5</v>
      </c>
      <c r="BT105" s="44">
        <f t="shared" si="117"/>
        <v>20.5</v>
      </c>
      <c r="BU105" s="44">
        <f t="shared" si="118"/>
        <v>420.25</v>
      </c>
      <c r="BV105" s="44"/>
      <c r="BW105" s="44"/>
      <c r="BX105" s="44"/>
      <c r="BY105" s="44"/>
      <c r="CI105" s="1">
        <v>2</v>
      </c>
      <c r="CJ105">
        <f t="shared" si="119"/>
        <v>1</v>
      </c>
      <c r="CK105" s="45">
        <f t="shared" si="120"/>
        <v>30.5</v>
      </c>
      <c r="CL105" s="45">
        <f t="shared" si="121"/>
        <v>62.5</v>
      </c>
      <c r="CM105" s="44">
        <f t="shared" si="122"/>
        <v>32</v>
      </c>
      <c r="CN105" s="44">
        <f t="shared" si="123"/>
        <v>1024</v>
      </c>
      <c r="CO105" s="44"/>
      <c r="CP105" s="44"/>
      <c r="CQ105" s="44"/>
      <c r="CR105" s="44"/>
      <c r="DA105" s="1">
        <v>5</v>
      </c>
      <c r="DB105">
        <f t="shared" si="124"/>
        <v>1</v>
      </c>
      <c r="DC105" s="45">
        <f t="shared" si="125"/>
        <v>42</v>
      </c>
      <c r="DD105" s="45">
        <f t="shared" si="126"/>
        <v>72.5</v>
      </c>
      <c r="DE105" s="44">
        <f t="shared" si="127"/>
        <v>30.5</v>
      </c>
      <c r="DF105" s="44">
        <f t="shared" si="128"/>
        <v>930.25</v>
      </c>
      <c r="DG105" s="44"/>
      <c r="DH105" s="44"/>
      <c r="DI105" s="44"/>
      <c r="DJ105" s="44"/>
      <c r="DT105" s="1">
        <v>2</v>
      </c>
      <c r="DU105">
        <f t="shared" si="129"/>
        <v>1</v>
      </c>
      <c r="DV105" s="45">
        <f t="shared" si="130"/>
        <v>30.5</v>
      </c>
      <c r="DW105" s="45">
        <f t="shared" si="131"/>
        <v>72.5</v>
      </c>
      <c r="DX105" s="44">
        <f t="shared" si="132"/>
        <v>42</v>
      </c>
      <c r="DY105" s="44">
        <f t="shared" si="133"/>
        <v>1764</v>
      </c>
      <c r="DZ105" s="44"/>
      <c r="EA105" s="44"/>
      <c r="EB105" s="44"/>
      <c r="EC105" s="44"/>
      <c r="EL105" s="1">
        <v>3</v>
      </c>
      <c r="EM105">
        <f t="shared" si="134"/>
        <v>1</v>
      </c>
      <c r="EN105" s="45">
        <f t="shared" si="135"/>
        <v>102.5</v>
      </c>
      <c r="EO105" s="45">
        <f t="shared" si="136"/>
        <v>72.5</v>
      </c>
      <c r="EP105" s="44">
        <f t="shared" si="137"/>
        <v>-30</v>
      </c>
      <c r="EQ105" s="44">
        <f t="shared" si="138"/>
        <v>900</v>
      </c>
      <c r="ER105" s="44"/>
      <c r="ES105" s="44"/>
      <c r="ET105" s="44"/>
      <c r="EU105" s="44"/>
      <c r="FF105" s="1">
        <v>3</v>
      </c>
      <c r="FG105">
        <f t="shared" si="139"/>
        <v>1</v>
      </c>
      <c r="FH105" s="45">
        <f t="shared" si="140"/>
        <v>102.5</v>
      </c>
      <c r="FI105" s="45">
        <f t="shared" si="141"/>
        <v>62.5</v>
      </c>
      <c r="FJ105" s="44">
        <f t="shared" si="142"/>
        <v>-40</v>
      </c>
      <c r="FK105" s="44">
        <f t="shared" si="143"/>
        <v>1600</v>
      </c>
      <c r="FL105" s="44"/>
      <c r="FM105" s="44"/>
      <c r="FN105" s="44"/>
      <c r="FO105" s="44"/>
      <c r="FY105" s="1">
        <v>3</v>
      </c>
      <c r="FZ105">
        <f t="shared" si="144"/>
        <v>1</v>
      </c>
      <c r="GA105" s="45">
        <f t="shared" si="145"/>
        <v>70</v>
      </c>
      <c r="GB105" s="45">
        <f t="shared" si="146"/>
        <v>101.5</v>
      </c>
      <c r="GC105" s="44">
        <f t="shared" si="147"/>
        <v>31.5</v>
      </c>
      <c r="GD105" s="44">
        <f t="shared" si="148"/>
        <v>992.25</v>
      </c>
      <c r="GE105" s="44"/>
      <c r="GF105" s="44"/>
      <c r="GG105" s="44"/>
      <c r="GH105" s="44"/>
      <c r="GP105" s="1"/>
      <c r="GQ105" s="1">
        <v>3</v>
      </c>
      <c r="GR105">
        <f t="shared" si="149"/>
        <v>1</v>
      </c>
      <c r="GS105" s="45">
        <f t="shared" si="150"/>
        <v>62.5</v>
      </c>
      <c r="GT105" s="45">
        <f t="shared" si="151"/>
        <v>95.5</v>
      </c>
      <c r="GU105" s="44">
        <f t="shared" si="152"/>
        <v>33</v>
      </c>
      <c r="GV105" s="44">
        <f t="shared" si="153"/>
        <v>1089</v>
      </c>
      <c r="GW105" s="44"/>
      <c r="GX105" s="44"/>
      <c r="GY105" s="44"/>
      <c r="GZ105" s="44"/>
      <c r="HI105" s="1">
        <v>3</v>
      </c>
      <c r="HJ105">
        <f t="shared" si="154"/>
        <v>1</v>
      </c>
      <c r="HK105" s="45">
        <f t="shared" si="155"/>
        <v>62.5</v>
      </c>
      <c r="HL105" s="45">
        <f t="shared" si="156"/>
        <v>72.5</v>
      </c>
      <c r="HM105" s="44">
        <f t="shared" si="157"/>
        <v>10</v>
      </c>
      <c r="HN105" s="44">
        <f t="shared" si="158"/>
        <v>100</v>
      </c>
      <c r="HO105" s="44"/>
      <c r="HP105" s="44"/>
      <c r="HQ105" s="44"/>
      <c r="HR105" s="44"/>
      <c r="HZ105" s="1"/>
      <c r="IA105" s="1">
        <v>2</v>
      </c>
      <c r="IB105">
        <f>'Deepfakes gesamt (120)'!L105</f>
        <v>6</v>
      </c>
      <c r="IC105" s="45">
        <f t="shared" si="159"/>
        <v>42.5</v>
      </c>
      <c r="ID105" s="45">
        <f t="shared" si="160"/>
        <v>26.5</v>
      </c>
      <c r="IE105" s="44">
        <f t="shared" si="161"/>
        <v>-16</v>
      </c>
      <c r="IF105" s="44">
        <f t="shared" si="162"/>
        <v>256</v>
      </c>
      <c r="IG105" s="44"/>
      <c r="IH105" s="44"/>
      <c r="II105" s="44"/>
      <c r="IJ105" s="44"/>
      <c r="IR105" s="1"/>
      <c r="IT105" s="1">
        <v>2</v>
      </c>
      <c r="IU105" s="1">
        <f>'Deepfakes gesamt (120)'!M105</f>
        <v>7</v>
      </c>
      <c r="IV105" s="45">
        <f t="shared" si="163"/>
        <v>42.5</v>
      </c>
      <c r="IW105" s="45">
        <f t="shared" si="164"/>
        <v>110.5</v>
      </c>
      <c r="IX105" s="44">
        <f t="shared" si="165"/>
        <v>68</v>
      </c>
      <c r="IY105" s="44">
        <f t="shared" si="166"/>
        <v>4624</v>
      </c>
      <c r="IZ105" s="44"/>
      <c r="JA105" s="44"/>
      <c r="JB105" s="44"/>
      <c r="JC105" s="44"/>
      <c r="JL105" s="1">
        <v>2</v>
      </c>
      <c r="JM105" s="1">
        <f>'Deepfakes gesamt (120)'!Q105</f>
        <v>4</v>
      </c>
      <c r="JN105" s="45">
        <f t="shared" si="167"/>
        <v>42.5</v>
      </c>
      <c r="JO105" s="45">
        <f t="shared" si="168"/>
        <v>72.5</v>
      </c>
      <c r="JP105" s="44">
        <f t="shared" si="169"/>
        <v>30</v>
      </c>
      <c r="JQ105" s="44">
        <f t="shared" si="170"/>
        <v>900</v>
      </c>
      <c r="JR105" s="44"/>
      <c r="JS105" s="44"/>
      <c r="JT105" s="44"/>
      <c r="JU105" s="44"/>
      <c r="KD105" s="1">
        <v>2</v>
      </c>
      <c r="KE105" s="1">
        <f>'Deepfakes gesamt (120)'!Q105</f>
        <v>4</v>
      </c>
      <c r="KF105" s="45">
        <f t="shared" si="171"/>
        <v>71.5</v>
      </c>
      <c r="KG105" s="45">
        <f t="shared" si="172"/>
        <v>72.5</v>
      </c>
      <c r="KH105" s="44">
        <f t="shared" si="173"/>
        <v>1</v>
      </c>
      <c r="KI105" s="44">
        <f t="shared" si="174"/>
        <v>1</v>
      </c>
      <c r="KJ105" s="44"/>
      <c r="KK105" s="44"/>
      <c r="KL105" s="44"/>
      <c r="KM105" s="44"/>
    </row>
    <row r="106" spans="1:299" x14ac:dyDescent="0.2">
      <c r="A106" s="32">
        <v>105</v>
      </c>
      <c r="B106" s="1">
        <v>7</v>
      </c>
      <c r="C106" s="27">
        <v>2</v>
      </c>
      <c r="D106" s="27">
        <v>2</v>
      </c>
      <c r="E106" s="27">
        <v>2</v>
      </c>
      <c r="F106" s="27">
        <v>2</v>
      </c>
      <c r="G106" s="27">
        <v>2</v>
      </c>
      <c r="H106" s="27">
        <v>2</v>
      </c>
      <c r="I106" s="27">
        <v>2</v>
      </c>
      <c r="J106" s="27">
        <v>2</v>
      </c>
      <c r="K106" s="27">
        <v>2</v>
      </c>
      <c r="L106" s="27">
        <v>2</v>
      </c>
      <c r="M106">
        <f t="shared" si="102"/>
        <v>0</v>
      </c>
      <c r="N106">
        <f t="shared" si="103"/>
        <v>10</v>
      </c>
      <c r="O106">
        <f t="shared" si="104"/>
        <v>10</v>
      </c>
      <c r="T106">
        <v>105</v>
      </c>
      <c r="U106">
        <v>7</v>
      </c>
      <c r="V106">
        <f t="shared" si="177"/>
        <v>0</v>
      </c>
      <c r="X106">
        <v>5.79</v>
      </c>
      <c r="Y106">
        <v>1.28</v>
      </c>
      <c r="Z106">
        <f t="shared" si="105"/>
        <v>1.21</v>
      </c>
      <c r="AA106">
        <f t="shared" si="106"/>
        <v>-1.28</v>
      </c>
      <c r="AB106">
        <f t="shared" si="107"/>
        <v>-1.5488</v>
      </c>
      <c r="AE106">
        <f t="shared" si="108"/>
        <v>1.4641</v>
      </c>
      <c r="AF106">
        <f t="shared" si="109"/>
        <v>1.6384000000000001</v>
      </c>
      <c r="AP106">
        <v>105</v>
      </c>
      <c r="AQ106">
        <v>2</v>
      </c>
      <c r="AR106">
        <f t="shared" si="178"/>
        <v>0</v>
      </c>
      <c r="AS106">
        <v>2.69</v>
      </c>
      <c r="AT106">
        <f t="shared" si="110"/>
        <v>-0.69</v>
      </c>
      <c r="AU106">
        <f t="shared" si="111"/>
        <v>0.88319999999999999</v>
      </c>
      <c r="AX106">
        <f t="shared" si="112"/>
        <v>0.47609999999999991</v>
      </c>
      <c r="BE106" s="32">
        <v>105</v>
      </c>
      <c r="BF106" s="27">
        <v>2</v>
      </c>
      <c r="BG106" s="27">
        <v>2</v>
      </c>
      <c r="BH106" s="27">
        <v>2</v>
      </c>
      <c r="BI106" s="27">
        <v>2</v>
      </c>
      <c r="BJ106" s="27">
        <v>2</v>
      </c>
      <c r="BK106">
        <f t="shared" si="113"/>
        <v>0</v>
      </c>
      <c r="BL106" s="1"/>
      <c r="BM106" s="1"/>
      <c r="BN106" s="45"/>
      <c r="BO106" s="1"/>
      <c r="BP106" s="1">
        <v>7</v>
      </c>
      <c r="BQ106">
        <f t="shared" si="114"/>
        <v>0</v>
      </c>
      <c r="BR106" s="45">
        <f t="shared" si="115"/>
        <v>82</v>
      </c>
      <c r="BS106" s="45">
        <f t="shared" si="116"/>
        <v>22</v>
      </c>
      <c r="BT106" s="44">
        <f t="shared" si="117"/>
        <v>-60</v>
      </c>
      <c r="BU106" s="44">
        <f t="shared" si="118"/>
        <v>3600</v>
      </c>
      <c r="BV106" s="44"/>
      <c r="BW106" s="44"/>
      <c r="BX106" s="44"/>
      <c r="BY106" s="44"/>
      <c r="CI106" s="1">
        <v>2</v>
      </c>
      <c r="CJ106">
        <f t="shared" si="119"/>
        <v>0</v>
      </c>
      <c r="CK106" s="45">
        <f t="shared" si="120"/>
        <v>30.5</v>
      </c>
      <c r="CL106" s="45">
        <f t="shared" si="121"/>
        <v>22</v>
      </c>
      <c r="CM106" s="44">
        <f t="shared" si="122"/>
        <v>-8.5</v>
      </c>
      <c r="CN106" s="44">
        <f t="shared" si="123"/>
        <v>72.25</v>
      </c>
      <c r="CO106" s="44"/>
      <c r="CP106" s="44"/>
      <c r="CQ106" s="44"/>
      <c r="CR106" s="44"/>
      <c r="DA106" s="1">
        <v>7</v>
      </c>
      <c r="DB106">
        <f t="shared" si="124"/>
        <v>0</v>
      </c>
      <c r="DC106" s="45">
        <f t="shared" si="125"/>
        <v>82</v>
      </c>
      <c r="DD106" s="45">
        <f t="shared" si="126"/>
        <v>27</v>
      </c>
      <c r="DE106" s="44">
        <f t="shared" si="127"/>
        <v>-55</v>
      </c>
      <c r="DF106" s="44">
        <f t="shared" si="128"/>
        <v>3025</v>
      </c>
      <c r="DG106" s="44"/>
      <c r="DH106" s="44"/>
      <c r="DI106" s="44"/>
      <c r="DJ106" s="44"/>
      <c r="DT106" s="1">
        <v>2</v>
      </c>
      <c r="DU106">
        <f t="shared" si="129"/>
        <v>0</v>
      </c>
      <c r="DV106" s="45">
        <f t="shared" si="130"/>
        <v>30.5</v>
      </c>
      <c r="DW106" s="45">
        <f t="shared" si="131"/>
        <v>27</v>
      </c>
      <c r="DX106" s="44">
        <f t="shared" si="132"/>
        <v>-3.5</v>
      </c>
      <c r="DY106" s="44">
        <f t="shared" si="133"/>
        <v>12.25</v>
      </c>
      <c r="DZ106" s="44"/>
      <c r="EA106" s="44"/>
      <c r="EB106" s="44"/>
      <c r="EC106" s="44"/>
      <c r="EL106" s="1">
        <v>2</v>
      </c>
      <c r="EM106">
        <f t="shared" si="134"/>
        <v>0</v>
      </c>
      <c r="EN106" s="45">
        <f t="shared" si="135"/>
        <v>56</v>
      </c>
      <c r="EO106" s="45">
        <f t="shared" si="136"/>
        <v>27</v>
      </c>
      <c r="EP106" s="44">
        <f t="shared" si="137"/>
        <v>-29</v>
      </c>
      <c r="EQ106" s="44">
        <f t="shared" si="138"/>
        <v>841</v>
      </c>
      <c r="ER106" s="44"/>
      <c r="ES106" s="44"/>
      <c r="ET106" s="44"/>
      <c r="EU106" s="44"/>
      <c r="FF106" s="1">
        <v>2</v>
      </c>
      <c r="FG106">
        <f t="shared" si="139"/>
        <v>0</v>
      </c>
      <c r="FH106" s="45">
        <f t="shared" si="140"/>
        <v>56</v>
      </c>
      <c r="FI106" s="45">
        <f t="shared" si="141"/>
        <v>22</v>
      </c>
      <c r="FJ106" s="44">
        <f t="shared" si="142"/>
        <v>-34</v>
      </c>
      <c r="FK106" s="44">
        <f t="shared" si="143"/>
        <v>1156</v>
      </c>
      <c r="FL106" s="44"/>
      <c r="FM106" s="44"/>
      <c r="FN106" s="44"/>
      <c r="FO106" s="44"/>
      <c r="FY106" s="1">
        <v>3</v>
      </c>
      <c r="FZ106">
        <f t="shared" si="144"/>
        <v>0</v>
      </c>
      <c r="GA106" s="45">
        <f t="shared" si="145"/>
        <v>70</v>
      </c>
      <c r="GB106" s="45">
        <f t="shared" si="146"/>
        <v>41.5</v>
      </c>
      <c r="GC106" s="44">
        <f t="shared" si="147"/>
        <v>-28.5</v>
      </c>
      <c r="GD106" s="44">
        <f t="shared" si="148"/>
        <v>812.25</v>
      </c>
      <c r="GE106" s="44"/>
      <c r="GF106" s="44"/>
      <c r="GG106" s="44"/>
      <c r="GH106" s="44"/>
      <c r="GP106" s="1"/>
      <c r="GQ106" s="1">
        <v>4</v>
      </c>
      <c r="GR106">
        <f t="shared" si="149"/>
        <v>0</v>
      </c>
      <c r="GS106" s="45">
        <f t="shared" si="150"/>
        <v>107</v>
      </c>
      <c r="GT106" s="45">
        <f t="shared" si="151"/>
        <v>38</v>
      </c>
      <c r="GU106" s="44">
        <f t="shared" si="152"/>
        <v>-69</v>
      </c>
      <c r="GV106" s="44">
        <f t="shared" si="153"/>
        <v>4761</v>
      </c>
      <c r="GW106" s="44"/>
      <c r="GX106" s="44"/>
      <c r="GY106" s="44"/>
      <c r="GZ106" s="44"/>
      <c r="HI106" s="1">
        <v>4</v>
      </c>
      <c r="HJ106">
        <f t="shared" si="154"/>
        <v>0</v>
      </c>
      <c r="HK106" s="45">
        <f t="shared" si="155"/>
        <v>107</v>
      </c>
      <c r="HL106" s="45">
        <f t="shared" si="156"/>
        <v>27</v>
      </c>
      <c r="HM106" s="44">
        <f t="shared" si="157"/>
        <v>-80</v>
      </c>
      <c r="HN106" s="44">
        <f t="shared" si="158"/>
        <v>6400</v>
      </c>
      <c r="HO106" s="44"/>
      <c r="HP106" s="44"/>
      <c r="HQ106" s="44"/>
      <c r="HR106" s="44"/>
      <c r="HZ106" s="1"/>
      <c r="IA106" s="1">
        <v>3</v>
      </c>
      <c r="IB106">
        <f>'Deepfakes gesamt (120)'!L106</f>
        <v>7</v>
      </c>
      <c r="IC106" s="45">
        <f t="shared" si="159"/>
        <v>91</v>
      </c>
      <c r="ID106" s="45">
        <f t="shared" si="160"/>
        <v>46</v>
      </c>
      <c r="IE106" s="44">
        <f t="shared" si="161"/>
        <v>-45</v>
      </c>
      <c r="IF106" s="44">
        <f t="shared" si="162"/>
        <v>2025</v>
      </c>
      <c r="IG106" s="44"/>
      <c r="IH106" s="44"/>
      <c r="II106" s="44"/>
      <c r="IJ106" s="44"/>
      <c r="IR106" s="1"/>
      <c r="IT106" s="1">
        <v>3</v>
      </c>
      <c r="IU106" s="1">
        <f>'Deepfakes gesamt (120)'!M106</f>
        <v>6</v>
      </c>
      <c r="IV106" s="45">
        <f t="shared" si="163"/>
        <v>91</v>
      </c>
      <c r="IW106" s="45">
        <f t="shared" si="164"/>
        <v>97.5</v>
      </c>
      <c r="IX106" s="44">
        <f t="shared" si="165"/>
        <v>6.5</v>
      </c>
      <c r="IY106" s="44">
        <f t="shared" si="166"/>
        <v>42.25</v>
      </c>
      <c r="IZ106" s="44"/>
      <c r="JA106" s="44"/>
      <c r="JB106" s="44"/>
      <c r="JC106" s="44"/>
      <c r="JL106" s="1">
        <v>3</v>
      </c>
      <c r="JM106" s="1">
        <f>'Deepfakes gesamt (120)'!Q106</f>
        <v>4</v>
      </c>
      <c r="JN106" s="45">
        <f t="shared" si="167"/>
        <v>91</v>
      </c>
      <c r="JO106" s="45">
        <f t="shared" si="168"/>
        <v>72.5</v>
      </c>
      <c r="JP106" s="44">
        <f t="shared" si="169"/>
        <v>-18.5</v>
      </c>
      <c r="JQ106" s="44">
        <f t="shared" si="170"/>
        <v>342.25</v>
      </c>
      <c r="JR106" s="44"/>
      <c r="JS106" s="44"/>
      <c r="JT106" s="44"/>
      <c r="JU106" s="44"/>
      <c r="KD106" s="1">
        <v>2</v>
      </c>
      <c r="KE106" s="1">
        <f>'Deepfakes gesamt (120)'!Q106</f>
        <v>4</v>
      </c>
      <c r="KF106" s="45">
        <f t="shared" si="171"/>
        <v>71.5</v>
      </c>
      <c r="KG106" s="45">
        <f t="shared" si="172"/>
        <v>72.5</v>
      </c>
      <c r="KH106" s="44">
        <f t="shared" si="173"/>
        <v>1</v>
      </c>
      <c r="KI106" s="44">
        <f t="shared" si="174"/>
        <v>1</v>
      </c>
      <c r="KJ106" s="44"/>
      <c r="KK106" s="44"/>
      <c r="KL106" s="44"/>
      <c r="KM106" s="44"/>
    </row>
    <row r="107" spans="1:299" x14ac:dyDescent="0.2">
      <c r="A107" s="32">
        <v>106</v>
      </c>
      <c r="B107" s="1">
        <v>7</v>
      </c>
      <c r="C107" s="27">
        <v>2</v>
      </c>
      <c r="D107" s="27">
        <v>2</v>
      </c>
      <c r="E107" s="27">
        <v>2</v>
      </c>
      <c r="F107" s="27">
        <v>2</v>
      </c>
      <c r="G107" s="27">
        <v>2</v>
      </c>
      <c r="H107" s="27">
        <v>2</v>
      </c>
      <c r="I107" s="27">
        <v>2</v>
      </c>
      <c r="J107" s="27">
        <v>2</v>
      </c>
      <c r="K107" s="27">
        <v>2</v>
      </c>
      <c r="L107" s="27">
        <v>2</v>
      </c>
      <c r="M107">
        <f t="shared" si="102"/>
        <v>0</v>
      </c>
      <c r="N107">
        <f t="shared" si="103"/>
        <v>10</v>
      </c>
      <c r="O107">
        <f t="shared" si="104"/>
        <v>10</v>
      </c>
      <c r="T107">
        <v>106</v>
      </c>
      <c r="U107">
        <v>7</v>
      </c>
      <c r="V107">
        <f t="shared" si="177"/>
        <v>0</v>
      </c>
      <c r="X107">
        <v>5.79</v>
      </c>
      <c r="Y107">
        <v>1.28</v>
      </c>
      <c r="Z107">
        <f t="shared" si="105"/>
        <v>1.21</v>
      </c>
      <c r="AA107">
        <f t="shared" si="106"/>
        <v>-1.28</v>
      </c>
      <c r="AB107">
        <f t="shared" si="107"/>
        <v>-1.5488</v>
      </c>
      <c r="AE107">
        <f t="shared" si="108"/>
        <v>1.4641</v>
      </c>
      <c r="AF107">
        <f t="shared" si="109"/>
        <v>1.6384000000000001</v>
      </c>
      <c r="AP107">
        <v>106</v>
      </c>
      <c r="AQ107">
        <v>3</v>
      </c>
      <c r="AR107">
        <f t="shared" si="178"/>
        <v>0</v>
      </c>
      <c r="AS107">
        <v>2.69</v>
      </c>
      <c r="AT107">
        <f t="shared" si="110"/>
        <v>0.31000000000000005</v>
      </c>
      <c r="AU107">
        <f t="shared" si="111"/>
        <v>-0.3968000000000001</v>
      </c>
      <c r="AX107">
        <f t="shared" si="112"/>
        <v>9.6100000000000033E-2</v>
      </c>
      <c r="BE107" s="32">
        <v>106</v>
      </c>
      <c r="BF107" s="27">
        <v>2</v>
      </c>
      <c r="BG107" s="27">
        <v>2</v>
      </c>
      <c r="BH107" s="27">
        <v>2</v>
      </c>
      <c r="BI107" s="27">
        <v>2</v>
      </c>
      <c r="BJ107" s="27">
        <v>2</v>
      </c>
      <c r="BK107">
        <f t="shared" si="113"/>
        <v>0</v>
      </c>
      <c r="BL107" s="1"/>
      <c r="BM107" s="1"/>
      <c r="BN107" s="45"/>
      <c r="BO107" s="1"/>
      <c r="BP107" s="1">
        <v>7</v>
      </c>
      <c r="BQ107">
        <f t="shared" si="114"/>
        <v>0</v>
      </c>
      <c r="BR107" s="45">
        <f t="shared" si="115"/>
        <v>82</v>
      </c>
      <c r="BS107" s="45">
        <f t="shared" si="116"/>
        <v>22</v>
      </c>
      <c r="BT107" s="44">
        <f t="shared" si="117"/>
        <v>-60</v>
      </c>
      <c r="BU107" s="44">
        <f t="shared" si="118"/>
        <v>3600</v>
      </c>
      <c r="BV107" s="44"/>
      <c r="BW107" s="44"/>
      <c r="BX107" s="44"/>
      <c r="BY107" s="44"/>
      <c r="CI107" s="1">
        <v>3</v>
      </c>
      <c r="CJ107">
        <f t="shared" si="119"/>
        <v>0</v>
      </c>
      <c r="CK107" s="45">
        <f t="shared" si="120"/>
        <v>73.5</v>
      </c>
      <c r="CL107" s="45">
        <f t="shared" si="121"/>
        <v>22</v>
      </c>
      <c r="CM107" s="44">
        <f t="shared" si="122"/>
        <v>-51.5</v>
      </c>
      <c r="CN107" s="44">
        <f t="shared" si="123"/>
        <v>2652.25</v>
      </c>
      <c r="CO107" s="44"/>
      <c r="CP107" s="44"/>
      <c r="CQ107" s="44"/>
      <c r="CR107" s="44"/>
      <c r="DA107" s="1">
        <v>7</v>
      </c>
      <c r="DB107">
        <f t="shared" si="124"/>
        <v>0</v>
      </c>
      <c r="DC107" s="45">
        <f t="shared" si="125"/>
        <v>82</v>
      </c>
      <c r="DD107" s="45">
        <f t="shared" si="126"/>
        <v>27</v>
      </c>
      <c r="DE107" s="44">
        <f t="shared" si="127"/>
        <v>-55</v>
      </c>
      <c r="DF107" s="44">
        <f t="shared" si="128"/>
        <v>3025</v>
      </c>
      <c r="DG107" s="44"/>
      <c r="DH107" s="44"/>
      <c r="DI107" s="44"/>
      <c r="DJ107" s="44"/>
      <c r="DT107" s="1">
        <v>3</v>
      </c>
      <c r="DU107">
        <f t="shared" si="129"/>
        <v>0</v>
      </c>
      <c r="DV107" s="45">
        <f t="shared" si="130"/>
        <v>73.5</v>
      </c>
      <c r="DW107" s="45">
        <f t="shared" si="131"/>
        <v>27</v>
      </c>
      <c r="DX107" s="44">
        <f t="shared" si="132"/>
        <v>-46.5</v>
      </c>
      <c r="DY107" s="44">
        <f t="shared" si="133"/>
        <v>2162.25</v>
      </c>
      <c r="DZ107" s="44"/>
      <c r="EA107" s="44"/>
      <c r="EB107" s="44"/>
      <c r="EC107" s="44"/>
      <c r="EL107" s="1">
        <v>3</v>
      </c>
      <c r="EM107">
        <f t="shared" si="134"/>
        <v>0</v>
      </c>
      <c r="EN107" s="45">
        <f t="shared" si="135"/>
        <v>102.5</v>
      </c>
      <c r="EO107" s="45">
        <f t="shared" si="136"/>
        <v>27</v>
      </c>
      <c r="EP107" s="44">
        <f t="shared" si="137"/>
        <v>-75.5</v>
      </c>
      <c r="EQ107" s="44">
        <f t="shared" si="138"/>
        <v>5700.25</v>
      </c>
      <c r="ER107" s="44"/>
      <c r="ES107" s="44"/>
      <c r="ET107" s="44"/>
      <c r="EU107" s="44"/>
      <c r="FF107" s="1">
        <v>3</v>
      </c>
      <c r="FG107">
        <f t="shared" si="139"/>
        <v>0</v>
      </c>
      <c r="FH107" s="45">
        <f t="shared" si="140"/>
        <v>102.5</v>
      </c>
      <c r="FI107" s="45">
        <f t="shared" si="141"/>
        <v>22</v>
      </c>
      <c r="FJ107" s="44">
        <f t="shared" si="142"/>
        <v>-80.5</v>
      </c>
      <c r="FK107" s="44">
        <f t="shared" si="143"/>
        <v>6480.25</v>
      </c>
      <c r="FL107" s="44"/>
      <c r="FM107" s="44"/>
      <c r="FN107" s="44"/>
      <c r="FO107" s="44"/>
      <c r="FY107" s="1">
        <v>3</v>
      </c>
      <c r="FZ107">
        <f t="shared" si="144"/>
        <v>0</v>
      </c>
      <c r="GA107" s="45">
        <f t="shared" si="145"/>
        <v>70</v>
      </c>
      <c r="GB107" s="45">
        <f t="shared" si="146"/>
        <v>41.5</v>
      </c>
      <c r="GC107" s="44">
        <f t="shared" si="147"/>
        <v>-28.5</v>
      </c>
      <c r="GD107" s="44">
        <f t="shared" si="148"/>
        <v>812.25</v>
      </c>
      <c r="GE107" s="44"/>
      <c r="GF107" s="44"/>
      <c r="GG107" s="44"/>
      <c r="GH107" s="44"/>
      <c r="GP107" s="1"/>
      <c r="GQ107" s="1">
        <v>3</v>
      </c>
      <c r="GR107">
        <f t="shared" si="149"/>
        <v>0</v>
      </c>
      <c r="GS107" s="45">
        <f t="shared" si="150"/>
        <v>62.5</v>
      </c>
      <c r="GT107" s="45">
        <f t="shared" si="151"/>
        <v>38</v>
      </c>
      <c r="GU107" s="44">
        <f t="shared" si="152"/>
        <v>-24.5</v>
      </c>
      <c r="GV107" s="44">
        <f t="shared" si="153"/>
        <v>600.25</v>
      </c>
      <c r="GW107" s="44"/>
      <c r="GX107" s="44"/>
      <c r="GY107" s="44"/>
      <c r="GZ107" s="44"/>
      <c r="HI107" s="1">
        <v>3</v>
      </c>
      <c r="HJ107">
        <f t="shared" si="154"/>
        <v>0</v>
      </c>
      <c r="HK107" s="45">
        <f t="shared" si="155"/>
        <v>62.5</v>
      </c>
      <c r="HL107" s="45">
        <f t="shared" si="156"/>
        <v>27</v>
      </c>
      <c r="HM107" s="44">
        <f t="shared" si="157"/>
        <v>-35.5</v>
      </c>
      <c r="HN107" s="44">
        <f t="shared" si="158"/>
        <v>1260.25</v>
      </c>
      <c r="HO107" s="44"/>
      <c r="HP107" s="44"/>
      <c r="HQ107" s="44"/>
      <c r="HR107" s="44"/>
      <c r="HZ107" s="1"/>
      <c r="IA107" s="1">
        <v>2</v>
      </c>
      <c r="IB107">
        <f>'Deepfakes gesamt (120)'!L107</f>
        <v>4</v>
      </c>
      <c r="IC107" s="45">
        <f t="shared" si="159"/>
        <v>42.5</v>
      </c>
      <c r="ID107" s="45">
        <f t="shared" si="160"/>
        <v>4.5</v>
      </c>
      <c r="IE107" s="44">
        <f t="shared" si="161"/>
        <v>-38</v>
      </c>
      <c r="IF107" s="44">
        <f t="shared" si="162"/>
        <v>1444</v>
      </c>
      <c r="IG107" s="44"/>
      <c r="IH107" s="44"/>
      <c r="II107" s="44"/>
      <c r="IJ107" s="44"/>
      <c r="IR107" s="1"/>
      <c r="IT107" s="1">
        <v>2</v>
      </c>
      <c r="IU107" s="1">
        <f>'Deepfakes gesamt (120)'!M107</f>
        <v>5</v>
      </c>
      <c r="IV107" s="45">
        <f t="shared" si="163"/>
        <v>42.5</v>
      </c>
      <c r="IW107" s="45">
        <f t="shared" si="164"/>
        <v>72</v>
      </c>
      <c r="IX107" s="44">
        <f t="shared" si="165"/>
        <v>29.5</v>
      </c>
      <c r="IY107" s="44">
        <f t="shared" si="166"/>
        <v>870.25</v>
      </c>
      <c r="IZ107" s="44"/>
      <c r="JA107" s="44"/>
      <c r="JB107" s="44"/>
      <c r="JC107" s="44"/>
      <c r="JL107" s="1">
        <v>2</v>
      </c>
      <c r="JM107" s="1">
        <f>'Deepfakes gesamt (120)'!Q107</f>
        <v>2</v>
      </c>
      <c r="JN107" s="45">
        <f t="shared" si="167"/>
        <v>42.5</v>
      </c>
      <c r="JO107" s="45">
        <f t="shared" si="168"/>
        <v>9.5</v>
      </c>
      <c r="JP107" s="44">
        <f t="shared" si="169"/>
        <v>-33</v>
      </c>
      <c r="JQ107" s="44">
        <f t="shared" si="170"/>
        <v>1089</v>
      </c>
      <c r="JR107" s="44"/>
      <c r="JS107" s="44"/>
      <c r="JT107" s="44"/>
      <c r="JU107" s="44"/>
      <c r="KD107" s="1">
        <v>1</v>
      </c>
      <c r="KE107" s="1">
        <f>'Deepfakes gesamt (120)'!Q107</f>
        <v>2</v>
      </c>
      <c r="KF107" s="45">
        <f t="shared" si="171"/>
        <v>24.5</v>
      </c>
      <c r="KG107" s="45">
        <f t="shared" si="172"/>
        <v>9.5</v>
      </c>
      <c r="KH107" s="44">
        <f t="shared" si="173"/>
        <v>-15</v>
      </c>
      <c r="KI107" s="44">
        <f t="shared" si="174"/>
        <v>225</v>
      </c>
      <c r="KJ107" s="44"/>
      <c r="KK107" s="44"/>
      <c r="KL107" s="44"/>
      <c r="KM107" s="44"/>
    </row>
    <row r="108" spans="1:299" x14ac:dyDescent="0.2">
      <c r="A108" s="32">
        <v>107</v>
      </c>
      <c r="B108" s="1">
        <v>8</v>
      </c>
      <c r="C108" s="27">
        <v>1</v>
      </c>
      <c r="D108" s="27">
        <v>2</v>
      </c>
      <c r="E108" s="27">
        <v>2</v>
      </c>
      <c r="F108" s="27">
        <v>2</v>
      </c>
      <c r="G108" s="27">
        <v>2</v>
      </c>
      <c r="H108" s="27">
        <v>2</v>
      </c>
      <c r="I108" s="27">
        <v>2</v>
      </c>
      <c r="J108" s="27">
        <v>2</v>
      </c>
      <c r="K108" s="27">
        <v>2</v>
      </c>
      <c r="L108" s="27">
        <v>2</v>
      </c>
      <c r="M108">
        <f t="shared" si="102"/>
        <v>1</v>
      </c>
      <c r="N108">
        <f t="shared" si="103"/>
        <v>9</v>
      </c>
      <c r="O108">
        <f t="shared" si="104"/>
        <v>10</v>
      </c>
      <c r="T108">
        <v>107</v>
      </c>
      <c r="U108">
        <v>8</v>
      </c>
      <c r="V108">
        <f t="shared" si="177"/>
        <v>1</v>
      </c>
      <c r="X108">
        <v>5.79</v>
      </c>
      <c r="Y108">
        <v>1.28</v>
      </c>
      <c r="Z108">
        <f t="shared" si="105"/>
        <v>2.21</v>
      </c>
      <c r="AA108">
        <f t="shared" si="106"/>
        <v>-0.28000000000000003</v>
      </c>
      <c r="AB108">
        <f t="shared" si="107"/>
        <v>-0.61880000000000002</v>
      </c>
      <c r="AE108">
        <f t="shared" si="108"/>
        <v>4.8841000000000001</v>
      </c>
      <c r="AF108">
        <f t="shared" si="109"/>
        <v>7.8400000000000011E-2</v>
      </c>
      <c r="AP108">
        <v>107</v>
      </c>
      <c r="AQ108">
        <v>2</v>
      </c>
      <c r="AR108">
        <f t="shared" si="178"/>
        <v>1</v>
      </c>
      <c r="AS108">
        <v>2.69</v>
      </c>
      <c r="AT108">
        <f t="shared" si="110"/>
        <v>-0.69</v>
      </c>
      <c r="AU108">
        <f t="shared" si="111"/>
        <v>0.19320000000000001</v>
      </c>
      <c r="AX108">
        <f t="shared" si="112"/>
        <v>0.47609999999999991</v>
      </c>
      <c r="BE108" s="32">
        <v>107</v>
      </c>
      <c r="BF108" s="27">
        <v>2</v>
      </c>
      <c r="BG108" s="27">
        <v>2</v>
      </c>
      <c r="BH108" s="27">
        <v>2</v>
      </c>
      <c r="BI108" s="27">
        <v>2</v>
      </c>
      <c r="BJ108" s="27">
        <v>2</v>
      </c>
      <c r="BK108">
        <f t="shared" si="113"/>
        <v>0</v>
      </c>
      <c r="BL108" s="1"/>
      <c r="BM108" s="1"/>
      <c r="BN108" s="45"/>
      <c r="BO108" s="1"/>
      <c r="BP108" s="1">
        <v>8</v>
      </c>
      <c r="BQ108">
        <f t="shared" si="114"/>
        <v>1</v>
      </c>
      <c r="BR108" s="45">
        <f t="shared" si="115"/>
        <v>108.5</v>
      </c>
      <c r="BS108" s="45">
        <f t="shared" si="116"/>
        <v>62.5</v>
      </c>
      <c r="BT108" s="44">
        <f t="shared" si="117"/>
        <v>-46</v>
      </c>
      <c r="BU108" s="44">
        <f t="shared" si="118"/>
        <v>2116</v>
      </c>
      <c r="BV108" s="44"/>
      <c r="BW108" s="44"/>
      <c r="BX108" s="44"/>
      <c r="BY108" s="44"/>
      <c r="CI108" s="1">
        <v>2</v>
      </c>
      <c r="CJ108">
        <f t="shared" si="119"/>
        <v>1</v>
      </c>
      <c r="CK108" s="45">
        <f t="shared" si="120"/>
        <v>30.5</v>
      </c>
      <c r="CL108" s="45">
        <f t="shared" si="121"/>
        <v>62.5</v>
      </c>
      <c r="CM108" s="44">
        <f t="shared" si="122"/>
        <v>32</v>
      </c>
      <c r="CN108" s="44">
        <f t="shared" si="123"/>
        <v>1024</v>
      </c>
      <c r="CO108" s="44"/>
      <c r="CP108" s="44"/>
      <c r="CQ108" s="44"/>
      <c r="CR108" s="44"/>
      <c r="DA108" s="1">
        <v>8</v>
      </c>
      <c r="DB108">
        <f t="shared" si="124"/>
        <v>0</v>
      </c>
      <c r="DC108" s="45">
        <f t="shared" si="125"/>
        <v>108.5</v>
      </c>
      <c r="DD108" s="45">
        <f t="shared" si="126"/>
        <v>27</v>
      </c>
      <c r="DE108" s="44">
        <f t="shared" si="127"/>
        <v>-81.5</v>
      </c>
      <c r="DF108" s="44">
        <f t="shared" si="128"/>
        <v>6642.25</v>
      </c>
      <c r="DG108" s="44"/>
      <c r="DH108" s="44"/>
      <c r="DI108" s="44"/>
      <c r="DJ108" s="44"/>
      <c r="DT108" s="1">
        <v>2</v>
      </c>
      <c r="DU108">
        <f t="shared" si="129"/>
        <v>0</v>
      </c>
      <c r="DV108" s="45">
        <f t="shared" si="130"/>
        <v>30.5</v>
      </c>
      <c r="DW108" s="45">
        <f t="shared" si="131"/>
        <v>27</v>
      </c>
      <c r="DX108" s="44">
        <f t="shared" si="132"/>
        <v>-3.5</v>
      </c>
      <c r="DY108" s="44">
        <f t="shared" si="133"/>
        <v>12.25</v>
      </c>
      <c r="DZ108" s="44"/>
      <c r="EA108" s="44"/>
      <c r="EB108" s="44"/>
      <c r="EC108" s="44"/>
      <c r="EL108" s="1">
        <v>3</v>
      </c>
      <c r="EM108">
        <f t="shared" si="134"/>
        <v>0</v>
      </c>
      <c r="EN108" s="45">
        <f t="shared" si="135"/>
        <v>102.5</v>
      </c>
      <c r="EO108" s="45">
        <f t="shared" si="136"/>
        <v>27</v>
      </c>
      <c r="EP108" s="44">
        <f t="shared" si="137"/>
        <v>-75.5</v>
      </c>
      <c r="EQ108" s="44">
        <f t="shared" si="138"/>
        <v>5700.25</v>
      </c>
      <c r="ER108" s="44"/>
      <c r="ES108" s="44"/>
      <c r="ET108" s="44"/>
      <c r="EU108" s="44"/>
      <c r="FF108" s="1">
        <v>3</v>
      </c>
      <c r="FG108">
        <f t="shared" si="139"/>
        <v>1</v>
      </c>
      <c r="FH108" s="45">
        <f t="shared" si="140"/>
        <v>102.5</v>
      </c>
      <c r="FI108" s="45">
        <f t="shared" si="141"/>
        <v>62.5</v>
      </c>
      <c r="FJ108" s="44">
        <f t="shared" si="142"/>
        <v>-40</v>
      </c>
      <c r="FK108" s="44">
        <f t="shared" si="143"/>
        <v>1600</v>
      </c>
      <c r="FL108" s="44"/>
      <c r="FM108" s="44"/>
      <c r="FN108" s="44"/>
      <c r="FO108" s="44"/>
      <c r="FY108" s="1">
        <v>1</v>
      </c>
      <c r="FZ108">
        <f t="shared" si="144"/>
        <v>1</v>
      </c>
      <c r="GA108" s="45">
        <f t="shared" si="145"/>
        <v>4.5</v>
      </c>
      <c r="GB108" s="45">
        <f t="shared" si="146"/>
        <v>101.5</v>
      </c>
      <c r="GC108" s="44">
        <f t="shared" si="147"/>
        <v>97</v>
      </c>
      <c r="GD108" s="44">
        <f t="shared" si="148"/>
        <v>9409</v>
      </c>
      <c r="GE108" s="44"/>
      <c r="GF108" s="44"/>
      <c r="GG108" s="44"/>
      <c r="GH108" s="44"/>
      <c r="GP108" s="1"/>
      <c r="GQ108" s="1">
        <v>3</v>
      </c>
      <c r="GR108">
        <f t="shared" si="149"/>
        <v>1</v>
      </c>
      <c r="GS108" s="45">
        <f t="shared" si="150"/>
        <v>62.5</v>
      </c>
      <c r="GT108" s="45">
        <f t="shared" si="151"/>
        <v>95.5</v>
      </c>
      <c r="GU108" s="44">
        <f t="shared" si="152"/>
        <v>33</v>
      </c>
      <c r="GV108" s="44">
        <f t="shared" si="153"/>
        <v>1089</v>
      </c>
      <c r="GW108" s="44"/>
      <c r="GX108" s="44"/>
      <c r="GY108" s="44"/>
      <c r="GZ108" s="44"/>
      <c r="HI108" s="1">
        <v>3</v>
      </c>
      <c r="HJ108">
        <f t="shared" si="154"/>
        <v>0</v>
      </c>
      <c r="HK108" s="45">
        <f t="shared" si="155"/>
        <v>62.5</v>
      </c>
      <c r="HL108" s="45">
        <f t="shared" si="156"/>
        <v>27</v>
      </c>
      <c r="HM108" s="44">
        <f t="shared" si="157"/>
        <v>-35.5</v>
      </c>
      <c r="HN108" s="44">
        <f t="shared" si="158"/>
        <v>1260.25</v>
      </c>
      <c r="HO108" s="44"/>
      <c r="HP108" s="44"/>
      <c r="HQ108" s="44"/>
      <c r="HR108" s="44"/>
      <c r="HZ108" s="1"/>
      <c r="IA108" s="1">
        <v>3</v>
      </c>
      <c r="IB108">
        <f>'Deepfakes gesamt (120)'!L108</f>
        <v>4</v>
      </c>
      <c r="IC108" s="45">
        <f t="shared" si="159"/>
        <v>91</v>
      </c>
      <c r="ID108" s="45">
        <f t="shared" si="160"/>
        <v>4.5</v>
      </c>
      <c r="IE108" s="44">
        <f t="shared" si="161"/>
        <v>-86.5</v>
      </c>
      <c r="IF108" s="44">
        <f t="shared" si="162"/>
        <v>7482.25</v>
      </c>
      <c r="IG108" s="44"/>
      <c r="IH108" s="44"/>
      <c r="II108" s="44"/>
      <c r="IJ108" s="44"/>
      <c r="IR108" s="1"/>
      <c r="IT108" s="1">
        <v>3</v>
      </c>
      <c r="IU108" s="1">
        <f>'Deepfakes gesamt (120)'!M108</f>
        <v>5</v>
      </c>
      <c r="IV108" s="45">
        <f t="shared" si="163"/>
        <v>91</v>
      </c>
      <c r="IW108" s="45">
        <f t="shared" si="164"/>
        <v>72</v>
      </c>
      <c r="IX108" s="44">
        <f t="shared" si="165"/>
        <v>-19</v>
      </c>
      <c r="IY108" s="44">
        <f t="shared" si="166"/>
        <v>361</v>
      </c>
      <c r="IZ108" s="44"/>
      <c r="JA108" s="44"/>
      <c r="JB108" s="44"/>
      <c r="JC108" s="44"/>
      <c r="JL108" s="1">
        <v>3</v>
      </c>
      <c r="JM108" s="1">
        <f>'Deepfakes gesamt (120)'!Q108</f>
        <v>2</v>
      </c>
      <c r="JN108" s="45">
        <f t="shared" si="167"/>
        <v>91</v>
      </c>
      <c r="JO108" s="45">
        <f t="shared" si="168"/>
        <v>9.5</v>
      </c>
      <c r="JP108" s="44">
        <f t="shared" si="169"/>
        <v>-81.5</v>
      </c>
      <c r="JQ108" s="44">
        <f t="shared" si="170"/>
        <v>6642.25</v>
      </c>
      <c r="JR108" s="44"/>
      <c r="JS108" s="44"/>
      <c r="JT108" s="44"/>
      <c r="JU108" s="44"/>
      <c r="KD108" s="1">
        <v>2</v>
      </c>
      <c r="KE108" s="1">
        <f>'Deepfakes gesamt (120)'!Q108</f>
        <v>2</v>
      </c>
      <c r="KF108" s="45">
        <f t="shared" si="171"/>
        <v>71.5</v>
      </c>
      <c r="KG108" s="45">
        <f t="shared" si="172"/>
        <v>9.5</v>
      </c>
      <c r="KH108" s="44">
        <f t="shared" si="173"/>
        <v>-62</v>
      </c>
      <c r="KI108" s="44">
        <f t="shared" si="174"/>
        <v>3844</v>
      </c>
      <c r="KJ108" s="44"/>
      <c r="KK108" s="44"/>
      <c r="KL108" s="44"/>
      <c r="KM108" s="44"/>
    </row>
    <row r="109" spans="1:299" x14ac:dyDescent="0.2">
      <c r="A109" s="32">
        <v>108</v>
      </c>
      <c r="B109" s="1">
        <v>5</v>
      </c>
      <c r="C109" s="27">
        <v>2</v>
      </c>
      <c r="D109" s="27">
        <v>2</v>
      </c>
      <c r="E109" s="27">
        <v>2</v>
      </c>
      <c r="F109" s="27">
        <v>2</v>
      </c>
      <c r="G109" s="27">
        <v>2</v>
      </c>
      <c r="H109" s="27">
        <v>2</v>
      </c>
      <c r="I109" s="27">
        <v>2</v>
      </c>
      <c r="J109" s="27">
        <v>2</v>
      </c>
      <c r="K109" s="27">
        <v>2</v>
      </c>
      <c r="L109" s="27">
        <v>2</v>
      </c>
      <c r="M109">
        <f t="shared" si="102"/>
        <v>0</v>
      </c>
      <c r="N109">
        <f t="shared" si="103"/>
        <v>10</v>
      </c>
      <c r="O109">
        <f t="shared" si="104"/>
        <v>10</v>
      </c>
      <c r="T109">
        <v>108</v>
      </c>
      <c r="U109">
        <v>5</v>
      </c>
      <c r="V109">
        <f t="shared" si="177"/>
        <v>0</v>
      </c>
      <c r="X109">
        <v>5.79</v>
      </c>
      <c r="Y109">
        <v>1.28</v>
      </c>
      <c r="Z109">
        <f t="shared" si="105"/>
        <v>-0.79</v>
      </c>
      <c r="AA109">
        <f t="shared" si="106"/>
        <v>-1.28</v>
      </c>
      <c r="AB109">
        <f t="shared" si="107"/>
        <v>1.0112000000000001</v>
      </c>
      <c r="AE109">
        <f t="shared" si="108"/>
        <v>0.6241000000000001</v>
      </c>
      <c r="AF109">
        <f t="shared" si="109"/>
        <v>1.6384000000000001</v>
      </c>
      <c r="AP109">
        <v>108</v>
      </c>
      <c r="AQ109">
        <v>1</v>
      </c>
      <c r="AR109">
        <f t="shared" si="178"/>
        <v>0</v>
      </c>
      <c r="AS109">
        <v>2.69</v>
      </c>
      <c r="AT109">
        <f t="shared" si="110"/>
        <v>-1.69</v>
      </c>
      <c r="AU109">
        <f t="shared" si="111"/>
        <v>2.1631999999999998</v>
      </c>
      <c r="AX109">
        <f t="shared" si="112"/>
        <v>2.8560999999999996</v>
      </c>
      <c r="BE109" s="32">
        <v>108</v>
      </c>
      <c r="BF109" s="27">
        <v>2</v>
      </c>
      <c r="BG109" s="27">
        <v>2</v>
      </c>
      <c r="BH109" s="27">
        <v>2</v>
      </c>
      <c r="BI109" s="27">
        <v>2</v>
      </c>
      <c r="BJ109" s="27">
        <v>2</v>
      </c>
      <c r="BK109">
        <f t="shared" si="113"/>
        <v>0</v>
      </c>
      <c r="BL109" s="1"/>
      <c r="BM109" s="1"/>
      <c r="BN109" s="45"/>
      <c r="BO109" s="1"/>
      <c r="BP109" s="1">
        <v>5</v>
      </c>
      <c r="BQ109">
        <f t="shared" si="114"/>
        <v>0</v>
      </c>
      <c r="BR109" s="45">
        <f t="shared" si="115"/>
        <v>42</v>
      </c>
      <c r="BS109" s="45">
        <f t="shared" si="116"/>
        <v>22</v>
      </c>
      <c r="BT109" s="44">
        <f t="shared" si="117"/>
        <v>-20</v>
      </c>
      <c r="BU109" s="44">
        <f t="shared" si="118"/>
        <v>400</v>
      </c>
      <c r="BV109" s="44"/>
      <c r="BW109" s="44"/>
      <c r="BX109" s="44"/>
      <c r="BY109" s="44"/>
      <c r="CI109" s="1">
        <v>1</v>
      </c>
      <c r="CJ109">
        <f t="shared" si="119"/>
        <v>0</v>
      </c>
      <c r="CK109" s="45">
        <f t="shared" si="120"/>
        <v>6</v>
      </c>
      <c r="CL109" s="45">
        <f t="shared" si="121"/>
        <v>22</v>
      </c>
      <c r="CM109" s="44">
        <f t="shared" si="122"/>
        <v>16</v>
      </c>
      <c r="CN109" s="44">
        <f t="shared" si="123"/>
        <v>256</v>
      </c>
      <c r="CO109" s="44"/>
      <c r="CP109" s="44"/>
      <c r="CQ109" s="44"/>
      <c r="CR109" s="44"/>
      <c r="DA109" s="1">
        <v>5</v>
      </c>
      <c r="DB109">
        <f t="shared" si="124"/>
        <v>0</v>
      </c>
      <c r="DC109" s="45">
        <f t="shared" si="125"/>
        <v>42</v>
      </c>
      <c r="DD109" s="45">
        <f t="shared" si="126"/>
        <v>27</v>
      </c>
      <c r="DE109" s="44">
        <f t="shared" si="127"/>
        <v>-15</v>
      </c>
      <c r="DF109" s="44">
        <f t="shared" si="128"/>
        <v>225</v>
      </c>
      <c r="DG109" s="44"/>
      <c r="DH109" s="44"/>
      <c r="DI109" s="44"/>
      <c r="DJ109" s="44"/>
      <c r="DT109" s="1">
        <v>1</v>
      </c>
      <c r="DU109">
        <f t="shared" si="129"/>
        <v>0</v>
      </c>
      <c r="DV109" s="45">
        <f t="shared" si="130"/>
        <v>6</v>
      </c>
      <c r="DW109" s="45">
        <f t="shared" si="131"/>
        <v>27</v>
      </c>
      <c r="DX109" s="44">
        <f t="shared" si="132"/>
        <v>21</v>
      </c>
      <c r="DY109" s="44">
        <f t="shared" si="133"/>
        <v>441</v>
      </c>
      <c r="DZ109" s="44"/>
      <c r="EA109" s="44"/>
      <c r="EB109" s="44"/>
      <c r="EC109" s="44"/>
      <c r="EL109" s="1">
        <v>3</v>
      </c>
      <c r="EM109">
        <f t="shared" si="134"/>
        <v>0</v>
      </c>
      <c r="EN109" s="45">
        <f t="shared" si="135"/>
        <v>102.5</v>
      </c>
      <c r="EO109" s="45">
        <f t="shared" si="136"/>
        <v>27</v>
      </c>
      <c r="EP109" s="44">
        <f t="shared" si="137"/>
        <v>-75.5</v>
      </c>
      <c r="EQ109" s="44">
        <f t="shared" si="138"/>
        <v>5700.25</v>
      </c>
      <c r="ER109" s="44"/>
      <c r="ES109" s="44"/>
      <c r="ET109" s="44"/>
      <c r="EU109" s="44"/>
      <c r="FF109" s="1">
        <v>3</v>
      </c>
      <c r="FG109">
        <f t="shared" si="139"/>
        <v>0</v>
      </c>
      <c r="FH109" s="45">
        <f t="shared" si="140"/>
        <v>102.5</v>
      </c>
      <c r="FI109" s="45">
        <f t="shared" si="141"/>
        <v>22</v>
      </c>
      <c r="FJ109" s="44">
        <f t="shared" si="142"/>
        <v>-80.5</v>
      </c>
      <c r="FK109" s="44">
        <f t="shared" si="143"/>
        <v>6480.25</v>
      </c>
      <c r="FL109" s="44"/>
      <c r="FM109" s="44"/>
      <c r="FN109" s="44"/>
      <c r="FO109" s="44"/>
      <c r="FY109" s="1">
        <v>2</v>
      </c>
      <c r="FZ109">
        <f t="shared" si="144"/>
        <v>0</v>
      </c>
      <c r="GA109" s="45">
        <f t="shared" si="145"/>
        <v>26.5</v>
      </c>
      <c r="GB109" s="45">
        <f t="shared" si="146"/>
        <v>41.5</v>
      </c>
      <c r="GC109" s="44">
        <f t="shared" si="147"/>
        <v>15</v>
      </c>
      <c r="GD109" s="44">
        <f t="shared" si="148"/>
        <v>225</v>
      </c>
      <c r="GE109" s="44"/>
      <c r="GF109" s="44"/>
      <c r="GG109" s="44"/>
      <c r="GH109" s="44"/>
      <c r="GP109" s="1"/>
      <c r="GQ109" s="1">
        <v>3</v>
      </c>
      <c r="GR109">
        <f t="shared" si="149"/>
        <v>1</v>
      </c>
      <c r="GS109" s="45">
        <f t="shared" si="150"/>
        <v>62.5</v>
      </c>
      <c r="GT109" s="45">
        <f t="shared" si="151"/>
        <v>95.5</v>
      </c>
      <c r="GU109" s="44">
        <f t="shared" si="152"/>
        <v>33</v>
      </c>
      <c r="GV109" s="44">
        <f t="shared" si="153"/>
        <v>1089</v>
      </c>
      <c r="GW109" s="44"/>
      <c r="GX109" s="44"/>
      <c r="GY109" s="44"/>
      <c r="GZ109" s="44"/>
      <c r="HI109" s="1">
        <v>3</v>
      </c>
      <c r="HJ109">
        <f t="shared" si="154"/>
        <v>0</v>
      </c>
      <c r="HK109" s="45">
        <f t="shared" si="155"/>
        <v>62.5</v>
      </c>
      <c r="HL109" s="45">
        <f t="shared" si="156"/>
        <v>27</v>
      </c>
      <c r="HM109" s="44">
        <f t="shared" si="157"/>
        <v>-35.5</v>
      </c>
      <c r="HN109" s="44">
        <f t="shared" si="158"/>
        <v>1260.25</v>
      </c>
      <c r="HO109" s="44"/>
      <c r="HP109" s="44"/>
      <c r="HQ109" s="44"/>
      <c r="HR109" s="44"/>
      <c r="HZ109" s="1"/>
      <c r="IA109" s="1">
        <v>1</v>
      </c>
      <c r="IB109">
        <f>'Deepfakes gesamt (120)'!L109</f>
        <v>7</v>
      </c>
      <c r="IC109" s="45">
        <f t="shared" si="159"/>
        <v>12</v>
      </c>
      <c r="ID109" s="45">
        <f t="shared" si="160"/>
        <v>46</v>
      </c>
      <c r="IE109" s="44">
        <f t="shared" si="161"/>
        <v>34</v>
      </c>
      <c r="IF109" s="44">
        <f t="shared" si="162"/>
        <v>1156</v>
      </c>
      <c r="IG109" s="44"/>
      <c r="IH109" s="44"/>
      <c r="II109" s="44"/>
      <c r="IJ109" s="44"/>
      <c r="IR109" s="1"/>
      <c r="IT109" s="1">
        <v>1</v>
      </c>
      <c r="IU109" s="1">
        <f>'Deepfakes gesamt (120)'!M109</f>
        <v>4</v>
      </c>
      <c r="IV109" s="45">
        <f t="shared" si="163"/>
        <v>12</v>
      </c>
      <c r="IW109" s="45">
        <f t="shared" si="164"/>
        <v>40.5</v>
      </c>
      <c r="IX109" s="44">
        <f t="shared" si="165"/>
        <v>28.5</v>
      </c>
      <c r="IY109" s="44">
        <f t="shared" si="166"/>
        <v>812.25</v>
      </c>
      <c r="IZ109" s="44"/>
      <c r="JA109" s="44"/>
      <c r="JB109" s="44"/>
      <c r="JC109" s="44"/>
      <c r="JL109" s="1">
        <v>1</v>
      </c>
      <c r="JM109" s="1">
        <f>'Deepfakes gesamt (120)'!Q109</f>
        <v>3</v>
      </c>
      <c r="JN109" s="45">
        <f t="shared" si="167"/>
        <v>12</v>
      </c>
      <c r="JO109" s="45">
        <f t="shared" si="168"/>
        <v>34</v>
      </c>
      <c r="JP109" s="44">
        <f t="shared" si="169"/>
        <v>22</v>
      </c>
      <c r="JQ109" s="44">
        <f t="shared" si="170"/>
        <v>484</v>
      </c>
      <c r="JR109" s="44"/>
      <c r="JS109" s="44"/>
      <c r="JT109" s="44"/>
      <c r="JU109" s="44"/>
      <c r="KD109" s="1">
        <v>2</v>
      </c>
      <c r="KE109" s="1">
        <f>'Deepfakes gesamt (120)'!Q109</f>
        <v>3</v>
      </c>
      <c r="KF109" s="45">
        <f t="shared" si="171"/>
        <v>71.5</v>
      </c>
      <c r="KG109" s="45">
        <f t="shared" si="172"/>
        <v>34</v>
      </c>
      <c r="KH109" s="44">
        <f t="shared" si="173"/>
        <v>-37.5</v>
      </c>
      <c r="KI109" s="44">
        <f t="shared" si="174"/>
        <v>1406.25</v>
      </c>
      <c r="KJ109" s="44"/>
      <c r="KK109" s="44"/>
      <c r="KL109" s="44"/>
      <c r="KM109" s="44"/>
    </row>
    <row r="110" spans="1:299" x14ac:dyDescent="0.2">
      <c r="A110" s="32">
        <v>109</v>
      </c>
      <c r="B110" s="1">
        <v>7</v>
      </c>
      <c r="C110" s="27">
        <v>2</v>
      </c>
      <c r="D110" s="27">
        <v>2</v>
      </c>
      <c r="E110" s="27">
        <v>2</v>
      </c>
      <c r="F110" s="27">
        <v>2</v>
      </c>
      <c r="G110" s="27">
        <v>2</v>
      </c>
      <c r="H110" s="27">
        <v>2</v>
      </c>
      <c r="I110" s="27">
        <v>2</v>
      </c>
      <c r="J110" s="27">
        <v>2</v>
      </c>
      <c r="K110" s="27">
        <v>2</v>
      </c>
      <c r="L110" s="27">
        <v>2</v>
      </c>
      <c r="M110">
        <f t="shared" si="102"/>
        <v>0</v>
      </c>
      <c r="N110">
        <f t="shared" si="103"/>
        <v>10</v>
      </c>
      <c r="O110">
        <f t="shared" si="104"/>
        <v>10</v>
      </c>
      <c r="T110">
        <v>109</v>
      </c>
      <c r="U110">
        <v>7</v>
      </c>
      <c r="V110">
        <f t="shared" si="177"/>
        <v>0</v>
      </c>
      <c r="X110">
        <v>5.79</v>
      </c>
      <c r="Y110">
        <v>1.28</v>
      </c>
      <c r="Z110">
        <f t="shared" si="105"/>
        <v>1.21</v>
      </c>
      <c r="AA110">
        <f t="shared" si="106"/>
        <v>-1.28</v>
      </c>
      <c r="AB110">
        <f t="shared" si="107"/>
        <v>-1.5488</v>
      </c>
      <c r="AE110">
        <f t="shared" si="108"/>
        <v>1.4641</v>
      </c>
      <c r="AF110">
        <f t="shared" si="109"/>
        <v>1.6384000000000001</v>
      </c>
      <c r="AP110">
        <v>109</v>
      </c>
      <c r="AQ110">
        <v>2</v>
      </c>
      <c r="AR110">
        <f t="shared" si="178"/>
        <v>0</v>
      </c>
      <c r="AS110">
        <v>2.69</v>
      </c>
      <c r="AT110">
        <f t="shared" si="110"/>
        <v>-0.69</v>
      </c>
      <c r="AU110">
        <f t="shared" si="111"/>
        <v>0.88319999999999999</v>
      </c>
      <c r="AX110">
        <f t="shared" si="112"/>
        <v>0.47609999999999991</v>
      </c>
      <c r="BE110" s="32">
        <v>109</v>
      </c>
      <c r="BF110" s="27">
        <v>2</v>
      </c>
      <c r="BG110" s="27">
        <v>2</v>
      </c>
      <c r="BH110" s="27">
        <v>2</v>
      </c>
      <c r="BI110" s="27">
        <v>2</v>
      </c>
      <c r="BJ110" s="27">
        <v>2</v>
      </c>
      <c r="BK110">
        <f t="shared" si="113"/>
        <v>0</v>
      </c>
      <c r="BL110" s="1"/>
      <c r="BM110" s="1"/>
      <c r="BN110" s="45"/>
      <c r="BO110" s="1"/>
      <c r="BP110" s="1">
        <v>7</v>
      </c>
      <c r="BQ110">
        <f t="shared" si="114"/>
        <v>0</v>
      </c>
      <c r="BR110" s="45">
        <f t="shared" si="115"/>
        <v>82</v>
      </c>
      <c r="BS110" s="45">
        <f t="shared" si="116"/>
        <v>22</v>
      </c>
      <c r="BT110" s="44">
        <f t="shared" si="117"/>
        <v>-60</v>
      </c>
      <c r="BU110" s="44">
        <f t="shared" si="118"/>
        <v>3600</v>
      </c>
      <c r="BV110" s="44"/>
      <c r="BW110" s="44"/>
      <c r="BX110" s="44"/>
      <c r="BY110" s="44"/>
      <c r="CI110" s="1">
        <v>2</v>
      </c>
      <c r="CJ110">
        <f t="shared" si="119"/>
        <v>0</v>
      </c>
      <c r="CK110" s="45">
        <f t="shared" si="120"/>
        <v>30.5</v>
      </c>
      <c r="CL110" s="45">
        <f t="shared" si="121"/>
        <v>22</v>
      </c>
      <c r="CM110" s="44">
        <f t="shared" si="122"/>
        <v>-8.5</v>
      </c>
      <c r="CN110" s="44">
        <f t="shared" si="123"/>
        <v>72.25</v>
      </c>
      <c r="CO110" s="44"/>
      <c r="CP110" s="44"/>
      <c r="CQ110" s="44"/>
      <c r="CR110" s="44"/>
      <c r="DA110" s="1">
        <v>7</v>
      </c>
      <c r="DB110">
        <f t="shared" si="124"/>
        <v>0</v>
      </c>
      <c r="DC110" s="45">
        <f t="shared" si="125"/>
        <v>82</v>
      </c>
      <c r="DD110" s="45">
        <f t="shared" si="126"/>
        <v>27</v>
      </c>
      <c r="DE110" s="44">
        <f t="shared" si="127"/>
        <v>-55</v>
      </c>
      <c r="DF110" s="44">
        <f t="shared" si="128"/>
        <v>3025</v>
      </c>
      <c r="DG110" s="44"/>
      <c r="DH110" s="44"/>
      <c r="DI110" s="44"/>
      <c r="DJ110" s="44"/>
      <c r="DT110" s="1">
        <v>2</v>
      </c>
      <c r="DU110">
        <f t="shared" si="129"/>
        <v>0</v>
      </c>
      <c r="DV110" s="45">
        <f t="shared" si="130"/>
        <v>30.5</v>
      </c>
      <c r="DW110" s="45">
        <f t="shared" si="131"/>
        <v>27</v>
      </c>
      <c r="DX110" s="44">
        <f t="shared" si="132"/>
        <v>-3.5</v>
      </c>
      <c r="DY110" s="44">
        <f t="shared" si="133"/>
        <v>12.25</v>
      </c>
      <c r="DZ110" s="44"/>
      <c r="EA110" s="44"/>
      <c r="EB110" s="44"/>
      <c r="EC110" s="44"/>
      <c r="EL110" s="1">
        <v>3</v>
      </c>
      <c r="EM110">
        <f t="shared" si="134"/>
        <v>0</v>
      </c>
      <c r="EN110" s="45">
        <f t="shared" si="135"/>
        <v>102.5</v>
      </c>
      <c r="EO110" s="45">
        <f t="shared" si="136"/>
        <v>27</v>
      </c>
      <c r="EP110" s="44">
        <f t="shared" si="137"/>
        <v>-75.5</v>
      </c>
      <c r="EQ110" s="44">
        <f t="shared" si="138"/>
        <v>5700.25</v>
      </c>
      <c r="ER110" s="44"/>
      <c r="ES110" s="44"/>
      <c r="ET110" s="44"/>
      <c r="EU110" s="44"/>
      <c r="FF110" s="1">
        <v>3</v>
      </c>
      <c r="FG110">
        <f t="shared" si="139"/>
        <v>0</v>
      </c>
      <c r="FH110" s="45">
        <f t="shared" si="140"/>
        <v>102.5</v>
      </c>
      <c r="FI110" s="45">
        <f t="shared" si="141"/>
        <v>22</v>
      </c>
      <c r="FJ110" s="44">
        <f t="shared" si="142"/>
        <v>-80.5</v>
      </c>
      <c r="FK110" s="44">
        <f t="shared" si="143"/>
        <v>6480.25</v>
      </c>
      <c r="FL110" s="44"/>
      <c r="FM110" s="44"/>
      <c r="FN110" s="44"/>
      <c r="FO110" s="44"/>
      <c r="FY110" s="1">
        <v>2</v>
      </c>
      <c r="FZ110">
        <f t="shared" si="144"/>
        <v>0</v>
      </c>
      <c r="GA110" s="45">
        <f t="shared" si="145"/>
        <v>26.5</v>
      </c>
      <c r="GB110" s="45">
        <f t="shared" si="146"/>
        <v>41.5</v>
      </c>
      <c r="GC110" s="44">
        <f t="shared" si="147"/>
        <v>15</v>
      </c>
      <c r="GD110" s="44">
        <f t="shared" si="148"/>
        <v>225</v>
      </c>
      <c r="GE110" s="44"/>
      <c r="GF110" s="44"/>
      <c r="GG110" s="44"/>
      <c r="GH110" s="44"/>
      <c r="GP110" s="1"/>
      <c r="GQ110" s="1">
        <v>3</v>
      </c>
      <c r="GR110">
        <f t="shared" si="149"/>
        <v>0</v>
      </c>
      <c r="GS110" s="45">
        <f t="shared" si="150"/>
        <v>62.5</v>
      </c>
      <c r="GT110" s="45">
        <f t="shared" si="151"/>
        <v>38</v>
      </c>
      <c r="GU110" s="44">
        <f t="shared" si="152"/>
        <v>-24.5</v>
      </c>
      <c r="GV110" s="44">
        <f t="shared" si="153"/>
        <v>600.25</v>
      </c>
      <c r="GW110" s="44"/>
      <c r="GX110" s="44"/>
      <c r="GY110" s="44"/>
      <c r="GZ110" s="44"/>
      <c r="HI110" s="1">
        <v>3</v>
      </c>
      <c r="HJ110">
        <f t="shared" si="154"/>
        <v>0</v>
      </c>
      <c r="HK110" s="45">
        <f t="shared" si="155"/>
        <v>62.5</v>
      </c>
      <c r="HL110" s="45">
        <f t="shared" si="156"/>
        <v>27</v>
      </c>
      <c r="HM110" s="44">
        <f t="shared" si="157"/>
        <v>-35.5</v>
      </c>
      <c r="HN110" s="44">
        <f t="shared" si="158"/>
        <v>1260.25</v>
      </c>
      <c r="HO110" s="44"/>
      <c r="HP110" s="44"/>
      <c r="HQ110" s="44"/>
      <c r="HR110" s="44"/>
      <c r="HZ110" s="1"/>
      <c r="IA110" s="1">
        <v>2</v>
      </c>
      <c r="IB110">
        <f>'Deepfakes gesamt (120)'!L110</f>
        <v>6</v>
      </c>
      <c r="IC110" s="45">
        <f t="shared" si="159"/>
        <v>42.5</v>
      </c>
      <c r="ID110" s="45">
        <f t="shared" si="160"/>
        <v>26.5</v>
      </c>
      <c r="IE110" s="44">
        <f t="shared" si="161"/>
        <v>-16</v>
      </c>
      <c r="IF110" s="44">
        <f t="shared" si="162"/>
        <v>256</v>
      </c>
      <c r="IG110" s="44"/>
      <c r="IH110" s="44"/>
      <c r="II110" s="44"/>
      <c r="IJ110" s="44"/>
      <c r="IR110" s="1"/>
      <c r="IT110" s="1">
        <v>2</v>
      </c>
      <c r="IU110" s="1">
        <f>'Deepfakes gesamt (120)'!M110</f>
        <v>5</v>
      </c>
      <c r="IV110" s="45">
        <f t="shared" si="163"/>
        <v>42.5</v>
      </c>
      <c r="IW110" s="45">
        <f t="shared" si="164"/>
        <v>72</v>
      </c>
      <c r="IX110" s="44">
        <f t="shared" si="165"/>
        <v>29.5</v>
      </c>
      <c r="IY110" s="44">
        <f t="shared" si="166"/>
        <v>870.25</v>
      </c>
      <c r="IZ110" s="44"/>
      <c r="JA110" s="44"/>
      <c r="JB110" s="44"/>
      <c r="JC110" s="44"/>
      <c r="JL110" s="1">
        <v>2</v>
      </c>
      <c r="JM110" s="1">
        <f>'Deepfakes gesamt (120)'!Q110</f>
        <v>3</v>
      </c>
      <c r="JN110" s="45">
        <f t="shared" si="167"/>
        <v>42.5</v>
      </c>
      <c r="JO110" s="45">
        <f t="shared" si="168"/>
        <v>34</v>
      </c>
      <c r="JP110" s="44">
        <f t="shared" si="169"/>
        <v>-8.5</v>
      </c>
      <c r="JQ110" s="44">
        <f t="shared" si="170"/>
        <v>72.25</v>
      </c>
      <c r="JR110" s="44"/>
      <c r="JS110" s="44"/>
      <c r="JT110" s="44"/>
      <c r="JU110" s="44"/>
      <c r="KD110" s="1">
        <v>2</v>
      </c>
      <c r="KE110" s="1">
        <f>'Deepfakes gesamt (120)'!Q110</f>
        <v>3</v>
      </c>
      <c r="KF110" s="45">
        <f t="shared" si="171"/>
        <v>71.5</v>
      </c>
      <c r="KG110" s="45">
        <f t="shared" si="172"/>
        <v>34</v>
      </c>
      <c r="KH110" s="44">
        <f t="shared" si="173"/>
        <v>-37.5</v>
      </c>
      <c r="KI110" s="44">
        <f t="shared" si="174"/>
        <v>1406.25</v>
      </c>
      <c r="KJ110" s="44"/>
      <c r="KK110" s="44"/>
      <c r="KL110" s="44"/>
      <c r="KM110" s="44"/>
    </row>
    <row r="111" spans="1:299" x14ac:dyDescent="0.2">
      <c r="A111" s="32">
        <v>110</v>
      </c>
      <c r="B111" s="1">
        <v>8</v>
      </c>
      <c r="C111" s="27">
        <v>2</v>
      </c>
      <c r="D111" s="27">
        <v>2</v>
      </c>
      <c r="E111" s="27">
        <v>2</v>
      </c>
      <c r="F111" s="27">
        <v>2</v>
      </c>
      <c r="G111" s="27">
        <v>2</v>
      </c>
      <c r="H111" s="27">
        <v>2</v>
      </c>
      <c r="I111" s="27">
        <v>2</v>
      </c>
      <c r="J111" s="27">
        <v>2</v>
      </c>
      <c r="K111" s="27">
        <v>2</v>
      </c>
      <c r="L111" s="27">
        <v>2</v>
      </c>
      <c r="M111">
        <f t="shared" si="102"/>
        <v>0</v>
      </c>
      <c r="N111">
        <f t="shared" si="103"/>
        <v>10</v>
      </c>
      <c r="O111">
        <f t="shared" si="104"/>
        <v>10</v>
      </c>
      <c r="T111">
        <v>110</v>
      </c>
      <c r="U111">
        <v>8</v>
      </c>
      <c r="V111">
        <f t="shared" si="177"/>
        <v>0</v>
      </c>
      <c r="X111">
        <v>5.79</v>
      </c>
      <c r="Y111">
        <v>1.28</v>
      </c>
      <c r="Z111">
        <f t="shared" si="105"/>
        <v>2.21</v>
      </c>
      <c r="AA111">
        <f t="shared" si="106"/>
        <v>-1.28</v>
      </c>
      <c r="AB111">
        <f t="shared" si="107"/>
        <v>-2.8288000000000002</v>
      </c>
      <c r="AE111">
        <f t="shared" si="108"/>
        <v>4.8841000000000001</v>
      </c>
      <c r="AF111">
        <f t="shared" si="109"/>
        <v>1.6384000000000001</v>
      </c>
      <c r="AP111">
        <v>110</v>
      </c>
      <c r="AQ111">
        <v>3</v>
      </c>
      <c r="AR111">
        <f t="shared" si="178"/>
        <v>0</v>
      </c>
      <c r="AS111">
        <v>2.69</v>
      </c>
      <c r="AT111">
        <f t="shared" si="110"/>
        <v>0.31000000000000005</v>
      </c>
      <c r="AU111">
        <f t="shared" si="111"/>
        <v>-0.3968000000000001</v>
      </c>
      <c r="AX111">
        <f t="shared" si="112"/>
        <v>9.6100000000000033E-2</v>
      </c>
      <c r="BE111" s="32">
        <v>110</v>
      </c>
      <c r="BF111" s="27">
        <v>2</v>
      </c>
      <c r="BG111" s="27">
        <v>2</v>
      </c>
      <c r="BH111" s="27">
        <v>2</v>
      </c>
      <c r="BI111" s="27">
        <v>2</v>
      </c>
      <c r="BJ111" s="27">
        <v>2</v>
      </c>
      <c r="BK111">
        <f t="shared" si="113"/>
        <v>0</v>
      </c>
      <c r="BL111" s="1"/>
      <c r="BM111" s="1"/>
      <c r="BN111" s="45"/>
      <c r="BO111" s="1"/>
      <c r="BP111" s="1">
        <v>8</v>
      </c>
      <c r="BQ111">
        <f t="shared" si="114"/>
        <v>0</v>
      </c>
      <c r="BR111" s="45">
        <f t="shared" si="115"/>
        <v>108.5</v>
      </c>
      <c r="BS111" s="45">
        <f t="shared" si="116"/>
        <v>22</v>
      </c>
      <c r="BT111" s="44">
        <f t="shared" si="117"/>
        <v>-86.5</v>
      </c>
      <c r="BU111" s="44">
        <f t="shared" si="118"/>
        <v>7482.25</v>
      </c>
      <c r="BV111" s="44"/>
      <c r="BW111" s="44"/>
      <c r="BX111" s="44"/>
      <c r="BY111" s="44"/>
      <c r="CI111" s="1">
        <v>3</v>
      </c>
      <c r="CJ111">
        <f t="shared" si="119"/>
        <v>0</v>
      </c>
      <c r="CK111" s="45">
        <f t="shared" si="120"/>
        <v>73.5</v>
      </c>
      <c r="CL111" s="45">
        <f t="shared" si="121"/>
        <v>22</v>
      </c>
      <c r="CM111" s="44">
        <f t="shared" si="122"/>
        <v>-51.5</v>
      </c>
      <c r="CN111" s="44">
        <f t="shared" si="123"/>
        <v>2652.25</v>
      </c>
      <c r="CO111" s="44"/>
      <c r="CP111" s="44"/>
      <c r="CQ111" s="44"/>
      <c r="CR111" s="44"/>
      <c r="DA111" s="1">
        <v>8</v>
      </c>
      <c r="DB111">
        <f t="shared" si="124"/>
        <v>0</v>
      </c>
      <c r="DC111" s="45">
        <f t="shared" si="125"/>
        <v>108.5</v>
      </c>
      <c r="DD111" s="45">
        <f t="shared" si="126"/>
        <v>27</v>
      </c>
      <c r="DE111" s="44">
        <f t="shared" si="127"/>
        <v>-81.5</v>
      </c>
      <c r="DF111" s="44">
        <f t="shared" si="128"/>
        <v>6642.25</v>
      </c>
      <c r="DG111" s="44"/>
      <c r="DH111" s="44"/>
      <c r="DI111" s="44"/>
      <c r="DJ111" s="44"/>
      <c r="DT111" s="1">
        <v>3</v>
      </c>
      <c r="DU111">
        <f t="shared" si="129"/>
        <v>0</v>
      </c>
      <c r="DV111" s="45">
        <f t="shared" si="130"/>
        <v>73.5</v>
      </c>
      <c r="DW111" s="45">
        <f t="shared" si="131"/>
        <v>27</v>
      </c>
      <c r="DX111" s="44">
        <f t="shared" si="132"/>
        <v>-46.5</v>
      </c>
      <c r="DY111" s="44">
        <f t="shared" si="133"/>
        <v>2162.25</v>
      </c>
      <c r="DZ111" s="44"/>
      <c r="EA111" s="44"/>
      <c r="EB111" s="44"/>
      <c r="EC111" s="44"/>
      <c r="EL111" s="1">
        <v>3</v>
      </c>
      <c r="EM111">
        <f t="shared" si="134"/>
        <v>0</v>
      </c>
      <c r="EN111" s="45">
        <f t="shared" si="135"/>
        <v>102.5</v>
      </c>
      <c r="EO111" s="45">
        <f t="shared" si="136"/>
        <v>27</v>
      </c>
      <c r="EP111" s="44">
        <f t="shared" si="137"/>
        <v>-75.5</v>
      </c>
      <c r="EQ111" s="44">
        <f t="shared" si="138"/>
        <v>5700.25</v>
      </c>
      <c r="ER111" s="44"/>
      <c r="ES111" s="44"/>
      <c r="ET111" s="44"/>
      <c r="EU111" s="44"/>
      <c r="FF111" s="1">
        <v>3</v>
      </c>
      <c r="FG111">
        <f t="shared" si="139"/>
        <v>0</v>
      </c>
      <c r="FH111" s="45">
        <f t="shared" si="140"/>
        <v>102.5</v>
      </c>
      <c r="FI111" s="45">
        <f t="shared" si="141"/>
        <v>22</v>
      </c>
      <c r="FJ111" s="44">
        <f t="shared" si="142"/>
        <v>-80.5</v>
      </c>
      <c r="FK111" s="44">
        <f t="shared" si="143"/>
        <v>6480.25</v>
      </c>
      <c r="FL111" s="44"/>
      <c r="FM111" s="44"/>
      <c r="FN111" s="44"/>
      <c r="FO111" s="44"/>
      <c r="FY111" s="1">
        <v>3</v>
      </c>
      <c r="FZ111">
        <f t="shared" si="144"/>
        <v>0</v>
      </c>
      <c r="GA111" s="45">
        <f t="shared" si="145"/>
        <v>70</v>
      </c>
      <c r="GB111" s="45">
        <f t="shared" si="146"/>
        <v>41.5</v>
      </c>
      <c r="GC111" s="44">
        <f t="shared" si="147"/>
        <v>-28.5</v>
      </c>
      <c r="GD111" s="44">
        <f t="shared" si="148"/>
        <v>812.25</v>
      </c>
      <c r="GE111" s="44"/>
      <c r="GF111" s="44"/>
      <c r="GG111" s="44"/>
      <c r="GH111" s="44"/>
      <c r="GP111" s="1"/>
      <c r="GQ111" s="1">
        <v>3</v>
      </c>
      <c r="GR111">
        <f t="shared" si="149"/>
        <v>0</v>
      </c>
      <c r="GS111" s="45">
        <f t="shared" si="150"/>
        <v>62.5</v>
      </c>
      <c r="GT111" s="45">
        <f t="shared" si="151"/>
        <v>38</v>
      </c>
      <c r="GU111" s="44">
        <f t="shared" si="152"/>
        <v>-24.5</v>
      </c>
      <c r="GV111" s="44">
        <f t="shared" si="153"/>
        <v>600.25</v>
      </c>
      <c r="GW111" s="44"/>
      <c r="GX111" s="44"/>
      <c r="GY111" s="44"/>
      <c r="GZ111" s="44"/>
      <c r="HI111" s="1">
        <v>3</v>
      </c>
      <c r="HJ111">
        <f t="shared" si="154"/>
        <v>0</v>
      </c>
      <c r="HK111" s="45">
        <f t="shared" si="155"/>
        <v>62.5</v>
      </c>
      <c r="HL111" s="45">
        <f t="shared" si="156"/>
        <v>27</v>
      </c>
      <c r="HM111" s="44">
        <f t="shared" si="157"/>
        <v>-35.5</v>
      </c>
      <c r="HN111" s="44">
        <f t="shared" si="158"/>
        <v>1260.25</v>
      </c>
      <c r="HO111" s="44"/>
      <c r="HP111" s="44"/>
      <c r="HQ111" s="44"/>
      <c r="HR111" s="44"/>
      <c r="HZ111" s="1"/>
      <c r="IA111" s="1">
        <v>2</v>
      </c>
      <c r="IB111">
        <f>'Deepfakes gesamt (120)'!L111</f>
        <v>5</v>
      </c>
      <c r="IC111" s="45">
        <f t="shared" si="159"/>
        <v>42.5</v>
      </c>
      <c r="ID111" s="45">
        <f t="shared" si="160"/>
        <v>11</v>
      </c>
      <c r="IE111" s="44">
        <f t="shared" si="161"/>
        <v>-31.5</v>
      </c>
      <c r="IF111" s="44">
        <f t="shared" si="162"/>
        <v>992.25</v>
      </c>
      <c r="IG111" s="44"/>
      <c r="IH111" s="44"/>
      <c r="II111" s="44"/>
      <c r="IJ111" s="44"/>
      <c r="IR111" s="1"/>
      <c r="IT111" s="1">
        <v>2</v>
      </c>
      <c r="IU111" s="1">
        <f>'Deepfakes gesamt (120)'!M111</f>
        <v>4</v>
      </c>
      <c r="IV111" s="45">
        <f t="shared" si="163"/>
        <v>42.5</v>
      </c>
      <c r="IW111" s="45">
        <f t="shared" si="164"/>
        <v>40.5</v>
      </c>
      <c r="IX111" s="44">
        <f t="shared" si="165"/>
        <v>-2</v>
      </c>
      <c r="IY111" s="44">
        <f t="shared" si="166"/>
        <v>4</v>
      </c>
      <c r="IZ111" s="44"/>
      <c r="JA111" s="44"/>
      <c r="JB111" s="44"/>
      <c r="JC111" s="44"/>
      <c r="JL111" s="1">
        <v>2</v>
      </c>
      <c r="JM111" s="1">
        <f>'Deepfakes gesamt (120)'!Q111</f>
        <v>2</v>
      </c>
      <c r="JN111" s="45">
        <f t="shared" si="167"/>
        <v>42.5</v>
      </c>
      <c r="JO111" s="45">
        <f t="shared" si="168"/>
        <v>9.5</v>
      </c>
      <c r="JP111" s="44">
        <f t="shared" si="169"/>
        <v>-33</v>
      </c>
      <c r="JQ111" s="44">
        <f t="shared" si="170"/>
        <v>1089</v>
      </c>
      <c r="JR111" s="44"/>
      <c r="JS111" s="44"/>
      <c r="JT111" s="44"/>
      <c r="JU111" s="44"/>
      <c r="KD111" s="1">
        <v>1</v>
      </c>
      <c r="KE111" s="1">
        <f>'Deepfakes gesamt (120)'!Q111</f>
        <v>2</v>
      </c>
      <c r="KF111" s="45">
        <f t="shared" si="171"/>
        <v>24.5</v>
      </c>
      <c r="KG111" s="45">
        <f t="shared" si="172"/>
        <v>9.5</v>
      </c>
      <c r="KH111" s="44">
        <f t="shared" si="173"/>
        <v>-15</v>
      </c>
      <c r="KI111" s="44">
        <f t="shared" si="174"/>
        <v>225</v>
      </c>
      <c r="KJ111" s="44"/>
      <c r="KK111" s="44"/>
      <c r="KL111" s="44"/>
      <c r="KM111" s="44"/>
    </row>
    <row r="112" spans="1:299" x14ac:dyDescent="0.2">
      <c r="A112" s="32">
        <v>111</v>
      </c>
      <c r="B112" s="1">
        <v>7</v>
      </c>
      <c r="C112" s="27">
        <v>2</v>
      </c>
      <c r="D112" s="27">
        <v>2</v>
      </c>
      <c r="E112" s="27">
        <v>2</v>
      </c>
      <c r="F112" s="27">
        <v>2</v>
      </c>
      <c r="G112" s="27">
        <v>2</v>
      </c>
      <c r="H112" s="27">
        <v>2</v>
      </c>
      <c r="I112" s="27">
        <v>2</v>
      </c>
      <c r="J112" s="27">
        <v>2</v>
      </c>
      <c r="K112" s="27">
        <v>2</v>
      </c>
      <c r="L112" s="27">
        <v>2</v>
      </c>
      <c r="M112">
        <f t="shared" si="102"/>
        <v>0</v>
      </c>
      <c r="N112">
        <f t="shared" si="103"/>
        <v>10</v>
      </c>
      <c r="O112">
        <f t="shared" si="104"/>
        <v>10</v>
      </c>
      <c r="T112">
        <v>111</v>
      </c>
      <c r="U112">
        <v>7</v>
      </c>
      <c r="V112">
        <f t="shared" si="177"/>
        <v>0</v>
      </c>
      <c r="X112">
        <v>5.79</v>
      </c>
      <c r="Y112">
        <v>1.28</v>
      </c>
      <c r="Z112">
        <f t="shared" si="105"/>
        <v>1.21</v>
      </c>
      <c r="AA112">
        <f t="shared" si="106"/>
        <v>-1.28</v>
      </c>
      <c r="AB112">
        <f t="shared" si="107"/>
        <v>-1.5488</v>
      </c>
      <c r="AE112">
        <f t="shared" si="108"/>
        <v>1.4641</v>
      </c>
      <c r="AF112">
        <f t="shared" si="109"/>
        <v>1.6384000000000001</v>
      </c>
      <c r="AP112">
        <v>111</v>
      </c>
      <c r="AQ112">
        <v>2</v>
      </c>
      <c r="AR112">
        <f t="shared" si="178"/>
        <v>0</v>
      </c>
      <c r="AS112">
        <v>2.69</v>
      </c>
      <c r="AT112">
        <f t="shared" si="110"/>
        <v>-0.69</v>
      </c>
      <c r="AU112">
        <f t="shared" si="111"/>
        <v>0.88319999999999999</v>
      </c>
      <c r="AX112">
        <f t="shared" si="112"/>
        <v>0.47609999999999991</v>
      </c>
      <c r="BE112" s="32">
        <v>111</v>
      </c>
      <c r="BF112" s="27">
        <v>2</v>
      </c>
      <c r="BG112" s="27">
        <v>2</v>
      </c>
      <c r="BH112" s="27">
        <v>2</v>
      </c>
      <c r="BI112" s="27">
        <v>2</v>
      </c>
      <c r="BJ112" s="27">
        <v>2</v>
      </c>
      <c r="BK112">
        <f t="shared" si="113"/>
        <v>0</v>
      </c>
      <c r="BL112" s="1"/>
      <c r="BM112" s="1"/>
      <c r="BN112" s="45"/>
      <c r="BO112" s="1"/>
      <c r="BP112" s="1">
        <v>7</v>
      </c>
      <c r="BQ112">
        <f t="shared" si="114"/>
        <v>0</v>
      </c>
      <c r="BR112" s="45">
        <f t="shared" si="115"/>
        <v>82</v>
      </c>
      <c r="BS112" s="45">
        <f t="shared" si="116"/>
        <v>22</v>
      </c>
      <c r="BT112" s="44">
        <f t="shared" si="117"/>
        <v>-60</v>
      </c>
      <c r="BU112" s="44">
        <f t="shared" si="118"/>
        <v>3600</v>
      </c>
      <c r="BV112" s="44"/>
      <c r="BW112" s="44"/>
      <c r="BX112" s="44"/>
      <c r="BY112" s="44"/>
      <c r="CI112" s="1">
        <v>2</v>
      </c>
      <c r="CJ112">
        <f t="shared" si="119"/>
        <v>0</v>
      </c>
      <c r="CK112" s="45">
        <f t="shared" si="120"/>
        <v>30.5</v>
      </c>
      <c r="CL112" s="45">
        <f t="shared" si="121"/>
        <v>22</v>
      </c>
      <c r="CM112" s="44">
        <f t="shared" si="122"/>
        <v>-8.5</v>
      </c>
      <c r="CN112" s="44">
        <f t="shared" si="123"/>
        <v>72.25</v>
      </c>
      <c r="CO112" s="44"/>
      <c r="CP112" s="44"/>
      <c r="CQ112" s="44"/>
      <c r="CR112" s="44"/>
      <c r="DA112" s="1">
        <v>7</v>
      </c>
      <c r="DB112">
        <f t="shared" si="124"/>
        <v>0</v>
      </c>
      <c r="DC112" s="45">
        <f t="shared" si="125"/>
        <v>82</v>
      </c>
      <c r="DD112" s="45">
        <f t="shared" si="126"/>
        <v>27</v>
      </c>
      <c r="DE112" s="44">
        <f t="shared" si="127"/>
        <v>-55</v>
      </c>
      <c r="DF112" s="44">
        <f t="shared" si="128"/>
        <v>3025</v>
      </c>
      <c r="DG112" s="44"/>
      <c r="DH112" s="44"/>
      <c r="DI112" s="44"/>
      <c r="DJ112" s="44"/>
      <c r="DT112" s="1">
        <v>2</v>
      </c>
      <c r="DU112">
        <f t="shared" si="129"/>
        <v>0</v>
      </c>
      <c r="DV112" s="45">
        <f t="shared" si="130"/>
        <v>30.5</v>
      </c>
      <c r="DW112" s="45">
        <f t="shared" si="131"/>
        <v>27</v>
      </c>
      <c r="DX112" s="44">
        <f t="shared" si="132"/>
        <v>-3.5</v>
      </c>
      <c r="DY112" s="44">
        <f t="shared" si="133"/>
        <v>12.25</v>
      </c>
      <c r="DZ112" s="44"/>
      <c r="EA112" s="44"/>
      <c r="EB112" s="44"/>
      <c r="EC112" s="44"/>
      <c r="EL112" s="1">
        <v>3</v>
      </c>
      <c r="EM112">
        <f t="shared" si="134"/>
        <v>0</v>
      </c>
      <c r="EN112" s="45">
        <f t="shared" si="135"/>
        <v>102.5</v>
      </c>
      <c r="EO112" s="45">
        <f t="shared" si="136"/>
        <v>27</v>
      </c>
      <c r="EP112" s="44">
        <f t="shared" si="137"/>
        <v>-75.5</v>
      </c>
      <c r="EQ112" s="44">
        <f t="shared" si="138"/>
        <v>5700.25</v>
      </c>
      <c r="ER112" s="44"/>
      <c r="ES112" s="44"/>
      <c r="ET112" s="44"/>
      <c r="EU112" s="44"/>
      <c r="FF112" s="1">
        <v>3</v>
      </c>
      <c r="FG112">
        <f t="shared" si="139"/>
        <v>0</v>
      </c>
      <c r="FH112" s="45">
        <f t="shared" si="140"/>
        <v>102.5</v>
      </c>
      <c r="FI112" s="45">
        <f t="shared" si="141"/>
        <v>22</v>
      </c>
      <c r="FJ112" s="44">
        <f t="shared" si="142"/>
        <v>-80.5</v>
      </c>
      <c r="FK112" s="44">
        <f t="shared" si="143"/>
        <v>6480.25</v>
      </c>
      <c r="FL112" s="44"/>
      <c r="FM112" s="44"/>
      <c r="FN112" s="44"/>
      <c r="FO112" s="44"/>
      <c r="FY112" s="1">
        <v>2</v>
      </c>
      <c r="FZ112">
        <f t="shared" si="144"/>
        <v>0</v>
      </c>
      <c r="GA112" s="45">
        <f t="shared" si="145"/>
        <v>26.5</v>
      </c>
      <c r="GB112" s="45">
        <f t="shared" si="146"/>
        <v>41.5</v>
      </c>
      <c r="GC112" s="44">
        <f t="shared" si="147"/>
        <v>15</v>
      </c>
      <c r="GD112" s="44">
        <f t="shared" si="148"/>
        <v>225</v>
      </c>
      <c r="GE112" s="44"/>
      <c r="GF112" s="44"/>
      <c r="GG112" s="44"/>
      <c r="GH112" s="44"/>
      <c r="GP112" s="1"/>
      <c r="GQ112" s="1">
        <v>3</v>
      </c>
      <c r="GR112">
        <f t="shared" si="149"/>
        <v>0</v>
      </c>
      <c r="GS112" s="45">
        <f t="shared" si="150"/>
        <v>62.5</v>
      </c>
      <c r="GT112" s="45">
        <f t="shared" si="151"/>
        <v>38</v>
      </c>
      <c r="GU112" s="44">
        <f t="shared" si="152"/>
        <v>-24.5</v>
      </c>
      <c r="GV112" s="44">
        <f t="shared" si="153"/>
        <v>600.25</v>
      </c>
      <c r="GW112" s="44"/>
      <c r="GX112" s="44"/>
      <c r="GY112" s="44"/>
      <c r="GZ112" s="44"/>
      <c r="HI112" s="1">
        <v>3</v>
      </c>
      <c r="HJ112">
        <f t="shared" si="154"/>
        <v>0</v>
      </c>
      <c r="HK112" s="45">
        <f t="shared" si="155"/>
        <v>62.5</v>
      </c>
      <c r="HL112" s="45">
        <f t="shared" si="156"/>
        <v>27</v>
      </c>
      <c r="HM112" s="44">
        <f t="shared" si="157"/>
        <v>-35.5</v>
      </c>
      <c r="HN112" s="44">
        <f t="shared" si="158"/>
        <v>1260.25</v>
      </c>
      <c r="HO112" s="44"/>
      <c r="HP112" s="44"/>
      <c r="HQ112" s="44"/>
      <c r="HR112" s="44"/>
      <c r="HZ112" s="1"/>
      <c r="IA112" s="1">
        <v>3</v>
      </c>
      <c r="IB112">
        <f>'Deepfakes gesamt (120)'!L112</f>
        <v>6</v>
      </c>
      <c r="IC112" s="45">
        <f t="shared" si="159"/>
        <v>91</v>
      </c>
      <c r="ID112" s="45">
        <f t="shared" si="160"/>
        <v>26.5</v>
      </c>
      <c r="IE112" s="44">
        <f t="shared" si="161"/>
        <v>-64.5</v>
      </c>
      <c r="IF112" s="44">
        <f t="shared" si="162"/>
        <v>4160.25</v>
      </c>
      <c r="IG112" s="44"/>
      <c r="IH112" s="44"/>
      <c r="II112" s="44"/>
      <c r="IJ112" s="44"/>
      <c r="IR112" s="1"/>
      <c r="IT112" s="1">
        <v>3</v>
      </c>
      <c r="IU112" s="1">
        <f>'Deepfakes gesamt (120)'!M112</f>
        <v>7</v>
      </c>
      <c r="IV112" s="45">
        <f t="shared" si="163"/>
        <v>91</v>
      </c>
      <c r="IW112" s="45">
        <f t="shared" si="164"/>
        <v>110.5</v>
      </c>
      <c r="IX112" s="44">
        <f t="shared" si="165"/>
        <v>19.5</v>
      </c>
      <c r="IY112" s="44">
        <f t="shared" si="166"/>
        <v>380.25</v>
      </c>
      <c r="IZ112" s="44"/>
      <c r="JA112" s="44"/>
      <c r="JB112" s="44"/>
      <c r="JC112" s="44"/>
      <c r="JL112" s="1">
        <v>3</v>
      </c>
      <c r="JM112" s="1">
        <f>'Deepfakes gesamt (120)'!Q112</f>
        <v>4</v>
      </c>
      <c r="JN112" s="45">
        <f t="shared" si="167"/>
        <v>91</v>
      </c>
      <c r="JO112" s="45">
        <f t="shared" si="168"/>
        <v>72.5</v>
      </c>
      <c r="JP112" s="44">
        <f t="shared" si="169"/>
        <v>-18.5</v>
      </c>
      <c r="JQ112" s="44">
        <f t="shared" si="170"/>
        <v>342.25</v>
      </c>
      <c r="JR112" s="44"/>
      <c r="JS112" s="44"/>
      <c r="JT112" s="44"/>
      <c r="JU112" s="44"/>
      <c r="KD112" s="1">
        <v>1</v>
      </c>
      <c r="KE112" s="1">
        <f>'Deepfakes gesamt (120)'!Q112</f>
        <v>4</v>
      </c>
      <c r="KF112" s="45">
        <f t="shared" si="171"/>
        <v>24.5</v>
      </c>
      <c r="KG112" s="45">
        <f t="shared" si="172"/>
        <v>72.5</v>
      </c>
      <c r="KH112" s="44">
        <f t="shared" si="173"/>
        <v>48</v>
      </c>
      <c r="KI112" s="44">
        <f t="shared" si="174"/>
        <v>2304</v>
      </c>
      <c r="KJ112" s="44"/>
      <c r="KK112" s="44"/>
      <c r="KL112" s="44"/>
      <c r="KM112" s="44"/>
    </row>
    <row r="113" spans="1:299" s="36" customFormat="1" x14ac:dyDescent="0.2">
      <c r="A113" s="32">
        <v>112</v>
      </c>
      <c r="B113" s="1">
        <v>8</v>
      </c>
      <c r="C113" s="27">
        <v>2</v>
      </c>
      <c r="D113" s="27">
        <v>2</v>
      </c>
      <c r="E113" s="27">
        <v>2</v>
      </c>
      <c r="F113" s="27">
        <v>2</v>
      </c>
      <c r="G113" s="27">
        <v>2</v>
      </c>
      <c r="H113" s="27">
        <v>2</v>
      </c>
      <c r="I113" s="27">
        <v>2</v>
      </c>
      <c r="J113" s="27">
        <v>2</v>
      </c>
      <c r="K113" s="27">
        <v>2</v>
      </c>
      <c r="L113" s="27">
        <v>2</v>
      </c>
      <c r="M113">
        <f t="shared" ref="M113:M121" si="179">COUNTIF(C113:L113,"1")</f>
        <v>0</v>
      </c>
      <c r="N113">
        <f t="shared" ref="N113:N121" si="180">COUNTIF(C113:L113,"2")</f>
        <v>10</v>
      </c>
      <c r="O113">
        <f t="shared" ref="O113:O121" si="181">M113+N113</f>
        <v>10</v>
      </c>
      <c r="P113"/>
      <c r="Q113"/>
      <c r="R113"/>
      <c r="S113"/>
      <c r="T113">
        <v>112</v>
      </c>
      <c r="U113">
        <v>8</v>
      </c>
      <c r="V113">
        <f t="shared" ref="V113:V121" si="182">COUNTIF(C113:L113,"1")</f>
        <v>0</v>
      </c>
      <c r="W113"/>
      <c r="X113">
        <v>5.79</v>
      </c>
      <c r="Y113">
        <v>1.28</v>
      </c>
      <c r="Z113">
        <f t="shared" si="105"/>
        <v>2.21</v>
      </c>
      <c r="AA113">
        <f t="shared" si="106"/>
        <v>-1.28</v>
      </c>
      <c r="AB113">
        <f t="shared" si="107"/>
        <v>-2.8288000000000002</v>
      </c>
      <c r="AC113"/>
      <c r="AD113"/>
      <c r="AE113">
        <f t="shared" si="108"/>
        <v>4.8841000000000001</v>
      </c>
      <c r="AF113">
        <f t="shared" si="109"/>
        <v>1.6384000000000001</v>
      </c>
      <c r="AG113"/>
      <c r="AH113"/>
      <c r="AI113"/>
      <c r="AJ113"/>
      <c r="AK113"/>
      <c r="AL113"/>
      <c r="AM113"/>
      <c r="AN113"/>
      <c r="AO113"/>
      <c r="AP113">
        <v>112</v>
      </c>
      <c r="AQ113">
        <v>3</v>
      </c>
      <c r="AR113">
        <f t="shared" ref="AR113:AR121" si="183">COUNTIF(C113:L113,"1")</f>
        <v>0</v>
      </c>
      <c r="AS113">
        <v>2.69</v>
      </c>
      <c r="AT113">
        <f t="shared" si="110"/>
        <v>0.31000000000000005</v>
      </c>
      <c r="AU113">
        <f t="shared" si="111"/>
        <v>-0.3968000000000001</v>
      </c>
      <c r="AV113"/>
      <c r="AW113"/>
      <c r="AX113">
        <f t="shared" si="112"/>
        <v>9.6100000000000033E-2</v>
      </c>
      <c r="AY113"/>
      <c r="AZ113"/>
      <c r="BA113"/>
      <c r="BB113"/>
      <c r="BC113"/>
      <c r="BD113"/>
      <c r="BE113" s="32">
        <v>112</v>
      </c>
      <c r="BF113" s="27">
        <v>2</v>
      </c>
      <c r="BG113" s="27">
        <v>2</v>
      </c>
      <c r="BH113" s="27">
        <v>2</v>
      </c>
      <c r="BI113" s="27">
        <v>2</v>
      </c>
      <c r="BJ113" s="27">
        <v>2</v>
      </c>
      <c r="BK113">
        <f t="shared" si="113"/>
        <v>0</v>
      </c>
      <c r="BL113" s="1"/>
      <c r="BM113" s="1"/>
      <c r="BN113" s="45"/>
      <c r="BO113" s="1"/>
      <c r="BP113" s="1">
        <v>8</v>
      </c>
      <c r="BQ113">
        <f t="shared" si="114"/>
        <v>0</v>
      </c>
      <c r="BR113" s="45">
        <f t="shared" si="115"/>
        <v>108.5</v>
      </c>
      <c r="BS113" s="45">
        <f t="shared" si="116"/>
        <v>22</v>
      </c>
      <c r="BT113" s="44">
        <f t="shared" si="117"/>
        <v>-86.5</v>
      </c>
      <c r="BU113" s="44">
        <f t="shared" si="118"/>
        <v>7482.25</v>
      </c>
      <c r="BV113" s="44"/>
      <c r="BW113" s="44"/>
      <c r="BX113" s="44"/>
      <c r="BY113" s="44"/>
      <c r="CI113" s="1">
        <v>3</v>
      </c>
      <c r="CJ113">
        <f t="shared" si="119"/>
        <v>0</v>
      </c>
      <c r="CK113" s="45">
        <f t="shared" si="120"/>
        <v>73.5</v>
      </c>
      <c r="CL113" s="45">
        <f t="shared" si="121"/>
        <v>22</v>
      </c>
      <c r="CM113" s="44">
        <f t="shared" si="122"/>
        <v>-51.5</v>
      </c>
      <c r="CN113" s="44">
        <f t="shared" si="123"/>
        <v>2652.25</v>
      </c>
      <c r="CO113" s="44"/>
      <c r="CP113" s="44"/>
      <c r="CQ113" s="44"/>
      <c r="CR113" s="44"/>
      <c r="DA113" s="1">
        <v>8</v>
      </c>
      <c r="DB113">
        <f t="shared" si="124"/>
        <v>0</v>
      </c>
      <c r="DC113" s="45">
        <f t="shared" si="125"/>
        <v>108.5</v>
      </c>
      <c r="DD113" s="45">
        <f t="shared" si="126"/>
        <v>27</v>
      </c>
      <c r="DE113" s="44">
        <f t="shared" si="127"/>
        <v>-81.5</v>
      </c>
      <c r="DF113" s="44">
        <f t="shared" si="128"/>
        <v>6642.25</v>
      </c>
      <c r="DG113" s="44"/>
      <c r="DH113" s="44"/>
      <c r="DI113" s="44"/>
      <c r="DJ113" s="44"/>
      <c r="DT113" s="1">
        <v>3</v>
      </c>
      <c r="DU113">
        <f t="shared" si="129"/>
        <v>0</v>
      </c>
      <c r="DV113" s="45">
        <f t="shared" si="130"/>
        <v>73.5</v>
      </c>
      <c r="DW113" s="45">
        <f t="shared" si="131"/>
        <v>27</v>
      </c>
      <c r="DX113" s="44">
        <f t="shared" si="132"/>
        <v>-46.5</v>
      </c>
      <c r="DY113" s="44">
        <f t="shared" si="133"/>
        <v>2162.25</v>
      </c>
      <c r="DZ113" s="44"/>
      <c r="EA113" s="44"/>
      <c r="EB113" s="44"/>
      <c r="EC113" s="44"/>
      <c r="EL113" s="1">
        <v>3</v>
      </c>
      <c r="EM113">
        <f t="shared" si="134"/>
        <v>0</v>
      </c>
      <c r="EN113" s="45">
        <f t="shared" si="135"/>
        <v>102.5</v>
      </c>
      <c r="EO113" s="45">
        <f t="shared" si="136"/>
        <v>27</v>
      </c>
      <c r="EP113" s="44">
        <f t="shared" si="137"/>
        <v>-75.5</v>
      </c>
      <c r="EQ113" s="44">
        <f t="shared" si="138"/>
        <v>5700.25</v>
      </c>
      <c r="ER113" s="44"/>
      <c r="ES113" s="44"/>
      <c r="ET113" s="44"/>
      <c r="EU113" s="44"/>
      <c r="FF113" s="1">
        <v>3</v>
      </c>
      <c r="FG113">
        <f t="shared" si="139"/>
        <v>0</v>
      </c>
      <c r="FH113" s="45">
        <f t="shared" si="140"/>
        <v>102.5</v>
      </c>
      <c r="FI113" s="45">
        <f t="shared" si="141"/>
        <v>22</v>
      </c>
      <c r="FJ113" s="44">
        <f t="shared" si="142"/>
        <v>-80.5</v>
      </c>
      <c r="FK113" s="44">
        <f t="shared" si="143"/>
        <v>6480.25</v>
      </c>
      <c r="FL113" s="44"/>
      <c r="FM113" s="44"/>
      <c r="FN113" s="44"/>
      <c r="FO113" s="44"/>
      <c r="FY113" s="1">
        <v>3</v>
      </c>
      <c r="FZ113">
        <f t="shared" si="144"/>
        <v>0</v>
      </c>
      <c r="GA113" s="45">
        <f t="shared" si="145"/>
        <v>70</v>
      </c>
      <c r="GB113" s="45">
        <f t="shared" si="146"/>
        <v>41.5</v>
      </c>
      <c r="GC113" s="44">
        <f t="shared" si="147"/>
        <v>-28.5</v>
      </c>
      <c r="GD113" s="44">
        <f t="shared" si="148"/>
        <v>812.25</v>
      </c>
      <c r="GE113" s="44"/>
      <c r="GF113" s="44"/>
      <c r="GG113" s="44"/>
      <c r="GH113" s="44"/>
      <c r="GP113" s="1"/>
      <c r="GQ113" s="1">
        <v>3</v>
      </c>
      <c r="GR113">
        <f t="shared" si="149"/>
        <v>0</v>
      </c>
      <c r="GS113" s="45">
        <f t="shared" si="150"/>
        <v>62.5</v>
      </c>
      <c r="GT113" s="45">
        <f t="shared" si="151"/>
        <v>38</v>
      </c>
      <c r="GU113" s="44">
        <f t="shared" si="152"/>
        <v>-24.5</v>
      </c>
      <c r="GV113" s="44">
        <f t="shared" si="153"/>
        <v>600.25</v>
      </c>
      <c r="GW113" s="44"/>
      <c r="GX113" s="44"/>
      <c r="GY113" s="44"/>
      <c r="GZ113" s="44"/>
      <c r="HI113" s="1">
        <v>3</v>
      </c>
      <c r="HJ113">
        <f t="shared" si="154"/>
        <v>0</v>
      </c>
      <c r="HK113" s="45">
        <f t="shared" si="155"/>
        <v>62.5</v>
      </c>
      <c r="HL113" s="45">
        <f t="shared" si="156"/>
        <v>27</v>
      </c>
      <c r="HM113" s="44">
        <f t="shared" si="157"/>
        <v>-35.5</v>
      </c>
      <c r="HN113" s="44">
        <f t="shared" si="158"/>
        <v>1260.25</v>
      </c>
      <c r="HO113" s="44"/>
      <c r="HP113" s="44"/>
      <c r="HQ113" s="44"/>
      <c r="HR113" s="44"/>
      <c r="HZ113" s="1"/>
      <c r="IA113" s="1">
        <v>2</v>
      </c>
      <c r="IB113">
        <f>'Deepfakes gesamt (120)'!L113</f>
        <v>6</v>
      </c>
      <c r="IC113" s="45">
        <f t="shared" si="159"/>
        <v>42.5</v>
      </c>
      <c r="ID113" s="45">
        <f t="shared" si="160"/>
        <v>26.5</v>
      </c>
      <c r="IE113" s="44">
        <f t="shared" si="161"/>
        <v>-16</v>
      </c>
      <c r="IF113" s="44">
        <f t="shared" si="162"/>
        <v>256</v>
      </c>
      <c r="IG113" s="44"/>
      <c r="IH113" s="44"/>
      <c r="II113" s="44"/>
      <c r="IJ113" s="44"/>
      <c r="IR113" s="1"/>
      <c r="IT113" s="1">
        <v>2</v>
      </c>
      <c r="IU113" s="1">
        <f>'Deepfakes gesamt (120)'!M113</f>
        <v>3</v>
      </c>
      <c r="IV113" s="45">
        <f t="shared" si="163"/>
        <v>42.5</v>
      </c>
      <c r="IW113" s="45">
        <f t="shared" si="164"/>
        <v>16</v>
      </c>
      <c r="IX113" s="44">
        <f t="shared" si="165"/>
        <v>-26.5</v>
      </c>
      <c r="IY113" s="44">
        <f t="shared" si="166"/>
        <v>702.25</v>
      </c>
      <c r="IZ113" s="44"/>
      <c r="JA113" s="44"/>
      <c r="JB113" s="44"/>
      <c r="JC113" s="44"/>
      <c r="JL113" s="1">
        <v>2</v>
      </c>
      <c r="JM113" s="1">
        <f>'Deepfakes gesamt (120)'!Q113</f>
        <v>2</v>
      </c>
      <c r="JN113" s="45">
        <f t="shared" si="167"/>
        <v>42.5</v>
      </c>
      <c r="JO113" s="45">
        <f t="shared" si="168"/>
        <v>9.5</v>
      </c>
      <c r="JP113" s="44">
        <f t="shared" si="169"/>
        <v>-33</v>
      </c>
      <c r="JQ113" s="44">
        <f t="shared" si="170"/>
        <v>1089</v>
      </c>
      <c r="JR113" s="44"/>
      <c r="JS113" s="44"/>
      <c r="JT113" s="44"/>
      <c r="JU113" s="44"/>
      <c r="KD113" s="1">
        <v>2</v>
      </c>
      <c r="KE113" s="1">
        <f>'Deepfakes gesamt (120)'!Q113</f>
        <v>2</v>
      </c>
      <c r="KF113" s="45">
        <f t="shared" si="171"/>
        <v>71.5</v>
      </c>
      <c r="KG113" s="45">
        <f t="shared" si="172"/>
        <v>9.5</v>
      </c>
      <c r="KH113" s="44">
        <f t="shared" si="173"/>
        <v>-62</v>
      </c>
      <c r="KI113" s="44">
        <f t="shared" si="174"/>
        <v>3844</v>
      </c>
      <c r="KJ113" s="44"/>
      <c r="KK113" s="44"/>
      <c r="KL113" s="44"/>
      <c r="KM113" s="44"/>
    </row>
    <row r="114" spans="1:299" x14ac:dyDescent="0.2">
      <c r="A114" s="32">
        <v>113</v>
      </c>
      <c r="B114" s="1">
        <v>4</v>
      </c>
      <c r="C114" s="27">
        <v>2</v>
      </c>
      <c r="D114" s="27">
        <v>2</v>
      </c>
      <c r="E114" s="27">
        <v>2</v>
      </c>
      <c r="F114" s="27">
        <v>2</v>
      </c>
      <c r="G114" s="27">
        <v>2</v>
      </c>
      <c r="H114" s="27">
        <v>2</v>
      </c>
      <c r="I114" s="27">
        <v>2</v>
      </c>
      <c r="J114" s="27">
        <v>2</v>
      </c>
      <c r="K114" s="27">
        <v>2</v>
      </c>
      <c r="L114" s="27">
        <v>2</v>
      </c>
      <c r="M114">
        <f t="shared" si="179"/>
        <v>0</v>
      </c>
      <c r="N114">
        <f t="shared" si="180"/>
        <v>10</v>
      </c>
      <c r="O114">
        <f t="shared" si="181"/>
        <v>10</v>
      </c>
      <c r="T114">
        <v>113</v>
      </c>
      <c r="U114">
        <v>4</v>
      </c>
      <c r="V114">
        <f t="shared" si="182"/>
        <v>0</v>
      </c>
      <c r="X114">
        <v>5.79</v>
      </c>
      <c r="Y114">
        <v>1.28</v>
      </c>
      <c r="Z114">
        <f t="shared" si="105"/>
        <v>-1.79</v>
      </c>
      <c r="AA114">
        <f t="shared" si="106"/>
        <v>-1.28</v>
      </c>
      <c r="AB114">
        <f t="shared" si="107"/>
        <v>2.2911999999999999</v>
      </c>
      <c r="AE114">
        <f t="shared" si="108"/>
        <v>3.2040999999999999</v>
      </c>
      <c r="AF114">
        <f t="shared" si="109"/>
        <v>1.6384000000000001</v>
      </c>
      <c r="AP114">
        <v>113</v>
      </c>
      <c r="AQ114">
        <v>2</v>
      </c>
      <c r="AR114">
        <f t="shared" si="183"/>
        <v>0</v>
      </c>
      <c r="AS114">
        <v>2.69</v>
      </c>
      <c r="AT114">
        <f t="shared" si="110"/>
        <v>-0.69</v>
      </c>
      <c r="AU114">
        <f t="shared" si="111"/>
        <v>0.88319999999999999</v>
      </c>
      <c r="AX114">
        <f t="shared" si="112"/>
        <v>0.47609999999999991</v>
      </c>
      <c r="BE114" s="32">
        <v>113</v>
      </c>
      <c r="BF114" s="27">
        <v>2</v>
      </c>
      <c r="BG114" s="27">
        <v>2</v>
      </c>
      <c r="BH114" s="27">
        <v>2</v>
      </c>
      <c r="BI114" s="27">
        <v>2</v>
      </c>
      <c r="BJ114" s="27">
        <v>2</v>
      </c>
      <c r="BK114">
        <f t="shared" si="113"/>
        <v>0</v>
      </c>
      <c r="BL114" s="1"/>
      <c r="BM114" s="1"/>
      <c r="BN114" s="45"/>
      <c r="BO114" s="1"/>
      <c r="BP114" s="1">
        <v>4</v>
      </c>
      <c r="BQ114">
        <f t="shared" si="114"/>
        <v>0</v>
      </c>
      <c r="BR114" s="45">
        <f t="shared" si="115"/>
        <v>22</v>
      </c>
      <c r="BS114" s="45">
        <f t="shared" si="116"/>
        <v>22</v>
      </c>
      <c r="BT114" s="44">
        <f t="shared" si="117"/>
        <v>0</v>
      </c>
      <c r="BU114" s="44">
        <f t="shared" si="118"/>
        <v>0</v>
      </c>
      <c r="BV114" s="44"/>
      <c r="BW114" s="44"/>
      <c r="BX114" s="44"/>
      <c r="BY114" s="44"/>
      <c r="CI114" s="1">
        <v>2</v>
      </c>
      <c r="CJ114">
        <f t="shared" si="119"/>
        <v>0</v>
      </c>
      <c r="CK114" s="45">
        <f t="shared" si="120"/>
        <v>30.5</v>
      </c>
      <c r="CL114" s="45">
        <f t="shared" si="121"/>
        <v>22</v>
      </c>
      <c r="CM114" s="44">
        <f t="shared" si="122"/>
        <v>-8.5</v>
      </c>
      <c r="CN114" s="44">
        <f t="shared" si="123"/>
        <v>72.25</v>
      </c>
      <c r="CO114" s="44"/>
      <c r="CP114" s="44"/>
      <c r="CQ114" s="44"/>
      <c r="CR114" s="44"/>
      <c r="DA114" s="1">
        <v>4</v>
      </c>
      <c r="DB114">
        <f t="shared" si="124"/>
        <v>0</v>
      </c>
      <c r="DC114" s="45">
        <f t="shared" si="125"/>
        <v>22</v>
      </c>
      <c r="DD114" s="45">
        <f t="shared" si="126"/>
        <v>27</v>
      </c>
      <c r="DE114" s="44">
        <f t="shared" si="127"/>
        <v>5</v>
      </c>
      <c r="DF114" s="44">
        <f t="shared" si="128"/>
        <v>25</v>
      </c>
      <c r="DG114" s="44"/>
      <c r="DH114" s="44"/>
      <c r="DI114" s="44"/>
      <c r="DJ114" s="44"/>
      <c r="DT114" s="1">
        <v>2</v>
      </c>
      <c r="DU114">
        <f t="shared" si="129"/>
        <v>0</v>
      </c>
      <c r="DV114" s="45">
        <f t="shared" si="130"/>
        <v>30.5</v>
      </c>
      <c r="DW114" s="45">
        <f t="shared" si="131"/>
        <v>27</v>
      </c>
      <c r="DX114" s="44">
        <f t="shared" si="132"/>
        <v>-3.5</v>
      </c>
      <c r="DY114" s="44">
        <f t="shared" si="133"/>
        <v>12.25</v>
      </c>
      <c r="DZ114" s="44"/>
      <c r="EA114" s="44"/>
      <c r="EB114" s="44"/>
      <c r="EC114" s="44"/>
      <c r="EL114" s="1">
        <v>1</v>
      </c>
      <c r="EM114">
        <f t="shared" si="134"/>
        <v>0</v>
      </c>
      <c r="EN114" s="45">
        <f t="shared" si="135"/>
        <v>14</v>
      </c>
      <c r="EO114" s="45">
        <f t="shared" si="136"/>
        <v>27</v>
      </c>
      <c r="EP114" s="44">
        <f t="shared" si="137"/>
        <v>13</v>
      </c>
      <c r="EQ114" s="44">
        <f t="shared" si="138"/>
        <v>169</v>
      </c>
      <c r="ER114" s="44"/>
      <c r="ES114" s="44"/>
      <c r="ET114" s="44"/>
      <c r="EU114" s="44"/>
      <c r="FF114" s="1">
        <v>1</v>
      </c>
      <c r="FG114">
        <f t="shared" si="139"/>
        <v>0</v>
      </c>
      <c r="FH114" s="45">
        <f t="shared" si="140"/>
        <v>14</v>
      </c>
      <c r="FI114" s="45">
        <f t="shared" si="141"/>
        <v>22</v>
      </c>
      <c r="FJ114" s="44">
        <f t="shared" si="142"/>
        <v>8</v>
      </c>
      <c r="FK114" s="44">
        <f t="shared" si="143"/>
        <v>64</v>
      </c>
      <c r="FL114" s="44"/>
      <c r="FM114" s="44"/>
      <c r="FN114" s="44"/>
      <c r="FO114" s="44"/>
      <c r="FY114" s="1">
        <v>3</v>
      </c>
      <c r="FZ114">
        <f t="shared" si="144"/>
        <v>0</v>
      </c>
      <c r="GA114" s="45">
        <f t="shared" si="145"/>
        <v>70</v>
      </c>
      <c r="GB114" s="45">
        <f t="shared" si="146"/>
        <v>41.5</v>
      </c>
      <c r="GC114" s="44">
        <f t="shared" si="147"/>
        <v>-28.5</v>
      </c>
      <c r="GD114" s="44">
        <f t="shared" si="148"/>
        <v>812.25</v>
      </c>
      <c r="GE114" s="44"/>
      <c r="GF114" s="44"/>
      <c r="GG114" s="44"/>
      <c r="GH114" s="44"/>
      <c r="GP114" s="1"/>
      <c r="GQ114" s="1">
        <v>2</v>
      </c>
      <c r="GR114">
        <f t="shared" si="149"/>
        <v>0</v>
      </c>
      <c r="GS114" s="45">
        <f t="shared" si="150"/>
        <v>19.5</v>
      </c>
      <c r="GT114" s="45">
        <f t="shared" si="151"/>
        <v>38</v>
      </c>
      <c r="GU114" s="44">
        <f t="shared" si="152"/>
        <v>18.5</v>
      </c>
      <c r="GV114" s="44">
        <f t="shared" si="153"/>
        <v>342.25</v>
      </c>
      <c r="GW114" s="44"/>
      <c r="GX114" s="44"/>
      <c r="GY114" s="44"/>
      <c r="GZ114" s="44"/>
      <c r="HI114" s="1">
        <v>2</v>
      </c>
      <c r="HJ114">
        <f t="shared" si="154"/>
        <v>0</v>
      </c>
      <c r="HK114" s="45">
        <f t="shared" si="155"/>
        <v>19.5</v>
      </c>
      <c r="HL114" s="45">
        <f t="shared" si="156"/>
        <v>27</v>
      </c>
      <c r="HM114" s="44">
        <f t="shared" si="157"/>
        <v>7.5</v>
      </c>
      <c r="HN114" s="44">
        <f t="shared" si="158"/>
        <v>56.25</v>
      </c>
      <c r="HO114" s="44"/>
      <c r="HP114" s="44"/>
      <c r="HQ114" s="44"/>
      <c r="HR114" s="44"/>
      <c r="HZ114" s="1"/>
      <c r="IA114" s="1">
        <v>3</v>
      </c>
      <c r="IB114">
        <f>'Deepfakes gesamt (120)'!L114</f>
        <v>9</v>
      </c>
      <c r="IC114" s="45">
        <f t="shared" si="159"/>
        <v>91</v>
      </c>
      <c r="ID114" s="45">
        <f t="shared" si="160"/>
        <v>90.5</v>
      </c>
      <c r="IE114" s="44">
        <f t="shared" si="161"/>
        <v>-0.5</v>
      </c>
      <c r="IF114" s="44">
        <f t="shared" si="162"/>
        <v>0.25</v>
      </c>
      <c r="IG114" s="44"/>
      <c r="IH114" s="44"/>
      <c r="II114" s="44"/>
      <c r="IJ114" s="44"/>
      <c r="IR114" s="1"/>
      <c r="IT114" s="1">
        <v>3</v>
      </c>
      <c r="IU114" s="1">
        <f>'Deepfakes gesamt (120)'!M114</f>
        <v>4</v>
      </c>
      <c r="IV114" s="45">
        <f t="shared" si="163"/>
        <v>91</v>
      </c>
      <c r="IW114" s="45">
        <f t="shared" si="164"/>
        <v>40.5</v>
      </c>
      <c r="IX114" s="44">
        <f t="shared" si="165"/>
        <v>-50.5</v>
      </c>
      <c r="IY114" s="44">
        <f t="shared" si="166"/>
        <v>2550.25</v>
      </c>
      <c r="IZ114" s="44"/>
      <c r="JA114" s="44"/>
      <c r="JB114" s="44"/>
      <c r="JC114" s="44"/>
      <c r="JL114" s="1">
        <v>3</v>
      </c>
      <c r="JM114" s="1">
        <f>'Deepfakes gesamt (120)'!Q114</f>
        <v>4</v>
      </c>
      <c r="JN114" s="45">
        <f t="shared" si="167"/>
        <v>91</v>
      </c>
      <c r="JO114" s="45">
        <f t="shared" si="168"/>
        <v>72.5</v>
      </c>
      <c r="JP114" s="44">
        <f t="shared" si="169"/>
        <v>-18.5</v>
      </c>
      <c r="JQ114" s="44">
        <f t="shared" si="170"/>
        <v>342.25</v>
      </c>
      <c r="JR114" s="44"/>
      <c r="JS114" s="44"/>
      <c r="JT114" s="44"/>
      <c r="JU114" s="44"/>
      <c r="KD114" s="1">
        <v>2</v>
      </c>
      <c r="KE114" s="1">
        <f>'Deepfakes gesamt (120)'!Q114</f>
        <v>4</v>
      </c>
      <c r="KF114" s="45">
        <f t="shared" si="171"/>
        <v>71.5</v>
      </c>
      <c r="KG114" s="45">
        <f t="shared" si="172"/>
        <v>72.5</v>
      </c>
      <c r="KH114" s="44">
        <f t="shared" si="173"/>
        <v>1</v>
      </c>
      <c r="KI114" s="44">
        <f t="shared" si="174"/>
        <v>1</v>
      </c>
      <c r="KJ114" s="44"/>
      <c r="KK114" s="44"/>
      <c r="KL114" s="44"/>
      <c r="KM114" s="44"/>
    </row>
    <row r="115" spans="1:299" x14ac:dyDescent="0.2">
      <c r="A115" s="32">
        <v>114</v>
      </c>
      <c r="B115" s="1">
        <v>6</v>
      </c>
      <c r="C115" s="27">
        <v>2</v>
      </c>
      <c r="D115" s="27">
        <v>1</v>
      </c>
      <c r="E115" s="27">
        <v>2</v>
      </c>
      <c r="F115" s="27">
        <v>2</v>
      </c>
      <c r="G115" s="27">
        <v>1</v>
      </c>
      <c r="H115" s="27">
        <v>2</v>
      </c>
      <c r="I115" s="27">
        <v>2</v>
      </c>
      <c r="J115" s="27">
        <v>2</v>
      </c>
      <c r="K115" s="27">
        <v>2</v>
      </c>
      <c r="L115" s="27">
        <v>1</v>
      </c>
      <c r="M115">
        <f t="shared" si="179"/>
        <v>3</v>
      </c>
      <c r="N115">
        <f t="shared" si="180"/>
        <v>7</v>
      </c>
      <c r="O115">
        <f t="shared" si="181"/>
        <v>10</v>
      </c>
      <c r="T115">
        <v>114</v>
      </c>
      <c r="U115">
        <v>6</v>
      </c>
      <c r="V115">
        <f t="shared" si="182"/>
        <v>3</v>
      </c>
      <c r="X115">
        <v>5.79</v>
      </c>
      <c r="Y115">
        <v>1.28</v>
      </c>
      <c r="Z115">
        <f t="shared" si="105"/>
        <v>0.20999999999999996</v>
      </c>
      <c r="AA115">
        <f t="shared" si="106"/>
        <v>1.72</v>
      </c>
      <c r="AB115">
        <f t="shared" si="107"/>
        <v>0.36119999999999991</v>
      </c>
      <c r="AE115">
        <f t="shared" si="108"/>
        <v>4.4099999999999986E-2</v>
      </c>
      <c r="AF115">
        <f t="shared" si="109"/>
        <v>2.9583999999999997</v>
      </c>
      <c r="AP115">
        <v>114</v>
      </c>
      <c r="AQ115">
        <v>4</v>
      </c>
      <c r="AR115">
        <f t="shared" si="183"/>
        <v>3</v>
      </c>
      <c r="AS115">
        <v>2.69</v>
      </c>
      <c r="AT115">
        <f t="shared" si="110"/>
        <v>1.31</v>
      </c>
      <c r="AU115">
        <f t="shared" si="111"/>
        <v>2.2532000000000001</v>
      </c>
      <c r="AX115">
        <f t="shared" si="112"/>
        <v>1.7161000000000002</v>
      </c>
      <c r="BE115" s="32">
        <v>114</v>
      </c>
      <c r="BF115" s="27">
        <v>1</v>
      </c>
      <c r="BG115" s="27">
        <v>1</v>
      </c>
      <c r="BH115" s="27">
        <v>2</v>
      </c>
      <c r="BI115" s="27">
        <v>2</v>
      </c>
      <c r="BJ115" s="27">
        <v>1</v>
      </c>
      <c r="BK115">
        <f t="shared" si="113"/>
        <v>3</v>
      </c>
      <c r="BL115" s="1"/>
      <c r="BM115" s="1"/>
      <c r="BN115" s="45"/>
      <c r="BO115" s="1"/>
      <c r="BP115" s="1">
        <v>6</v>
      </c>
      <c r="BQ115">
        <f t="shared" si="114"/>
        <v>3</v>
      </c>
      <c r="BR115" s="45">
        <f t="shared" si="115"/>
        <v>60</v>
      </c>
      <c r="BS115" s="45">
        <f t="shared" si="116"/>
        <v>105</v>
      </c>
      <c r="BT115" s="44">
        <f t="shared" si="117"/>
        <v>45</v>
      </c>
      <c r="BU115" s="44">
        <f t="shared" si="118"/>
        <v>2025</v>
      </c>
      <c r="BV115" s="44"/>
      <c r="BW115" s="44"/>
      <c r="BX115" s="44"/>
      <c r="BY115" s="44"/>
      <c r="CI115" s="1">
        <v>4</v>
      </c>
      <c r="CJ115">
        <f t="shared" si="119"/>
        <v>3</v>
      </c>
      <c r="CK115" s="45">
        <f t="shared" si="120"/>
        <v>109</v>
      </c>
      <c r="CL115" s="45">
        <f t="shared" si="121"/>
        <v>105</v>
      </c>
      <c r="CM115" s="44">
        <f t="shared" si="122"/>
        <v>-4</v>
      </c>
      <c r="CN115" s="44">
        <f t="shared" si="123"/>
        <v>16</v>
      </c>
      <c r="CO115" s="44"/>
      <c r="CP115" s="44"/>
      <c r="CQ115" s="44"/>
      <c r="CR115" s="44"/>
      <c r="DA115" s="1">
        <v>6</v>
      </c>
      <c r="DB115">
        <f t="shared" si="124"/>
        <v>3</v>
      </c>
      <c r="DC115" s="45">
        <f t="shared" si="125"/>
        <v>60</v>
      </c>
      <c r="DD115" s="45">
        <f t="shared" si="126"/>
        <v>113</v>
      </c>
      <c r="DE115" s="44">
        <f t="shared" si="127"/>
        <v>53</v>
      </c>
      <c r="DF115" s="44">
        <f t="shared" si="128"/>
        <v>2809</v>
      </c>
      <c r="DG115" s="44"/>
      <c r="DH115" s="44"/>
      <c r="DI115" s="44"/>
      <c r="DJ115" s="44"/>
      <c r="DT115" s="1">
        <v>4</v>
      </c>
      <c r="DU115">
        <f t="shared" si="129"/>
        <v>3</v>
      </c>
      <c r="DV115" s="45">
        <f t="shared" si="130"/>
        <v>109</v>
      </c>
      <c r="DW115" s="45">
        <f t="shared" si="131"/>
        <v>113</v>
      </c>
      <c r="DX115" s="44">
        <f t="shared" si="132"/>
        <v>4</v>
      </c>
      <c r="DY115" s="44">
        <f t="shared" si="133"/>
        <v>16</v>
      </c>
      <c r="DZ115" s="44"/>
      <c r="EA115" s="44"/>
      <c r="EB115" s="44"/>
      <c r="EC115" s="44"/>
      <c r="EL115" s="1">
        <v>2</v>
      </c>
      <c r="EM115">
        <f t="shared" si="134"/>
        <v>3</v>
      </c>
      <c r="EN115" s="45">
        <f t="shared" si="135"/>
        <v>56</v>
      </c>
      <c r="EO115" s="45">
        <f t="shared" si="136"/>
        <v>113</v>
      </c>
      <c r="EP115" s="44">
        <f t="shared" si="137"/>
        <v>57</v>
      </c>
      <c r="EQ115" s="44">
        <f t="shared" si="138"/>
        <v>3249</v>
      </c>
      <c r="ER115" s="44"/>
      <c r="ES115" s="44"/>
      <c r="ET115" s="44"/>
      <c r="EU115" s="44"/>
      <c r="FF115" s="1">
        <v>2</v>
      </c>
      <c r="FG115">
        <f t="shared" si="139"/>
        <v>3</v>
      </c>
      <c r="FH115" s="45">
        <f t="shared" si="140"/>
        <v>56</v>
      </c>
      <c r="FI115" s="45">
        <f t="shared" si="141"/>
        <v>105</v>
      </c>
      <c r="FJ115" s="44">
        <f t="shared" si="142"/>
        <v>49</v>
      </c>
      <c r="FK115" s="44">
        <f t="shared" si="143"/>
        <v>2401</v>
      </c>
      <c r="FL115" s="44"/>
      <c r="FM115" s="44"/>
      <c r="FN115" s="44"/>
      <c r="FO115" s="44"/>
      <c r="FY115" s="1">
        <v>2</v>
      </c>
      <c r="FZ115">
        <f t="shared" si="144"/>
        <v>0</v>
      </c>
      <c r="GA115" s="45">
        <f t="shared" si="145"/>
        <v>26.5</v>
      </c>
      <c r="GB115" s="45">
        <f t="shared" si="146"/>
        <v>41.5</v>
      </c>
      <c r="GC115" s="44">
        <f t="shared" si="147"/>
        <v>15</v>
      </c>
      <c r="GD115" s="44">
        <f t="shared" si="148"/>
        <v>225</v>
      </c>
      <c r="GE115" s="44"/>
      <c r="GF115" s="44"/>
      <c r="GG115" s="44"/>
      <c r="GH115" s="44"/>
      <c r="GP115" s="1"/>
      <c r="GQ115" s="1">
        <v>4</v>
      </c>
      <c r="GR115">
        <f t="shared" si="149"/>
        <v>0</v>
      </c>
      <c r="GS115" s="45">
        <f t="shared" si="150"/>
        <v>107</v>
      </c>
      <c r="GT115" s="45">
        <f t="shared" si="151"/>
        <v>38</v>
      </c>
      <c r="GU115" s="44">
        <f t="shared" si="152"/>
        <v>-69</v>
      </c>
      <c r="GV115" s="44">
        <f t="shared" si="153"/>
        <v>4761</v>
      </c>
      <c r="GW115" s="44"/>
      <c r="GX115" s="44"/>
      <c r="GY115" s="44"/>
      <c r="GZ115" s="44"/>
      <c r="HI115" s="1">
        <v>4</v>
      </c>
      <c r="HJ115">
        <f t="shared" si="154"/>
        <v>3</v>
      </c>
      <c r="HK115" s="45">
        <f t="shared" si="155"/>
        <v>107</v>
      </c>
      <c r="HL115" s="45">
        <f t="shared" si="156"/>
        <v>113</v>
      </c>
      <c r="HM115" s="44">
        <f t="shared" si="157"/>
        <v>6</v>
      </c>
      <c r="HN115" s="44">
        <f t="shared" si="158"/>
        <v>36</v>
      </c>
      <c r="HO115" s="44"/>
      <c r="HP115" s="44"/>
      <c r="HQ115" s="44"/>
      <c r="HR115" s="44"/>
      <c r="HZ115" s="1"/>
      <c r="IA115" s="1">
        <v>2</v>
      </c>
      <c r="IB115">
        <f>'Deepfakes gesamt (120)'!L115</f>
        <v>10</v>
      </c>
      <c r="IC115" s="45">
        <f t="shared" si="159"/>
        <v>42.5</v>
      </c>
      <c r="ID115" s="45">
        <f t="shared" si="160"/>
        <v>110.5</v>
      </c>
      <c r="IE115" s="44">
        <f t="shared" si="161"/>
        <v>68</v>
      </c>
      <c r="IF115" s="44">
        <f t="shared" si="162"/>
        <v>4624</v>
      </c>
      <c r="IG115" s="44"/>
      <c r="IH115" s="44"/>
      <c r="II115" s="44"/>
      <c r="IJ115" s="44"/>
      <c r="IR115" s="1"/>
      <c r="IT115" s="1">
        <v>2</v>
      </c>
      <c r="IU115" s="1">
        <f>'Deepfakes gesamt (120)'!M115</f>
        <v>5</v>
      </c>
      <c r="IV115" s="45">
        <f t="shared" si="163"/>
        <v>42.5</v>
      </c>
      <c r="IW115" s="45">
        <f t="shared" si="164"/>
        <v>72</v>
      </c>
      <c r="IX115" s="44">
        <f t="shared" si="165"/>
        <v>29.5</v>
      </c>
      <c r="IY115" s="44">
        <f t="shared" si="166"/>
        <v>870.25</v>
      </c>
      <c r="IZ115" s="44"/>
      <c r="JA115" s="44"/>
      <c r="JB115" s="44"/>
      <c r="JC115" s="44"/>
      <c r="JL115" s="1">
        <v>2</v>
      </c>
      <c r="JM115" s="1">
        <f>'Deepfakes gesamt (120)'!Q115</f>
        <v>5</v>
      </c>
      <c r="JN115" s="45">
        <f t="shared" si="167"/>
        <v>42.5</v>
      </c>
      <c r="JO115" s="45">
        <f t="shared" si="168"/>
        <v>107</v>
      </c>
      <c r="JP115" s="44">
        <f t="shared" si="169"/>
        <v>64.5</v>
      </c>
      <c r="JQ115" s="44">
        <f t="shared" si="170"/>
        <v>4160.25</v>
      </c>
      <c r="JR115" s="44"/>
      <c r="JS115" s="44"/>
      <c r="JT115" s="44"/>
      <c r="JU115" s="44"/>
      <c r="KD115" s="1">
        <v>3</v>
      </c>
      <c r="KE115" s="1">
        <f>'Deepfakes gesamt (120)'!Q115</f>
        <v>5</v>
      </c>
      <c r="KF115" s="45">
        <f t="shared" si="171"/>
        <v>107.5</v>
      </c>
      <c r="KG115" s="45">
        <f t="shared" si="172"/>
        <v>107</v>
      </c>
      <c r="KH115" s="44">
        <f t="shared" si="173"/>
        <v>-0.5</v>
      </c>
      <c r="KI115" s="44">
        <f t="shared" si="174"/>
        <v>0.25</v>
      </c>
      <c r="KJ115" s="44"/>
      <c r="KK115" s="44"/>
      <c r="KL115" s="44"/>
      <c r="KM115" s="44"/>
    </row>
    <row r="116" spans="1:299" x14ac:dyDescent="0.2">
      <c r="A116" s="32">
        <v>115</v>
      </c>
      <c r="B116" s="1">
        <v>5</v>
      </c>
      <c r="C116" s="27">
        <v>2</v>
      </c>
      <c r="D116" s="27">
        <v>2</v>
      </c>
      <c r="E116" s="27">
        <v>2</v>
      </c>
      <c r="F116" s="27">
        <v>2</v>
      </c>
      <c r="G116" s="27">
        <v>2</v>
      </c>
      <c r="H116" s="27">
        <v>2</v>
      </c>
      <c r="I116" s="27">
        <v>2</v>
      </c>
      <c r="J116" s="27">
        <v>2</v>
      </c>
      <c r="K116" s="27">
        <v>2</v>
      </c>
      <c r="L116" s="27">
        <v>2</v>
      </c>
      <c r="M116">
        <f t="shared" si="179"/>
        <v>0</v>
      </c>
      <c r="N116">
        <f t="shared" si="180"/>
        <v>10</v>
      </c>
      <c r="O116">
        <f t="shared" si="181"/>
        <v>10</v>
      </c>
      <c r="T116">
        <v>115</v>
      </c>
      <c r="U116">
        <v>5</v>
      </c>
      <c r="V116">
        <f t="shared" si="182"/>
        <v>0</v>
      </c>
      <c r="X116">
        <v>5.79</v>
      </c>
      <c r="Y116">
        <v>1.28</v>
      </c>
      <c r="Z116">
        <f t="shared" si="105"/>
        <v>-0.79</v>
      </c>
      <c r="AA116">
        <f t="shared" si="106"/>
        <v>-1.28</v>
      </c>
      <c r="AB116">
        <f t="shared" si="107"/>
        <v>1.0112000000000001</v>
      </c>
      <c r="AE116">
        <f t="shared" si="108"/>
        <v>0.6241000000000001</v>
      </c>
      <c r="AF116">
        <f t="shared" si="109"/>
        <v>1.6384000000000001</v>
      </c>
      <c r="AP116">
        <v>115</v>
      </c>
      <c r="AQ116">
        <v>3</v>
      </c>
      <c r="AR116">
        <f t="shared" si="183"/>
        <v>0</v>
      </c>
      <c r="AS116">
        <v>2.69</v>
      </c>
      <c r="AT116">
        <f t="shared" si="110"/>
        <v>0.31000000000000005</v>
      </c>
      <c r="AU116">
        <f t="shared" si="111"/>
        <v>-0.3968000000000001</v>
      </c>
      <c r="AX116">
        <f t="shared" si="112"/>
        <v>9.6100000000000033E-2</v>
      </c>
      <c r="BE116" s="32">
        <v>115</v>
      </c>
      <c r="BF116" s="27">
        <v>2</v>
      </c>
      <c r="BG116" s="27">
        <v>2</v>
      </c>
      <c r="BH116" s="27">
        <v>2</v>
      </c>
      <c r="BI116" s="27">
        <v>2</v>
      </c>
      <c r="BJ116" s="27">
        <v>2</v>
      </c>
      <c r="BK116">
        <f t="shared" si="113"/>
        <v>0</v>
      </c>
      <c r="BL116" s="1"/>
      <c r="BM116" s="1"/>
      <c r="BN116" s="45"/>
      <c r="BO116" s="1"/>
      <c r="BP116" s="1">
        <v>5</v>
      </c>
      <c r="BQ116">
        <f t="shared" si="114"/>
        <v>0</v>
      </c>
      <c r="BR116" s="45">
        <f t="shared" si="115"/>
        <v>42</v>
      </c>
      <c r="BS116" s="45">
        <f t="shared" si="116"/>
        <v>22</v>
      </c>
      <c r="BT116" s="44">
        <f t="shared" si="117"/>
        <v>-20</v>
      </c>
      <c r="BU116" s="44">
        <f t="shared" si="118"/>
        <v>400</v>
      </c>
      <c r="BV116" s="44"/>
      <c r="BW116" s="44"/>
      <c r="BX116" s="44"/>
      <c r="BY116" s="44"/>
      <c r="CI116" s="1">
        <v>3</v>
      </c>
      <c r="CJ116">
        <f t="shared" si="119"/>
        <v>0</v>
      </c>
      <c r="CK116" s="45">
        <f t="shared" si="120"/>
        <v>73.5</v>
      </c>
      <c r="CL116" s="45">
        <f t="shared" si="121"/>
        <v>22</v>
      </c>
      <c r="CM116" s="44">
        <f t="shared" si="122"/>
        <v>-51.5</v>
      </c>
      <c r="CN116" s="44">
        <f t="shared" si="123"/>
        <v>2652.25</v>
      </c>
      <c r="CO116" s="44"/>
      <c r="CP116" s="44"/>
      <c r="CQ116" s="44"/>
      <c r="CR116" s="44"/>
      <c r="DA116" s="1">
        <v>5</v>
      </c>
      <c r="DB116">
        <f t="shared" si="124"/>
        <v>0</v>
      </c>
      <c r="DC116" s="45">
        <f t="shared" si="125"/>
        <v>42</v>
      </c>
      <c r="DD116" s="45">
        <f t="shared" si="126"/>
        <v>27</v>
      </c>
      <c r="DE116" s="44">
        <f t="shared" si="127"/>
        <v>-15</v>
      </c>
      <c r="DF116" s="44">
        <f t="shared" si="128"/>
        <v>225</v>
      </c>
      <c r="DG116" s="44"/>
      <c r="DH116" s="44"/>
      <c r="DI116" s="44"/>
      <c r="DJ116" s="44"/>
      <c r="DT116" s="1">
        <v>3</v>
      </c>
      <c r="DU116">
        <f t="shared" si="129"/>
        <v>0</v>
      </c>
      <c r="DV116" s="45">
        <f t="shared" si="130"/>
        <v>73.5</v>
      </c>
      <c r="DW116" s="45">
        <f t="shared" si="131"/>
        <v>27</v>
      </c>
      <c r="DX116" s="44">
        <f t="shared" si="132"/>
        <v>-46.5</v>
      </c>
      <c r="DY116" s="44">
        <f t="shared" si="133"/>
        <v>2162.25</v>
      </c>
      <c r="DZ116" s="44"/>
      <c r="EA116" s="44"/>
      <c r="EB116" s="44"/>
      <c r="EC116" s="44"/>
      <c r="EL116" s="1">
        <v>1</v>
      </c>
      <c r="EM116">
        <f t="shared" si="134"/>
        <v>0</v>
      </c>
      <c r="EN116" s="45">
        <f t="shared" si="135"/>
        <v>14</v>
      </c>
      <c r="EO116" s="45">
        <f t="shared" si="136"/>
        <v>27</v>
      </c>
      <c r="EP116" s="44">
        <f t="shared" si="137"/>
        <v>13</v>
      </c>
      <c r="EQ116" s="44">
        <f t="shared" si="138"/>
        <v>169</v>
      </c>
      <c r="ER116" s="44"/>
      <c r="ES116" s="44"/>
      <c r="ET116" s="44"/>
      <c r="EU116" s="44"/>
      <c r="FF116" s="1">
        <v>1</v>
      </c>
      <c r="FG116">
        <f t="shared" si="139"/>
        <v>0</v>
      </c>
      <c r="FH116" s="45">
        <f t="shared" si="140"/>
        <v>14</v>
      </c>
      <c r="FI116" s="45">
        <f t="shared" si="141"/>
        <v>22</v>
      </c>
      <c r="FJ116" s="44">
        <f t="shared" si="142"/>
        <v>8</v>
      </c>
      <c r="FK116" s="44">
        <f t="shared" si="143"/>
        <v>64</v>
      </c>
      <c r="FL116" s="44"/>
      <c r="FM116" s="44"/>
      <c r="FN116" s="44"/>
      <c r="FO116" s="44"/>
      <c r="FY116" s="1">
        <v>2</v>
      </c>
      <c r="FZ116">
        <f t="shared" si="144"/>
        <v>0</v>
      </c>
      <c r="GA116" s="45">
        <f t="shared" si="145"/>
        <v>26.5</v>
      </c>
      <c r="GB116" s="45">
        <f t="shared" si="146"/>
        <v>41.5</v>
      </c>
      <c r="GC116" s="44">
        <f t="shared" si="147"/>
        <v>15</v>
      </c>
      <c r="GD116" s="44">
        <f t="shared" si="148"/>
        <v>225</v>
      </c>
      <c r="GE116" s="44"/>
      <c r="GF116" s="44"/>
      <c r="GG116" s="44"/>
      <c r="GH116" s="44"/>
      <c r="GP116" s="1"/>
      <c r="GQ116" s="1">
        <v>4</v>
      </c>
      <c r="GR116">
        <f t="shared" si="149"/>
        <v>0</v>
      </c>
      <c r="GS116" s="45">
        <f t="shared" si="150"/>
        <v>107</v>
      </c>
      <c r="GT116" s="45">
        <f t="shared" si="151"/>
        <v>38</v>
      </c>
      <c r="GU116" s="44">
        <f t="shared" si="152"/>
        <v>-69</v>
      </c>
      <c r="GV116" s="44">
        <f t="shared" si="153"/>
        <v>4761</v>
      </c>
      <c r="GW116" s="44"/>
      <c r="GX116" s="44"/>
      <c r="GY116" s="44"/>
      <c r="GZ116" s="44"/>
      <c r="HI116" s="1">
        <v>4</v>
      </c>
      <c r="HJ116">
        <f t="shared" si="154"/>
        <v>0</v>
      </c>
      <c r="HK116" s="45">
        <f t="shared" si="155"/>
        <v>107</v>
      </c>
      <c r="HL116" s="45">
        <f t="shared" si="156"/>
        <v>27</v>
      </c>
      <c r="HM116" s="44">
        <f t="shared" si="157"/>
        <v>-80</v>
      </c>
      <c r="HN116" s="44">
        <f t="shared" si="158"/>
        <v>6400</v>
      </c>
      <c r="HO116" s="44"/>
      <c r="HP116" s="44"/>
      <c r="HQ116" s="44"/>
      <c r="HR116" s="44"/>
      <c r="HZ116" s="1"/>
      <c r="IA116" s="1">
        <v>3</v>
      </c>
      <c r="IB116">
        <f>'Deepfakes gesamt (120)'!L116</f>
        <v>8</v>
      </c>
      <c r="IC116" s="45">
        <f t="shared" si="159"/>
        <v>91</v>
      </c>
      <c r="ID116" s="45">
        <f t="shared" si="160"/>
        <v>67.5</v>
      </c>
      <c r="IE116" s="44">
        <f t="shared" si="161"/>
        <v>-23.5</v>
      </c>
      <c r="IF116" s="44">
        <f t="shared" si="162"/>
        <v>552.25</v>
      </c>
      <c r="IG116" s="44"/>
      <c r="IH116" s="44"/>
      <c r="II116" s="44"/>
      <c r="IJ116" s="44"/>
      <c r="IR116" s="1"/>
      <c r="IT116" s="1">
        <v>3</v>
      </c>
      <c r="IU116" s="1">
        <f>'Deepfakes gesamt (120)'!M116</f>
        <v>5</v>
      </c>
      <c r="IV116" s="45">
        <f t="shared" si="163"/>
        <v>91</v>
      </c>
      <c r="IW116" s="45">
        <f t="shared" si="164"/>
        <v>72</v>
      </c>
      <c r="IX116" s="44">
        <f t="shared" si="165"/>
        <v>-19</v>
      </c>
      <c r="IY116" s="44">
        <f t="shared" si="166"/>
        <v>361</v>
      </c>
      <c r="IZ116" s="44"/>
      <c r="JA116" s="44"/>
      <c r="JB116" s="44"/>
      <c r="JC116" s="44"/>
      <c r="JL116" s="1">
        <v>3</v>
      </c>
      <c r="JM116" s="1">
        <f>'Deepfakes gesamt (120)'!Q116</f>
        <v>4</v>
      </c>
      <c r="JN116" s="45">
        <f t="shared" si="167"/>
        <v>91</v>
      </c>
      <c r="JO116" s="45">
        <f t="shared" si="168"/>
        <v>72.5</v>
      </c>
      <c r="JP116" s="44">
        <f t="shared" si="169"/>
        <v>-18.5</v>
      </c>
      <c r="JQ116" s="44">
        <f t="shared" si="170"/>
        <v>342.25</v>
      </c>
      <c r="JR116" s="44"/>
      <c r="JS116" s="44"/>
      <c r="JT116" s="44"/>
      <c r="JU116" s="44"/>
      <c r="KD116" s="1">
        <v>2</v>
      </c>
      <c r="KE116" s="1">
        <f>'Deepfakes gesamt (120)'!Q116</f>
        <v>4</v>
      </c>
      <c r="KF116" s="45">
        <f t="shared" si="171"/>
        <v>71.5</v>
      </c>
      <c r="KG116" s="45">
        <f t="shared" si="172"/>
        <v>72.5</v>
      </c>
      <c r="KH116" s="44">
        <f t="shared" si="173"/>
        <v>1</v>
      </c>
      <c r="KI116" s="44">
        <f t="shared" si="174"/>
        <v>1</v>
      </c>
      <c r="KJ116" s="44"/>
      <c r="KK116" s="44"/>
      <c r="KL116" s="44"/>
      <c r="KM116" s="44"/>
    </row>
    <row r="117" spans="1:299" x14ac:dyDescent="0.2">
      <c r="A117" s="32">
        <v>116</v>
      </c>
      <c r="B117" s="1">
        <v>5</v>
      </c>
      <c r="C117" s="27">
        <v>2</v>
      </c>
      <c r="D117" s="27">
        <v>1</v>
      </c>
      <c r="E117" s="27">
        <v>2</v>
      </c>
      <c r="F117" s="27">
        <v>2</v>
      </c>
      <c r="G117" s="27">
        <v>2</v>
      </c>
      <c r="H117" s="27">
        <v>2</v>
      </c>
      <c r="I117" s="27">
        <v>1</v>
      </c>
      <c r="J117" s="27">
        <v>2</v>
      </c>
      <c r="K117" s="27">
        <v>2</v>
      </c>
      <c r="L117" s="27">
        <v>2</v>
      </c>
      <c r="M117">
        <f t="shared" si="179"/>
        <v>2</v>
      </c>
      <c r="N117">
        <f t="shared" si="180"/>
        <v>8</v>
      </c>
      <c r="O117">
        <f t="shared" si="181"/>
        <v>10</v>
      </c>
      <c r="T117">
        <v>116</v>
      </c>
      <c r="U117">
        <v>5</v>
      </c>
      <c r="V117">
        <f t="shared" si="182"/>
        <v>2</v>
      </c>
      <c r="X117">
        <v>5.79</v>
      </c>
      <c r="Y117">
        <v>1.28</v>
      </c>
      <c r="Z117">
        <f t="shared" si="105"/>
        <v>-0.79</v>
      </c>
      <c r="AA117">
        <f t="shared" si="106"/>
        <v>0.72</v>
      </c>
      <c r="AB117">
        <f t="shared" si="107"/>
        <v>-0.56879999999999997</v>
      </c>
      <c r="AE117">
        <f t="shared" si="108"/>
        <v>0.6241000000000001</v>
      </c>
      <c r="AF117">
        <f t="shared" si="109"/>
        <v>0.51839999999999997</v>
      </c>
      <c r="AP117">
        <v>116</v>
      </c>
      <c r="AQ117">
        <v>3</v>
      </c>
      <c r="AR117">
        <f t="shared" si="183"/>
        <v>2</v>
      </c>
      <c r="AS117">
        <v>2.69</v>
      </c>
      <c r="AT117">
        <f t="shared" si="110"/>
        <v>0.31000000000000005</v>
      </c>
      <c r="AU117">
        <f t="shared" si="111"/>
        <v>0.22320000000000004</v>
      </c>
      <c r="AX117">
        <f t="shared" si="112"/>
        <v>9.6100000000000033E-2</v>
      </c>
      <c r="BE117" s="32">
        <v>116</v>
      </c>
      <c r="BF117" s="27">
        <v>1</v>
      </c>
      <c r="BG117" s="27">
        <v>2</v>
      </c>
      <c r="BH117" s="27">
        <v>1</v>
      </c>
      <c r="BI117" s="27">
        <v>2</v>
      </c>
      <c r="BJ117" s="27">
        <v>2</v>
      </c>
      <c r="BK117">
        <f t="shared" si="113"/>
        <v>2</v>
      </c>
      <c r="BL117" s="1"/>
      <c r="BM117" s="1"/>
      <c r="BN117" s="45"/>
      <c r="BO117" s="1"/>
      <c r="BP117" s="1">
        <v>5</v>
      </c>
      <c r="BQ117">
        <f t="shared" si="114"/>
        <v>2</v>
      </c>
      <c r="BR117" s="45">
        <f t="shared" si="115"/>
        <v>42</v>
      </c>
      <c r="BS117" s="45">
        <f t="shared" si="116"/>
        <v>90</v>
      </c>
      <c r="BT117" s="44">
        <f t="shared" si="117"/>
        <v>48</v>
      </c>
      <c r="BU117" s="44">
        <f t="shared" si="118"/>
        <v>2304</v>
      </c>
      <c r="BV117" s="44"/>
      <c r="BW117" s="44"/>
      <c r="BX117" s="44"/>
      <c r="BY117" s="44"/>
      <c r="CI117" s="1">
        <v>3</v>
      </c>
      <c r="CJ117">
        <f t="shared" si="119"/>
        <v>2</v>
      </c>
      <c r="CK117" s="45">
        <f t="shared" si="120"/>
        <v>73.5</v>
      </c>
      <c r="CL117" s="45">
        <f t="shared" si="121"/>
        <v>90</v>
      </c>
      <c r="CM117" s="44">
        <f t="shared" si="122"/>
        <v>16.5</v>
      </c>
      <c r="CN117" s="44">
        <f t="shared" si="123"/>
        <v>272.25</v>
      </c>
      <c r="CO117" s="44"/>
      <c r="CP117" s="44"/>
      <c r="CQ117" s="44"/>
      <c r="CR117" s="44"/>
      <c r="DA117" s="1">
        <v>5</v>
      </c>
      <c r="DB117">
        <f t="shared" si="124"/>
        <v>2</v>
      </c>
      <c r="DC117" s="45">
        <f t="shared" si="125"/>
        <v>42</v>
      </c>
      <c r="DD117" s="45">
        <f t="shared" si="126"/>
        <v>99.5</v>
      </c>
      <c r="DE117" s="44">
        <f t="shared" si="127"/>
        <v>57.5</v>
      </c>
      <c r="DF117" s="44">
        <f t="shared" si="128"/>
        <v>3306.25</v>
      </c>
      <c r="DG117" s="44"/>
      <c r="DH117" s="44"/>
      <c r="DI117" s="44"/>
      <c r="DJ117" s="44"/>
      <c r="DT117" s="1">
        <v>3</v>
      </c>
      <c r="DU117">
        <f t="shared" si="129"/>
        <v>2</v>
      </c>
      <c r="DV117" s="45">
        <f t="shared" si="130"/>
        <v>73.5</v>
      </c>
      <c r="DW117" s="45">
        <f t="shared" si="131"/>
        <v>99.5</v>
      </c>
      <c r="DX117" s="44">
        <f t="shared" si="132"/>
        <v>26</v>
      </c>
      <c r="DY117" s="44">
        <f t="shared" si="133"/>
        <v>676</v>
      </c>
      <c r="DZ117" s="44"/>
      <c r="EA117" s="44"/>
      <c r="EB117" s="44"/>
      <c r="EC117" s="44"/>
      <c r="EL117" s="1">
        <v>2</v>
      </c>
      <c r="EM117">
        <f t="shared" si="134"/>
        <v>2</v>
      </c>
      <c r="EN117" s="45">
        <f t="shared" si="135"/>
        <v>56</v>
      </c>
      <c r="EO117" s="45">
        <f t="shared" si="136"/>
        <v>99.5</v>
      </c>
      <c r="EP117" s="44">
        <f t="shared" si="137"/>
        <v>43.5</v>
      </c>
      <c r="EQ117" s="44">
        <f t="shared" si="138"/>
        <v>1892.25</v>
      </c>
      <c r="ER117" s="44"/>
      <c r="ES117" s="44"/>
      <c r="ET117" s="44"/>
      <c r="EU117" s="44"/>
      <c r="FF117" s="1">
        <v>2</v>
      </c>
      <c r="FG117">
        <f t="shared" si="139"/>
        <v>2</v>
      </c>
      <c r="FH117" s="45">
        <f t="shared" si="140"/>
        <v>56</v>
      </c>
      <c r="FI117" s="45">
        <f t="shared" si="141"/>
        <v>90</v>
      </c>
      <c r="FJ117" s="44">
        <f t="shared" si="142"/>
        <v>34</v>
      </c>
      <c r="FK117" s="44">
        <f t="shared" si="143"/>
        <v>1156</v>
      </c>
      <c r="FL117" s="44"/>
      <c r="FM117" s="44"/>
      <c r="FN117" s="44"/>
      <c r="FO117" s="44"/>
      <c r="FY117" s="1">
        <v>2</v>
      </c>
      <c r="FZ117">
        <f t="shared" si="144"/>
        <v>0</v>
      </c>
      <c r="GA117" s="45">
        <f t="shared" si="145"/>
        <v>26.5</v>
      </c>
      <c r="GB117" s="45">
        <f t="shared" si="146"/>
        <v>41.5</v>
      </c>
      <c r="GC117" s="44">
        <f t="shared" si="147"/>
        <v>15</v>
      </c>
      <c r="GD117" s="44">
        <f t="shared" si="148"/>
        <v>225</v>
      </c>
      <c r="GE117" s="44"/>
      <c r="GF117" s="44"/>
      <c r="GG117" s="44"/>
      <c r="GH117" s="44"/>
      <c r="GP117" s="1"/>
      <c r="GQ117" s="1">
        <v>3</v>
      </c>
      <c r="GR117">
        <f t="shared" si="149"/>
        <v>0</v>
      </c>
      <c r="GS117" s="45">
        <f t="shared" si="150"/>
        <v>62.5</v>
      </c>
      <c r="GT117" s="45">
        <f t="shared" si="151"/>
        <v>38</v>
      </c>
      <c r="GU117" s="44">
        <f t="shared" si="152"/>
        <v>-24.5</v>
      </c>
      <c r="GV117" s="44">
        <f t="shared" si="153"/>
        <v>600.25</v>
      </c>
      <c r="GW117" s="44"/>
      <c r="GX117" s="44"/>
      <c r="GY117" s="44"/>
      <c r="GZ117" s="44"/>
      <c r="HI117" s="1">
        <v>3</v>
      </c>
      <c r="HJ117">
        <f t="shared" si="154"/>
        <v>2</v>
      </c>
      <c r="HK117" s="45">
        <f t="shared" si="155"/>
        <v>62.5</v>
      </c>
      <c r="HL117" s="45">
        <f t="shared" si="156"/>
        <v>99.5</v>
      </c>
      <c r="HM117" s="44">
        <f t="shared" si="157"/>
        <v>37</v>
      </c>
      <c r="HN117" s="44">
        <f t="shared" si="158"/>
        <v>1369</v>
      </c>
      <c r="HO117" s="44"/>
      <c r="HP117" s="44"/>
      <c r="HQ117" s="44"/>
      <c r="HR117" s="44"/>
      <c r="HZ117" s="1"/>
      <c r="IA117" s="1">
        <v>2</v>
      </c>
      <c r="IB117">
        <f>'Deepfakes gesamt (120)'!L117</f>
        <v>6</v>
      </c>
      <c r="IC117" s="45">
        <f t="shared" si="159"/>
        <v>42.5</v>
      </c>
      <c r="ID117" s="45">
        <f t="shared" si="160"/>
        <v>26.5</v>
      </c>
      <c r="IE117" s="44">
        <f t="shared" si="161"/>
        <v>-16</v>
      </c>
      <c r="IF117" s="44">
        <f t="shared" si="162"/>
        <v>256</v>
      </c>
      <c r="IG117" s="44"/>
      <c r="IH117" s="44"/>
      <c r="II117" s="44"/>
      <c r="IJ117" s="44"/>
      <c r="IR117" s="1"/>
      <c r="IT117" s="1">
        <v>2</v>
      </c>
      <c r="IU117" s="1">
        <f>'Deepfakes gesamt (120)'!M117</f>
        <v>5</v>
      </c>
      <c r="IV117" s="45">
        <f t="shared" si="163"/>
        <v>42.5</v>
      </c>
      <c r="IW117" s="45">
        <f t="shared" si="164"/>
        <v>72</v>
      </c>
      <c r="IX117" s="44">
        <f t="shared" si="165"/>
        <v>29.5</v>
      </c>
      <c r="IY117" s="44">
        <f t="shared" si="166"/>
        <v>870.25</v>
      </c>
      <c r="IZ117" s="44"/>
      <c r="JA117" s="44"/>
      <c r="JB117" s="44"/>
      <c r="JC117" s="44"/>
      <c r="JL117" s="1">
        <v>2</v>
      </c>
      <c r="JM117" s="1">
        <f>'Deepfakes gesamt (120)'!Q117</f>
        <v>3</v>
      </c>
      <c r="JN117" s="45">
        <f t="shared" si="167"/>
        <v>42.5</v>
      </c>
      <c r="JO117" s="45">
        <f t="shared" si="168"/>
        <v>34</v>
      </c>
      <c r="JP117" s="44">
        <f t="shared" si="169"/>
        <v>-8.5</v>
      </c>
      <c r="JQ117" s="44">
        <f t="shared" si="170"/>
        <v>72.25</v>
      </c>
      <c r="JR117" s="44"/>
      <c r="JS117" s="44"/>
      <c r="JT117" s="44"/>
      <c r="JU117" s="44"/>
      <c r="KD117" s="1">
        <v>2</v>
      </c>
      <c r="KE117" s="1">
        <f>'Deepfakes gesamt (120)'!Q117</f>
        <v>3</v>
      </c>
      <c r="KF117" s="45">
        <f t="shared" si="171"/>
        <v>71.5</v>
      </c>
      <c r="KG117" s="45">
        <f t="shared" si="172"/>
        <v>34</v>
      </c>
      <c r="KH117" s="44">
        <f t="shared" si="173"/>
        <v>-37.5</v>
      </c>
      <c r="KI117" s="44">
        <f t="shared" si="174"/>
        <v>1406.25</v>
      </c>
      <c r="KJ117" s="44"/>
      <c r="KK117" s="44"/>
      <c r="KL117" s="44"/>
      <c r="KM117" s="44"/>
    </row>
    <row r="118" spans="1:299" x14ac:dyDescent="0.2">
      <c r="A118" s="32">
        <v>117</v>
      </c>
      <c r="B118" s="1">
        <v>5</v>
      </c>
      <c r="C118" s="27">
        <v>2</v>
      </c>
      <c r="D118" s="27">
        <v>2</v>
      </c>
      <c r="E118" s="27">
        <v>2</v>
      </c>
      <c r="F118" s="27">
        <v>2</v>
      </c>
      <c r="G118" s="27">
        <v>1</v>
      </c>
      <c r="H118" s="27">
        <v>2</v>
      </c>
      <c r="I118" s="27">
        <v>2</v>
      </c>
      <c r="J118" s="27">
        <v>2</v>
      </c>
      <c r="K118" s="27">
        <v>2</v>
      </c>
      <c r="L118" s="27">
        <v>2</v>
      </c>
      <c r="M118">
        <f t="shared" si="179"/>
        <v>1</v>
      </c>
      <c r="N118">
        <f t="shared" si="180"/>
        <v>9</v>
      </c>
      <c r="O118">
        <f t="shared" si="181"/>
        <v>10</v>
      </c>
      <c r="T118">
        <v>117</v>
      </c>
      <c r="U118">
        <v>5</v>
      </c>
      <c r="V118">
        <f t="shared" si="182"/>
        <v>1</v>
      </c>
      <c r="X118">
        <v>5.79</v>
      </c>
      <c r="Y118">
        <v>1.28</v>
      </c>
      <c r="Z118">
        <f t="shared" si="105"/>
        <v>-0.79</v>
      </c>
      <c r="AA118">
        <f t="shared" si="106"/>
        <v>-0.28000000000000003</v>
      </c>
      <c r="AB118">
        <f t="shared" si="107"/>
        <v>0.22120000000000004</v>
      </c>
      <c r="AE118">
        <f t="shared" si="108"/>
        <v>0.6241000000000001</v>
      </c>
      <c r="AF118">
        <f t="shared" si="109"/>
        <v>7.8400000000000011E-2</v>
      </c>
      <c r="AP118">
        <v>117</v>
      </c>
      <c r="AQ118">
        <v>2</v>
      </c>
      <c r="AR118">
        <f t="shared" si="183"/>
        <v>1</v>
      </c>
      <c r="AS118">
        <v>2.69</v>
      </c>
      <c r="AT118">
        <f t="shared" si="110"/>
        <v>-0.69</v>
      </c>
      <c r="AU118">
        <f t="shared" si="111"/>
        <v>0.19320000000000001</v>
      </c>
      <c r="AX118">
        <f t="shared" si="112"/>
        <v>0.47609999999999991</v>
      </c>
      <c r="BE118" s="32">
        <v>117</v>
      </c>
      <c r="BF118" s="27">
        <v>2</v>
      </c>
      <c r="BG118" s="27">
        <v>1</v>
      </c>
      <c r="BH118" s="27">
        <v>2</v>
      </c>
      <c r="BI118" s="27">
        <v>2</v>
      </c>
      <c r="BJ118" s="27">
        <v>2</v>
      </c>
      <c r="BK118">
        <f t="shared" si="113"/>
        <v>1</v>
      </c>
      <c r="BL118" s="1"/>
      <c r="BM118" s="1"/>
      <c r="BN118" s="45"/>
      <c r="BO118" s="1"/>
      <c r="BP118" s="1">
        <v>5</v>
      </c>
      <c r="BQ118">
        <f t="shared" si="114"/>
        <v>1</v>
      </c>
      <c r="BR118" s="45">
        <f t="shared" si="115"/>
        <v>42</v>
      </c>
      <c r="BS118" s="45">
        <f t="shared" si="116"/>
        <v>62.5</v>
      </c>
      <c r="BT118" s="44">
        <f t="shared" si="117"/>
        <v>20.5</v>
      </c>
      <c r="BU118" s="44">
        <f t="shared" si="118"/>
        <v>420.25</v>
      </c>
      <c r="BV118" s="44"/>
      <c r="BW118" s="44"/>
      <c r="BX118" s="44"/>
      <c r="BY118" s="44"/>
      <c r="CI118" s="1">
        <v>2</v>
      </c>
      <c r="CJ118">
        <f t="shared" si="119"/>
        <v>1</v>
      </c>
      <c r="CK118" s="45">
        <f t="shared" si="120"/>
        <v>30.5</v>
      </c>
      <c r="CL118" s="45">
        <f t="shared" si="121"/>
        <v>62.5</v>
      </c>
      <c r="CM118" s="44">
        <f t="shared" si="122"/>
        <v>32</v>
      </c>
      <c r="CN118" s="44">
        <f t="shared" si="123"/>
        <v>1024</v>
      </c>
      <c r="CO118" s="44"/>
      <c r="CP118" s="44"/>
      <c r="CQ118" s="44"/>
      <c r="CR118" s="44"/>
      <c r="DA118" s="1">
        <v>5</v>
      </c>
      <c r="DB118">
        <f t="shared" si="124"/>
        <v>1</v>
      </c>
      <c r="DC118" s="45">
        <f t="shared" si="125"/>
        <v>42</v>
      </c>
      <c r="DD118" s="45">
        <f t="shared" si="126"/>
        <v>72.5</v>
      </c>
      <c r="DE118" s="44">
        <f t="shared" si="127"/>
        <v>30.5</v>
      </c>
      <c r="DF118" s="44">
        <f t="shared" si="128"/>
        <v>930.25</v>
      </c>
      <c r="DG118" s="44"/>
      <c r="DH118" s="44"/>
      <c r="DI118" s="44"/>
      <c r="DJ118" s="44"/>
      <c r="DT118" s="1">
        <v>2</v>
      </c>
      <c r="DU118">
        <f t="shared" si="129"/>
        <v>1</v>
      </c>
      <c r="DV118" s="45">
        <f t="shared" si="130"/>
        <v>30.5</v>
      </c>
      <c r="DW118" s="45">
        <f t="shared" si="131"/>
        <v>72.5</v>
      </c>
      <c r="DX118" s="44">
        <f t="shared" si="132"/>
        <v>42</v>
      </c>
      <c r="DY118" s="44">
        <f t="shared" si="133"/>
        <v>1764</v>
      </c>
      <c r="DZ118" s="44"/>
      <c r="EA118" s="44"/>
      <c r="EB118" s="44"/>
      <c r="EC118" s="44"/>
      <c r="EL118" s="1">
        <v>2</v>
      </c>
      <c r="EM118">
        <f t="shared" si="134"/>
        <v>1</v>
      </c>
      <c r="EN118" s="45">
        <f t="shared" si="135"/>
        <v>56</v>
      </c>
      <c r="EO118" s="45">
        <f t="shared" si="136"/>
        <v>72.5</v>
      </c>
      <c r="EP118" s="44">
        <f t="shared" si="137"/>
        <v>16.5</v>
      </c>
      <c r="EQ118" s="44">
        <f t="shared" si="138"/>
        <v>272.25</v>
      </c>
      <c r="ER118" s="44"/>
      <c r="ES118" s="44"/>
      <c r="ET118" s="44"/>
      <c r="EU118" s="44"/>
      <c r="FF118" s="1">
        <v>2</v>
      </c>
      <c r="FG118">
        <f t="shared" si="139"/>
        <v>1</v>
      </c>
      <c r="FH118" s="45">
        <f t="shared" si="140"/>
        <v>56</v>
      </c>
      <c r="FI118" s="45">
        <f t="shared" si="141"/>
        <v>62.5</v>
      </c>
      <c r="FJ118" s="44">
        <f t="shared" si="142"/>
        <v>6.5</v>
      </c>
      <c r="FK118" s="44">
        <f t="shared" si="143"/>
        <v>42.25</v>
      </c>
      <c r="FL118" s="44"/>
      <c r="FM118" s="44"/>
      <c r="FN118" s="44"/>
      <c r="FO118" s="44"/>
      <c r="FY118" s="1">
        <v>3</v>
      </c>
      <c r="FZ118">
        <f t="shared" si="144"/>
        <v>1</v>
      </c>
      <c r="GA118" s="45">
        <f t="shared" si="145"/>
        <v>70</v>
      </c>
      <c r="GB118" s="45">
        <f t="shared" si="146"/>
        <v>101.5</v>
      </c>
      <c r="GC118" s="44">
        <f t="shared" si="147"/>
        <v>31.5</v>
      </c>
      <c r="GD118" s="44">
        <f t="shared" si="148"/>
        <v>992.25</v>
      </c>
      <c r="GE118" s="44"/>
      <c r="GF118" s="44"/>
      <c r="GG118" s="44"/>
      <c r="GH118" s="44"/>
      <c r="GP118" s="1"/>
      <c r="GQ118" s="1">
        <v>3</v>
      </c>
      <c r="GR118">
        <f t="shared" si="149"/>
        <v>1</v>
      </c>
      <c r="GS118" s="45">
        <f t="shared" si="150"/>
        <v>62.5</v>
      </c>
      <c r="GT118" s="45">
        <f t="shared" si="151"/>
        <v>95.5</v>
      </c>
      <c r="GU118" s="44">
        <f t="shared" si="152"/>
        <v>33</v>
      </c>
      <c r="GV118" s="44">
        <f t="shared" si="153"/>
        <v>1089</v>
      </c>
      <c r="GW118" s="44"/>
      <c r="GX118" s="44"/>
      <c r="GY118" s="44"/>
      <c r="GZ118" s="44"/>
      <c r="HI118" s="1">
        <v>3</v>
      </c>
      <c r="HJ118">
        <f t="shared" si="154"/>
        <v>1</v>
      </c>
      <c r="HK118" s="45">
        <f t="shared" si="155"/>
        <v>62.5</v>
      </c>
      <c r="HL118" s="45">
        <f t="shared" si="156"/>
        <v>72.5</v>
      </c>
      <c r="HM118" s="44">
        <f t="shared" si="157"/>
        <v>10</v>
      </c>
      <c r="HN118" s="44">
        <f t="shared" si="158"/>
        <v>100</v>
      </c>
      <c r="HO118" s="44"/>
      <c r="HP118" s="44"/>
      <c r="HQ118" s="44"/>
      <c r="HR118" s="44"/>
      <c r="HZ118" s="1"/>
      <c r="IA118" s="1">
        <v>2</v>
      </c>
      <c r="IB118">
        <f>'Deepfakes gesamt (120)'!L118</f>
        <v>9</v>
      </c>
      <c r="IC118" s="45">
        <f t="shared" si="159"/>
        <v>42.5</v>
      </c>
      <c r="ID118" s="45">
        <f t="shared" si="160"/>
        <v>90.5</v>
      </c>
      <c r="IE118" s="44">
        <f t="shared" si="161"/>
        <v>48</v>
      </c>
      <c r="IF118" s="44">
        <f t="shared" si="162"/>
        <v>2304</v>
      </c>
      <c r="IG118" s="44"/>
      <c r="IH118" s="44"/>
      <c r="II118" s="44"/>
      <c r="IJ118" s="44"/>
      <c r="IR118" s="1"/>
      <c r="IT118" s="1">
        <v>2</v>
      </c>
      <c r="IU118" s="1">
        <f>'Deepfakes gesamt (120)'!M118</f>
        <v>4</v>
      </c>
      <c r="IV118" s="45">
        <f t="shared" si="163"/>
        <v>42.5</v>
      </c>
      <c r="IW118" s="45">
        <f t="shared" si="164"/>
        <v>40.5</v>
      </c>
      <c r="IX118" s="44">
        <f t="shared" si="165"/>
        <v>-2</v>
      </c>
      <c r="IY118" s="44">
        <f t="shared" si="166"/>
        <v>4</v>
      </c>
      <c r="IZ118" s="44"/>
      <c r="JA118" s="44"/>
      <c r="JB118" s="44"/>
      <c r="JC118" s="44"/>
      <c r="JL118" s="1">
        <v>2</v>
      </c>
      <c r="JM118" s="1">
        <f>'Deepfakes gesamt (120)'!Q118</f>
        <v>4</v>
      </c>
      <c r="JN118" s="45">
        <f t="shared" si="167"/>
        <v>42.5</v>
      </c>
      <c r="JO118" s="45">
        <f t="shared" si="168"/>
        <v>72.5</v>
      </c>
      <c r="JP118" s="44">
        <f t="shared" si="169"/>
        <v>30</v>
      </c>
      <c r="JQ118" s="44">
        <f t="shared" si="170"/>
        <v>900</v>
      </c>
      <c r="JR118" s="44"/>
      <c r="JS118" s="44"/>
      <c r="JT118" s="44"/>
      <c r="JU118" s="44"/>
      <c r="KD118" s="1">
        <v>1</v>
      </c>
      <c r="KE118" s="1">
        <f>'Deepfakes gesamt (120)'!Q118</f>
        <v>4</v>
      </c>
      <c r="KF118" s="45">
        <f t="shared" si="171"/>
        <v>24.5</v>
      </c>
      <c r="KG118" s="45">
        <f t="shared" si="172"/>
        <v>72.5</v>
      </c>
      <c r="KH118" s="44">
        <f t="shared" si="173"/>
        <v>48</v>
      </c>
      <c r="KI118" s="44">
        <f t="shared" si="174"/>
        <v>2304</v>
      </c>
      <c r="KJ118" s="44"/>
      <c r="KK118" s="44"/>
      <c r="KL118" s="44"/>
      <c r="KM118" s="44"/>
    </row>
    <row r="119" spans="1:299" x14ac:dyDescent="0.2">
      <c r="A119" s="32">
        <v>118</v>
      </c>
      <c r="B119" s="1">
        <v>7</v>
      </c>
      <c r="C119" s="27">
        <v>2</v>
      </c>
      <c r="D119" s="27">
        <v>2</v>
      </c>
      <c r="E119" s="27">
        <v>2</v>
      </c>
      <c r="F119" s="27">
        <v>2</v>
      </c>
      <c r="G119" s="27">
        <v>2</v>
      </c>
      <c r="H119" s="27">
        <v>2</v>
      </c>
      <c r="I119" s="27">
        <v>2</v>
      </c>
      <c r="J119" s="27">
        <v>2</v>
      </c>
      <c r="K119" s="27">
        <v>2</v>
      </c>
      <c r="L119" s="27">
        <v>2</v>
      </c>
      <c r="M119">
        <f t="shared" si="179"/>
        <v>0</v>
      </c>
      <c r="N119">
        <f t="shared" si="180"/>
        <v>10</v>
      </c>
      <c r="O119">
        <f t="shared" si="181"/>
        <v>10</v>
      </c>
      <c r="T119">
        <v>118</v>
      </c>
      <c r="U119">
        <v>7</v>
      </c>
      <c r="V119">
        <f t="shared" si="182"/>
        <v>0</v>
      </c>
      <c r="X119">
        <v>5.79</v>
      </c>
      <c r="Y119">
        <v>1.28</v>
      </c>
      <c r="Z119">
        <f t="shared" si="105"/>
        <v>1.21</v>
      </c>
      <c r="AA119">
        <f t="shared" si="106"/>
        <v>-1.28</v>
      </c>
      <c r="AB119">
        <f t="shared" si="107"/>
        <v>-1.5488</v>
      </c>
      <c r="AE119">
        <f t="shared" si="108"/>
        <v>1.4641</v>
      </c>
      <c r="AF119">
        <f t="shared" si="109"/>
        <v>1.6384000000000001</v>
      </c>
      <c r="AP119">
        <v>118</v>
      </c>
      <c r="AQ119">
        <v>2</v>
      </c>
      <c r="AR119">
        <f t="shared" si="183"/>
        <v>0</v>
      </c>
      <c r="AS119">
        <v>2.69</v>
      </c>
      <c r="AT119">
        <f t="shared" si="110"/>
        <v>-0.69</v>
      </c>
      <c r="AU119">
        <f t="shared" si="111"/>
        <v>0.88319999999999999</v>
      </c>
      <c r="AX119">
        <f t="shared" si="112"/>
        <v>0.47609999999999991</v>
      </c>
      <c r="BE119" s="32">
        <v>118</v>
      </c>
      <c r="BF119" s="27">
        <v>2</v>
      </c>
      <c r="BG119" s="27">
        <v>2</v>
      </c>
      <c r="BH119" s="27">
        <v>2</v>
      </c>
      <c r="BI119" s="27">
        <v>2</v>
      </c>
      <c r="BJ119" s="27">
        <v>2</v>
      </c>
      <c r="BK119">
        <f t="shared" si="113"/>
        <v>0</v>
      </c>
      <c r="BL119" s="1"/>
      <c r="BM119" s="1"/>
      <c r="BN119" s="45"/>
      <c r="BO119" s="1"/>
      <c r="BP119" s="1">
        <v>7</v>
      </c>
      <c r="BQ119">
        <f t="shared" si="114"/>
        <v>0</v>
      </c>
      <c r="BR119" s="45">
        <f t="shared" si="115"/>
        <v>82</v>
      </c>
      <c r="BS119" s="45">
        <f t="shared" si="116"/>
        <v>22</v>
      </c>
      <c r="BT119" s="44">
        <f t="shared" si="117"/>
        <v>-60</v>
      </c>
      <c r="BU119" s="44">
        <f t="shared" si="118"/>
        <v>3600</v>
      </c>
      <c r="BV119" s="44"/>
      <c r="BW119" s="44"/>
      <c r="BX119" s="44"/>
      <c r="BY119" s="44"/>
      <c r="CI119" s="1">
        <v>2</v>
      </c>
      <c r="CJ119">
        <f t="shared" si="119"/>
        <v>0</v>
      </c>
      <c r="CK119" s="45">
        <f t="shared" si="120"/>
        <v>30.5</v>
      </c>
      <c r="CL119" s="45">
        <f t="shared" si="121"/>
        <v>22</v>
      </c>
      <c r="CM119" s="44">
        <f t="shared" si="122"/>
        <v>-8.5</v>
      </c>
      <c r="CN119" s="44">
        <f t="shared" si="123"/>
        <v>72.25</v>
      </c>
      <c r="CO119" s="44"/>
      <c r="CP119" s="44"/>
      <c r="CQ119" s="44"/>
      <c r="CR119" s="44"/>
      <c r="DA119" s="1">
        <v>7</v>
      </c>
      <c r="DB119">
        <f t="shared" si="124"/>
        <v>0</v>
      </c>
      <c r="DC119" s="45">
        <f t="shared" si="125"/>
        <v>82</v>
      </c>
      <c r="DD119" s="45">
        <f t="shared" si="126"/>
        <v>27</v>
      </c>
      <c r="DE119" s="44">
        <f t="shared" si="127"/>
        <v>-55</v>
      </c>
      <c r="DF119" s="44">
        <f t="shared" si="128"/>
        <v>3025</v>
      </c>
      <c r="DG119" s="44"/>
      <c r="DH119" s="44"/>
      <c r="DI119" s="44"/>
      <c r="DJ119" s="44"/>
      <c r="DT119" s="1">
        <v>2</v>
      </c>
      <c r="DU119">
        <f t="shared" si="129"/>
        <v>0</v>
      </c>
      <c r="DV119" s="45">
        <f t="shared" si="130"/>
        <v>30.5</v>
      </c>
      <c r="DW119" s="45">
        <f t="shared" si="131"/>
        <v>27</v>
      </c>
      <c r="DX119" s="44">
        <f t="shared" si="132"/>
        <v>-3.5</v>
      </c>
      <c r="DY119" s="44">
        <f t="shared" si="133"/>
        <v>12.25</v>
      </c>
      <c r="DZ119" s="44"/>
      <c r="EA119" s="44"/>
      <c r="EB119" s="44"/>
      <c r="EC119" s="44"/>
      <c r="EL119" s="1">
        <v>3</v>
      </c>
      <c r="EM119">
        <f t="shared" si="134"/>
        <v>0</v>
      </c>
      <c r="EN119" s="45">
        <f t="shared" si="135"/>
        <v>102.5</v>
      </c>
      <c r="EO119" s="45">
        <f t="shared" si="136"/>
        <v>27</v>
      </c>
      <c r="EP119" s="44">
        <f t="shared" si="137"/>
        <v>-75.5</v>
      </c>
      <c r="EQ119" s="44">
        <f t="shared" si="138"/>
        <v>5700.25</v>
      </c>
      <c r="ER119" s="44"/>
      <c r="ES119" s="44"/>
      <c r="ET119" s="44"/>
      <c r="EU119" s="44"/>
      <c r="FF119" s="1">
        <v>3</v>
      </c>
      <c r="FG119">
        <f t="shared" si="139"/>
        <v>0</v>
      </c>
      <c r="FH119" s="45">
        <f t="shared" si="140"/>
        <v>102.5</v>
      </c>
      <c r="FI119" s="45">
        <f t="shared" si="141"/>
        <v>22</v>
      </c>
      <c r="FJ119" s="44">
        <f t="shared" si="142"/>
        <v>-80.5</v>
      </c>
      <c r="FK119" s="44">
        <f t="shared" si="143"/>
        <v>6480.25</v>
      </c>
      <c r="FL119" s="44"/>
      <c r="FM119" s="44"/>
      <c r="FN119" s="44"/>
      <c r="FO119" s="44"/>
      <c r="FY119" s="1">
        <v>1</v>
      </c>
      <c r="FZ119">
        <f t="shared" si="144"/>
        <v>0</v>
      </c>
      <c r="GA119" s="45">
        <f t="shared" si="145"/>
        <v>4.5</v>
      </c>
      <c r="GB119" s="45">
        <f t="shared" si="146"/>
        <v>41.5</v>
      </c>
      <c r="GC119" s="44">
        <f t="shared" si="147"/>
        <v>37</v>
      </c>
      <c r="GD119" s="44">
        <f t="shared" si="148"/>
        <v>1369</v>
      </c>
      <c r="GE119" s="44"/>
      <c r="GF119" s="44"/>
      <c r="GG119" s="44"/>
      <c r="GH119" s="44"/>
      <c r="GP119" s="1"/>
      <c r="GQ119" s="1">
        <v>3</v>
      </c>
      <c r="GR119">
        <f t="shared" si="149"/>
        <v>0</v>
      </c>
      <c r="GS119" s="45">
        <f t="shared" si="150"/>
        <v>62.5</v>
      </c>
      <c r="GT119" s="45">
        <f t="shared" si="151"/>
        <v>38</v>
      </c>
      <c r="GU119" s="44">
        <f t="shared" si="152"/>
        <v>-24.5</v>
      </c>
      <c r="GV119" s="44">
        <f t="shared" si="153"/>
        <v>600.25</v>
      </c>
      <c r="GW119" s="44"/>
      <c r="GX119" s="44"/>
      <c r="GY119" s="44"/>
      <c r="GZ119" s="44"/>
      <c r="HI119" s="1">
        <v>3</v>
      </c>
      <c r="HJ119">
        <f t="shared" si="154"/>
        <v>0</v>
      </c>
      <c r="HK119" s="45">
        <f t="shared" si="155"/>
        <v>62.5</v>
      </c>
      <c r="HL119" s="45">
        <f t="shared" si="156"/>
        <v>27</v>
      </c>
      <c r="HM119" s="44">
        <f t="shared" si="157"/>
        <v>-35.5</v>
      </c>
      <c r="HN119" s="44">
        <f t="shared" si="158"/>
        <v>1260.25</v>
      </c>
      <c r="HO119" s="44"/>
      <c r="HP119" s="44"/>
      <c r="HQ119" s="44"/>
      <c r="HR119" s="44"/>
      <c r="HZ119" s="1"/>
      <c r="IA119" s="1">
        <v>2</v>
      </c>
      <c r="IB119">
        <f>'Deepfakes gesamt (120)'!L119</f>
        <v>6</v>
      </c>
      <c r="IC119" s="45">
        <f t="shared" si="159"/>
        <v>42.5</v>
      </c>
      <c r="ID119" s="45">
        <f t="shared" si="160"/>
        <v>26.5</v>
      </c>
      <c r="IE119" s="44">
        <f t="shared" si="161"/>
        <v>-16</v>
      </c>
      <c r="IF119" s="44">
        <f t="shared" si="162"/>
        <v>256</v>
      </c>
      <c r="IG119" s="44"/>
      <c r="IH119" s="44"/>
      <c r="II119" s="44"/>
      <c r="IJ119" s="44"/>
      <c r="IR119" s="1"/>
      <c r="IT119" s="1">
        <v>2</v>
      </c>
      <c r="IU119" s="1">
        <f>'Deepfakes gesamt (120)'!M119</f>
        <v>7</v>
      </c>
      <c r="IV119" s="45">
        <f t="shared" si="163"/>
        <v>42.5</v>
      </c>
      <c r="IW119" s="45">
        <f t="shared" si="164"/>
        <v>110.5</v>
      </c>
      <c r="IX119" s="44">
        <f t="shared" si="165"/>
        <v>68</v>
      </c>
      <c r="IY119" s="44">
        <f t="shared" si="166"/>
        <v>4624</v>
      </c>
      <c r="IZ119" s="44"/>
      <c r="JA119" s="44"/>
      <c r="JB119" s="44"/>
      <c r="JC119" s="44"/>
      <c r="JL119" s="1">
        <v>2</v>
      </c>
      <c r="JM119" s="1">
        <f>'Deepfakes gesamt (120)'!Q119</f>
        <v>4</v>
      </c>
      <c r="JN119" s="45">
        <f t="shared" si="167"/>
        <v>42.5</v>
      </c>
      <c r="JO119" s="45">
        <f t="shared" si="168"/>
        <v>72.5</v>
      </c>
      <c r="JP119" s="44">
        <f t="shared" si="169"/>
        <v>30</v>
      </c>
      <c r="JQ119" s="44">
        <f t="shared" si="170"/>
        <v>900</v>
      </c>
      <c r="JR119" s="44"/>
      <c r="JS119" s="44"/>
      <c r="JT119" s="44"/>
      <c r="JU119" s="44"/>
      <c r="KD119" s="1">
        <v>1</v>
      </c>
      <c r="KE119" s="1">
        <f>'Deepfakes gesamt (120)'!Q119</f>
        <v>4</v>
      </c>
      <c r="KF119" s="45">
        <f t="shared" si="171"/>
        <v>24.5</v>
      </c>
      <c r="KG119" s="45">
        <f t="shared" si="172"/>
        <v>72.5</v>
      </c>
      <c r="KH119" s="44">
        <f t="shared" si="173"/>
        <v>48</v>
      </c>
      <c r="KI119" s="44">
        <f t="shared" si="174"/>
        <v>2304</v>
      </c>
      <c r="KJ119" s="44"/>
      <c r="KK119" s="44"/>
      <c r="KL119" s="44"/>
      <c r="KM119" s="44"/>
    </row>
    <row r="120" spans="1:299" x14ac:dyDescent="0.2">
      <c r="A120" s="32">
        <v>119</v>
      </c>
      <c r="B120" s="1">
        <v>4</v>
      </c>
      <c r="C120" s="27">
        <v>2</v>
      </c>
      <c r="D120" s="27">
        <v>2</v>
      </c>
      <c r="E120" s="27">
        <v>2</v>
      </c>
      <c r="F120" s="27">
        <v>2</v>
      </c>
      <c r="G120" s="27">
        <v>2</v>
      </c>
      <c r="H120" s="27">
        <v>2</v>
      </c>
      <c r="I120" s="27">
        <v>2</v>
      </c>
      <c r="J120" s="27">
        <v>2</v>
      </c>
      <c r="K120" s="27">
        <v>2</v>
      </c>
      <c r="L120" s="27">
        <v>2</v>
      </c>
      <c r="M120">
        <f t="shared" si="179"/>
        <v>0</v>
      </c>
      <c r="N120">
        <f t="shared" si="180"/>
        <v>10</v>
      </c>
      <c r="O120">
        <f t="shared" si="181"/>
        <v>10</v>
      </c>
      <c r="T120">
        <v>119</v>
      </c>
      <c r="U120">
        <v>4</v>
      </c>
      <c r="V120">
        <f t="shared" si="182"/>
        <v>0</v>
      </c>
      <c r="X120">
        <v>5.79</v>
      </c>
      <c r="Y120">
        <v>1.28</v>
      </c>
      <c r="Z120">
        <f t="shared" si="105"/>
        <v>-1.79</v>
      </c>
      <c r="AA120">
        <f t="shared" si="106"/>
        <v>-1.28</v>
      </c>
      <c r="AB120">
        <f t="shared" si="107"/>
        <v>2.2911999999999999</v>
      </c>
      <c r="AE120">
        <f t="shared" si="108"/>
        <v>3.2040999999999999</v>
      </c>
      <c r="AF120">
        <f t="shared" si="109"/>
        <v>1.6384000000000001</v>
      </c>
      <c r="AP120">
        <v>119</v>
      </c>
      <c r="AQ120">
        <v>3</v>
      </c>
      <c r="AR120">
        <f t="shared" si="183"/>
        <v>0</v>
      </c>
      <c r="AS120">
        <v>2.69</v>
      </c>
      <c r="AT120">
        <f t="shared" si="110"/>
        <v>0.31000000000000005</v>
      </c>
      <c r="AU120">
        <f t="shared" si="111"/>
        <v>-0.3968000000000001</v>
      </c>
      <c r="AX120">
        <f t="shared" si="112"/>
        <v>9.6100000000000033E-2</v>
      </c>
      <c r="BE120" s="32">
        <v>119</v>
      </c>
      <c r="BF120" s="27">
        <v>2</v>
      </c>
      <c r="BG120" s="27">
        <v>2</v>
      </c>
      <c r="BH120" s="27">
        <v>2</v>
      </c>
      <c r="BI120" s="27">
        <v>2</v>
      </c>
      <c r="BJ120" s="27">
        <v>2</v>
      </c>
      <c r="BK120">
        <f t="shared" si="113"/>
        <v>0</v>
      </c>
      <c r="BL120" s="1"/>
      <c r="BM120" s="1"/>
      <c r="BN120" s="45"/>
      <c r="BO120" s="1"/>
      <c r="BP120" s="1">
        <v>4</v>
      </c>
      <c r="BQ120">
        <f t="shared" si="114"/>
        <v>0</v>
      </c>
      <c r="BR120" s="45">
        <f t="shared" si="115"/>
        <v>22</v>
      </c>
      <c r="BS120" s="45">
        <f t="shared" si="116"/>
        <v>22</v>
      </c>
      <c r="BT120" s="44">
        <f t="shared" si="117"/>
        <v>0</v>
      </c>
      <c r="BU120" s="44">
        <f t="shared" si="118"/>
        <v>0</v>
      </c>
      <c r="BV120" s="44"/>
      <c r="BW120" s="44"/>
      <c r="BX120" s="44"/>
      <c r="BY120" s="44"/>
      <c r="CI120" s="1">
        <v>3</v>
      </c>
      <c r="CJ120">
        <f t="shared" si="119"/>
        <v>0</v>
      </c>
      <c r="CK120" s="45">
        <f t="shared" si="120"/>
        <v>73.5</v>
      </c>
      <c r="CL120" s="45">
        <f t="shared" si="121"/>
        <v>22</v>
      </c>
      <c r="CM120" s="44">
        <f t="shared" si="122"/>
        <v>-51.5</v>
      </c>
      <c r="CN120" s="44">
        <f t="shared" si="123"/>
        <v>2652.25</v>
      </c>
      <c r="CO120" s="44"/>
      <c r="CP120" s="44"/>
      <c r="CQ120" s="44"/>
      <c r="CR120" s="44"/>
      <c r="DA120" s="1">
        <v>4</v>
      </c>
      <c r="DB120">
        <f t="shared" si="124"/>
        <v>0</v>
      </c>
      <c r="DC120" s="45">
        <f t="shared" si="125"/>
        <v>22</v>
      </c>
      <c r="DD120" s="45">
        <f t="shared" si="126"/>
        <v>27</v>
      </c>
      <c r="DE120" s="44">
        <f t="shared" si="127"/>
        <v>5</v>
      </c>
      <c r="DF120" s="44">
        <f t="shared" si="128"/>
        <v>25</v>
      </c>
      <c r="DG120" s="44"/>
      <c r="DH120" s="44"/>
      <c r="DI120" s="44"/>
      <c r="DJ120" s="44"/>
      <c r="DT120" s="1">
        <v>3</v>
      </c>
      <c r="DU120">
        <f t="shared" si="129"/>
        <v>0</v>
      </c>
      <c r="DV120" s="45">
        <f t="shared" si="130"/>
        <v>73.5</v>
      </c>
      <c r="DW120" s="45">
        <f t="shared" si="131"/>
        <v>27</v>
      </c>
      <c r="DX120" s="44">
        <f t="shared" si="132"/>
        <v>-46.5</v>
      </c>
      <c r="DY120" s="44">
        <f t="shared" si="133"/>
        <v>2162.25</v>
      </c>
      <c r="DZ120" s="44"/>
      <c r="EA120" s="44"/>
      <c r="EB120" s="44"/>
      <c r="EC120" s="44"/>
      <c r="EL120" s="1">
        <v>2</v>
      </c>
      <c r="EM120">
        <f t="shared" si="134"/>
        <v>0</v>
      </c>
      <c r="EN120" s="45">
        <f t="shared" si="135"/>
        <v>56</v>
      </c>
      <c r="EO120" s="45">
        <f t="shared" si="136"/>
        <v>27</v>
      </c>
      <c r="EP120" s="44">
        <f t="shared" si="137"/>
        <v>-29</v>
      </c>
      <c r="EQ120" s="44">
        <f t="shared" si="138"/>
        <v>841</v>
      </c>
      <c r="ER120" s="44"/>
      <c r="ES120" s="44"/>
      <c r="ET120" s="44"/>
      <c r="EU120" s="44"/>
      <c r="FF120" s="1">
        <v>2</v>
      </c>
      <c r="FG120">
        <f t="shared" si="139"/>
        <v>0</v>
      </c>
      <c r="FH120" s="45">
        <f t="shared" si="140"/>
        <v>56</v>
      </c>
      <c r="FI120" s="45">
        <f t="shared" si="141"/>
        <v>22</v>
      </c>
      <c r="FJ120" s="44">
        <f t="shared" si="142"/>
        <v>-34</v>
      </c>
      <c r="FK120" s="44">
        <f t="shared" si="143"/>
        <v>1156</v>
      </c>
      <c r="FL120" s="44"/>
      <c r="FM120" s="44"/>
      <c r="FN120" s="44"/>
      <c r="FO120" s="44"/>
      <c r="FY120" s="1">
        <v>3</v>
      </c>
      <c r="FZ120">
        <f t="shared" si="144"/>
        <v>0</v>
      </c>
      <c r="GA120" s="45">
        <f t="shared" si="145"/>
        <v>70</v>
      </c>
      <c r="GB120" s="45">
        <f t="shared" si="146"/>
        <v>41.5</v>
      </c>
      <c r="GC120" s="44">
        <f t="shared" si="147"/>
        <v>-28.5</v>
      </c>
      <c r="GD120" s="44">
        <f t="shared" si="148"/>
        <v>812.25</v>
      </c>
      <c r="GE120" s="44"/>
      <c r="GF120" s="44"/>
      <c r="GG120" s="44"/>
      <c r="GH120" s="44"/>
      <c r="GP120" s="1"/>
      <c r="GQ120" s="1">
        <v>3</v>
      </c>
      <c r="GR120">
        <f t="shared" si="149"/>
        <v>0</v>
      </c>
      <c r="GS120" s="45">
        <f t="shared" si="150"/>
        <v>62.5</v>
      </c>
      <c r="GT120" s="45">
        <f t="shared" si="151"/>
        <v>38</v>
      </c>
      <c r="GU120" s="44">
        <f t="shared" si="152"/>
        <v>-24.5</v>
      </c>
      <c r="GV120" s="44">
        <f t="shared" si="153"/>
        <v>600.25</v>
      </c>
      <c r="GW120" s="44"/>
      <c r="GX120" s="44"/>
      <c r="GY120" s="44"/>
      <c r="GZ120" s="44"/>
      <c r="HI120" s="1">
        <v>3</v>
      </c>
      <c r="HJ120">
        <f t="shared" si="154"/>
        <v>0</v>
      </c>
      <c r="HK120" s="45">
        <f t="shared" si="155"/>
        <v>62.5</v>
      </c>
      <c r="HL120" s="45">
        <f t="shared" si="156"/>
        <v>27</v>
      </c>
      <c r="HM120" s="44">
        <f t="shared" si="157"/>
        <v>-35.5</v>
      </c>
      <c r="HN120" s="44">
        <f t="shared" si="158"/>
        <v>1260.25</v>
      </c>
      <c r="HO120" s="44"/>
      <c r="HP120" s="44"/>
      <c r="HQ120" s="44"/>
      <c r="HR120" s="44"/>
      <c r="HZ120" s="1"/>
      <c r="IA120" s="1">
        <v>3</v>
      </c>
      <c r="IB120">
        <f>'Deepfakes gesamt (120)'!L120</f>
        <v>7</v>
      </c>
      <c r="IC120" s="45">
        <f t="shared" si="159"/>
        <v>91</v>
      </c>
      <c r="ID120" s="45">
        <f t="shared" si="160"/>
        <v>46</v>
      </c>
      <c r="IE120" s="44">
        <f t="shared" si="161"/>
        <v>-45</v>
      </c>
      <c r="IF120" s="44">
        <f t="shared" si="162"/>
        <v>2025</v>
      </c>
      <c r="IG120" s="44"/>
      <c r="IH120" s="44"/>
      <c r="II120" s="44"/>
      <c r="IJ120" s="44"/>
      <c r="IR120" s="1"/>
      <c r="IT120" s="1">
        <v>3</v>
      </c>
      <c r="IU120" s="1">
        <f>'Deepfakes gesamt (120)'!M120</f>
        <v>4</v>
      </c>
      <c r="IV120" s="45">
        <f t="shared" si="163"/>
        <v>91</v>
      </c>
      <c r="IW120" s="45">
        <f t="shared" si="164"/>
        <v>40.5</v>
      </c>
      <c r="IX120" s="44">
        <f t="shared" si="165"/>
        <v>-50.5</v>
      </c>
      <c r="IY120" s="44">
        <f t="shared" si="166"/>
        <v>2550.25</v>
      </c>
      <c r="IZ120" s="44"/>
      <c r="JA120" s="44"/>
      <c r="JB120" s="44"/>
      <c r="JC120" s="44"/>
      <c r="JL120" s="1">
        <v>3</v>
      </c>
      <c r="JM120" s="1">
        <f>'Deepfakes gesamt (120)'!Q120</f>
        <v>3</v>
      </c>
      <c r="JN120" s="45">
        <f t="shared" si="167"/>
        <v>91</v>
      </c>
      <c r="JO120" s="45">
        <f t="shared" si="168"/>
        <v>34</v>
      </c>
      <c r="JP120" s="44">
        <f t="shared" si="169"/>
        <v>-57</v>
      </c>
      <c r="JQ120" s="44">
        <f t="shared" si="170"/>
        <v>3249</v>
      </c>
      <c r="JR120" s="44"/>
      <c r="JS120" s="44"/>
      <c r="JT120" s="44"/>
      <c r="JU120" s="44"/>
      <c r="KD120" s="1">
        <v>1</v>
      </c>
      <c r="KE120" s="1">
        <f>'Deepfakes gesamt (120)'!Q120</f>
        <v>3</v>
      </c>
      <c r="KF120" s="45">
        <f t="shared" si="171"/>
        <v>24.5</v>
      </c>
      <c r="KG120" s="45">
        <f t="shared" si="172"/>
        <v>34</v>
      </c>
      <c r="KH120" s="44">
        <f t="shared" si="173"/>
        <v>9.5</v>
      </c>
      <c r="KI120" s="44">
        <f t="shared" si="174"/>
        <v>90.25</v>
      </c>
      <c r="KJ120" s="44"/>
      <c r="KK120" s="44"/>
      <c r="KL120" s="44"/>
      <c r="KM120" s="44"/>
    </row>
    <row r="121" spans="1:299" ht="13.5" thickBot="1" x14ac:dyDescent="0.25">
      <c r="A121" s="32">
        <v>120</v>
      </c>
      <c r="B121" s="1">
        <v>2</v>
      </c>
      <c r="C121" s="29">
        <v>2</v>
      </c>
      <c r="D121" s="29">
        <v>2</v>
      </c>
      <c r="E121" s="29">
        <v>2</v>
      </c>
      <c r="F121" s="29">
        <v>2</v>
      </c>
      <c r="G121" s="29">
        <v>2</v>
      </c>
      <c r="H121" s="29">
        <v>2</v>
      </c>
      <c r="I121" s="29">
        <v>2</v>
      </c>
      <c r="J121" s="29">
        <v>2</v>
      </c>
      <c r="K121" s="29">
        <v>2</v>
      </c>
      <c r="L121" s="29">
        <v>2</v>
      </c>
      <c r="M121">
        <f t="shared" si="179"/>
        <v>0</v>
      </c>
      <c r="N121">
        <f t="shared" si="180"/>
        <v>10</v>
      </c>
      <c r="O121">
        <f t="shared" si="181"/>
        <v>10</v>
      </c>
      <c r="T121">
        <v>120</v>
      </c>
      <c r="U121">
        <v>2</v>
      </c>
      <c r="V121">
        <f t="shared" si="182"/>
        <v>0</v>
      </c>
      <c r="X121">
        <v>5.79</v>
      </c>
      <c r="Y121">
        <v>1.28</v>
      </c>
      <c r="Z121">
        <f t="shared" si="105"/>
        <v>-3.79</v>
      </c>
      <c r="AA121">
        <f t="shared" si="106"/>
        <v>-1.28</v>
      </c>
      <c r="AB121">
        <f t="shared" si="107"/>
        <v>4.8512000000000004</v>
      </c>
      <c r="AE121">
        <f t="shared" si="108"/>
        <v>14.364100000000001</v>
      </c>
      <c r="AF121">
        <f t="shared" si="109"/>
        <v>1.6384000000000001</v>
      </c>
      <c r="AP121">
        <v>120</v>
      </c>
      <c r="AQ121">
        <v>1</v>
      </c>
      <c r="AR121">
        <f t="shared" si="183"/>
        <v>0</v>
      </c>
      <c r="AS121">
        <v>2.69</v>
      </c>
      <c r="AT121">
        <f t="shared" si="110"/>
        <v>-1.69</v>
      </c>
      <c r="AU121">
        <f t="shared" si="111"/>
        <v>2.1631999999999998</v>
      </c>
      <c r="AX121">
        <f t="shared" si="112"/>
        <v>2.8560999999999996</v>
      </c>
      <c r="BE121" s="32">
        <v>120</v>
      </c>
      <c r="BF121" s="29">
        <v>2</v>
      </c>
      <c r="BG121" s="29">
        <v>2</v>
      </c>
      <c r="BH121" s="29">
        <v>2</v>
      </c>
      <c r="BI121" s="29">
        <v>2</v>
      </c>
      <c r="BJ121" s="29">
        <v>2</v>
      </c>
      <c r="BK121">
        <f t="shared" si="113"/>
        <v>0</v>
      </c>
      <c r="BL121" s="1"/>
      <c r="BM121" s="1"/>
      <c r="BN121" s="45"/>
      <c r="BO121" s="1"/>
      <c r="BP121" s="1">
        <v>2</v>
      </c>
      <c r="BQ121">
        <f t="shared" si="114"/>
        <v>0</v>
      </c>
      <c r="BR121" s="45">
        <f t="shared" si="115"/>
        <v>4</v>
      </c>
      <c r="BS121" s="45">
        <f t="shared" si="116"/>
        <v>22</v>
      </c>
      <c r="BT121" s="44">
        <f t="shared" si="117"/>
        <v>18</v>
      </c>
      <c r="BU121" s="44">
        <f t="shared" si="118"/>
        <v>324</v>
      </c>
      <c r="BV121" s="44"/>
      <c r="BW121" s="44"/>
      <c r="BX121" s="44"/>
      <c r="BY121" s="44"/>
      <c r="CI121" s="1">
        <v>1</v>
      </c>
      <c r="CJ121">
        <f t="shared" si="119"/>
        <v>0</v>
      </c>
      <c r="CK121" s="45">
        <f t="shared" si="120"/>
        <v>6</v>
      </c>
      <c r="CL121" s="45">
        <f t="shared" si="121"/>
        <v>22</v>
      </c>
      <c r="CM121" s="44">
        <f t="shared" si="122"/>
        <v>16</v>
      </c>
      <c r="CN121" s="44">
        <f t="shared" si="123"/>
        <v>256</v>
      </c>
      <c r="CO121" s="44"/>
      <c r="CP121" s="44"/>
      <c r="CQ121" s="44"/>
      <c r="CR121" s="44"/>
      <c r="DA121" s="1">
        <v>2</v>
      </c>
      <c r="DB121">
        <f t="shared" si="124"/>
        <v>0</v>
      </c>
      <c r="DC121" s="45">
        <f t="shared" si="125"/>
        <v>4</v>
      </c>
      <c r="DD121" s="45">
        <f t="shared" si="126"/>
        <v>27</v>
      </c>
      <c r="DE121" s="44">
        <f t="shared" si="127"/>
        <v>23</v>
      </c>
      <c r="DF121" s="44">
        <f t="shared" si="128"/>
        <v>529</v>
      </c>
      <c r="DG121" s="44"/>
      <c r="DH121" s="44"/>
      <c r="DI121" s="44"/>
      <c r="DJ121" s="44"/>
      <c r="DT121" s="1">
        <v>1</v>
      </c>
      <c r="DU121">
        <f t="shared" si="129"/>
        <v>0</v>
      </c>
      <c r="DV121" s="45">
        <f t="shared" si="130"/>
        <v>6</v>
      </c>
      <c r="DW121" s="45">
        <f t="shared" si="131"/>
        <v>27</v>
      </c>
      <c r="DX121" s="44">
        <f t="shared" si="132"/>
        <v>21</v>
      </c>
      <c r="DY121" s="44">
        <f t="shared" si="133"/>
        <v>441</v>
      </c>
      <c r="DZ121" s="44"/>
      <c r="EA121" s="44"/>
      <c r="EB121" s="44"/>
      <c r="EC121" s="44"/>
      <c r="EL121" s="1">
        <v>2</v>
      </c>
      <c r="EM121">
        <f t="shared" si="134"/>
        <v>0</v>
      </c>
      <c r="EN121" s="45">
        <f t="shared" si="135"/>
        <v>56</v>
      </c>
      <c r="EO121" s="45">
        <f t="shared" si="136"/>
        <v>27</v>
      </c>
      <c r="EP121" s="44">
        <f t="shared" si="137"/>
        <v>-29</v>
      </c>
      <c r="EQ121" s="44">
        <f t="shared" si="138"/>
        <v>841</v>
      </c>
      <c r="ER121" s="44"/>
      <c r="ES121" s="44"/>
      <c r="ET121" s="44"/>
      <c r="EU121" s="44"/>
      <c r="FF121" s="1">
        <v>2</v>
      </c>
      <c r="FG121">
        <f t="shared" si="139"/>
        <v>0</v>
      </c>
      <c r="FH121" s="45">
        <f t="shared" si="140"/>
        <v>56</v>
      </c>
      <c r="FI121" s="45">
        <f t="shared" si="141"/>
        <v>22</v>
      </c>
      <c r="FJ121" s="44">
        <f t="shared" si="142"/>
        <v>-34</v>
      </c>
      <c r="FK121" s="44">
        <f t="shared" si="143"/>
        <v>1156</v>
      </c>
      <c r="FL121" s="44"/>
      <c r="FM121" s="44"/>
      <c r="FN121" s="44"/>
      <c r="FO121" s="44"/>
      <c r="FY121" s="1">
        <v>2</v>
      </c>
      <c r="FZ121">
        <f t="shared" si="144"/>
        <v>0</v>
      </c>
      <c r="GA121" s="45">
        <f t="shared" si="145"/>
        <v>26.5</v>
      </c>
      <c r="GB121" s="45">
        <f t="shared" si="146"/>
        <v>41.5</v>
      </c>
      <c r="GC121" s="44">
        <f t="shared" si="147"/>
        <v>15</v>
      </c>
      <c r="GD121" s="44">
        <f t="shared" si="148"/>
        <v>225</v>
      </c>
      <c r="GE121" s="44"/>
      <c r="GF121" s="44"/>
      <c r="GG121" s="44"/>
      <c r="GH121" s="44"/>
      <c r="GP121" s="1"/>
      <c r="GQ121" s="1">
        <v>2</v>
      </c>
      <c r="GR121">
        <f t="shared" si="149"/>
        <v>1</v>
      </c>
      <c r="GS121" s="45">
        <f t="shared" si="150"/>
        <v>19.5</v>
      </c>
      <c r="GT121" s="45">
        <f t="shared" si="151"/>
        <v>95.5</v>
      </c>
      <c r="GU121" s="44">
        <f t="shared" si="152"/>
        <v>76</v>
      </c>
      <c r="GV121" s="44">
        <f t="shared" si="153"/>
        <v>5776</v>
      </c>
      <c r="GW121" s="44"/>
      <c r="GX121" s="44"/>
      <c r="GY121" s="44"/>
      <c r="GZ121" s="44"/>
      <c r="HI121" s="1">
        <v>2</v>
      </c>
      <c r="HJ121">
        <f t="shared" si="154"/>
        <v>0</v>
      </c>
      <c r="HK121" s="45">
        <f t="shared" si="155"/>
        <v>19.5</v>
      </c>
      <c r="HL121" s="45">
        <f t="shared" si="156"/>
        <v>27</v>
      </c>
      <c r="HM121" s="44">
        <f t="shared" si="157"/>
        <v>7.5</v>
      </c>
      <c r="HN121" s="44">
        <f t="shared" si="158"/>
        <v>56.25</v>
      </c>
      <c r="HO121" s="44"/>
      <c r="HP121" s="44"/>
      <c r="HQ121" s="44"/>
      <c r="HR121" s="44"/>
      <c r="HZ121" s="1"/>
      <c r="IA121" s="1">
        <v>3</v>
      </c>
      <c r="IB121">
        <f>'Deepfakes gesamt (120)'!L121</f>
        <v>7</v>
      </c>
      <c r="IC121" s="45">
        <f t="shared" si="159"/>
        <v>91</v>
      </c>
      <c r="ID121" s="45">
        <f t="shared" si="160"/>
        <v>46</v>
      </c>
      <c r="IE121" s="44">
        <f t="shared" si="161"/>
        <v>-45</v>
      </c>
      <c r="IF121" s="44">
        <f t="shared" si="162"/>
        <v>2025</v>
      </c>
      <c r="IG121" s="44"/>
      <c r="IH121" s="44"/>
      <c r="II121" s="44"/>
      <c r="IJ121" s="44"/>
      <c r="IR121" s="1"/>
      <c r="IT121" s="1">
        <v>3</v>
      </c>
      <c r="IU121" s="1">
        <f>'Deepfakes gesamt (120)'!M121</f>
        <v>4</v>
      </c>
      <c r="IV121" s="45">
        <f t="shared" si="163"/>
        <v>91</v>
      </c>
      <c r="IW121" s="45">
        <f t="shared" si="164"/>
        <v>40.5</v>
      </c>
      <c r="IX121" s="44">
        <f t="shared" si="165"/>
        <v>-50.5</v>
      </c>
      <c r="IY121" s="44">
        <f t="shared" si="166"/>
        <v>2550.25</v>
      </c>
      <c r="IZ121" s="44"/>
      <c r="JA121" s="44"/>
      <c r="JB121" s="44"/>
      <c r="JC121" s="44"/>
      <c r="JL121" s="1">
        <v>3</v>
      </c>
      <c r="JM121" s="1">
        <f>'Deepfakes gesamt (120)'!Q121</f>
        <v>3</v>
      </c>
      <c r="JN121" s="45">
        <f t="shared" si="167"/>
        <v>91</v>
      </c>
      <c r="JO121" s="45">
        <f t="shared" si="168"/>
        <v>34</v>
      </c>
      <c r="JP121" s="44">
        <f t="shared" si="169"/>
        <v>-57</v>
      </c>
      <c r="JQ121" s="44">
        <f t="shared" si="170"/>
        <v>3249</v>
      </c>
      <c r="JR121" s="44"/>
      <c r="JS121" s="44"/>
      <c r="JT121" s="44"/>
      <c r="JU121" s="44"/>
      <c r="KD121" s="1">
        <v>1</v>
      </c>
      <c r="KE121" s="1">
        <f>'Deepfakes gesamt (120)'!Q121</f>
        <v>3</v>
      </c>
      <c r="KF121" s="45">
        <f t="shared" si="171"/>
        <v>24.5</v>
      </c>
      <c r="KG121" s="45">
        <f t="shared" si="172"/>
        <v>34</v>
      </c>
      <c r="KH121" s="44">
        <f t="shared" si="173"/>
        <v>9.5</v>
      </c>
      <c r="KI121" s="44">
        <f t="shared" si="174"/>
        <v>90.25</v>
      </c>
      <c r="KJ121" s="44"/>
      <c r="KK121" s="44"/>
      <c r="KL121" s="44"/>
      <c r="KM121" s="44"/>
    </row>
    <row r="122" spans="1:299" x14ac:dyDescent="0.2">
      <c r="JO122" s="45"/>
      <c r="KG122" s="45"/>
    </row>
  </sheetData>
  <autoFilter ref="BR1:BS139" xr:uid="{2C6DB6F8-012D-4D91-9AD8-9360B436F77D}"/>
  <conditionalFormatting sqref="O1:O1048576">
    <cfRule type="cellIs" dxfId="2" priority="4" operator="equal">
      <formula>10</formula>
    </cfRule>
  </conditionalFormatting>
  <conditionalFormatting sqref="BR1:BR1048576">
    <cfRule type="cellIs" dxfId="1" priority="3" operator="equal">
      <formula>109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2107-97AE-433A-8EB3-908A40705BAF}">
  <dimension ref="A1:BE121"/>
  <sheetViews>
    <sheetView workbookViewId="0">
      <selection activeCell="H43" sqref="H43"/>
    </sheetView>
  </sheetViews>
  <sheetFormatPr baseColWidth="10" defaultRowHeight="12.75" x14ac:dyDescent="0.2"/>
  <cols>
    <col min="1" max="1" width="11.42578125" style="33"/>
    <col min="2" max="2" width="16.7109375" bestFit="1" customWidth="1"/>
    <col min="3" max="3" width="35.28515625" bestFit="1" customWidth="1"/>
    <col min="4" max="4" width="14.140625" bestFit="1" customWidth="1"/>
    <col min="5" max="5" width="14.140625" customWidth="1"/>
    <col min="6" max="11" width="25.5703125" customWidth="1"/>
    <col min="12" max="12" width="46.28515625" bestFit="1" customWidth="1"/>
    <col min="18" max="18" width="16.42578125" bestFit="1" customWidth="1"/>
    <col min="19" max="19" width="16.42578125" customWidth="1"/>
    <col min="21" max="21" width="16.7109375" bestFit="1" customWidth="1"/>
    <col min="22" max="22" width="20.140625" bestFit="1" customWidth="1"/>
    <col min="23" max="23" width="14.140625" bestFit="1" customWidth="1"/>
    <col min="24" max="24" width="14.140625" customWidth="1"/>
    <col min="25" max="30" width="25.5703125" customWidth="1"/>
    <col min="31" max="31" width="46.28515625" bestFit="1" customWidth="1"/>
    <col min="36" max="36" width="21.7109375" bestFit="1" customWidth="1"/>
    <col min="37" max="37" width="102" bestFit="1" customWidth="1"/>
    <col min="38" max="38" width="16.42578125" customWidth="1"/>
    <col min="40" max="40" width="16.7109375" bestFit="1" customWidth="1"/>
    <col min="41" max="41" width="38.42578125" bestFit="1" customWidth="1"/>
    <col min="42" max="42" width="14.140625" bestFit="1" customWidth="1"/>
    <col min="43" max="43" width="14.140625" customWidth="1"/>
    <col min="44" max="49" width="25.5703125" customWidth="1"/>
    <col min="50" max="50" width="46.28515625" bestFit="1" customWidth="1"/>
    <col min="55" max="55" width="21.7109375" bestFit="1" customWidth="1"/>
    <col min="56" max="56" width="102" bestFit="1" customWidth="1"/>
    <col min="57" max="57" width="16.42578125" customWidth="1"/>
  </cols>
  <sheetData>
    <row r="1" spans="1:57" x14ac:dyDescent="0.2">
      <c r="A1" s="33" t="s">
        <v>177</v>
      </c>
      <c r="B1" s="33" t="s">
        <v>372</v>
      </c>
      <c r="C1" s="33" t="s">
        <v>378</v>
      </c>
      <c r="D1" s="33" t="s">
        <v>331</v>
      </c>
      <c r="E1" s="33" t="s">
        <v>332</v>
      </c>
      <c r="F1" s="33" t="s">
        <v>333</v>
      </c>
      <c r="G1" s="33" t="s">
        <v>334</v>
      </c>
      <c r="H1" s="33" t="s">
        <v>283</v>
      </c>
      <c r="I1" s="33" t="s">
        <v>335</v>
      </c>
      <c r="J1" s="33" t="s">
        <v>336</v>
      </c>
      <c r="K1" s="33" t="s">
        <v>337</v>
      </c>
      <c r="L1" s="33" t="s">
        <v>338</v>
      </c>
      <c r="M1" s="33" t="s">
        <v>339</v>
      </c>
      <c r="N1" s="33" t="s">
        <v>340</v>
      </c>
      <c r="O1" s="33" t="s">
        <v>341</v>
      </c>
      <c r="P1" s="33"/>
      <c r="Q1" s="33"/>
      <c r="R1" s="33" t="s">
        <v>342</v>
      </c>
      <c r="S1" s="33"/>
      <c r="T1" s="33"/>
      <c r="U1" s="33" t="s">
        <v>372</v>
      </c>
      <c r="V1" s="33" t="s">
        <v>379</v>
      </c>
      <c r="W1" s="33" t="s">
        <v>331</v>
      </c>
      <c r="X1" s="33" t="s">
        <v>332</v>
      </c>
      <c r="Y1" s="33" t="s">
        <v>333</v>
      </c>
      <c r="Z1" s="33" t="s">
        <v>334</v>
      </c>
      <c r="AA1" s="33" t="s">
        <v>283</v>
      </c>
      <c r="AB1" s="33" t="s">
        <v>335</v>
      </c>
      <c r="AC1" s="33" t="s">
        <v>336</v>
      </c>
      <c r="AD1" s="33" t="s">
        <v>337</v>
      </c>
      <c r="AE1" s="33" t="s">
        <v>338</v>
      </c>
      <c r="AF1" s="33" t="s">
        <v>339</v>
      </c>
      <c r="AG1" s="33" t="s">
        <v>340</v>
      </c>
      <c r="AH1" s="33" t="s">
        <v>341</v>
      </c>
      <c r="AI1" s="33"/>
      <c r="AJ1" s="33"/>
      <c r="AK1" s="33" t="s">
        <v>342</v>
      </c>
      <c r="AL1" s="33"/>
      <c r="AN1" s="33" t="s">
        <v>372</v>
      </c>
      <c r="AO1" s="33" t="s">
        <v>403</v>
      </c>
      <c r="AP1" s="33" t="s">
        <v>331</v>
      </c>
      <c r="AQ1" s="33" t="s">
        <v>332</v>
      </c>
      <c r="AR1" s="33" t="s">
        <v>333</v>
      </c>
      <c r="AS1" s="33" t="s">
        <v>334</v>
      </c>
      <c r="AT1" s="33" t="s">
        <v>283</v>
      </c>
      <c r="AU1" s="33" t="s">
        <v>335</v>
      </c>
      <c r="AV1" s="33" t="s">
        <v>336</v>
      </c>
      <c r="AW1" s="33" t="s">
        <v>337</v>
      </c>
      <c r="AX1" s="33" t="s">
        <v>338</v>
      </c>
      <c r="AY1" s="33" t="s">
        <v>339</v>
      </c>
      <c r="AZ1" s="33" t="s">
        <v>340</v>
      </c>
      <c r="BA1" s="33" t="s">
        <v>341</v>
      </c>
      <c r="BB1" s="33"/>
      <c r="BC1" s="33"/>
      <c r="BD1" s="33" t="s">
        <v>342</v>
      </c>
      <c r="BE1" s="33"/>
    </row>
    <row r="2" spans="1:57" x14ac:dyDescent="0.2">
      <c r="A2" s="33">
        <v>1</v>
      </c>
      <c r="B2" s="1">
        <v>3</v>
      </c>
      <c r="C2" s="1">
        <f>'Deepfakes gesamt (120)'!L2</f>
        <v>7</v>
      </c>
      <c r="D2" s="45">
        <f>_xlfn.RANK.AVG(B2,$B$2:$B$121,1)</f>
        <v>70</v>
      </c>
      <c r="E2" s="45">
        <f>_xlfn.RANK.AVG(C2,$C$2:$C$121,1)</f>
        <v>46</v>
      </c>
      <c r="F2" s="44">
        <f>E2-D2</f>
        <v>-24</v>
      </c>
      <c r="G2" s="44">
        <f>(F2)*(F2)</f>
        <v>576</v>
      </c>
      <c r="H2" s="44">
        <f>SUM(G2:G121)</f>
        <v>256477</v>
      </c>
      <c r="I2" s="44" cm="1">
        <f t="array" ref="I2:I5">_xlfn._xlws.SORT(_xlfn.UNIQUE(D2:D121))</f>
        <v>4.5</v>
      </c>
      <c r="J2" s="1">
        <f>COUNTIF(D:D,I2)</f>
        <v>8</v>
      </c>
      <c r="K2" s="44" cm="1">
        <f t="array" ref="K2:K10">_xlfn._xlws.SORT(_xlfn.UNIQUE(E2:E121))</f>
        <v>1</v>
      </c>
      <c r="L2" s="1">
        <f>COUNTIF(E:E,K2)</f>
        <v>1</v>
      </c>
      <c r="M2" s="45">
        <f>((J2^3-J2)+(J3^3-J3)+(J4^3-J4)+(J5^3-J5))/12</f>
        <v>16277</v>
      </c>
      <c r="N2" s="45">
        <f>((L2^3-L2)+(L3^3-L3)+(L4^3-L4)+(L5^3-L5)+(L6^3-L6)+(L7^3-L7)+(L8^3-L8)+(L9^3-L9)+(L10^3-L10))/12</f>
        <v>4151</v>
      </c>
      <c r="O2">
        <f>((120^3)-120)/12</f>
        <v>143990</v>
      </c>
      <c r="P2">
        <f>(2*O2)-M2-N2-H2</f>
        <v>11075</v>
      </c>
      <c r="Q2">
        <f>2*(SQRT((O2-M2)*(O2-N2)))</f>
        <v>267277.07127249055</v>
      </c>
      <c r="R2" s="44">
        <f>(P2)/(Q2)</f>
        <v>4.1436401361600421E-2</v>
      </c>
      <c r="S2" s="44"/>
      <c r="U2" s="1">
        <v>3</v>
      </c>
      <c r="V2" s="1">
        <v>1</v>
      </c>
      <c r="W2" s="45">
        <f>_xlfn.RANK.AVG(U2,$U$2:$U$121,1)</f>
        <v>70</v>
      </c>
      <c r="X2" s="45">
        <f>_xlfn.RANK.AVG(V2,$V$2:$V$121,1)</f>
        <v>51</v>
      </c>
      <c r="Y2" s="44">
        <f>X2-W2</f>
        <v>-19</v>
      </c>
      <c r="Z2" s="44">
        <f>(Y2)*(Y2)</f>
        <v>361</v>
      </c>
      <c r="AA2" s="44">
        <f>SUM(Z2:Z121)</f>
        <v>229623</v>
      </c>
      <c r="AB2" s="44" cm="1">
        <f t="array" ref="AB2:AB5">_xlfn._xlws.SORT(_xlfn.UNIQUE(W2:W121))</f>
        <v>4.5</v>
      </c>
      <c r="AC2" s="1">
        <f>COUNTIF(W:W,AB2)</f>
        <v>8</v>
      </c>
      <c r="AD2" s="44" cm="1">
        <f t="array" ref="AD2:AD3">_xlfn._xlws.SORT(_xlfn.UNIQUE(X2:X121))</f>
        <v>51</v>
      </c>
      <c r="AE2" s="1">
        <f>COUNTIF(X:X,AD2)</f>
        <v>101</v>
      </c>
      <c r="AF2" s="45">
        <f>((AC2^3-AC2)+(AC3^3-AC3)+(AC4^3-AC4)+(AC5^3-AC5))/12</f>
        <v>16277</v>
      </c>
      <c r="AG2" s="45">
        <f>((AE2^3-AE2)+(AE3^3-AE3))/12</f>
        <v>86420</v>
      </c>
      <c r="AH2">
        <f>((120^3)-120)/12</f>
        <v>143990</v>
      </c>
      <c r="AI2">
        <f>(2*AH2)-AF2-AG2-AA2</f>
        <v>-44340</v>
      </c>
      <c r="AJ2">
        <f>2*(SQRT((AH2-AF2)*(AH2-AG2)))</f>
        <v>171492.7101657677</v>
      </c>
      <c r="AK2" s="44">
        <f>(AI2)/(AJ2)</f>
        <v>-0.25855326420079444</v>
      </c>
      <c r="AL2" s="44"/>
      <c r="AN2" s="1">
        <v>3</v>
      </c>
      <c r="AO2" s="1">
        <f>'Deepfakes gesamt (120)'!Q2</f>
        <v>2</v>
      </c>
      <c r="AP2" s="45">
        <f>_xlfn.RANK.AVG(AN2,$AN$2:$AN$121,1)</f>
        <v>70</v>
      </c>
      <c r="AQ2" s="45">
        <f>_xlfn.RANK.AVG(AO2,$AO$2:$AO$121,1)</f>
        <v>9.5</v>
      </c>
      <c r="AR2" s="44">
        <f>AQ2-AP2</f>
        <v>-60.5</v>
      </c>
      <c r="AS2" s="44">
        <f>(AR2)*(AR2)</f>
        <v>3660.25</v>
      </c>
      <c r="AT2" s="44">
        <f>SUM(AS2:AS121)</f>
        <v>246209.5</v>
      </c>
      <c r="AU2" s="44" cm="1">
        <f t="array" ref="AU2:AU5">_xlfn._xlws.SORT(_xlfn.UNIQUE(AP2:AP121))</f>
        <v>4.5</v>
      </c>
      <c r="AV2" s="1">
        <f>COUNTIF(AP:AP,AU2)</f>
        <v>8</v>
      </c>
      <c r="AW2" s="44" cm="1">
        <f t="array" ref="AW2:AW6">_xlfn._xlws.SORT(_xlfn.UNIQUE(AQ2:AQ121))</f>
        <v>1.5</v>
      </c>
      <c r="AX2" s="1">
        <f>COUNTIF(AQ:AQ,AW2)</f>
        <v>2</v>
      </c>
      <c r="AY2" s="45">
        <f>((AV2^3-AV2)+(AV3^3-AV3)+(AV4^3-AV4)+(AV5^3-AV5))/12</f>
        <v>16277</v>
      </c>
      <c r="AZ2" s="45">
        <f>((AX2^3-AX2)+(AX3^3-AX3)+(AX4^3-AX4)+(AX5^3-AX5)+(AX6^3-AX6))/12</f>
        <v>11606.5</v>
      </c>
      <c r="BA2">
        <f>((120^3)-120)/12</f>
        <v>143990</v>
      </c>
      <c r="BB2">
        <f>(2*BA2)-AY2-AZ2-AT2</f>
        <v>13887</v>
      </c>
      <c r="BC2">
        <f>2*(SQRT((BA2-AY2)*(BA2-AZ2)))</f>
        <v>260054.56300938077</v>
      </c>
      <c r="BD2" s="44">
        <f>(BB2)/(BC2)</f>
        <v>5.3400331989172073E-2</v>
      </c>
      <c r="BE2" s="44"/>
    </row>
    <row r="3" spans="1:57" x14ac:dyDescent="0.2">
      <c r="A3" s="33">
        <v>2</v>
      </c>
      <c r="B3" s="1">
        <v>4</v>
      </c>
      <c r="C3" s="1">
        <f>'Deepfakes gesamt (120)'!L3</f>
        <v>9</v>
      </c>
      <c r="D3" s="45">
        <f t="shared" ref="D3:D66" si="0">_xlfn.RANK.AVG(B3,$B$2:$B$121,1)</f>
        <v>108</v>
      </c>
      <c r="E3" s="45">
        <f t="shared" ref="E3:E66" si="1">_xlfn.RANK.AVG(C3,$C$2:$C$121,1)</f>
        <v>90.5</v>
      </c>
      <c r="F3" s="44">
        <f t="shared" ref="F3:F66" si="2">E3-D3</f>
        <v>-17.5</v>
      </c>
      <c r="G3" s="44">
        <f t="shared" ref="G3:G66" si="3">(F3)*(F3)</f>
        <v>306.25</v>
      </c>
      <c r="H3" s="44"/>
      <c r="I3" s="44">
        <v>26.5</v>
      </c>
      <c r="J3" s="1">
        <f t="shared" ref="J3:J5" si="4">COUNTIF(D:D,I3)</f>
        <v>36</v>
      </c>
      <c r="K3" s="44">
        <v>2</v>
      </c>
      <c r="L3" s="1">
        <f t="shared" ref="L3:L10" si="5">COUNTIF(E:E,K3)</f>
        <v>1</v>
      </c>
      <c r="U3" s="1">
        <v>4</v>
      </c>
      <c r="V3" s="1">
        <v>1</v>
      </c>
      <c r="W3" s="45">
        <f t="shared" ref="W3:W66" si="6">_xlfn.RANK.AVG(U3,$U$2:$U$121,1)</f>
        <v>108</v>
      </c>
      <c r="X3" s="45">
        <f t="shared" ref="X3:X66" si="7">_xlfn.RANK.AVG(V3,$V$2:$V$121,1)</f>
        <v>51</v>
      </c>
      <c r="Y3" s="44">
        <f t="shared" ref="Y3:Y66" si="8">X3-W3</f>
        <v>-57</v>
      </c>
      <c r="Z3" s="44">
        <f t="shared" ref="Z3:Z66" si="9">(Y3)*(Y3)</f>
        <v>3249</v>
      </c>
      <c r="AA3" s="44"/>
      <c r="AB3" s="44">
        <v>26.5</v>
      </c>
      <c r="AC3" s="1">
        <f t="shared" ref="AC3:AC5" si="10">COUNTIF(W:W,AB3)</f>
        <v>36</v>
      </c>
      <c r="AD3" s="44">
        <v>111</v>
      </c>
      <c r="AE3" s="1">
        <f t="shared" ref="AE3" si="11">COUNTIF(X:X,AD3)</f>
        <v>19</v>
      </c>
      <c r="AN3" s="1">
        <v>4</v>
      </c>
      <c r="AO3" s="1">
        <f>'Deepfakes gesamt (120)'!Q3</f>
        <v>4</v>
      </c>
      <c r="AP3" s="45">
        <f t="shared" ref="AP3:AP66" si="12">_xlfn.RANK.AVG(AN3,$AN$2:$AN$121,1)</f>
        <v>108</v>
      </c>
      <c r="AQ3" s="45">
        <f t="shared" ref="AQ3:AQ66" si="13">_xlfn.RANK.AVG(AO3,$AO$2:$AO$121,1)</f>
        <v>72.5</v>
      </c>
      <c r="AR3" s="44">
        <f t="shared" ref="AR3:AR66" si="14">AQ3-AP3</f>
        <v>-35.5</v>
      </c>
      <c r="AS3" s="44">
        <f t="shared" ref="AS3:AS66" si="15">(AR3)*(AR3)</f>
        <v>1260.25</v>
      </c>
      <c r="AT3" s="44"/>
      <c r="AU3" s="44">
        <v>26.5</v>
      </c>
      <c r="AV3" s="1">
        <f t="shared" ref="AV3:AV5" si="16">COUNTIF(AP:AP,AU3)</f>
        <v>36</v>
      </c>
      <c r="AW3" s="44">
        <v>9.5</v>
      </c>
      <c r="AX3" s="1">
        <f t="shared" ref="AX3:AX6" si="17">COUNTIF(AQ:AQ,AW3)</f>
        <v>14</v>
      </c>
    </row>
    <row r="4" spans="1:57" x14ac:dyDescent="0.2">
      <c r="A4" s="33">
        <v>3</v>
      </c>
      <c r="B4" s="1">
        <v>4</v>
      </c>
      <c r="C4" s="1">
        <f>'Deepfakes gesamt (120)'!L4</f>
        <v>7</v>
      </c>
      <c r="D4" s="45">
        <f t="shared" si="0"/>
        <v>108</v>
      </c>
      <c r="E4" s="45">
        <f t="shared" si="1"/>
        <v>46</v>
      </c>
      <c r="F4" s="44">
        <f t="shared" si="2"/>
        <v>-62</v>
      </c>
      <c r="G4" s="44">
        <f t="shared" si="3"/>
        <v>3844</v>
      </c>
      <c r="H4" s="44"/>
      <c r="I4" s="44">
        <v>70</v>
      </c>
      <c r="J4" s="1">
        <f t="shared" si="4"/>
        <v>51</v>
      </c>
      <c r="K4" s="44">
        <v>4.5</v>
      </c>
      <c r="L4" s="1">
        <f t="shared" si="5"/>
        <v>4</v>
      </c>
      <c r="U4" s="1">
        <v>4</v>
      </c>
      <c r="V4" s="1">
        <v>1</v>
      </c>
      <c r="W4" s="45">
        <f t="shared" si="6"/>
        <v>108</v>
      </c>
      <c r="X4" s="45">
        <f t="shared" si="7"/>
        <v>51</v>
      </c>
      <c r="Y4" s="44">
        <f t="shared" si="8"/>
        <v>-57</v>
      </c>
      <c r="Z4" s="44">
        <f t="shared" si="9"/>
        <v>3249</v>
      </c>
      <c r="AA4" s="44"/>
      <c r="AB4" s="44">
        <v>70</v>
      </c>
      <c r="AC4" s="1">
        <f t="shared" si="10"/>
        <v>51</v>
      </c>
      <c r="AD4" s="44"/>
      <c r="AE4" s="1"/>
      <c r="AN4" s="1">
        <v>4</v>
      </c>
      <c r="AO4" s="1">
        <f>'Deepfakes gesamt (120)'!Q4</f>
        <v>4</v>
      </c>
      <c r="AP4" s="45">
        <f t="shared" si="12"/>
        <v>108</v>
      </c>
      <c r="AQ4" s="45">
        <f t="shared" si="13"/>
        <v>72.5</v>
      </c>
      <c r="AR4" s="44">
        <f t="shared" si="14"/>
        <v>-35.5</v>
      </c>
      <c r="AS4" s="44">
        <f t="shared" si="15"/>
        <v>1260.25</v>
      </c>
      <c r="AT4" s="44"/>
      <c r="AU4" s="44">
        <v>70</v>
      </c>
      <c r="AV4" s="1">
        <f t="shared" si="16"/>
        <v>51</v>
      </c>
      <c r="AW4" s="44">
        <v>34</v>
      </c>
      <c r="AX4" s="1">
        <f t="shared" si="17"/>
        <v>35</v>
      </c>
    </row>
    <row r="5" spans="1:57" x14ac:dyDescent="0.2">
      <c r="A5" s="33">
        <v>4</v>
      </c>
      <c r="B5" s="1">
        <v>2</v>
      </c>
      <c r="C5" s="1">
        <f>'Deepfakes gesamt (120)'!L5</f>
        <v>5</v>
      </c>
      <c r="D5" s="45">
        <f t="shared" si="0"/>
        <v>26.5</v>
      </c>
      <c r="E5" s="45">
        <f t="shared" si="1"/>
        <v>11</v>
      </c>
      <c r="F5" s="44">
        <f t="shared" si="2"/>
        <v>-15.5</v>
      </c>
      <c r="G5" s="44">
        <f t="shared" si="3"/>
        <v>240.25</v>
      </c>
      <c r="H5" s="44"/>
      <c r="I5" s="44">
        <v>108</v>
      </c>
      <c r="J5" s="1">
        <f t="shared" si="4"/>
        <v>25</v>
      </c>
      <c r="K5" s="44">
        <v>11</v>
      </c>
      <c r="L5" s="1">
        <f t="shared" si="5"/>
        <v>9</v>
      </c>
      <c r="U5" s="1">
        <v>2</v>
      </c>
      <c r="V5" s="1">
        <v>1</v>
      </c>
      <c r="W5" s="45">
        <f t="shared" si="6"/>
        <v>26.5</v>
      </c>
      <c r="X5" s="45">
        <f t="shared" si="7"/>
        <v>51</v>
      </c>
      <c r="Y5" s="44">
        <f t="shared" si="8"/>
        <v>24.5</v>
      </c>
      <c r="Z5" s="44">
        <f t="shared" si="9"/>
        <v>600.25</v>
      </c>
      <c r="AA5" s="44"/>
      <c r="AB5" s="44">
        <v>108</v>
      </c>
      <c r="AC5" s="1">
        <f t="shared" si="10"/>
        <v>25</v>
      </c>
      <c r="AD5" s="44"/>
      <c r="AE5" s="1"/>
      <c r="AN5" s="1">
        <v>2</v>
      </c>
      <c r="AO5" s="1">
        <f>'Deepfakes gesamt (120)'!Q5</f>
        <v>3</v>
      </c>
      <c r="AP5" s="45">
        <f t="shared" si="12"/>
        <v>26.5</v>
      </c>
      <c r="AQ5" s="45">
        <f t="shared" si="13"/>
        <v>34</v>
      </c>
      <c r="AR5" s="44">
        <f t="shared" si="14"/>
        <v>7.5</v>
      </c>
      <c r="AS5" s="44">
        <f t="shared" si="15"/>
        <v>56.25</v>
      </c>
      <c r="AT5" s="44"/>
      <c r="AU5" s="44">
        <v>108</v>
      </c>
      <c r="AV5" s="1">
        <f t="shared" si="16"/>
        <v>25</v>
      </c>
      <c r="AW5" s="44">
        <v>72.5</v>
      </c>
      <c r="AX5" s="1">
        <f t="shared" si="17"/>
        <v>42</v>
      </c>
    </row>
    <row r="6" spans="1:57" x14ac:dyDescent="0.2">
      <c r="A6" s="33">
        <v>5</v>
      </c>
      <c r="B6" s="1">
        <v>3</v>
      </c>
      <c r="C6" s="1">
        <f>'Deepfakes gesamt (120)'!L6</f>
        <v>8</v>
      </c>
      <c r="D6" s="45">
        <f t="shared" si="0"/>
        <v>70</v>
      </c>
      <c r="E6" s="45">
        <f t="shared" si="1"/>
        <v>67.5</v>
      </c>
      <c r="F6" s="44">
        <f t="shared" si="2"/>
        <v>-2.5</v>
      </c>
      <c r="G6" s="44">
        <f t="shared" si="3"/>
        <v>6.25</v>
      </c>
      <c r="H6" s="44"/>
      <c r="I6" s="44"/>
      <c r="J6" s="1"/>
      <c r="K6" s="44">
        <v>26.5</v>
      </c>
      <c r="L6" s="1">
        <f t="shared" si="5"/>
        <v>22</v>
      </c>
      <c r="U6" s="1">
        <v>3</v>
      </c>
      <c r="V6" s="1">
        <v>1</v>
      </c>
      <c r="W6" s="45">
        <f t="shared" si="6"/>
        <v>70</v>
      </c>
      <c r="X6" s="45">
        <f t="shared" si="7"/>
        <v>51</v>
      </c>
      <c r="Y6" s="44">
        <f t="shared" si="8"/>
        <v>-19</v>
      </c>
      <c r="Z6" s="44">
        <f t="shared" si="9"/>
        <v>361</v>
      </c>
      <c r="AA6" s="44"/>
      <c r="AB6" s="44"/>
      <c r="AC6" s="1"/>
      <c r="AD6" s="44"/>
      <c r="AE6" s="1"/>
      <c r="AN6" s="1">
        <v>3</v>
      </c>
      <c r="AO6" s="1">
        <f>'Deepfakes gesamt (120)'!Q6</f>
        <v>4</v>
      </c>
      <c r="AP6" s="45">
        <f t="shared" si="12"/>
        <v>70</v>
      </c>
      <c r="AQ6" s="45">
        <f t="shared" si="13"/>
        <v>72.5</v>
      </c>
      <c r="AR6" s="44">
        <f t="shared" si="14"/>
        <v>2.5</v>
      </c>
      <c r="AS6" s="44">
        <f t="shared" si="15"/>
        <v>6.25</v>
      </c>
      <c r="AT6" s="44"/>
      <c r="AU6" s="44"/>
      <c r="AV6" s="1"/>
      <c r="AW6" s="44">
        <v>107</v>
      </c>
      <c r="AX6" s="1">
        <f t="shared" si="17"/>
        <v>27</v>
      </c>
    </row>
    <row r="7" spans="1:57" x14ac:dyDescent="0.2">
      <c r="A7" s="33">
        <v>6</v>
      </c>
      <c r="B7" s="1">
        <v>3</v>
      </c>
      <c r="C7" s="1">
        <f>'Deepfakes gesamt (120)'!L7</f>
        <v>6</v>
      </c>
      <c r="D7" s="45">
        <f t="shared" si="0"/>
        <v>70</v>
      </c>
      <c r="E7" s="45">
        <f t="shared" si="1"/>
        <v>26.5</v>
      </c>
      <c r="F7" s="44">
        <f t="shared" si="2"/>
        <v>-43.5</v>
      </c>
      <c r="G7" s="44">
        <f t="shared" si="3"/>
        <v>1892.25</v>
      </c>
      <c r="H7" s="44"/>
      <c r="I7" s="44"/>
      <c r="J7" s="1"/>
      <c r="K7" s="44">
        <v>46</v>
      </c>
      <c r="L7" s="1">
        <f t="shared" si="5"/>
        <v>17</v>
      </c>
      <c r="U7" s="1">
        <v>3</v>
      </c>
      <c r="V7" s="1">
        <v>1</v>
      </c>
      <c r="W7" s="45">
        <f t="shared" si="6"/>
        <v>70</v>
      </c>
      <c r="X7" s="45">
        <f t="shared" si="7"/>
        <v>51</v>
      </c>
      <c r="Y7" s="44">
        <f t="shared" si="8"/>
        <v>-19</v>
      </c>
      <c r="Z7" s="44">
        <f t="shared" si="9"/>
        <v>361</v>
      </c>
      <c r="AA7" s="44"/>
      <c r="AB7" s="44"/>
      <c r="AC7" s="1"/>
      <c r="AD7" s="44"/>
      <c r="AE7" s="1"/>
      <c r="AN7" s="1">
        <v>3</v>
      </c>
      <c r="AO7" s="1">
        <f>'Deepfakes gesamt (120)'!Q7</f>
        <v>5</v>
      </c>
      <c r="AP7" s="45">
        <f t="shared" si="12"/>
        <v>70</v>
      </c>
      <c r="AQ7" s="45">
        <f t="shared" si="13"/>
        <v>107</v>
      </c>
      <c r="AR7" s="44">
        <f t="shared" si="14"/>
        <v>37</v>
      </c>
      <c r="AS7" s="44">
        <f t="shared" si="15"/>
        <v>1369</v>
      </c>
      <c r="AT7" s="44"/>
      <c r="AU7" s="44"/>
      <c r="AV7" s="1"/>
      <c r="AW7" s="44"/>
      <c r="AX7" s="1"/>
    </row>
    <row r="8" spans="1:57" x14ac:dyDescent="0.2">
      <c r="A8" s="33">
        <v>7</v>
      </c>
      <c r="B8" s="1">
        <v>3</v>
      </c>
      <c r="C8" s="1">
        <f>'Deepfakes gesamt (120)'!L8</f>
        <v>10</v>
      </c>
      <c r="D8" s="45">
        <f t="shared" si="0"/>
        <v>70</v>
      </c>
      <c r="E8" s="45">
        <f t="shared" si="1"/>
        <v>110.5</v>
      </c>
      <c r="F8" s="44">
        <f t="shared" si="2"/>
        <v>40.5</v>
      </c>
      <c r="G8" s="44">
        <f t="shared" si="3"/>
        <v>1640.25</v>
      </c>
      <c r="H8" s="44"/>
      <c r="I8" s="44"/>
      <c r="J8" s="1"/>
      <c r="K8" s="44">
        <v>67.5</v>
      </c>
      <c r="L8" s="1">
        <f t="shared" si="5"/>
        <v>26</v>
      </c>
      <c r="M8" s="36"/>
      <c r="N8" s="36"/>
      <c r="O8" s="36"/>
      <c r="P8" s="36"/>
      <c r="Q8" s="36"/>
      <c r="R8" s="36"/>
      <c r="S8" s="36"/>
      <c r="U8" s="1">
        <v>3</v>
      </c>
      <c r="V8" s="1">
        <v>1</v>
      </c>
      <c r="W8" s="45">
        <f t="shared" si="6"/>
        <v>70</v>
      </c>
      <c r="X8" s="45">
        <f t="shared" si="7"/>
        <v>51</v>
      </c>
      <c r="Y8" s="44">
        <f t="shared" si="8"/>
        <v>-19</v>
      </c>
      <c r="Z8" s="44">
        <f t="shared" si="9"/>
        <v>361</v>
      </c>
      <c r="AA8" s="44"/>
      <c r="AB8" s="44"/>
      <c r="AC8" s="1"/>
      <c r="AD8" s="44"/>
      <c r="AE8" s="1"/>
      <c r="AF8" s="36"/>
      <c r="AG8" s="36"/>
      <c r="AH8" s="36"/>
      <c r="AI8" s="36"/>
      <c r="AJ8" s="36"/>
      <c r="AK8" s="36"/>
      <c r="AN8" s="1">
        <v>3</v>
      </c>
      <c r="AO8" s="1">
        <f>'Deepfakes gesamt (120)'!Q8</f>
        <v>5</v>
      </c>
      <c r="AP8" s="45">
        <f t="shared" si="12"/>
        <v>70</v>
      </c>
      <c r="AQ8" s="45">
        <f t="shared" si="13"/>
        <v>107</v>
      </c>
      <c r="AR8" s="44">
        <f t="shared" si="14"/>
        <v>37</v>
      </c>
      <c r="AS8" s="44">
        <f t="shared" si="15"/>
        <v>1369</v>
      </c>
      <c r="AT8" s="44"/>
      <c r="AU8" s="44"/>
      <c r="AV8" s="1"/>
      <c r="AW8" s="44"/>
      <c r="AX8" s="1"/>
      <c r="AY8" s="36"/>
      <c r="AZ8" s="36"/>
      <c r="BA8" s="36"/>
      <c r="BB8" s="36"/>
      <c r="BC8" s="36"/>
      <c r="BD8" s="36"/>
    </row>
    <row r="9" spans="1:57" x14ac:dyDescent="0.2">
      <c r="A9" s="33">
        <v>8</v>
      </c>
      <c r="B9" s="1">
        <v>4</v>
      </c>
      <c r="C9" s="1">
        <f>'Deepfakes gesamt (120)'!L9</f>
        <v>3</v>
      </c>
      <c r="D9" s="45">
        <f t="shared" si="0"/>
        <v>108</v>
      </c>
      <c r="E9" s="45">
        <f t="shared" si="1"/>
        <v>2</v>
      </c>
      <c r="F9" s="44">
        <f t="shared" si="2"/>
        <v>-106</v>
      </c>
      <c r="G9" s="44">
        <f t="shared" si="3"/>
        <v>11236</v>
      </c>
      <c r="H9" s="44"/>
      <c r="I9" s="44"/>
      <c r="J9" s="44">
        <f>SUM(J2:J8)</f>
        <v>120</v>
      </c>
      <c r="K9" s="44">
        <v>90.5</v>
      </c>
      <c r="L9" s="1">
        <f t="shared" si="5"/>
        <v>20</v>
      </c>
      <c r="Q9" s="7" t="s">
        <v>347</v>
      </c>
      <c r="R9" s="7" t="s">
        <v>343</v>
      </c>
      <c r="S9" s="7"/>
      <c r="U9" s="1">
        <v>4</v>
      </c>
      <c r="V9" s="1">
        <v>1</v>
      </c>
      <c r="W9" s="45">
        <f t="shared" si="6"/>
        <v>108</v>
      </c>
      <c r="X9" s="45">
        <f t="shared" si="7"/>
        <v>51</v>
      </c>
      <c r="Y9" s="44">
        <f t="shared" si="8"/>
        <v>-57</v>
      </c>
      <c r="Z9" s="44">
        <f t="shared" si="9"/>
        <v>3249</v>
      </c>
      <c r="AA9" s="44"/>
      <c r="AB9" s="44"/>
      <c r="AC9" s="44">
        <f>SUM(AC2:AC8)</f>
        <v>120</v>
      </c>
      <c r="AD9" s="44"/>
      <c r="AE9" s="1"/>
      <c r="AJ9" s="7" t="s">
        <v>347</v>
      </c>
      <c r="AK9" s="7" t="s">
        <v>343</v>
      </c>
      <c r="AN9" s="1">
        <v>4</v>
      </c>
      <c r="AO9" s="1">
        <f>'Deepfakes gesamt (120)'!Q9</f>
        <v>2</v>
      </c>
      <c r="AP9" s="45">
        <f t="shared" si="12"/>
        <v>108</v>
      </c>
      <c r="AQ9" s="45">
        <f t="shared" si="13"/>
        <v>9.5</v>
      </c>
      <c r="AR9" s="44">
        <f t="shared" si="14"/>
        <v>-98.5</v>
      </c>
      <c r="AS9" s="44">
        <f t="shared" si="15"/>
        <v>9702.25</v>
      </c>
      <c r="AT9" s="44"/>
      <c r="AU9" s="44"/>
      <c r="AV9" s="44">
        <f>SUM(AV2:AV8)</f>
        <v>120</v>
      </c>
      <c r="AW9" s="44"/>
      <c r="AX9" s="1"/>
      <c r="BC9" s="7" t="s">
        <v>347</v>
      </c>
      <c r="BD9" s="7" t="s">
        <v>343</v>
      </c>
    </row>
    <row r="10" spans="1:57" x14ac:dyDescent="0.2">
      <c r="A10" s="33">
        <v>9</v>
      </c>
      <c r="B10" s="1">
        <v>4</v>
      </c>
      <c r="C10" s="1">
        <f>'Deepfakes gesamt (120)'!L10</f>
        <v>10</v>
      </c>
      <c r="D10" s="45">
        <f t="shared" si="0"/>
        <v>108</v>
      </c>
      <c r="E10" s="45">
        <f t="shared" si="1"/>
        <v>110.5</v>
      </c>
      <c r="F10" s="44">
        <f t="shared" si="2"/>
        <v>2.5</v>
      </c>
      <c r="G10" s="44">
        <f t="shared" si="3"/>
        <v>6.25</v>
      </c>
      <c r="H10" s="44"/>
      <c r="I10" s="44"/>
      <c r="J10" s="44"/>
      <c r="K10" s="44">
        <v>110.5</v>
      </c>
      <c r="L10" s="1">
        <f t="shared" si="5"/>
        <v>20</v>
      </c>
      <c r="Q10" s="7" t="s">
        <v>345</v>
      </c>
      <c r="R10" s="48">
        <f>R2*R2</f>
        <v>1.7169753577996412E-3</v>
      </c>
      <c r="S10" s="48"/>
      <c r="U10" s="1">
        <v>4</v>
      </c>
      <c r="V10" s="1">
        <v>1</v>
      </c>
      <c r="W10" s="45">
        <f t="shared" si="6"/>
        <v>108</v>
      </c>
      <c r="X10" s="45">
        <f t="shared" si="7"/>
        <v>51</v>
      </c>
      <c r="Y10" s="44">
        <f t="shared" si="8"/>
        <v>-57</v>
      </c>
      <c r="Z10" s="44">
        <f t="shared" si="9"/>
        <v>3249</v>
      </c>
      <c r="AA10" s="44"/>
      <c r="AB10" s="44"/>
      <c r="AC10" s="44"/>
      <c r="AD10" s="44"/>
      <c r="AE10" s="1"/>
      <c r="AJ10" s="7" t="s">
        <v>345</v>
      </c>
      <c r="AK10" s="48">
        <f>AK2*AK2</f>
        <v>6.6849790428885808E-2</v>
      </c>
      <c r="AN10" s="1">
        <v>4</v>
      </c>
      <c r="AO10" s="1">
        <f>'Deepfakes gesamt (120)'!Q10</f>
        <v>5</v>
      </c>
      <c r="AP10" s="45">
        <f t="shared" si="12"/>
        <v>108</v>
      </c>
      <c r="AQ10" s="45">
        <f t="shared" si="13"/>
        <v>107</v>
      </c>
      <c r="AR10" s="44">
        <f t="shared" si="14"/>
        <v>-1</v>
      </c>
      <c r="AS10" s="44">
        <f t="shared" si="15"/>
        <v>1</v>
      </c>
      <c r="AT10" s="44"/>
      <c r="AU10" s="44"/>
      <c r="AV10" s="44"/>
      <c r="AW10" s="44"/>
      <c r="AX10" s="1"/>
      <c r="BC10" s="7" t="s">
        <v>345</v>
      </c>
      <c r="BD10" s="48">
        <f>BD2*BD2</f>
        <v>2.8515954565537941E-3</v>
      </c>
    </row>
    <row r="11" spans="1:57" x14ac:dyDescent="0.2">
      <c r="A11" s="33">
        <v>10</v>
      </c>
      <c r="B11" s="1">
        <v>3</v>
      </c>
      <c r="C11" s="1">
        <f>'Deepfakes gesamt (120)'!L11</f>
        <v>10</v>
      </c>
      <c r="D11" s="45">
        <f t="shared" si="0"/>
        <v>70</v>
      </c>
      <c r="E11" s="45">
        <f t="shared" si="1"/>
        <v>110.5</v>
      </c>
      <c r="F11" s="44">
        <f t="shared" si="2"/>
        <v>40.5</v>
      </c>
      <c r="G11" s="44">
        <f t="shared" si="3"/>
        <v>1640.25</v>
      </c>
      <c r="H11" s="44"/>
      <c r="I11" s="44"/>
      <c r="J11" s="44"/>
      <c r="K11" s="44"/>
      <c r="L11" s="44">
        <f>SUM(L2:L10)</f>
        <v>120</v>
      </c>
      <c r="Q11" s="7" t="s">
        <v>346</v>
      </c>
      <c r="R11" s="48">
        <f>1-R10</f>
        <v>0.99828302464220031</v>
      </c>
      <c r="S11" s="48"/>
      <c r="U11" s="1">
        <v>3</v>
      </c>
      <c r="V11" s="1">
        <v>1</v>
      </c>
      <c r="W11" s="45">
        <f t="shared" si="6"/>
        <v>70</v>
      </c>
      <c r="X11" s="45">
        <f t="shared" si="7"/>
        <v>51</v>
      </c>
      <c r="Y11" s="44">
        <f t="shared" si="8"/>
        <v>-19</v>
      </c>
      <c r="Z11" s="44">
        <f t="shared" si="9"/>
        <v>361</v>
      </c>
      <c r="AA11" s="44"/>
      <c r="AB11" s="44"/>
      <c r="AC11" s="44"/>
      <c r="AD11" s="44"/>
      <c r="AE11" s="44">
        <f>SUM(AE2:AE10)</f>
        <v>120</v>
      </c>
      <c r="AJ11" s="7" t="s">
        <v>346</v>
      </c>
      <c r="AK11" s="48">
        <f>1-AK10</f>
        <v>0.93315020957111416</v>
      </c>
      <c r="AN11" s="1">
        <v>3</v>
      </c>
      <c r="AO11" s="1">
        <f>'Deepfakes gesamt (120)'!Q11</f>
        <v>5</v>
      </c>
      <c r="AP11" s="45">
        <f t="shared" si="12"/>
        <v>70</v>
      </c>
      <c r="AQ11" s="45">
        <f t="shared" si="13"/>
        <v>107</v>
      </c>
      <c r="AR11" s="44">
        <f t="shared" si="14"/>
        <v>37</v>
      </c>
      <c r="AS11" s="44">
        <f t="shared" si="15"/>
        <v>1369</v>
      </c>
      <c r="AT11" s="44"/>
      <c r="AU11" s="44"/>
      <c r="AV11" s="44"/>
      <c r="AW11" s="44"/>
      <c r="AX11" s="44">
        <f>SUM(AX2:AX10)</f>
        <v>120</v>
      </c>
      <c r="BC11" s="7" t="s">
        <v>346</v>
      </c>
      <c r="BD11" s="48">
        <f>1-BD10</f>
        <v>0.99714840454344622</v>
      </c>
    </row>
    <row r="12" spans="1:57" x14ac:dyDescent="0.2">
      <c r="A12" s="33">
        <v>11</v>
      </c>
      <c r="B12" s="1">
        <v>4</v>
      </c>
      <c r="C12" s="1">
        <f>'Deepfakes gesamt (120)'!L12</f>
        <v>4</v>
      </c>
      <c r="D12" s="45">
        <f t="shared" si="0"/>
        <v>108</v>
      </c>
      <c r="E12" s="45">
        <f t="shared" si="1"/>
        <v>4.5</v>
      </c>
      <c r="F12" s="44">
        <f t="shared" si="2"/>
        <v>-103.5</v>
      </c>
      <c r="G12" s="44">
        <f t="shared" si="3"/>
        <v>10712.25</v>
      </c>
      <c r="H12" s="44"/>
      <c r="I12" s="44"/>
      <c r="J12" s="44"/>
      <c r="K12" s="44"/>
      <c r="Q12" s="7" t="s">
        <v>344</v>
      </c>
      <c r="R12" s="48">
        <f>R2/SQRT(R11/118)</f>
        <v>0.45050144843184142</v>
      </c>
      <c r="S12" s="48"/>
      <c r="U12" s="1">
        <v>4</v>
      </c>
      <c r="V12" s="1">
        <v>1</v>
      </c>
      <c r="W12" s="45">
        <f t="shared" si="6"/>
        <v>108</v>
      </c>
      <c r="X12" s="45">
        <f t="shared" si="7"/>
        <v>51</v>
      </c>
      <c r="Y12" s="44">
        <f t="shared" si="8"/>
        <v>-57</v>
      </c>
      <c r="Z12" s="44">
        <f t="shared" si="9"/>
        <v>3249</v>
      </c>
      <c r="AA12" s="44"/>
      <c r="AB12" s="44"/>
      <c r="AC12" s="44"/>
      <c r="AD12" s="44"/>
      <c r="AJ12" s="7" t="s">
        <v>344</v>
      </c>
      <c r="AK12" s="48">
        <f>AK2/SQRT(AK11/118)</f>
        <v>-2.9074700500374884</v>
      </c>
      <c r="AN12" s="1">
        <v>4</v>
      </c>
      <c r="AO12" s="1">
        <f>'Deepfakes gesamt (120)'!Q12</f>
        <v>3</v>
      </c>
      <c r="AP12" s="45">
        <f t="shared" si="12"/>
        <v>108</v>
      </c>
      <c r="AQ12" s="45">
        <f t="shared" si="13"/>
        <v>34</v>
      </c>
      <c r="AR12" s="44">
        <f t="shared" si="14"/>
        <v>-74</v>
      </c>
      <c r="AS12" s="44">
        <f t="shared" si="15"/>
        <v>5476</v>
      </c>
      <c r="AT12" s="44"/>
      <c r="AU12" s="44"/>
      <c r="AV12" s="44"/>
      <c r="AW12" s="44"/>
      <c r="BC12" s="7" t="s">
        <v>344</v>
      </c>
      <c r="BD12" s="48">
        <f>BD2/SQRT(BD11/118)</f>
        <v>0.58090492878735533</v>
      </c>
    </row>
    <row r="13" spans="1:57" x14ac:dyDescent="0.2">
      <c r="A13" s="33">
        <v>12</v>
      </c>
      <c r="B13" s="1">
        <v>2</v>
      </c>
      <c r="C13" s="1">
        <f>'Deepfakes gesamt (120)'!L13</f>
        <v>10</v>
      </c>
      <c r="D13" s="45">
        <f t="shared" si="0"/>
        <v>26.5</v>
      </c>
      <c r="E13" s="45">
        <f t="shared" si="1"/>
        <v>110.5</v>
      </c>
      <c r="F13" s="44">
        <f t="shared" si="2"/>
        <v>84</v>
      </c>
      <c r="G13" s="44">
        <f t="shared" si="3"/>
        <v>7056</v>
      </c>
      <c r="H13" s="44"/>
      <c r="I13" s="44"/>
      <c r="J13" s="44"/>
      <c r="K13" s="44"/>
      <c r="U13" s="1">
        <v>2</v>
      </c>
      <c r="V13" s="1">
        <v>1</v>
      </c>
      <c r="W13" s="45">
        <f t="shared" si="6"/>
        <v>26.5</v>
      </c>
      <c r="X13" s="45">
        <f t="shared" si="7"/>
        <v>51</v>
      </c>
      <c r="Y13" s="44">
        <f t="shared" si="8"/>
        <v>24.5</v>
      </c>
      <c r="Z13" s="44">
        <f t="shared" si="9"/>
        <v>600.25</v>
      </c>
      <c r="AA13" s="44"/>
      <c r="AB13" s="44"/>
      <c r="AC13" s="44"/>
      <c r="AD13" s="44"/>
      <c r="AN13" s="1">
        <v>2</v>
      </c>
      <c r="AO13" s="1">
        <f>'Deepfakes gesamt (120)'!Q13</f>
        <v>5</v>
      </c>
      <c r="AP13" s="45">
        <f t="shared" si="12"/>
        <v>26.5</v>
      </c>
      <c r="AQ13" s="45">
        <f t="shared" si="13"/>
        <v>107</v>
      </c>
      <c r="AR13" s="44">
        <f t="shared" si="14"/>
        <v>80.5</v>
      </c>
      <c r="AS13" s="44">
        <f t="shared" si="15"/>
        <v>6480.25</v>
      </c>
      <c r="AT13" s="44"/>
      <c r="AU13" s="44"/>
      <c r="AV13" s="44"/>
      <c r="AW13" s="44"/>
    </row>
    <row r="14" spans="1:57" x14ac:dyDescent="0.2">
      <c r="A14" s="33">
        <v>13</v>
      </c>
      <c r="B14" s="1">
        <v>3</v>
      </c>
      <c r="C14" s="1">
        <f>'Deepfakes gesamt (120)'!L14</f>
        <v>8</v>
      </c>
      <c r="D14" s="45">
        <f t="shared" si="0"/>
        <v>70</v>
      </c>
      <c r="E14" s="45">
        <f t="shared" si="1"/>
        <v>67.5</v>
      </c>
      <c r="F14" s="44">
        <f t="shared" si="2"/>
        <v>-2.5</v>
      </c>
      <c r="G14" s="44">
        <f t="shared" si="3"/>
        <v>6.25</v>
      </c>
      <c r="H14" s="44"/>
      <c r="I14" s="44"/>
      <c r="J14" s="44"/>
      <c r="K14" s="44"/>
      <c r="U14" s="1">
        <v>3</v>
      </c>
      <c r="V14" s="1">
        <v>1</v>
      </c>
      <c r="W14" s="45">
        <f t="shared" si="6"/>
        <v>70</v>
      </c>
      <c r="X14" s="45">
        <f t="shared" si="7"/>
        <v>51</v>
      </c>
      <c r="Y14" s="44">
        <f t="shared" si="8"/>
        <v>-19</v>
      </c>
      <c r="Z14" s="44">
        <f t="shared" si="9"/>
        <v>361</v>
      </c>
      <c r="AA14" s="44"/>
      <c r="AB14" s="44"/>
      <c r="AC14" s="44"/>
      <c r="AD14" s="44"/>
      <c r="AJ14" s="7"/>
      <c r="AK14" s="7" t="s">
        <v>380</v>
      </c>
      <c r="AN14" s="1">
        <v>3</v>
      </c>
      <c r="AO14" s="1">
        <f>'Deepfakes gesamt (120)'!Q14</f>
        <v>3</v>
      </c>
      <c r="AP14" s="45">
        <f t="shared" si="12"/>
        <v>70</v>
      </c>
      <c r="AQ14" s="45">
        <f t="shared" si="13"/>
        <v>34</v>
      </c>
      <c r="AR14" s="44">
        <f t="shared" si="14"/>
        <v>-36</v>
      </c>
      <c r="AS14" s="44">
        <f t="shared" si="15"/>
        <v>1296</v>
      </c>
      <c r="AT14" s="44"/>
      <c r="AU14" s="44"/>
      <c r="AV14" s="44"/>
      <c r="AW14" s="44"/>
    </row>
    <row r="15" spans="1:57" x14ac:dyDescent="0.2">
      <c r="A15" s="33">
        <v>14</v>
      </c>
      <c r="B15" s="1">
        <v>4</v>
      </c>
      <c r="C15" s="1">
        <f>'Deepfakes gesamt (120)'!L15</f>
        <v>10</v>
      </c>
      <c r="D15" s="45">
        <f t="shared" si="0"/>
        <v>108</v>
      </c>
      <c r="E15" s="45">
        <f t="shared" si="1"/>
        <v>110.5</v>
      </c>
      <c r="F15" s="44">
        <f t="shared" si="2"/>
        <v>2.5</v>
      </c>
      <c r="G15" s="44">
        <f t="shared" si="3"/>
        <v>6.25</v>
      </c>
      <c r="H15" s="44"/>
      <c r="I15" s="44"/>
      <c r="J15" s="44"/>
      <c r="K15" s="44"/>
      <c r="U15" s="1">
        <v>4</v>
      </c>
      <c r="V15" s="1">
        <v>1</v>
      </c>
      <c r="W15" s="45">
        <f t="shared" si="6"/>
        <v>108</v>
      </c>
      <c r="X15" s="45">
        <f t="shared" si="7"/>
        <v>51</v>
      </c>
      <c r="Y15" s="44">
        <f t="shared" si="8"/>
        <v>-57</v>
      </c>
      <c r="Z15" s="44">
        <f t="shared" si="9"/>
        <v>3249</v>
      </c>
      <c r="AA15" s="44"/>
      <c r="AB15" s="44"/>
      <c r="AC15" s="44"/>
      <c r="AD15" s="44"/>
      <c r="AJ15" s="7"/>
      <c r="AK15" s="7" t="s">
        <v>381</v>
      </c>
      <c r="AN15" s="1">
        <v>4</v>
      </c>
      <c r="AO15" s="1">
        <f>'Deepfakes gesamt (120)'!Q15</f>
        <v>5</v>
      </c>
      <c r="AP15" s="45">
        <f t="shared" si="12"/>
        <v>108</v>
      </c>
      <c r="AQ15" s="45">
        <f t="shared" si="13"/>
        <v>107</v>
      </c>
      <c r="AR15" s="44">
        <f t="shared" si="14"/>
        <v>-1</v>
      </c>
      <c r="AS15" s="44">
        <f t="shared" si="15"/>
        <v>1</v>
      </c>
      <c r="AT15" s="44"/>
      <c r="AU15" s="44"/>
      <c r="AV15" s="44"/>
      <c r="AW15" s="44"/>
    </row>
    <row r="16" spans="1:57" x14ac:dyDescent="0.2">
      <c r="A16" s="33">
        <v>15</v>
      </c>
      <c r="B16" s="1">
        <v>4</v>
      </c>
      <c r="C16" s="1">
        <f>'Deepfakes gesamt (120)'!L16</f>
        <v>7</v>
      </c>
      <c r="D16" s="45">
        <f t="shared" si="0"/>
        <v>108</v>
      </c>
      <c r="E16" s="45">
        <f t="shared" si="1"/>
        <v>46</v>
      </c>
      <c r="F16" s="44">
        <f t="shared" si="2"/>
        <v>-62</v>
      </c>
      <c r="G16" s="44">
        <f t="shared" si="3"/>
        <v>3844</v>
      </c>
      <c r="H16" s="44"/>
      <c r="I16" s="44"/>
      <c r="J16" s="44"/>
      <c r="K16" s="44"/>
      <c r="U16" s="1">
        <v>4</v>
      </c>
      <c r="V16" s="1">
        <v>1</v>
      </c>
      <c r="W16" s="45">
        <f t="shared" si="6"/>
        <v>108</v>
      </c>
      <c r="X16" s="45">
        <f t="shared" si="7"/>
        <v>51</v>
      </c>
      <c r="Y16" s="44">
        <f t="shared" si="8"/>
        <v>-57</v>
      </c>
      <c r="Z16" s="44">
        <f t="shared" si="9"/>
        <v>3249</v>
      </c>
      <c r="AA16" s="44"/>
      <c r="AB16" s="44"/>
      <c r="AC16" s="44"/>
      <c r="AD16" s="44"/>
      <c r="AJ16" s="7"/>
      <c r="AK16" s="7" t="s">
        <v>382</v>
      </c>
      <c r="AN16" s="1">
        <v>4</v>
      </c>
      <c r="AO16" s="1">
        <f>'Deepfakes gesamt (120)'!Q16</f>
        <v>4</v>
      </c>
      <c r="AP16" s="45">
        <f t="shared" si="12"/>
        <v>108</v>
      </c>
      <c r="AQ16" s="45">
        <f t="shared" si="13"/>
        <v>72.5</v>
      </c>
      <c r="AR16" s="44">
        <f t="shared" si="14"/>
        <v>-35.5</v>
      </c>
      <c r="AS16" s="44">
        <f t="shared" si="15"/>
        <v>1260.25</v>
      </c>
      <c r="AT16" s="44"/>
      <c r="AU16" s="44"/>
      <c r="AV16" s="44"/>
      <c r="AW16" s="44"/>
    </row>
    <row r="17" spans="1:57" x14ac:dyDescent="0.2">
      <c r="A17" s="33">
        <v>16</v>
      </c>
      <c r="B17" s="1">
        <v>3</v>
      </c>
      <c r="C17" s="1">
        <f>'Deepfakes gesamt (120)'!L17</f>
        <v>7</v>
      </c>
      <c r="D17" s="45">
        <f t="shared" si="0"/>
        <v>70</v>
      </c>
      <c r="E17" s="45">
        <f t="shared" si="1"/>
        <v>46</v>
      </c>
      <c r="F17" s="44">
        <f t="shared" si="2"/>
        <v>-24</v>
      </c>
      <c r="G17" s="44">
        <f t="shared" si="3"/>
        <v>576</v>
      </c>
      <c r="H17" s="44"/>
      <c r="I17" s="44"/>
      <c r="J17" s="44"/>
      <c r="K17" s="44"/>
      <c r="U17" s="1">
        <v>3</v>
      </c>
      <c r="V17" s="1">
        <v>1</v>
      </c>
      <c r="W17" s="45">
        <f t="shared" si="6"/>
        <v>70</v>
      </c>
      <c r="X17" s="45">
        <f t="shared" si="7"/>
        <v>51</v>
      </c>
      <c r="Y17" s="44">
        <f t="shared" si="8"/>
        <v>-19</v>
      </c>
      <c r="Z17" s="44">
        <f t="shared" si="9"/>
        <v>361</v>
      </c>
      <c r="AA17" s="44"/>
      <c r="AB17" s="44"/>
      <c r="AC17" s="44"/>
      <c r="AD17" s="44"/>
      <c r="AJ17" s="7"/>
      <c r="AK17" s="7"/>
      <c r="AN17" s="1">
        <v>3</v>
      </c>
      <c r="AO17" s="1">
        <f>'Deepfakes gesamt (120)'!Q17</f>
        <v>3</v>
      </c>
      <c r="AP17" s="45">
        <f t="shared" si="12"/>
        <v>70</v>
      </c>
      <c r="AQ17" s="45">
        <f t="shared" si="13"/>
        <v>34</v>
      </c>
      <c r="AR17" s="44">
        <f t="shared" si="14"/>
        <v>-36</v>
      </c>
      <c r="AS17" s="44">
        <f t="shared" si="15"/>
        <v>1296</v>
      </c>
      <c r="AT17" s="44"/>
      <c r="AU17" s="44"/>
      <c r="AV17" s="44"/>
      <c r="AW17" s="44"/>
    </row>
    <row r="18" spans="1:57" x14ac:dyDescent="0.2">
      <c r="A18" s="33">
        <v>17</v>
      </c>
      <c r="B18" s="1">
        <v>4</v>
      </c>
      <c r="C18" s="1">
        <f>'Deepfakes gesamt (120)'!L18</f>
        <v>7</v>
      </c>
      <c r="D18" s="45">
        <f t="shared" si="0"/>
        <v>108</v>
      </c>
      <c r="E18" s="45">
        <f t="shared" si="1"/>
        <v>46</v>
      </c>
      <c r="F18" s="44">
        <f t="shared" si="2"/>
        <v>-62</v>
      </c>
      <c r="G18" s="44">
        <f t="shared" si="3"/>
        <v>3844</v>
      </c>
      <c r="H18" s="44"/>
      <c r="I18" s="44"/>
      <c r="J18" s="44"/>
      <c r="K18" s="44"/>
      <c r="U18" s="1">
        <v>4</v>
      </c>
      <c r="V18" s="1">
        <v>1</v>
      </c>
      <c r="W18" s="45">
        <f t="shared" si="6"/>
        <v>108</v>
      </c>
      <c r="X18" s="45">
        <f t="shared" si="7"/>
        <v>51</v>
      </c>
      <c r="Y18" s="44">
        <f t="shared" si="8"/>
        <v>-57</v>
      </c>
      <c r="Z18" s="44">
        <f t="shared" si="9"/>
        <v>3249</v>
      </c>
      <c r="AA18" s="44"/>
      <c r="AB18" s="44"/>
      <c r="AC18" s="44"/>
      <c r="AD18" s="44"/>
      <c r="AJ18" s="7"/>
      <c r="AK18" s="7" t="s">
        <v>360</v>
      </c>
      <c r="AN18" s="1">
        <v>4</v>
      </c>
      <c r="AO18" s="1">
        <f>'Deepfakes gesamt (120)'!Q18</f>
        <v>4</v>
      </c>
      <c r="AP18" s="45">
        <f t="shared" si="12"/>
        <v>108</v>
      </c>
      <c r="AQ18" s="45">
        <f t="shared" si="13"/>
        <v>72.5</v>
      </c>
      <c r="AR18" s="44">
        <f t="shared" si="14"/>
        <v>-35.5</v>
      </c>
      <c r="AS18" s="44">
        <f t="shared" si="15"/>
        <v>1260.25</v>
      </c>
      <c r="AT18" s="44"/>
      <c r="AU18" s="44"/>
      <c r="AV18" s="44"/>
      <c r="AW18" s="44"/>
    </row>
    <row r="19" spans="1:57" x14ac:dyDescent="0.2">
      <c r="A19" s="33">
        <v>18</v>
      </c>
      <c r="B19" s="1">
        <v>4</v>
      </c>
      <c r="C19" s="1">
        <f>'Deepfakes gesamt (120)'!L19</f>
        <v>8</v>
      </c>
      <c r="D19" s="45">
        <f t="shared" si="0"/>
        <v>108</v>
      </c>
      <c r="E19" s="45">
        <f t="shared" si="1"/>
        <v>67.5</v>
      </c>
      <c r="F19" s="44">
        <f t="shared" si="2"/>
        <v>-40.5</v>
      </c>
      <c r="G19" s="44">
        <f t="shared" si="3"/>
        <v>1640.25</v>
      </c>
      <c r="H19" s="44"/>
      <c r="I19" s="44"/>
      <c r="J19" s="44"/>
      <c r="K19" s="44"/>
      <c r="U19" s="1">
        <v>4</v>
      </c>
      <c r="V19" s="1">
        <v>1</v>
      </c>
      <c r="W19" s="45">
        <f t="shared" si="6"/>
        <v>108</v>
      </c>
      <c r="X19" s="45">
        <f t="shared" si="7"/>
        <v>51</v>
      </c>
      <c r="Y19" s="44">
        <f t="shared" si="8"/>
        <v>-57</v>
      </c>
      <c r="Z19" s="44">
        <f t="shared" si="9"/>
        <v>3249</v>
      </c>
      <c r="AA19" s="44"/>
      <c r="AB19" s="44"/>
      <c r="AC19" s="44"/>
      <c r="AD19" s="44"/>
      <c r="AJ19" s="7"/>
      <c r="AK19" s="7" t="s">
        <v>383</v>
      </c>
      <c r="AN19" s="1">
        <v>4</v>
      </c>
      <c r="AO19" s="1">
        <f>'Deepfakes gesamt (120)'!Q19</f>
        <v>3</v>
      </c>
      <c r="AP19" s="45">
        <f t="shared" si="12"/>
        <v>108</v>
      </c>
      <c r="AQ19" s="45">
        <f t="shared" si="13"/>
        <v>34</v>
      </c>
      <c r="AR19" s="44">
        <f t="shared" si="14"/>
        <v>-74</v>
      </c>
      <c r="AS19" s="44">
        <f t="shared" si="15"/>
        <v>5476</v>
      </c>
      <c r="AT19" s="44"/>
      <c r="AU19" s="44"/>
      <c r="AV19" s="44"/>
      <c r="AW19" s="44"/>
    </row>
    <row r="20" spans="1:57" x14ac:dyDescent="0.2">
      <c r="A20" s="33">
        <v>19</v>
      </c>
      <c r="B20" s="1">
        <v>4</v>
      </c>
      <c r="C20" s="1">
        <f>'Deepfakes gesamt (120)'!L20</f>
        <v>4</v>
      </c>
      <c r="D20" s="45">
        <f t="shared" si="0"/>
        <v>108</v>
      </c>
      <c r="E20" s="45">
        <f t="shared" si="1"/>
        <v>4.5</v>
      </c>
      <c r="F20" s="44">
        <f t="shared" si="2"/>
        <v>-103.5</v>
      </c>
      <c r="G20" s="44">
        <f t="shared" si="3"/>
        <v>10712.25</v>
      </c>
      <c r="H20" s="44"/>
      <c r="I20" s="44"/>
      <c r="J20" s="44"/>
      <c r="K20" s="44"/>
      <c r="U20" s="1">
        <v>4</v>
      </c>
      <c r="V20" s="1">
        <v>1</v>
      </c>
      <c r="W20" s="45">
        <f t="shared" si="6"/>
        <v>108</v>
      </c>
      <c r="X20" s="45">
        <f t="shared" si="7"/>
        <v>51</v>
      </c>
      <c r="Y20" s="44">
        <f t="shared" si="8"/>
        <v>-57</v>
      </c>
      <c r="Z20" s="44">
        <f t="shared" si="9"/>
        <v>3249</v>
      </c>
      <c r="AA20" s="44"/>
      <c r="AB20" s="44"/>
      <c r="AC20" s="44"/>
      <c r="AD20" s="44"/>
      <c r="AJ20" s="7"/>
      <c r="AK20" s="7" t="s">
        <v>358</v>
      </c>
      <c r="AN20" s="1">
        <v>4</v>
      </c>
      <c r="AO20" s="1">
        <f>'Deepfakes gesamt (120)'!Q20</f>
        <v>3</v>
      </c>
      <c r="AP20" s="45">
        <f t="shared" si="12"/>
        <v>108</v>
      </c>
      <c r="AQ20" s="45">
        <f t="shared" si="13"/>
        <v>34</v>
      </c>
      <c r="AR20" s="44">
        <f t="shared" si="14"/>
        <v>-74</v>
      </c>
      <c r="AS20" s="44">
        <f t="shared" si="15"/>
        <v>5476</v>
      </c>
      <c r="AT20" s="44"/>
      <c r="AU20" s="44"/>
      <c r="AV20" s="44"/>
      <c r="AW20" s="44"/>
    </row>
    <row r="21" spans="1:57" x14ac:dyDescent="0.2">
      <c r="A21" s="33">
        <v>20</v>
      </c>
      <c r="B21" s="1">
        <v>3</v>
      </c>
      <c r="C21" s="1">
        <f>'Deepfakes gesamt (120)'!L21</f>
        <v>8</v>
      </c>
      <c r="D21" s="45">
        <f t="shared" si="0"/>
        <v>70</v>
      </c>
      <c r="E21" s="45">
        <f t="shared" si="1"/>
        <v>67.5</v>
      </c>
      <c r="F21" s="44">
        <f t="shared" si="2"/>
        <v>-2.5</v>
      </c>
      <c r="G21" s="44">
        <f t="shared" si="3"/>
        <v>6.25</v>
      </c>
      <c r="H21" s="44"/>
      <c r="I21" s="44"/>
      <c r="J21" s="44"/>
      <c r="K21" s="44"/>
      <c r="U21" s="1">
        <v>3</v>
      </c>
      <c r="V21" s="1">
        <v>1</v>
      </c>
      <c r="W21" s="45">
        <f t="shared" si="6"/>
        <v>70</v>
      </c>
      <c r="X21" s="45">
        <f t="shared" si="7"/>
        <v>51</v>
      </c>
      <c r="Y21" s="44">
        <f t="shared" si="8"/>
        <v>-19</v>
      </c>
      <c r="Z21" s="44">
        <f t="shared" si="9"/>
        <v>361</v>
      </c>
      <c r="AA21" s="44"/>
      <c r="AB21" s="44"/>
      <c r="AC21" s="44"/>
      <c r="AD21" s="44"/>
      <c r="AK21" s="7" t="s">
        <v>384</v>
      </c>
      <c r="AN21" s="1">
        <v>3</v>
      </c>
      <c r="AO21" s="1">
        <f>'Deepfakes gesamt (120)'!Q21</f>
        <v>3</v>
      </c>
      <c r="AP21" s="45">
        <f t="shared" si="12"/>
        <v>70</v>
      </c>
      <c r="AQ21" s="45">
        <f t="shared" si="13"/>
        <v>34</v>
      </c>
      <c r="AR21" s="44">
        <f t="shared" si="14"/>
        <v>-36</v>
      </c>
      <c r="AS21" s="44">
        <f t="shared" si="15"/>
        <v>1296</v>
      </c>
      <c r="AT21" s="44"/>
      <c r="AU21" s="44"/>
      <c r="AV21" s="44"/>
      <c r="AW21" s="44"/>
    </row>
    <row r="22" spans="1:57" x14ac:dyDescent="0.2">
      <c r="A22" s="33">
        <v>21</v>
      </c>
      <c r="B22" s="1">
        <v>4</v>
      </c>
      <c r="C22" s="1">
        <f>'Deepfakes gesamt (120)'!L22</f>
        <v>5</v>
      </c>
      <c r="D22" s="45">
        <f t="shared" si="0"/>
        <v>108</v>
      </c>
      <c r="E22" s="45">
        <f t="shared" si="1"/>
        <v>11</v>
      </c>
      <c r="F22" s="44">
        <f t="shared" si="2"/>
        <v>-97</v>
      </c>
      <c r="G22" s="44">
        <f t="shared" si="3"/>
        <v>9409</v>
      </c>
      <c r="H22" s="44"/>
      <c r="I22" s="44"/>
      <c r="J22" s="44"/>
      <c r="K22" s="44"/>
      <c r="U22" s="1">
        <v>4</v>
      </c>
      <c r="V22" s="1">
        <v>1</v>
      </c>
      <c r="W22" s="45">
        <f t="shared" si="6"/>
        <v>108</v>
      </c>
      <c r="X22" s="45">
        <f t="shared" si="7"/>
        <v>51</v>
      </c>
      <c r="Y22" s="44">
        <f t="shared" si="8"/>
        <v>-57</v>
      </c>
      <c r="Z22" s="44">
        <f t="shared" si="9"/>
        <v>3249</v>
      </c>
      <c r="AA22" s="44"/>
      <c r="AB22" s="44"/>
      <c r="AC22" s="44"/>
      <c r="AD22" s="44"/>
      <c r="AN22" s="1">
        <v>4</v>
      </c>
      <c r="AO22" s="1">
        <f>'Deepfakes gesamt (120)'!Q22</f>
        <v>4</v>
      </c>
      <c r="AP22" s="45">
        <f t="shared" si="12"/>
        <v>108</v>
      </c>
      <c r="AQ22" s="45">
        <f t="shared" si="13"/>
        <v>72.5</v>
      </c>
      <c r="AR22" s="44">
        <f t="shared" si="14"/>
        <v>-35.5</v>
      </c>
      <c r="AS22" s="44">
        <f t="shared" si="15"/>
        <v>1260.25</v>
      </c>
      <c r="AT22" s="44"/>
      <c r="AU22" s="44"/>
      <c r="AV22" s="44"/>
      <c r="AW22" s="44"/>
    </row>
    <row r="23" spans="1:57" x14ac:dyDescent="0.2">
      <c r="A23" s="33">
        <v>22</v>
      </c>
      <c r="B23" s="1">
        <v>2</v>
      </c>
      <c r="C23" s="1">
        <f>'Deepfakes gesamt (120)'!L23</f>
        <v>10</v>
      </c>
      <c r="D23" s="45">
        <f t="shared" si="0"/>
        <v>26.5</v>
      </c>
      <c r="E23" s="45">
        <f t="shared" si="1"/>
        <v>110.5</v>
      </c>
      <c r="F23" s="44">
        <f t="shared" si="2"/>
        <v>84</v>
      </c>
      <c r="G23" s="44">
        <f t="shared" si="3"/>
        <v>7056</v>
      </c>
      <c r="H23" s="44"/>
      <c r="I23" s="44"/>
      <c r="J23" s="44"/>
      <c r="K23" s="44"/>
      <c r="U23" s="1">
        <v>2</v>
      </c>
      <c r="V23" s="1">
        <v>1</v>
      </c>
      <c r="W23" s="45">
        <f t="shared" si="6"/>
        <v>26.5</v>
      </c>
      <c r="X23" s="45">
        <f t="shared" si="7"/>
        <v>51</v>
      </c>
      <c r="Y23" s="44">
        <f t="shared" si="8"/>
        <v>24.5</v>
      </c>
      <c r="Z23" s="44">
        <f t="shared" si="9"/>
        <v>600.25</v>
      </c>
      <c r="AA23" s="44"/>
      <c r="AB23" s="44"/>
      <c r="AC23" s="44"/>
      <c r="AD23" s="44"/>
      <c r="AN23" s="1">
        <v>2</v>
      </c>
      <c r="AO23" s="1">
        <f>'Deepfakes gesamt (120)'!Q23</f>
        <v>5</v>
      </c>
      <c r="AP23" s="45">
        <f t="shared" si="12"/>
        <v>26.5</v>
      </c>
      <c r="AQ23" s="45">
        <f t="shared" si="13"/>
        <v>107</v>
      </c>
      <c r="AR23" s="44">
        <f t="shared" si="14"/>
        <v>80.5</v>
      </c>
      <c r="AS23" s="44">
        <f t="shared" si="15"/>
        <v>6480.25</v>
      </c>
      <c r="AT23" s="44"/>
      <c r="AU23" s="44"/>
      <c r="AV23" s="44"/>
      <c r="AW23" s="44"/>
    </row>
    <row r="24" spans="1:57" x14ac:dyDescent="0.2">
      <c r="A24" s="33">
        <v>23</v>
      </c>
      <c r="B24" s="1">
        <v>4</v>
      </c>
      <c r="C24" s="1">
        <f>'Deepfakes gesamt (120)'!L24</f>
        <v>8</v>
      </c>
      <c r="D24" s="45">
        <f t="shared" si="0"/>
        <v>108</v>
      </c>
      <c r="E24" s="45">
        <f t="shared" si="1"/>
        <v>67.5</v>
      </c>
      <c r="F24" s="44">
        <f t="shared" si="2"/>
        <v>-40.5</v>
      </c>
      <c r="G24" s="44">
        <f t="shared" si="3"/>
        <v>1640.25</v>
      </c>
      <c r="H24" s="44"/>
      <c r="I24" s="44"/>
      <c r="J24" s="44"/>
      <c r="K24" s="44"/>
      <c r="U24" s="1">
        <v>4</v>
      </c>
      <c r="V24" s="1">
        <v>1</v>
      </c>
      <c r="W24" s="45">
        <f t="shared" si="6"/>
        <v>108</v>
      </c>
      <c r="X24" s="45">
        <f t="shared" si="7"/>
        <v>51</v>
      </c>
      <c r="Y24" s="44">
        <f t="shared" si="8"/>
        <v>-57</v>
      </c>
      <c r="Z24" s="44">
        <f t="shared" si="9"/>
        <v>3249</v>
      </c>
      <c r="AA24" s="44"/>
      <c r="AB24" s="44"/>
      <c r="AC24" s="44"/>
      <c r="AD24" s="44"/>
      <c r="AJ24" t="s">
        <v>385</v>
      </c>
      <c r="AK24">
        <f>COUNTIF(V2:V121,1)</f>
        <v>101</v>
      </c>
      <c r="AL24" s="4">
        <f>AK24/AK26</f>
        <v>0.84166666666666667</v>
      </c>
      <c r="AN24" s="1">
        <v>4</v>
      </c>
      <c r="AO24" s="1">
        <f>'Deepfakes gesamt (120)'!Q24</f>
        <v>3</v>
      </c>
      <c r="AP24" s="45">
        <f t="shared" si="12"/>
        <v>108</v>
      </c>
      <c r="AQ24" s="45">
        <f t="shared" si="13"/>
        <v>34</v>
      </c>
      <c r="AR24" s="44">
        <f t="shared" si="14"/>
        <v>-74</v>
      </c>
      <c r="AS24" s="44">
        <f t="shared" si="15"/>
        <v>5476</v>
      </c>
      <c r="AT24" s="44"/>
      <c r="AU24" s="44"/>
      <c r="AV24" s="44"/>
      <c r="AW24" s="44"/>
      <c r="BE24" s="4"/>
    </row>
    <row r="25" spans="1:57" x14ac:dyDescent="0.2">
      <c r="A25" s="33">
        <v>24</v>
      </c>
      <c r="B25" s="1">
        <v>3</v>
      </c>
      <c r="C25" s="1">
        <f>'Deepfakes gesamt (120)'!L25</f>
        <v>10</v>
      </c>
      <c r="D25" s="45">
        <f t="shared" si="0"/>
        <v>70</v>
      </c>
      <c r="E25" s="45">
        <f t="shared" si="1"/>
        <v>110.5</v>
      </c>
      <c r="F25" s="44">
        <f t="shared" si="2"/>
        <v>40.5</v>
      </c>
      <c r="G25" s="44">
        <f t="shared" si="3"/>
        <v>1640.25</v>
      </c>
      <c r="H25" s="44"/>
      <c r="I25" s="44"/>
      <c r="J25" s="44"/>
      <c r="K25" s="44"/>
      <c r="U25" s="1">
        <v>3</v>
      </c>
      <c r="V25" s="1">
        <v>1</v>
      </c>
      <c r="W25" s="45">
        <f t="shared" si="6"/>
        <v>70</v>
      </c>
      <c r="X25" s="45">
        <f t="shared" si="7"/>
        <v>51</v>
      </c>
      <c r="Y25" s="44">
        <f t="shared" si="8"/>
        <v>-19</v>
      </c>
      <c r="Z25" s="44">
        <f t="shared" si="9"/>
        <v>361</v>
      </c>
      <c r="AA25" s="44"/>
      <c r="AB25" s="44"/>
      <c r="AC25" s="44"/>
      <c r="AD25" s="44"/>
      <c r="AJ25" t="s">
        <v>386</v>
      </c>
      <c r="AK25">
        <f>COUNTIF(V2:V121,2)</f>
        <v>19</v>
      </c>
      <c r="AL25" s="4">
        <f>AK25/AK26</f>
        <v>0.15833333333333333</v>
      </c>
      <c r="AN25" s="1">
        <v>3</v>
      </c>
      <c r="AO25" s="1">
        <f>'Deepfakes gesamt (120)'!Q25</f>
        <v>5</v>
      </c>
      <c r="AP25" s="45">
        <f t="shared" si="12"/>
        <v>70</v>
      </c>
      <c r="AQ25" s="45">
        <f t="shared" si="13"/>
        <v>107</v>
      </c>
      <c r="AR25" s="44">
        <f t="shared" si="14"/>
        <v>37</v>
      </c>
      <c r="AS25" s="44">
        <f t="shared" si="15"/>
        <v>1369</v>
      </c>
      <c r="AT25" s="44"/>
      <c r="AU25" s="44"/>
      <c r="AV25" s="44"/>
      <c r="AW25" s="44"/>
      <c r="BE25" s="4"/>
    </row>
    <row r="26" spans="1:57" x14ac:dyDescent="0.2">
      <c r="A26" s="33">
        <v>25</v>
      </c>
      <c r="B26" s="1">
        <v>4</v>
      </c>
      <c r="C26" s="1">
        <f>'Deepfakes gesamt (120)'!L26</f>
        <v>8</v>
      </c>
      <c r="D26" s="45">
        <f t="shared" si="0"/>
        <v>108</v>
      </c>
      <c r="E26" s="45">
        <f t="shared" si="1"/>
        <v>67.5</v>
      </c>
      <c r="F26" s="44">
        <f t="shared" si="2"/>
        <v>-40.5</v>
      </c>
      <c r="G26" s="44">
        <f t="shared" si="3"/>
        <v>1640.25</v>
      </c>
      <c r="H26" s="44"/>
      <c r="I26" s="44"/>
      <c r="J26" s="44"/>
      <c r="K26" s="44"/>
      <c r="U26" s="1">
        <v>4</v>
      </c>
      <c r="V26" s="1">
        <v>1</v>
      </c>
      <c r="W26" s="45">
        <f t="shared" si="6"/>
        <v>108</v>
      </c>
      <c r="X26" s="45">
        <f t="shared" si="7"/>
        <v>51</v>
      </c>
      <c r="Y26" s="44">
        <f t="shared" si="8"/>
        <v>-57</v>
      </c>
      <c r="Z26" s="44">
        <f t="shared" si="9"/>
        <v>3249</v>
      </c>
      <c r="AA26" s="44"/>
      <c r="AB26" s="44"/>
      <c r="AC26" s="44"/>
      <c r="AD26" s="44"/>
      <c r="AK26">
        <f>SUM(AK24:AK25)</f>
        <v>120</v>
      </c>
      <c r="AN26" s="1">
        <v>4</v>
      </c>
      <c r="AO26" s="1">
        <f>'Deepfakes gesamt (120)'!Q26</f>
        <v>3</v>
      </c>
      <c r="AP26" s="45">
        <f t="shared" si="12"/>
        <v>108</v>
      </c>
      <c r="AQ26" s="45">
        <f t="shared" si="13"/>
        <v>34</v>
      </c>
      <c r="AR26" s="44">
        <f t="shared" si="14"/>
        <v>-74</v>
      </c>
      <c r="AS26" s="44">
        <f t="shared" si="15"/>
        <v>5476</v>
      </c>
      <c r="AT26" s="44"/>
      <c r="AU26" s="44"/>
      <c r="AV26" s="44"/>
      <c r="AW26" s="44"/>
    </row>
    <row r="27" spans="1:57" x14ac:dyDescent="0.2">
      <c r="A27" s="33">
        <v>26</v>
      </c>
      <c r="B27" s="1">
        <v>4</v>
      </c>
      <c r="C27" s="1">
        <f>'Deepfakes gesamt (120)'!L27</f>
        <v>9</v>
      </c>
      <c r="D27" s="45">
        <f t="shared" si="0"/>
        <v>108</v>
      </c>
      <c r="E27" s="45">
        <f t="shared" si="1"/>
        <v>90.5</v>
      </c>
      <c r="F27" s="44">
        <f t="shared" si="2"/>
        <v>-17.5</v>
      </c>
      <c r="G27" s="44">
        <f t="shared" si="3"/>
        <v>306.25</v>
      </c>
      <c r="H27" s="44"/>
      <c r="I27" s="44"/>
      <c r="J27" s="44"/>
      <c r="K27" s="44"/>
      <c r="U27" s="1">
        <v>4</v>
      </c>
      <c r="V27" s="1">
        <v>1</v>
      </c>
      <c r="W27" s="45">
        <f t="shared" si="6"/>
        <v>108</v>
      </c>
      <c r="X27" s="45">
        <f t="shared" si="7"/>
        <v>51</v>
      </c>
      <c r="Y27" s="44">
        <f t="shared" si="8"/>
        <v>-57</v>
      </c>
      <c r="Z27" s="44">
        <f t="shared" si="9"/>
        <v>3249</v>
      </c>
      <c r="AA27" s="44"/>
      <c r="AB27" s="44"/>
      <c r="AC27" s="44"/>
      <c r="AD27" s="44"/>
      <c r="AN27" s="1">
        <v>4</v>
      </c>
      <c r="AO27" s="1">
        <f>'Deepfakes gesamt (120)'!Q27</f>
        <v>4</v>
      </c>
      <c r="AP27" s="45">
        <f t="shared" si="12"/>
        <v>108</v>
      </c>
      <c r="AQ27" s="45">
        <f t="shared" si="13"/>
        <v>72.5</v>
      </c>
      <c r="AR27" s="44">
        <f t="shared" si="14"/>
        <v>-35.5</v>
      </c>
      <c r="AS27" s="44">
        <f t="shared" si="15"/>
        <v>1260.25</v>
      </c>
      <c r="AT27" s="44"/>
      <c r="AU27" s="44"/>
      <c r="AV27" s="44"/>
      <c r="AW27" s="44"/>
    </row>
    <row r="28" spans="1:57" x14ac:dyDescent="0.2">
      <c r="A28" s="33">
        <v>27</v>
      </c>
      <c r="B28" s="1">
        <v>3</v>
      </c>
      <c r="C28" s="1">
        <f>'Deepfakes gesamt (120)'!L28</f>
        <v>10</v>
      </c>
      <c r="D28" s="45">
        <f t="shared" si="0"/>
        <v>70</v>
      </c>
      <c r="E28" s="45">
        <f t="shared" si="1"/>
        <v>110.5</v>
      </c>
      <c r="F28" s="44">
        <f t="shared" si="2"/>
        <v>40.5</v>
      </c>
      <c r="G28" s="44">
        <f t="shared" si="3"/>
        <v>1640.25</v>
      </c>
      <c r="H28" s="44"/>
      <c r="I28" s="44"/>
      <c r="J28" s="44"/>
      <c r="K28" s="44"/>
      <c r="U28" s="1">
        <v>3</v>
      </c>
      <c r="V28" s="1">
        <v>1</v>
      </c>
      <c r="W28" s="45">
        <f t="shared" si="6"/>
        <v>70</v>
      </c>
      <c r="X28" s="45">
        <f t="shared" si="7"/>
        <v>51</v>
      </c>
      <c r="Y28" s="44">
        <f t="shared" si="8"/>
        <v>-19</v>
      </c>
      <c r="Z28" s="44">
        <f t="shared" si="9"/>
        <v>361</v>
      </c>
      <c r="AA28" s="44"/>
      <c r="AB28" s="44"/>
      <c r="AC28" s="44"/>
      <c r="AD28" s="44"/>
      <c r="AN28" s="1">
        <v>3</v>
      </c>
      <c r="AO28" s="1">
        <f>'Deepfakes gesamt (120)'!Q28</f>
        <v>5</v>
      </c>
      <c r="AP28" s="45">
        <f t="shared" si="12"/>
        <v>70</v>
      </c>
      <c r="AQ28" s="45">
        <f t="shared" si="13"/>
        <v>107</v>
      </c>
      <c r="AR28" s="44">
        <f t="shared" si="14"/>
        <v>37</v>
      </c>
      <c r="AS28" s="44">
        <f t="shared" si="15"/>
        <v>1369</v>
      </c>
      <c r="AT28" s="44"/>
      <c r="AU28" s="44"/>
      <c r="AV28" s="44"/>
      <c r="AW28" s="44"/>
    </row>
    <row r="29" spans="1:57" x14ac:dyDescent="0.2">
      <c r="A29" s="33">
        <v>28</v>
      </c>
      <c r="B29" s="1">
        <v>3</v>
      </c>
      <c r="C29" s="1">
        <f>'Deepfakes gesamt (120)'!L29</f>
        <v>10</v>
      </c>
      <c r="D29" s="45">
        <f t="shared" si="0"/>
        <v>70</v>
      </c>
      <c r="E29" s="45">
        <f t="shared" si="1"/>
        <v>110.5</v>
      </c>
      <c r="F29" s="44">
        <f t="shared" si="2"/>
        <v>40.5</v>
      </c>
      <c r="G29" s="44">
        <f t="shared" si="3"/>
        <v>1640.25</v>
      </c>
      <c r="H29" s="44"/>
      <c r="I29" s="44"/>
      <c r="J29" s="44"/>
      <c r="K29" s="44"/>
      <c r="U29" s="1">
        <v>3</v>
      </c>
      <c r="V29" s="1">
        <v>1</v>
      </c>
      <c r="W29" s="45">
        <f t="shared" si="6"/>
        <v>70</v>
      </c>
      <c r="X29" s="45">
        <f t="shared" si="7"/>
        <v>51</v>
      </c>
      <c r="Y29" s="44">
        <f t="shared" si="8"/>
        <v>-19</v>
      </c>
      <c r="Z29" s="44">
        <f t="shared" si="9"/>
        <v>361</v>
      </c>
      <c r="AA29" s="44"/>
      <c r="AB29" s="44"/>
      <c r="AC29" s="44"/>
      <c r="AD29" s="44"/>
      <c r="AN29" s="1">
        <v>3</v>
      </c>
      <c r="AO29" s="1">
        <f>'Deepfakes gesamt (120)'!Q29</f>
        <v>5</v>
      </c>
      <c r="AP29" s="45">
        <f t="shared" si="12"/>
        <v>70</v>
      </c>
      <c r="AQ29" s="45">
        <f t="shared" si="13"/>
        <v>107</v>
      </c>
      <c r="AR29" s="44">
        <f t="shared" si="14"/>
        <v>37</v>
      </c>
      <c r="AS29" s="44">
        <f t="shared" si="15"/>
        <v>1369</v>
      </c>
      <c r="AT29" s="44"/>
      <c r="AU29" s="44"/>
      <c r="AV29" s="44"/>
      <c r="AW29" s="44"/>
    </row>
    <row r="30" spans="1:57" x14ac:dyDescent="0.2">
      <c r="A30" s="33">
        <v>29</v>
      </c>
      <c r="B30" s="1">
        <v>3</v>
      </c>
      <c r="C30" s="1">
        <f>'Deepfakes gesamt (120)'!L30</f>
        <v>8</v>
      </c>
      <c r="D30" s="45">
        <f t="shared" si="0"/>
        <v>70</v>
      </c>
      <c r="E30" s="45">
        <f t="shared" si="1"/>
        <v>67.5</v>
      </c>
      <c r="F30" s="44">
        <f t="shared" si="2"/>
        <v>-2.5</v>
      </c>
      <c r="G30" s="44">
        <f t="shared" si="3"/>
        <v>6.25</v>
      </c>
      <c r="H30" s="44"/>
      <c r="I30" s="44"/>
      <c r="J30" s="44"/>
      <c r="K30" s="44"/>
      <c r="U30" s="1">
        <v>3</v>
      </c>
      <c r="V30" s="1">
        <v>1</v>
      </c>
      <c r="W30" s="45">
        <f t="shared" si="6"/>
        <v>70</v>
      </c>
      <c r="X30" s="45">
        <f t="shared" si="7"/>
        <v>51</v>
      </c>
      <c r="Y30" s="44">
        <f t="shared" si="8"/>
        <v>-19</v>
      </c>
      <c r="Z30" s="44">
        <f t="shared" si="9"/>
        <v>361</v>
      </c>
      <c r="AA30" s="44"/>
      <c r="AB30" s="44"/>
      <c r="AC30" s="44"/>
      <c r="AD30" s="44"/>
      <c r="AN30" s="1">
        <v>3</v>
      </c>
      <c r="AO30" s="1">
        <f>'Deepfakes gesamt (120)'!Q30</f>
        <v>3</v>
      </c>
      <c r="AP30" s="45">
        <f t="shared" si="12"/>
        <v>70</v>
      </c>
      <c r="AQ30" s="45">
        <f t="shared" si="13"/>
        <v>34</v>
      </c>
      <c r="AR30" s="44">
        <f t="shared" si="14"/>
        <v>-36</v>
      </c>
      <c r="AS30" s="44">
        <f t="shared" si="15"/>
        <v>1296</v>
      </c>
      <c r="AT30" s="44"/>
      <c r="AU30" s="44"/>
      <c r="AV30" s="44"/>
      <c r="AW30" s="44"/>
    </row>
    <row r="31" spans="1:57" x14ac:dyDescent="0.2">
      <c r="A31" s="33">
        <v>30</v>
      </c>
      <c r="B31" s="1">
        <v>2</v>
      </c>
      <c r="C31" s="1">
        <f>'Deepfakes gesamt (120)'!L31</f>
        <v>6</v>
      </c>
      <c r="D31" s="45">
        <f t="shared" si="0"/>
        <v>26.5</v>
      </c>
      <c r="E31" s="45">
        <f t="shared" si="1"/>
        <v>26.5</v>
      </c>
      <c r="F31" s="44">
        <f t="shared" si="2"/>
        <v>0</v>
      </c>
      <c r="G31" s="44">
        <f t="shared" si="3"/>
        <v>0</v>
      </c>
      <c r="H31" s="44"/>
      <c r="I31" s="44"/>
      <c r="J31" s="44"/>
      <c r="K31" s="44"/>
      <c r="U31" s="1">
        <v>2</v>
      </c>
      <c r="V31" s="1">
        <v>1</v>
      </c>
      <c r="W31" s="45">
        <f t="shared" si="6"/>
        <v>26.5</v>
      </c>
      <c r="X31" s="45">
        <f t="shared" si="7"/>
        <v>51</v>
      </c>
      <c r="Y31" s="44">
        <f t="shared" si="8"/>
        <v>24.5</v>
      </c>
      <c r="Z31" s="44">
        <f t="shared" si="9"/>
        <v>600.25</v>
      </c>
      <c r="AA31" s="44"/>
      <c r="AB31" s="44"/>
      <c r="AC31" s="44"/>
      <c r="AD31" s="44"/>
      <c r="AN31" s="1">
        <v>2</v>
      </c>
      <c r="AO31" s="1">
        <f>'Deepfakes gesamt (120)'!Q31</f>
        <v>3</v>
      </c>
      <c r="AP31" s="45">
        <f t="shared" si="12"/>
        <v>26.5</v>
      </c>
      <c r="AQ31" s="45">
        <f t="shared" si="13"/>
        <v>34</v>
      </c>
      <c r="AR31" s="44">
        <f t="shared" si="14"/>
        <v>7.5</v>
      </c>
      <c r="AS31" s="44">
        <f t="shared" si="15"/>
        <v>56.25</v>
      </c>
      <c r="AT31" s="44"/>
      <c r="AU31" s="44"/>
      <c r="AV31" s="44"/>
      <c r="AW31" s="44"/>
    </row>
    <row r="32" spans="1:57" x14ac:dyDescent="0.2">
      <c r="A32" s="33">
        <v>31</v>
      </c>
      <c r="B32" s="1">
        <v>3</v>
      </c>
      <c r="C32" s="1">
        <f>'Deepfakes gesamt (120)'!L32</f>
        <v>10</v>
      </c>
      <c r="D32" s="45">
        <f t="shared" si="0"/>
        <v>70</v>
      </c>
      <c r="E32" s="45">
        <f t="shared" si="1"/>
        <v>110.5</v>
      </c>
      <c r="F32" s="44">
        <f t="shared" si="2"/>
        <v>40.5</v>
      </c>
      <c r="G32" s="44">
        <f t="shared" si="3"/>
        <v>1640.25</v>
      </c>
      <c r="H32" s="44"/>
      <c r="I32" s="44"/>
      <c r="J32" s="44"/>
      <c r="K32" s="44"/>
      <c r="U32" s="1">
        <v>3</v>
      </c>
      <c r="V32" s="1">
        <v>1</v>
      </c>
      <c r="W32" s="45">
        <f t="shared" si="6"/>
        <v>70</v>
      </c>
      <c r="X32" s="45">
        <f t="shared" si="7"/>
        <v>51</v>
      </c>
      <c r="Y32" s="44">
        <f t="shared" si="8"/>
        <v>-19</v>
      </c>
      <c r="Z32" s="44">
        <f t="shared" si="9"/>
        <v>361</v>
      </c>
      <c r="AA32" s="44"/>
      <c r="AB32" s="44"/>
      <c r="AC32" s="44"/>
      <c r="AD32" s="44"/>
      <c r="AN32" s="1">
        <v>3</v>
      </c>
      <c r="AO32" s="1">
        <f>'Deepfakes gesamt (120)'!Q32</f>
        <v>5</v>
      </c>
      <c r="AP32" s="45">
        <f t="shared" si="12"/>
        <v>70</v>
      </c>
      <c r="AQ32" s="45">
        <f t="shared" si="13"/>
        <v>107</v>
      </c>
      <c r="AR32" s="44">
        <f t="shared" si="14"/>
        <v>37</v>
      </c>
      <c r="AS32" s="44">
        <f t="shared" si="15"/>
        <v>1369</v>
      </c>
      <c r="AT32" s="44"/>
      <c r="AU32" s="44"/>
      <c r="AV32" s="44"/>
      <c r="AW32" s="44"/>
    </row>
    <row r="33" spans="1:57" x14ac:dyDescent="0.2">
      <c r="A33" s="33">
        <v>32</v>
      </c>
      <c r="B33" s="1">
        <v>4</v>
      </c>
      <c r="C33" s="1">
        <f>'Deepfakes gesamt (120)'!L33</f>
        <v>9</v>
      </c>
      <c r="D33" s="45">
        <f t="shared" si="0"/>
        <v>108</v>
      </c>
      <c r="E33" s="45">
        <f t="shared" si="1"/>
        <v>90.5</v>
      </c>
      <c r="F33" s="44">
        <f t="shared" si="2"/>
        <v>-17.5</v>
      </c>
      <c r="G33" s="44">
        <f t="shared" si="3"/>
        <v>306.25</v>
      </c>
      <c r="H33" s="44"/>
      <c r="I33" s="44"/>
      <c r="J33" s="44"/>
      <c r="K33" s="44"/>
      <c r="U33" s="1">
        <v>4</v>
      </c>
      <c r="V33" s="1">
        <v>1</v>
      </c>
      <c r="W33" s="45">
        <f t="shared" si="6"/>
        <v>108</v>
      </c>
      <c r="X33" s="45">
        <f t="shared" si="7"/>
        <v>51</v>
      </c>
      <c r="Y33" s="44">
        <f t="shared" si="8"/>
        <v>-57</v>
      </c>
      <c r="Z33" s="44">
        <f t="shared" si="9"/>
        <v>3249</v>
      </c>
      <c r="AA33" s="44"/>
      <c r="AB33" s="44"/>
      <c r="AC33" s="44"/>
      <c r="AD33" s="44"/>
      <c r="AN33" s="1">
        <v>4</v>
      </c>
      <c r="AO33" s="1">
        <f>'Deepfakes gesamt (120)'!Q33</f>
        <v>4</v>
      </c>
      <c r="AP33" s="45">
        <f t="shared" si="12"/>
        <v>108</v>
      </c>
      <c r="AQ33" s="45">
        <f t="shared" si="13"/>
        <v>72.5</v>
      </c>
      <c r="AR33" s="44">
        <f t="shared" si="14"/>
        <v>-35.5</v>
      </c>
      <c r="AS33" s="44">
        <f t="shared" si="15"/>
        <v>1260.25</v>
      </c>
      <c r="AT33" s="44"/>
      <c r="AU33" s="44"/>
      <c r="AV33" s="44"/>
      <c r="AW33" s="44"/>
    </row>
    <row r="34" spans="1:57" x14ac:dyDescent="0.2">
      <c r="A34" s="33">
        <v>33</v>
      </c>
      <c r="B34" s="1">
        <v>3</v>
      </c>
      <c r="C34" s="1">
        <f>'Deepfakes gesamt (120)'!L34</f>
        <v>8</v>
      </c>
      <c r="D34" s="45">
        <f t="shared" si="0"/>
        <v>70</v>
      </c>
      <c r="E34" s="45">
        <f t="shared" si="1"/>
        <v>67.5</v>
      </c>
      <c r="F34" s="44">
        <f t="shared" si="2"/>
        <v>-2.5</v>
      </c>
      <c r="G34" s="44">
        <f t="shared" si="3"/>
        <v>6.25</v>
      </c>
      <c r="H34" s="44"/>
      <c r="I34" s="44"/>
      <c r="J34" s="44"/>
      <c r="K34" s="44"/>
      <c r="U34" s="1">
        <v>3</v>
      </c>
      <c r="V34" s="1">
        <v>1</v>
      </c>
      <c r="W34" s="45">
        <f t="shared" si="6"/>
        <v>70</v>
      </c>
      <c r="X34" s="45">
        <f t="shared" si="7"/>
        <v>51</v>
      </c>
      <c r="Y34" s="44">
        <f t="shared" si="8"/>
        <v>-19</v>
      </c>
      <c r="Z34" s="44">
        <f t="shared" si="9"/>
        <v>361</v>
      </c>
      <c r="AA34" s="44"/>
      <c r="AB34" s="44"/>
      <c r="AC34" s="44"/>
      <c r="AD34" s="44"/>
      <c r="AN34" s="1">
        <v>3</v>
      </c>
      <c r="AO34" s="1">
        <f>'Deepfakes gesamt (120)'!Q34</f>
        <v>4</v>
      </c>
      <c r="AP34" s="45">
        <f t="shared" si="12"/>
        <v>70</v>
      </c>
      <c r="AQ34" s="45">
        <f t="shared" si="13"/>
        <v>72.5</v>
      </c>
      <c r="AR34" s="44">
        <f t="shared" si="14"/>
        <v>2.5</v>
      </c>
      <c r="AS34" s="44">
        <f t="shared" si="15"/>
        <v>6.25</v>
      </c>
      <c r="AT34" s="44"/>
      <c r="AU34" s="44"/>
      <c r="AV34" s="44"/>
      <c r="AW34" s="44"/>
    </row>
    <row r="35" spans="1:57" x14ac:dyDescent="0.2">
      <c r="A35" s="33">
        <v>34</v>
      </c>
      <c r="B35" s="1">
        <v>4</v>
      </c>
      <c r="C35" s="1">
        <f>'Deepfakes gesamt (120)'!L35</f>
        <v>9</v>
      </c>
      <c r="D35" s="45">
        <f t="shared" si="0"/>
        <v>108</v>
      </c>
      <c r="E35" s="45">
        <f t="shared" si="1"/>
        <v>90.5</v>
      </c>
      <c r="F35" s="44">
        <f t="shared" si="2"/>
        <v>-17.5</v>
      </c>
      <c r="G35" s="44">
        <f t="shared" si="3"/>
        <v>306.25</v>
      </c>
      <c r="H35" s="44"/>
      <c r="I35" s="44"/>
      <c r="J35" s="44"/>
      <c r="K35" s="44"/>
      <c r="L35" s="36"/>
      <c r="M35" s="36"/>
      <c r="N35" s="36"/>
      <c r="O35" s="36"/>
      <c r="P35" s="36"/>
      <c r="Q35" s="36"/>
      <c r="R35" s="36"/>
      <c r="S35" s="36"/>
      <c r="U35" s="1">
        <v>4</v>
      </c>
      <c r="V35" s="1">
        <v>1</v>
      </c>
      <c r="W35" s="45">
        <f t="shared" si="6"/>
        <v>108</v>
      </c>
      <c r="X35" s="45">
        <f t="shared" si="7"/>
        <v>51</v>
      </c>
      <c r="Y35" s="44">
        <f t="shared" si="8"/>
        <v>-57</v>
      </c>
      <c r="Z35" s="44">
        <f t="shared" si="9"/>
        <v>3249</v>
      </c>
      <c r="AA35" s="44"/>
      <c r="AB35" s="44"/>
      <c r="AC35" s="44"/>
      <c r="AD35" s="44"/>
      <c r="AE35" s="36"/>
      <c r="AF35" s="36"/>
      <c r="AG35" s="36"/>
      <c r="AH35" s="36"/>
      <c r="AI35" s="36"/>
      <c r="AJ35" s="36"/>
      <c r="AK35" s="36"/>
      <c r="AL35" s="36"/>
      <c r="AN35" s="1">
        <v>4</v>
      </c>
      <c r="AO35" s="1">
        <f>'Deepfakes gesamt (120)'!Q35</f>
        <v>4</v>
      </c>
      <c r="AP35" s="45">
        <f t="shared" si="12"/>
        <v>108</v>
      </c>
      <c r="AQ35" s="45">
        <f t="shared" si="13"/>
        <v>72.5</v>
      </c>
      <c r="AR35" s="44">
        <f t="shared" si="14"/>
        <v>-35.5</v>
      </c>
      <c r="AS35" s="44">
        <f t="shared" si="15"/>
        <v>1260.25</v>
      </c>
      <c r="AT35" s="44"/>
      <c r="AU35" s="44"/>
      <c r="AV35" s="44"/>
      <c r="AW35" s="44"/>
      <c r="AX35" s="36"/>
      <c r="AY35" s="36"/>
      <c r="AZ35" s="36"/>
      <c r="BA35" s="36"/>
      <c r="BB35" s="36"/>
      <c r="BC35" s="36"/>
      <c r="BD35" s="36"/>
      <c r="BE35" s="36"/>
    </row>
    <row r="36" spans="1:57" x14ac:dyDescent="0.2">
      <c r="A36" s="33">
        <v>35</v>
      </c>
      <c r="B36" s="1">
        <v>1</v>
      </c>
      <c r="C36" s="1">
        <f>'Deepfakes gesamt (120)'!L36</f>
        <v>9</v>
      </c>
      <c r="D36" s="45">
        <f t="shared" si="0"/>
        <v>4.5</v>
      </c>
      <c r="E36" s="45">
        <f t="shared" si="1"/>
        <v>90.5</v>
      </c>
      <c r="F36" s="44">
        <f t="shared" si="2"/>
        <v>86</v>
      </c>
      <c r="G36" s="44">
        <f t="shared" si="3"/>
        <v>7396</v>
      </c>
      <c r="H36" s="44"/>
      <c r="I36" s="44"/>
      <c r="J36" s="44"/>
      <c r="K36" s="44"/>
      <c r="U36" s="1">
        <v>1</v>
      </c>
      <c r="V36" s="1">
        <v>1</v>
      </c>
      <c r="W36" s="45">
        <f t="shared" si="6"/>
        <v>4.5</v>
      </c>
      <c r="X36" s="45">
        <f t="shared" si="7"/>
        <v>51</v>
      </c>
      <c r="Y36" s="44">
        <f t="shared" si="8"/>
        <v>46.5</v>
      </c>
      <c r="Z36" s="44">
        <f t="shared" si="9"/>
        <v>2162.25</v>
      </c>
      <c r="AA36" s="44"/>
      <c r="AB36" s="44"/>
      <c r="AC36" s="44"/>
      <c r="AD36" s="44"/>
      <c r="AN36" s="1">
        <v>1</v>
      </c>
      <c r="AO36" s="1">
        <f>'Deepfakes gesamt (120)'!Q36</f>
        <v>4</v>
      </c>
      <c r="AP36" s="45">
        <f t="shared" si="12"/>
        <v>4.5</v>
      </c>
      <c r="AQ36" s="45">
        <f t="shared" si="13"/>
        <v>72.5</v>
      </c>
      <c r="AR36" s="44">
        <f t="shared" si="14"/>
        <v>68</v>
      </c>
      <c r="AS36" s="44">
        <f t="shared" si="15"/>
        <v>4624</v>
      </c>
      <c r="AT36" s="44"/>
      <c r="AU36" s="44"/>
      <c r="AV36" s="44"/>
      <c r="AW36" s="44"/>
    </row>
    <row r="37" spans="1:57" x14ac:dyDescent="0.2">
      <c r="A37" s="33">
        <v>36</v>
      </c>
      <c r="B37" s="1">
        <v>2</v>
      </c>
      <c r="C37" s="1">
        <f>'Deepfakes gesamt (120)'!L37</f>
        <v>10</v>
      </c>
      <c r="D37" s="45">
        <f t="shared" si="0"/>
        <v>26.5</v>
      </c>
      <c r="E37" s="45">
        <f t="shared" si="1"/>
        <v>110.5</v>
      </c>
      <c r="F37" s="44">
        <f t="shared" si="2"/>
        <v>84</v>
      </c>
      <c r="G37" s="44">
        <f t="shared" si="3"/>
        <v>7056</v>
      </c>
      <c r="H37" s="44"/>
      <c r="I37" s="44"/>
      <c r="J37" s="44"/>
      <c r="K37" s="44"/>
      <c r="U37" s="1">
        <v>2</v>
      </c>
      <c r="V37" s="1">
        <v>2</v>
      </c>
      <c r="W37" s="45">
        <f t="shared" si="6"/>
        <v>26.5</v>
      </c>
      <c r="X37" s="45">
        <f t="shared" si="7"/>
        <v>111</v>
      </c>
      <c r="Y37" s="44">
        <f t="shared" si="8"/>
        <v>84.5</v>
      </c>
      <c r="Z37" s="44">
        <f t="shared" si="9"/>
        <v>7140.25</v>
      </c>
      <c r="AA37" s="44"/>
      <c r="AB37" s="44"/>
      <c r="AC37" s="44"/>
      <c r="AD37" s="44"/>
      <c r="AN37" s="1">
        <v>2</v>
      </c>
      <c r="AO37" s="1">
        <f>'Deepfakes gesamt (120)'!Q37</f>
        <v>5</v>
      </c>
      <c r="AP37" s="45">
        <f t="shared" si="12"/>
        <v>26.5</v>
      </c>
      <c r="AQ37" s="45">
        <f t="shared" si="13"/>
        <v>107</v>
      </c>
      <c r="AR37" s="44">
        <f t="shared" si="14"/>
        <v>80.5</v>
      </c>
      <c r="AS37" s="44">
        <f t="shared" si="15"/>
        <v>6480.25</v>
      </c>
      <c r="AT37" s="44"/>
      <c r="AU37" s="44"/>
      <c r="AV37" s="44"/>
      <c r="AW37" s="44"/>
    </row>
    <row r="38" spans="1:57" x14ac:dyDescent="0.2">
      <c r="A38" s="33">
        <v>37</v>
      </c>
      <c r="B38" s="1">
        <v>4</v>
      </c>
      <c r="C38" s="1">
        <f>'Deepfakes gesamt (120)'!L38</f>
        <v>9</v>
      </c>
      <c r="D38" s="45">
        <f t="shared" si="0"/>
        <v>108</v>
      </c>
      <c r="E38" s="45">
        <f t="shared" si="1"/>
        <v>90.5</v>
      </c>
      <c r="F38" s="44">
        <f t="shared" si="2"/>
        <v>-17.5</v>
      </c>
      <c r="G38" s="44">
        <f t="shared" si="3"/>
        <v>306.25</v>
      </c>
      <c r="H38" s="44"/>
      <c r="I38" s="44"/>
      <c r="J38" s="44"/>
      <c r="K38" s="44"/>
      <c r="U38" s="1">
        <v>4</v>
      </c>
      <c r="V38" s="1">
        <v>1</v>
      </c>
      <c r="W38" s="45">
        <f t="shared" si="6"/>
        <v>108</v>
      </c>
      <c r="X38" s="45">
        <f t="shared" si="7"/>
        <v>51</v>
      </c>
      <c r="Y38" s="44">
        <f t="shared" si="8"/>
        <v>-57</v>
      </c>
      <c r="Z38" s="44">
        <f t="shared" si="9"/>
        <v>3249</v>
      </c>
      <c r="AA38" s="44"/>
      <c r="AB38" s="44"/>
      <c r="AC38" s="44"/>
      <c r="AD38" s="44"/>
      <c r="AN38" s="1">
        <v>4</v>
      </c>
      <c r="AO38" s="1">
        <f>'Deepfakes gesamt (120)'!Q38</f>
        <v>4</v>
      </c>
      <c r="AP38" s="45">
        <f t="shared" si="12"/>
        <v>108</v>
      </c>
      <c r="AQ38" s="45">
        <f t="shared" si="13"/>
        <v>72.5</v>
      </c>
      <c r="AR38" s="44">
        <f t="shared" si="14"/>
        <v>-35.5</v>
      </c>
      <c r="AS38" s="44">
        <f t="shared" si="15"/>
        <v>1260.25</v>
      </c>
      <c r="AT38" s="44"/>
      <c r="AU38" s="44"/>
      <c r="AV38" s="44"/>
      <c r="AW38" s="44"/>
    </row>
    <row r="39" spans="1:57" x14ac:dyDescent="0.2">
      <c r="A39" s="33">
        <v>38</v>
      </c>
      <c r="B39" s="1">
        <v>3</v>
      </c>
      <c r="C39" s="1">
        <f>'Deepfakes gesamt (120)'!L39</f>
        <v>6</v>
      </c>
      <c r="D39" s="45">
        <f t="shared" si="0"/>
        <v>70</v>
      </c>
      <c r="E39" s="45">
        <f t="shared" si="1"/>
        <v>26.5</v>
      </c>
      <c r="F39" s="44">
        <f t="shared" si="2"/>
        <v>-43.5</v>
      </c>
      <c r="G39" s="44">
        <f t="shared" si="3"/>
        <v>1892.25</v>
      </c>
      <c r="H39" s="44"/>
      <c r="I39" s="44"/>
      <c r="J39" s="44"/>
      <c r="K39" s="44"/>
      <c r="U39" s="1">
        <v>3</v>
      </c>
      <c r="V39" s="1">
        <v>1</v>
      </c>
      <c r="W39" s="45">
        <f t="shared" si="6"/>
        <v>70</v>
      </c>
      <c r="X39" s="45">
        <f t="shared" si="7"/>
        <v>51</v>
      </c>
      <c r="Y39" s="44">
        <f t="shared" si="8"/>
        <v>-19</v>
      </c>
      <c r="Z39" s="44">
        <f t="shared" si="9"/>
        <v>361</v>
      </c>
      <c r="AA39" s="44"/>
      <c r="AB39" s="44"/>
      <c r="AC39" s="44"/>
      <c r="AD39" s="44"/>
      <c r="AN39" s="1">
        <v>3</v>
      </c>
      <c r="AO39" s="1">
        <f>'Deepfakes gesamt (120)'!Q39</f>
        <v>2</v>
      </c>
      <c r="AP39" s="45">
        <f t="shared" si="12"/>
        <v>70</v>
      </c>
      <c r="AQ39" s="45">
        <f t="shared" si="13"/>
        <v>9.5</v>
      </c>
      <c r="AR39" s="44">
        <f t="shared" si="14"/>
        <v>-60.5</v>
      </c>
      <c r="AS39" s="44">
        <f t="shared" si="15"/>
        <v>3660.25</v>
      </c>
      <c r="AT39" s="44"/>
      <c r="AU39" s="44"/>
      <c r="AV39" s="44"/>
      <c r="AW39" s="44"/>
    </row>
    <row r="40" spans="1:57" x14ac:dyDescent="0.2">
      <c r="A40" s="33">
        <v>39</v>
      </c>
      <c r="B40" s="1">
        <v>2</v>
      </c>
      <c r="C40" s="1">
        <f>'Deepfakes gesamt (120)'!L40</f>
        <v>5</v>
      </c>
      <c r="D40" s="45">
        <f t="shared" si="0"/>
        <v>26.5</v>
      </c>
      <c r="E40" s="45">
        <f t="shared" si="1"/>
        <v>11</v>
      </c>
      <c r="F40" s="44">
        <f t="shared" si="2"/>
        <v>-15.5</v>
      </c>
      <c r="G40" s="44">
        <f t="shared" si="3"/>
        <v>240.25</v>
      </c>
      <c r="H40" s="44"/>
      <c r="I40" s="44"/>
      <c r="J40" s="44"/>
      <c r="K40" s="44"/>
      <c r="L40" s="36"/>
      <c r="M40" s="36"/>
      <c r="N40" s="36"/>
      <c r="O40" s="36"/>
      <c r="P40" s="36"/>
      <c r="Q40" s="36"/>
      <c r="R40" s="36"/>
      <c r="S40" s="36"/>
      <c r="U40" s="1">
        <v>2</v>
      </c>
      <c r="V40" s="1">
        <v>1</v>
      </c>
      <c r="W40" s="45">
        <f t="shared" si="6"/>
        <v>26.5</v>
      </c>
      <c r="X40" s="45">
        <f t="shared" si="7"/>
        <v>51</v>
      </c>
      <c r="Y40" s="44">
        <f t="shared" si="8"/>
        <v>24.5</v>
      </c>
      <c r="Z40" s="44">
        <f t="shared" si="9"/>
        <v>600.25</v>
      </c>
      <c r="AA40" s="44"/>
      <c r="AB40" s="44"/>
      <c r="AC40" s="44"/>
      <c r="AD40" s="44"/>
      <c r="AE40" s="36"/>
      <c r="AF40" s="36"/>
      <c r="AG40" s="36"/>
      <c r="AH40" s="36"/>
      <c r="AI40" s="36"/>
      <c r="AJ40" s="36"/>
      <c r="AK40" s="36"/>
      <c r="AL40" s="36"/>
      <c r="AN40" s="1">
        <v>2</v>
      </c>
      <c r="AO40" s="1">
        <f>'Deepfakes gesamt (120)'!Q40</f>
        <v>1</v>
      </c>
      <c r="AP40" s="45">
        <f t="shared" si="12"/>
        <v>26.5</v>
      </c>
      <c r="AQ40" s="45">
        <f t="shared" si="13"/>
        <v>1.5</v>
      </c>
      <c r="AR40" s="44">
        <f t="shared" si="14"/>
        <v>-25</v>
      </c>
      <c r="AS40" s="44">
        <f t="shared" si="15"/>
        <v>625</v>
      </c>
      <c r="AT40" s="44"/>
      <c r="AU40" s="44"/>
      <c r="AV40" s="44"/>
      <c r="AW40" s="44"/>
      <c r="AX40" s="36"/>
      <c r="AY40" s="36"/>
      <c r="AZ40" s="36"/>
      <c r="BA40" s="36"/>
      <c r="BB40" s="36"/>
      <c r="BC40" s="36"/>
      <c r="BD40" s="36"/>
      <c r="BE40" s="36"/>
    </row>
    <row r="41" spans="1:57" x14ac:dyDescent="0.2">
      <c r="A41" s="33">
        <v>40</v>
      </c>
      <c r="B41" s="1">
        <v>3</v>
      </c>
      <c r="C41" s="1">
        <f>'Deepfakes gesamt (120)'!L41</f>
        <v>10</v>
      </c>
      <c r="D41" s="45">
        <f t="shared" si="0"/>
        <v>70</v>
      </c>
      <c r="E41" s="45">
        <f t="shared" si="1"/>
        <v>110.5</v>
      </c>
      <c r="F41" s="44">
        <f t="shared" si="2"/>
        <v>40.5</v>
      </c>
      <c r="G41" s="44">
        <f t="shared" si="3"/>
        <v>1640.25</v>
      </c>
      <c r="H41" s="44"/>
      <c r="I41" s="44"/>
      <c r="J41" s="44"/>
      <c r="K41" s="44"/>
      <c r="L41" s="36"/>
      <c r="M41" s="36"/>
      <c r="N41" s="36"/>
      <c r="O41" s="36"/>
      <c r="P41" s="36"/>
      <c r="Q41" s="36"/>
      <c r="R41" s="36"/>
      <c r="S41" s="36"/>
      <c r="U41" s="1">
        <v>3</v>
      </c>
      <c r="V41" s="1">
        <v>1</v>
      </c>
      <c r="W41" s="45">
        <f t="shared" si="6"/>
        <v>70</v>
      </c>
      <c r="X41" s="45">
        <f t="shared" si="7"/>
        <v>51</v>
      </c>
      <c r="Y41" s="44">
        <f t="shared" si="8"/>
        <v>-19</v>
      </c>
      <c r="Z41" s="44">
        <f t="shared" si="9"/>
        <v>361</v>
      </c>
      <c r="AA41" s="44"/>
      <c r="AB41" s="44"/>
      <c r="AC41" s="44"/>
      <c r="AD41" s="44"/>
      <c r="AE41" s="36"/>
      <c r="AF41" s="36"/>
      <c r="AG41" s="36"/>
      <c r="AH41" s="36"/>
      <c r="AI41" s="36"/>
      <c r="AJ41" s="36"/>
      <c r="AK41" s="36"/>
      <c r="AL41" s="36"/>
      <c r="AN41" s="1">
        <v>3</v>
      </c>
      <c r="AO41" s="1">
        <f>'Deepfakes gesamt (120)'!Q41</f>
        <v>5</v>
      </c>
      <c r="AP41" s="45">
        <f t="shared" si="12"/>
        <v>70</v>
      </c>
      <c r="AQ41" s="45">
        <f t="shared" si="13"/>
        <v>107</v>
      </c>
      <c r="AR41" s="44">
        <f t="shared" si="14"/>
        <v>37</v>
      </c>
      <c r="AS41" s="44">
        <f t="shared" si="15"/>
        <v>1369</v>
      </c>
      <c r="AT41" s="44"/>
      <c r="AU41" s="44"/>
      <c r="AV41" s="44"/>
      <c r="AW41" s="44"/>
      <c r="AX41" s="36"/>
      <c r="AY41" s="36"/>
      <c r="AZ41" s="36"/>
      <c r="BA41" s="36"/>
      <c r="BB41" s="36"/>
      <c r="BC41" s="36"/>
      <c r="BD41" s="36"/>
      <c r="BE41" s="36"/>
    </row>
    <row r="42" spans="1:57" x14ac:dyDescent="0.2">
      <c r="A42" s="33">
        <v>41</v>
      </c>
      <c r="B42" s="1">
        <v>3</v>
      </c>
      <c r="C42" s="1">
        <f>'Deepfakes gesamt (120)'!L42</f>
        <v>8</v>
      </c>
      <c r="D42" s="45">
        <f t="shared" si="0"/>
        <v>70</v>
      </c>
      <c r="E42" s="45">
        <f t="shared" si="1"/>
        <v>67.5</v>
      </c>
      <c r="F42" s="44">
        <f t="shared" si="2"/>
        <v>-2.5</v>
      </c>
      <c r="G42" s="44">
        <f t="shared" si="3"/>
        <v>6.25</v>
      </c>
      <c r="H42" s="44"/>
      <c r="I42" s="44"/>
      <c r="J42" s="44"/>
      <c r="K42" s="44"/>
      <c r="L42" s="36"/>
      <c r="M42" s="36"/>
      <c r="N42" s="36"/>
      <c r="O42" s="36"/>
      <c r="P42" s="36"/>
      <c r="Q42" s="36"/>
      <c r="R42" s="36"/>
      <c r="S42" s="36"/>
      <c r="U42" s="1">
        <v>3</v>
      </c>
      <c r="V42" s="1">
        <v>1</v>
      </c>
      <c r="W42" s="45">
        <f t="shared" si="6"/>
        <v>70</v>
      </c>
      <c r="X42" s="45">
        <f t="shared" si="7"/>
        <v>51</v>
      </c>
      <c r="Y42" s="44">
        <f t="shared" si="8"/>
        <v>-19</v>
      </c>
      <c r="Z42" s="44">
        <f t="shared" si="9"/>
        <v>361</v>
      </c>
      <c r="AA42" s="44"/>
      <c r="AB42" s="44"/>
      <c r="AC42" s="44"/>
      <c r="AD42" s="44"/>
      <c r="AE42" s="36"/>
      <c r="AF42" s="36"/>
      <c r="AG42" s="36"/>
      <c r="AH42" s="36"/>
      <c r="AI42" s="36"/>
      <c r="AJ42" s="36"/>
      <c r="AK42" s="36"/>
      <c r="AL42" s="36"/>
      <c r="AN42" s="1">
        <v>3</v>
      </c>
      <c r="AO42" s="1">
        <f>'Deepfakes gesamt (120)'!Q42</f>
        <v>4</v>
      </c>
      <c r="AP42" s="45">
        <f t="shared" si="12"/>
        <v>70</v>
      </c>
      <c r="AQ42" s="45">
        <f t="shared" si="13"/>
        <v>72.5</v>
      </c>
      <c r="AR42" s="44">
        <f t="shared" si="14"/>
        <v>2.5</v>
      </c>
      <c r="AS42" s="44">
        <f t="shared" si="15"/>
        <v>6.25</v>
      </c>
      <c r="AT42" s="44"/>
      <c r="AU42" s="44"/>
      <c r="AV42" s="44"/>
      <c r="AW42" s="44"/>
      <c r="AX42" s="36"/>
      <c r="AY42" s="36"/>
      <c r="AZ42" s="36"/>
      <c r="BA42" s="36"/>
      <c r="BB42" s="36"/>
      <c r="BC42" s="36"/>
      <c r="BD42" s="36"/>
      <c r="BE42" s="36"/>
    </row>
    <row r="43" spans="1:57" x14ac:dyDescent="0.2">
      <c r="A43" s="33">
        <v>42</v>
      </c>
      <c r="B43" s="1">
        <v>2</v>
      </c>
      <c r="C43" s="1">
        <f>'Deepfakes gesamt (120)'!L43</f>
        <v>8</v>
      </c>
      <c r="D43" s="45">
        <f t="shared" si="0"/>
        <v>26.5</v>
      </c>
      <c r="E43" s="45">
        <f t="shared" si="1"/>
        <v>67.5</v>
      </c>
      <c r="F43" s="44">
        <f t="shared" si="2"/>
        <v>41</v>
      </c>
      <c r="G43" s="44">
        <f t="shared" si="3"/>
        <v>1681</v>
      </c>
      <c r="H43" s="44"/>
      <c r="I43" s="44"/>
      <c r="J43" s="44"/>
      <c r="K43" s="44"/>
      <c r="U43" s="1">
        <v>2</v>
      </c>
      <c r="V43" s="1">
        <v>1</v>
      </c>
      <c r="W43" s="45">
        <f t="shared" si="6"/>
        <v>26.5</v>
      </c>
      <c r="X43" s="45">
        <f t="shared" si="7"/>
        <v>51</v>
      </c>
      <c r="Y43" s="44">
        <f t="shared" si="8"/>
        <v>24.5</v>
      </c>
      <c r="Z43" s="44">
        <f t="shared" si="9"/>
        <v>600.25</v>
      </c>
      <c r="AA43" s="44"/>
      <c r="AB43" s="44"/>
      <c r="AC43" s="44"/>
      <c r="AD43" s="44"/>
      <c r="AN43" s="1">
        <v>2</v>
      </c>
      <c r="AO43" s="1">
        <f>'Deepfakes gesamt (120)'!Q43</f>
        <v>4</v>
      </c>
      <c r="AP43" s="45">
        <f t="shared" si="12"/>
        <v>26.5</v>
      </c>
      <c r="AQ43" s="45">
        <f t="shared" si="13"/>
        <v>72.5</v>
      </c>
      <c r="AR43" s="44">
        <f t="shared" si="14"/>
        <v>46</v>
      </c>
      <c r="AS43" s="44">
        <f t="shared" si="15"/>
        <v>2116</v>
      </c>
      <c r="AT43" s="44"/>
      <c r="AU43" s="44"/>
      <c r="AV43" s="44"/>
      <c r="AW43" s="44"/>
    </row>
    <row r="44" spans="1:57" x14ac:dyDescent="0.2">
      <c r="A44" s="33">
        <v>43</v>
      </c>
      <c r="B44" s="1">
        <v>2</v>
      </c>
      <c r="C44" s="1">
        <f>'Deepfakes gesamt (120)'!L44</f>
        <v>10</v>
      </c>
      <c r="D44" s="45">
        <f t="shared" si="0"/>
        <v>26.5</v>
      </c>
      <c r="E44" s="45">
        <f t="shared" si="1"/>
        <v>110.5</v>
      </c>
      <c r="F44" s="44">
        <f t="shared" si="2"/>
        <v>84</v>
      </c>
      <c r="G44" s="44">
        <f t="shared" si="3"/>
        <v>7056</v>
      </c>
      <c r="H44" s="44"/>
      <c r="I44" s="44"/>
      <c r="J44" s="44"/>
      <c r="K44" s="44"/>
      <c r="U44" s="1">
        <v>2</v>
      </c>
      <c r="V44" s="1">
        <v>1</v>
      </c>
      <c r="W44" s="45">
        <f t="shared" si="6"/>
        <v>26.5</v>
      </c>
      <c r="X44" s="45">
        <f t="shared" si="7"/>
        <v>51</v>
      </c>
      <c r="Y44" s="44">
        <f t="shared" si="8"/>
        <v>24.5</v>
      </c>
      <c r="Z44" s="44">
        <f t="shared" si="9"/>
        <v>600.25</v>
      </c>
      <c r="AA44" s="44"/>
      <c r="AB44" s="44"/>
      <c r="AC44" s="44"/>
      <c r="AD44" s="44"/>
      <c r="AN44" s="1">
        <v>2</v>
      </c>
      <c r="AO44" s="1">
        <f>'Deepfakes gesamt (120)'!Q44</f>
        <v>5</v>
      </c>
      <c r="AP44" s="45">
        <f t="shared" si="12"/>
        <v>26.5</v>
      </c>
      <c r="AQ44" s="45">
        <f t="shared" si="13"/>
        <v>107</v>
      </c>
      <c r="AR44" s="44">
        <f t="shared" si="14"/>
        <v>80.5</v>
      </c>
      <c r="AS44" s="44">
        <f t="shared" si="15"/>
        <v>6480.25</v>
      </c>
      <c r="AT44" s="44"/>
      <c r="AU44" s="44"/>
      <c r="AV44" s="44"/>
      <c r="AW44" s="44"/>
    </row>
    <row r="45" spans="1:57" x14ac:dyDescent="0.2">
      <c r="A45" s="33">
        <v>44</v>
      </c>
      <c r="B45" s="1">
        <v>3</v>
      </c>
      <c r="C45" s="1">
        <f>'Deepfakes gesamt (120)'!L45</f>
        <v>9</v>
      </c>
      <c r="D45" s="45">
        <f t="shared" si="0"/>
        <v>70</v>
      </c>
      <c r="E45" s="45">
        <f t="shared" si="1"/>
        <v>90.5</v>
      </c>
      <c r="F45" s="44">
        <f t="shared" si="2"/>
        <v>20.5</v>
      </c>
      <c r="G45" s="44">
        <f t="shared" si="3"/>
        <v>420.25</v>
      </c>
      <c r="H45" s="44"/>
      <c r="I45" s="44"/>
      <c r="J45" s="44"/>
      <c r="K45" s="44"/>
      <c r="U45" s="1">
        <v>3</v>
      </c>
      <c r="V45" s="1">
        <v>1</v>
      </c>
      <c r="W45" s="45">
        <f t="shared" si="6"/>
        <v>70</v>
      </c>
      <c r="X45" s="45">
        <f t="shared" si="7"/>
        <v>51</v>
      </c>
      <c r="Y45" s="44">
        <f t="shared" si="8"/>
        <v>-19</v>
      </c>
      <c r="Z45" s="44">
        <f t="shared" si="9"/>
        <v>361</v>
      </c>
      <c r="AA45" s="44"/>
      <c r="AB45" s="44"/>
      <c r="AC45" s="44"/>
      <c r="AD45" s="44"/>
      <c r="AN45" s="1">
        <v>3</v>
      </c>
      <c r="AO45" s="1">
        <f>'Deepfakes gesamt (120)'!Q45</f>
        <v>4</v>
      </c>
      <c r="AP45" s="45">
        <f t="shared" si="12"/>
        <v>70</v>
      </c>
      <c r="AQ45" s="45">
        <f t="shared" si="13"/>
        <v>72.5</v>
      </c>
      <c r="AR45" s="44">
        <f t="shared" si="14"/>
        <v>2.5</v>
      </c>
      <c r="AS45" s="44">
        <f t="shared" si="15"/>
        <v>6.25</v>
      </c>
      <c r="AT45" s="44"/>
      <c r="AU45" s="44"/>
      <c r="AV45" s="44"/>
      <c r="AW45" s="44"/>
    </row>
    <row r="46" spans="1:57" x14ac:dyDescent="0.2">
      <c r="A46" s="33">
        <v>45</v>
      </c>
      <c r="B46" s="1">
        <v>3</v>
      </c>
      <c r="C46" s="1">
        <f>'Deepfakes gesamt (120)'!L46</f>
        <v>8</v>
      </c>
      <c r="D46" s="45">
        <f t="shared" si="0"/>
        <v>70</v>
      </c>
      <c r="E46" s="45">
        <f t="shared" si="1"/>
        <v>67.5</v>
      </c>
      <c r="F46" s="44">
        <f t="shared" si="2"/>
        <v>-2.5</v>
      </c>
      <c r="G46" s="44">
        <f t="shared" si="3"/>
        <v>6.25</v>
      </c>
      <c r="H46" s="44"/>
      <c r="I46" s="44"/>
      <c r="J46" s="44"/>
      <c r="K46" s="44"/>
      <c r="U46" s="1">
        <v>3</v>
      </c>
      <c r="V46" s="1">
        <v>1</v>
      </c>
      <c r="W46" s="45">
        <f t="shared" si="6"/>
        <v>70</v>
      </c>
      <c r="X46" s="45">
        <f t="shared" si="7"/>
        <v>51</v>
      </c>
      <c r="Y46" s="44">
        <f t="shared" si="8"/>
        <v>-19</v>
      </c>
      <c r="Z46" s="44">
        <f t="shared" si="9"/>
        <v>361</v>
      </c>
      <c r="AA46" s="44"/>
      <c r="AB46" s="44"/>
      <c r="AC46" s="44"/>
      <c r="AD46" s="44"/>
      <c r="AN46" s="1">
        <v>3</v>
      </c>
      <c r="AO46" s="1">
        <f>'Deepfakes gesamt (120)'!Q46</f>
        <v>4</v>
      </c>
      <c r="AP46" s="45">
        <f t="shared" si="12"/>
        <v>70</v>
      </c>
      <c r="AQ46" s="45">
        <f t="shared" si="13"/>
        <v>72.5</v>
      </c>
      <c r="AR46" s="44">
        <f t="shared" si="14"/>
        <v>2.5</v>
      </c>
      <c r="AS46" s="44">
        <f t="shared" si="15"/>
        <v>6.25</v>
      </c>
      <c r="AT46" s="44"/>
      <c r="AU46" s="44"/>
      <c r="AV46" s="44"/>
      <c r="AW46" s="44"/>
    </row>
    <row r="47" spans="1:57" x14ac:dyDescent="0.2">
      <c r="A47" s="33">
        <v>46</v>
      </c>
      <c r="B47" s="1">
        <v>2</v>
      </c>
      <c r="C47" s="1">
        <f>'Deepfakes gesamt (120)'!L47</f>
        <v>6</v>
      </c>
      <c r="D47" s="45">
        <f t="shared" si="0"/>
        <v>26.5</v>
      </c>
      <c r="E47" s="45">
        <f t="shared" si="1"/>
        <v>26.5</v>
      </c>
      <c r="F47" s="44">
        <f t="shared" si="2"/>
        <v>0</v>
      </c>
      <c r="G47" s="44">
        <f t="shared" si="3"/>
        <v>0</v>
      </c>
      <c r="H47" s="44"/>
      <c r="I47" s="44"/>
      <c r="J47" s="44"/>
      <c r="K47" s="44"/>
      <c r="L47" s="36"/>
      <c r="M47" s="36"/>
      <c r="N47" s="36"/>
      <c r="O47" s="36"/>
      <c r="P47" s="36"/>
      <c r="Q47" s="36"/>
      <c r="R47" s="36"/>
      <c r="S47" s="36"/>
      <c r="U47" s="1">
        <v>2</v>
      </c>
      <c r="V47" s="1">
        <v>2</v>
      </c>
      <c r="W47" s="45">
        <f t="shared" si="6"/>
        <v>26.5</v>
      </c>
      <c r="X47" s="45">
        <f t="shared" si="7"/>
        <v>111</v>
      </c>
      <c r="Y47" s="44">
        <f t="shared" si="8"/>
        <v>84.5</v>
      </c>
      <c r="Z47" s="44">
        <f t="shared" si="9"/>
        <v>7140.25</v>
      </c>
      <c r="AA47" s="44"/>
      <c r="AB47" s="44"/>
      <c r="AC47" s="44"/>
      <c r="AD47" s="44"/>
      <c r="AE47" s="36"/>
      <c r="AF47" s="36"/>
      <c r="AG47" s="36"/>
      <c r="AH47" s="36"/>
      <c r="AI47" s="36"/>
      <c r="AJ47" s="36"/>
      <c r="AK47" s="36"/>
      <c r="AL47" s="36"/>
      <c r="AN47" s="1">
        <v>2</v>
      </c>
      <c r="AO47" s="1">
        <f>'Deepfakes gesamt (120)'!Q47</f>
        <v>4</v>
      </c>
      <c r="AP47" s="45">
        <f t="shared" si="12"/>
        <v>26.5</v>
      </c>
      <c r="AQ47" s="45">
        <f t="shared" si="13"/>
        <v>72.5</v>
      </c>
      <c r="AR47" s="44">
        <f t="shared" si="14"/>
        <v>46</v>
      </c>
      <c r="AS47" s="44">
        <f t="shared" si="15"/>
        <v>2116</v>
      </c>
      <c r="AT47" s="44"/>
      <c r="AU47" s="44"/>
      <c r="AV47" s="44"/>
      <c r="AW47" s="44"/>
      <c r="AX47" s="36"/>
      <c r="AY47" s="36"/>
      <c r="AZ47" s="36"/>
      <c r="BA47" s="36"/>
      <c r="BB47" s="36"/>
      <c r="BC47" s="36"/>
      <c r="BD47" s="36"/>
      <c r="BE47" s="36"/>
    </row>
    <row r="48" spans="1:57" x14ac:dyDescent="0.2">
      <c r="A48" s="33">
        <v>47</v>
      </c>
      <c r="B48" s="1">
        <v>2</v>
      </c>
      <c r="C48" s="1">
        <f>'Deepfakes gesamt (120)'!L48</f>
        <v>5</v>
      </c>
      <c r="D48" s="45">
        <f t="shared" si="0"/>
        <v>26.5</v>
      </c>
      <c r="E48" s="45">
        <f t="shared" si="1"/>
        <v>11</v>
      </c>
      <c r="F48" s="44">
        <f t="shared" si="2"/>
        <v>-15.5</v>
      </c>
      <c r="G48" s="44">
        <f t="shared" si="3"/>
        <v>240.25</v>
      </c>
      <c r="H48" s="44"/>
      <c r="I48" s="44"/>
      <c r="J48" s="44"/>
      <c r="K48" s="44"/>
      <c r="U48" s="1">
        <v>2</v>
      </c>
      <c r="V48" s="1">
        <v>2</v>
      </c>
      <c r="W48" s="45">
        <f t="shared" si="6"/>
        <v>26.5</v>
      </c>
      <c r="X48" s="45">
        <f t="shared" si="7"/>
        <v>111</v>
      </c>
      <c r="Y48" s="44">
        <f t="shared" si="8"/>
        <v>84.5</v>
      </c>
      <c r="Z48" s="44">
        <f t="shared" si="9"/>
        <v>7140.25</v>
      </c>
      <c r="AA48" s="44"/>
      <c r="AB48" s="44"/>
      <c r="AC48" s="44"/>
      <c r="AD48" s="44"/>
      <c r="AN48" s="1">
        <v>2</v>
      </c>
      <c r="AO48" s="1">
        <f>'Deepfakes gesamt (120)'!Q48</f>
        <v>3</v>
      </c>
      <c r="AP48" s="45">
        <f t="shared" si="12"/>
        <v>26.5</v>
      </c>
      <c r="AQ48" s="45">
        <f t="shared" si="13"/>
        <v>34</v>
      </c>
      <c r="AR48" s="44">
        <f t="shared" si="14"/>
        <v>7.5</v>
      </c>
      <c r="AS48" s="44">
        <f t="shared" si="15"/>
        <v>56.25</v>
      </c>
      <c r="AT48" s="44"/>
      <c r="AU48" s="44"/>
      <c r="AV48" s="44"/>
      <c r="AW48" s="44"/>
    </row>
    <row r="49" spans="1:57" x14ac:dyDescent="0.2">
      <c r="A49" s="33">
        <v>48</v>
      </c>
      <c r="B49" s="1">
        <v>2</v>
      </c>
      <c r="C49" s="1">
        <f>'Deepfakes gesamt (120)'!L49</f>
        <v>10</v>
      </c>
      <c r="D49" s="45">
        <f t="shared" si="0"/>
        <v>26.5</v>
      </c>
      <c r="E49" s="45">
        <f t="shared" si="1"/>
        <v>110.5</v>
      </c>
      <c r="F49" s="44">
        <f t="shared" si="2"/>
        <v>84</v>
      </c>
      <c r="G49" s="44">
        <f t="shared" si="3"/>
        <v>7056</v>
      </c>
      <c r="H49" s="44"/>
      <c r="I49" s="44"/>
      <c r="J49" s="44"/>
      <c r="K49" s="44"/>
      <c r="U49" s="1">
        <v>2</v>
      </c>
      <c r="V49" s="1">
        <v>1</v>
      </c>
      <c r="W49" s="45">
        <f t="shared" si="6"/>
        <v>26.5</v>
      </c>
      <c r="X49" s="45">
        <f t="shared" si="7"/>
        <v>51</v>
      </c>
      <c r="Y49" s="44">
        <f t="shared" si="8"/>
        <v>24.5</v>
      </c>
      <c r="Z49" s="44">
        <f t="shared" si="9"/>
        <v>600.25</v>
      </c>
      <c r="AA49" s="44"/>
      <c r="AB49" s="44"/>
      <c r="AC49" s="44"/>
      <c r="AD49" s="44"/>
      <c r="AN49" s="1">
        <v>2</v>
      </c>
      <c r="AO49" s="1">
        <f>'Deepfakes gesamt (120)'!Q49</f>
        <v>5</v>
      </c>
      <c r="AP49" s="45">
        <f t="shared" si="12"/>
        <v>26.5</v>
      </c>
      <c r="AQ49" s="45">
        <f t="shared" si="13"/>
        <v>107</v>
      </c>
      <c r="AR49" s="44">
        <f t="shared" si="14"/>
        <v>80.5</v>
      </c>
      <c r="AS49" s="44">
        <f t="shared" si="15"/>
        <v>6480.25</v>
      </c>
      <c r="AT49" s="44"/>
      <c r="AU49" s="44"/>
      <c r="AV49" s="44"/>
      <c r="AW49" s="44"/>
    </row>
    <row r="50" spans="1:57" x14ac:dyDescent="0.2">
      <c r="A50" s="33">
        <v>49</v>
      </c>
      <c r="B50" s="1">
        <v>2</v>
      </c>
      <c r="C50" s="1">
        <f>'Deepfakes gesamt (120)'!L50</f>
        <v>6</v>
      </c>
      <c r="D50" s="45">
        <f t="shared" si="0"/>
        <v>26.5</v>
      </c>
      <c r="E50" s="45">
        <f t="shared" si="1"/>
        <v>26.5</v>
      </c>
      <c r="F50" s="44">
        <f t="shared" si="2"/>
        <v>0</v>
      </c>
      <c r="G50" s="44">
        <f t="shared" si="3"/>
        <v>0</v>
      </c>
      <c r="H50" s="44"/>
      <c r="I50" s="44"/>
      <c r="J50" s="44"/>
      <c r="K50" s="44"/>
      <c r="L50" s="36"/>
      <c r="M50" s="36"/>
      <c r="N50" s="36"/>
      <c r="O50" s="36"/>
      <c r="P50" s="36"/>
      <c r="Q50" s="36"/>
      <c r="R50" s="36"/>
      <c r="S50" s="36"/>
      <c r="U50" s="1">
        <v>2</v>
      </c>
      <c r="V50" s="1">
        <v>1</v>
      </c>
      <c r="W50" s="45">
        <f t="shared" si="6"/>
        <v>26.5</v>
      </c>
      <c r="X50" s="45">
        <f t="shared" si="7"/>
        <v>51</v>
      </c>
      <c r="Y50" s="44">
        <f t="shared" si="8"/>
        <v>24.5</v>
      </c>
      <c r="Z50" s="44">
        <f t="shared" si="9"/>
        <v>600.25</v>
      </c>
      <c r="AA50" s="44"/>
      <c r="AB50" s="44"/>
      <c r="AC50" s="44"/>
      <c r="AD50" s="44"/>
      <c r="AE50" s="36"/>
      <c r="AF50" s="36"/>
      <c r="AG50" s="36"/>
      <c r="AH50" s="36"/>
      <c r="AI50" s="36"/>
      <c r="AJ50" s="36"/>
      <c r="AK50" s="36"/>
      <c r="AL50" s="36"/>
      <c r="AN50" s="1">
        <v>2</v>
      </c>
      <c r="AO50" s="1">
        <f>'Deepfakes gesamt (120)'!Q50</f>
        <v>3</v>
      </c>
      <c r="AP50" s="45">
        <f t="shared" si="12"/>
        <v>26.5</v>
      </c>
      <c r="AQ50" s="45">
        <f t="shared" si="13"/>
        <v>34</v>
      </c>
      <c r="AR50" s="44">
        <f t="shared" si="14"/>
        <v>7.5</v>
      </c>
      <c r="AS50" s="44">
        <f t="shared" si="15"/>
        <v>56.25</v>
      </c>
      <c r="AT50" s="44"/>
      <c r="AU50" s="44"/>
      <c r="AV50" s="44"/>
      <c r="AW50" s="44"/>
      <c r="AX50" s="36"/>
      <c r="AY50" s="36"/>
      <c r="AZ50" s="36"/>
      <c r="BA50" s="36"/>
      <c r="BB50" s="36"/>
      <c r="BC50" s="36"/>
      <c r="BD50" s="36"/>
      <c r="BE50" s="36"/>
    </row>
    <row r="51" spans="1:57" x14ac:dyDescent="0.2">
      <c r="A51" s="33">
        <v>50</v>
      </c>
      <c r="B51" s="1">
        <v>3</v>
      </c>
      <c r="C51" s="1">
        <f>'Deepfakes gesamt (120)'!L51</f>
        <v>8</v>
      </c>
      <c r="D51" s="45">
        <f t="shared" si="0"/>
        <v>70</v>
      </c>
      <c r="E51" s="45">
        <f t="shared" si="1"/>
        <v>67.5</v>
      </c>
      <c r="F51" s="44">
        <f t="shared" si="2"/>
        <v>-2.5</v>
      </c>
      <c r="G51" s="44">
        <f t="shared" si="3"/>
        <v>6.25</v>
      </c>
      <c r="H51" s="44"/>
      <c r="I51" s="44"/>
      <c r="J51" s="44"/>
      <c r="K51" s="44"/>
      <c r="U51" s="1">
        <v>3</v>
      </c>
      <c r="V51" s="1">
        <v>2</v>
      </c>
      <c r="W51" s="45">
        <f t="shared" si="6"/>
        <v>70</v>
      </c>
      <c r="X51" s="45">
        <f t="shared" si="7"/>
        <v>111</v>
      </c>
      <c r="Y51" s="44">
        <f t="shared" si="8"/>
        <v>41</v>
      </c>
      <c r="Z51" s="44">
        <f t="shared" si="9"/>
        <v>1681</v>
      </c>
      <c r="AA51" s="44"/>
      <c r="AB51" s="44"/>
      <c r="AC51" s="44"/>
      <c r="AD51" s="44"/>
      <c r="AN51" s="1">
        <v>3</v>
      </c>
      <c r="AO51" s="1">
        <f>'Deepfakes gesamt (120)'!Q51</f>
        <v>3</v>
      </c>
      <c r="AP51" s="45">
        <f t="shared" si="12"/>
        <v>70</v>
      </c>
      <c r="AQ51" s="45">
        <f t="shared" si="13"/>
        <v>34</v>
      </c>
      <c r="AR51" s="44">
        <f t="shared" si="14"/>
        <v>-36</v>
      </c>
      <c r="AS51" s="44">
        <f t="shared" si="15"/>
        <v>1296</v>
      </c>
      <c r="AT51" s="44"/>
      <c r="AU51" s="44"/>
      <c r="AV51" s="44"/>
      <c r="AW51" s="44"/>
    </row>
    <row r="52" spans="1:57" x14ac:dyDescent="0.2">
      <c r="A52" s="33">
        <v>51</v>
      </c>
      <c r="B52" s="1">
        <v>1</v>
      </c>
      <c r="C52" s="1">
        <f>'Deepfakes gesamt (120)'!L52</f>
        <v>9</v>
      </c>
      <c r="D52" s="45">
        <f t="shared" si="0"/>
        <v>4.5</v>
      </c>
      <c r="E52" s="45">
        <f t="shared" si="1"/>
        <v>90.5</v>
      </c>
      <c r="F52" s="44">
        <f t="shared" si="2"/>
        <v>86</v>
      </c>
      <c r="G52" s="44">
        <f t="shared" si="3"/>
        <v>7396</v>
      </c>
      <c r="H52" s="44"/>
      <c r="I52" s="44"/>
      <c r="J52" s="44"/>
      <c r="K52" s="44"/>
      <c r="U52" s="1">
        <v>1</v>
      </c>
      <c r="V52" s="1">
        <v>2</v>
      </c>
      <c r="W52" s="45">
        <f t="shared" si="6"/>
        <v>4.5</v>
      </c>
      <c r="X52" s="45">
        <f t="shared" si="7"/>
        <v>111</v>
      </c>
      <c r="Y52" s="44">
        <f t="shared" si="8"/>
        <v>106.5</v>
      </c>
      <c r="Z52" s="44">
        <f t="shared" si="9"/>
        <v>11342.25</v>
      </c>
      <c r="AA52" s="44"/>
      <c r="AB52" s="44"/>
      <c r="AC52" s="44"/>
      <c r="AD52" s="44"/>
      <c r="AN52" s="1">
        <v>1</v>
      </c>
      <c r="AO52" s="1">
        <f>'Deepfakes gesamt (120)'!Q52</f>
        <v>4</v>
      </c>
      <c r="AP52" s="45">
        <f t="shared" si="12"/>
        <v>4.5</v>
      </c>
      <c r="AQ52" s="45">
        <f t="shared" si="13"/>
        <v>72.5</v>
      </c>
      <c r="AR52" s="44">
        <f t="shared" si="14"/>
        <v>68</v>
      </c>
      <c r="AS52" s="44">
        <f t="shared" si="15"/>
        <v>4624</v>
      </c>
      <c r="AT52" s="44"/>
      <c r="AU52" s="44"/>
      <c r="AV52" s="44"/>
      <c r="AW52" s="44"/>
    </row>
    <row r="53" spans="1:57" x14ac:dyDescent="0.2">
      <c r="A53" s="33">
        <v>52</v>
      </c>
      <c r="B53" s="1">
        <v>3</v>
      </c>
      <c r="C53" s="1">
        <f>'Deepfakes gesamt (120)'!L53</f>
        <v>9</v>
      </c>
      <c r="D53" s="45">
        <f t="shared" si="0"/>
        <v>70</v>
      </c>
      <c r="E53" s="45">
        <f t="shared" si="1"/>
        <v>90.5</v>
      </c>
      <c r="F53" s="44">
        <f t="shared" si="2"/>
        <v>20.5</v>
      </c>
      <c r="G53" s="44">
        <f t="shared" si="3"/>
        <v>420.25</v>
      </c>
      <c r="H53" s="44"/>
      <c r="I53" s="44"/>
      <c r="J53" s="44"/>
      <c r="K53" s="44"/>
      <c r="U53" s="1">
        <v>3</v>
      </c>
      <c r="V53" s="1">
        <v>1</v>
      </c>
      <c r="W53" s="45">
        <f t="shared" si="6"/>
        <v>70</v>
      </c>
      <c r="X53" s="45">
        <f t="shared" si="7"/>
        <v>51</v>
      </c>
      <c r="Y53" s="44">
        <f t="shared" si="8"/>
        <v>-19</v>
      </c>
      <c r="Z53" s="44">
        <f t="shared" si="9"/>
        <v>361</v>
      </c>
      <c r="AA53" s="44"/>
      <c r="AB53" s="44"/>
      <c r="AC53" s="44"/>
      <c r="AD53" s="44"/>
      <c r="AN53" s="1">
        <v>3</v>
      </c>
      <c r="AO53" s="1">
        <f>'Deepfakes gesamt (120)'!Q53</f>
        <v>4</v>
      </c>
      <c r="AP53" s="45">
        <f t="shared" si="12"/>
        <v>70</v>
      </c>
      <c r="AQ53" s="45">
        <f t="shared" si="13"/>
        <v>72.5</v>
      </c>
      <c r="AR53" s="44">
        <f t="shared" si="14"/>
        <v>2.5</v>
      </c>
      <c r="AS53" s="44">
        <f t="shared" si="15"/>
        <v>6.25</v>
      </c>
      <c r="AT53" s="44"/>
      <c r="AU53" s="44"/>
      <c r="AV53" s="44"/>
      <c r="AW53" s="44"/>
    </row>
    <row r="54" spans="1:57" x14ac:dyDescent="0.2">
      <c r="A54" s="33">
        <v>53</v>
      </c>
      <c r="B54" s="1">
        <v>1</v>
      </c>
      <c r="C54" s="1">
        <f>'Deepfakes gesamt (120)'!L54</f>
        <v>8</v>
      </c>
      <c r="D54" s="45">
        <f t="shared" si="0"/>
        <v>4.5</v>
      </c>
      <c r="E54" s="45">
        <f t="shared" si="1"/>
        <v>67.5</v>
      </c>
      <c r="F54" s="44">
        <f t="shared" si="2"/>
        <v>63</v>
      </c>
      <c r="G54" s="44">
        <f t="shared" si="3"/>
        <v>3969</v>
      </c>
      <c r="H54" s="44"/>
      <c r="I54" s="44"/>
      <c r="J54" s="44"/>
      <c r="K54" s="44"/>
      <c r="U54" s="1">
        <v>1</v>
      </c>
      <c r="V54" s="1">
        <v>2</v>
      </c>
      <c r="W54" s="45">
        <f t="shared" si="6"/>
        <v>4.5</v>
      </c>
      <c r="X54" s="45">
        <f t="shared" si="7"/>
        <v>111</v>
      </c>
      <c r="Y54" s="44">
        <f t="shared" si="8"/>
        <v>106.5</v>
      </c>
      <c r="Z54" s="44">
        <f t="shared" si="9"/>
        <v>11342.25</v>
      </c>
      <c r="AA54" s="44"/>
      <c r="AB54" s="44"/>
      <c r="AC54" s="44"/>
      <c r="AD54" s="44"/>
      <c r="AN54" s="1">
        <v>1</v>
      </c>
      <c r="AO54" s="1">
        <f>'Deepfakes gesamt (120)'!Q54</f>
        <v>4</v>
      </c>
      <c r="AP54" s="45">
        <f t="shared" si="12"/>
        <v>4.5</v>
      </c>
      <c r="AQ54" s="45">
        <f t="shared" si="13"/>
        <v>72.5</v>
      </c>
      <c r="AR54" s="44">
        <f t="shared" si="14"/>
        <v>68</v>
      </c>
      <c r="AS54" s="44">
        <f t="shared" si="15"/>
        <v>4624</v>
      </c>
      <c r="AT54" s="44"/>
      <c r="AU54" s="44"/>
      <c r="AV54" s="44"/>
      <c r="AW54" s="44"/>
    </row>
    <row r="55" spans="1:57" x14ac:dyDescent="0.2">
      <c r="A55" s="33">
        <v>54</v>
      </c>
      <c r="B55" s="1">
        <v>2</v>
      </c>
      <c r="C55" s="1">
        <f>'Deepfakes gesamt (120)'!L55</f>
        <v>9</v>
      </c>
      <c r="D55" s="45">
        <f t="shared" si="0"/>
        <v>26.5</v>
      </c>
      <c r="E55" s="45">
        <f t="shared" si="1"/>
        <v>90.5</v>
      </c>
      <c r="F55" s="44">
        <f t="shared" si="2"/>
        <v>64</v>
      </c>
      <c r="G55" s="44">
        <f t="shared" si="3"/>
        <v>4096</v>
      </c>
      <c r="H55" s="44"/>
      <c r="I55" s="44"/>
      <c r="J55" s="44"/>
      <c r="K55" s="44"/>
      <c r="U55" s="1">
        <v>2</v>
      </c>
      <c r="V55" s="1">
        <v>1</v>
      </c>
      <c r="W55" s="45">
        <f t="shared" si="6"/>
        <v>26.5</v>
      </c>
      <c r="X55" s="45">
        <f t="shared" si="7"/>
        <v>51</v>
      </c>
      <c r="Y55" s="44">
        <f t="shared" si="8"/>
        <v>24.5</v>
      </c>
      <c r="Z55" s="44">
        <f t="shared" si="9"/>
        <v>600.25</v>
      </c>
      <c r="AA55" s="44"/>
      <c r="AB55" s="44"/>
      <c r="AC55" s="44"/>
      <c r="AD55" s="44"/>
      <c r="AN55" s="1">
        <v>2</v>
      </c>
      <c r="AO55" s="1">
        <f>'Deepfakes gesamt (120)'!Q55</f>
        <v>4</v>
      </c>
      <c r="AP55" s="45">
        <f t="shared" si="12"/>
        <v>26.5</v>
      </c>
      <c r="AQ55" s="45">
        <f t="shared" si="13"/>
        <v>72.5</v>
      </c>
      <c r="AR55" s="44">
        <f t="shared" si="14"/>
        <v>46</v>
      </c>
      <c r="AS55" s="44">
        <f t="shared" si="15"/>
        <v>2116</v>
      </c>
      <c r="AT55" s="44"/>
      <c r="AU55" s="44"/>
      <c r="AV55" s="44"/>
      <c r="AW55" s="44"/>
    </row>
    <row r="56" spans="1:57" x14ac:dyDescent="0.2">
      <c r="A56" s="33">
        <v>55</v>
      </c>
      <c r="B56" s="1">
        <v>2</v>
      </c>
      <c r="C56" s="1">
        <f>'Deepfakes gesamt (120)'!L56</f>
        <v>8</v>
      </c>
      <c r="D56" s="45">
        <f t="shared" si="0"/>
        <v>26.5</v>
      </c>
      <c r="E56" s="45">
        <f t="shared" si="1"/>
        <v>67.5</v>
      </c>
      <c r="F56" s="44">
        <f t="shared" si="2"/>
        <v>41</v>
      </c>
      <c r="G56" s="44">
        <f t="shared" si="3"/>
        <v>1681</v>
      </c>
      <c r="H56" s="44"/>
      <c r="I56" s="44"/>
      <c r="J56" s="44"/>
      <c r="K56" s="44"/>
      <c r="U56" s="1">
        <v>2</v>
      </c>
      <c r="V56" s="1">
        <v>1</v>
      </c>
      <c r="W56" s="45">
        <f t="shared" si="6"/>
        <v>26.5</v>
      </c>
      <c r="X56" s="45">
        <f t="shared" si="7"/>
        <v>51</v>
      </c>
      <c r="Y56" s="44">
        <f t="shared" si="8"/>
        <v>24.5</v>
      </c>
      <c r="Z56" s="44">
        <f t="shared" si="9"/>
        <v>600.25</v>
      </c>
      <c r="AA56" s="44"/>
      <c r="AB56" s="44"/>
      <c r="AC56" s="44"/>
      <c r="AD56" s="44"/>
      <c r="AN56" s="1">
        <v>2</v>
      </c>
      <c r="AO56" s="1">
        <f>'Deepfakes gesamt (120)'!Q56</f>
        <v>3</v>
      </c>
      <c r="AP56" s="45">
        <f t="shared" si="12"/>
        <v>26.5</v>
      </c>
      <c r="AQ56" s="45">
        <f t="shared" si="13"/>
        <v>34</v>
      </c>
      <c r="AR56" s="44">
        <f t="shared" si="14"/>
        <v>7.5</v>
      </c>
      <c r="AS56" s="44">
        <f t="shared" si="15"/>
        <v>56.25</v>
      </c>
      <c r="AT56" s="44"/>
      <c r="AU56" s="44"/>
      <c r="AV56" s="44"/>
      <c r="AW56" s="44"/>
    </row>
    <row r="57" spans="1:57" x14ac:dyDescent="0.2">
      <c r="A57" s="33">
        <v>56</v>
      </c>
      <c r="B57" s="1">
        <v>3</v>
      </c>
      <c r="C57" s="1">
        <f>'Deepfakes gesamt (120)'!L57</f>
        <v>6</v>
      </c>
      <c r="D57" s="45">
        <f t="shared" si="0"/>
        <v>70</v>
      </c>
      <c r="E57" s="45">
        <f t="shared" si="1"/>
        <v>26.5</v>
      </c>
      <c r="F57" s="44">
        <f t="shared" si="2"/>
        <v>-43.5</v>
      </c>
      <c r="G57" s="44">
        <f t="shared" si="3"/>
        <v>1892.25</v>
      </c>
      <c r="H57" s="44"/>
      <c r="I57" s="44"/>
      <c r="J57" s="44"/>
      <c r="K57" s="44"/>
      <c r="L57" s="36"/>
      <c r="M57" s="36"/>
      <c r="N57" s="36"/>
      <c r="O57" s="36"/>
      <c r="P57" s="36"/>
      <c r="Q57" s="36"/>
      <c r="R57" s="36"/>
      <c r="S57" s="36"/>
      <c r="U57" s="1">
        <v>3</v>
      </c>
      <c r="V57" s="1">
        <v>1</v>
      </c>
      <c r="W57" s="45">
        <f t="shared" si="6"/>
        <v>70</v>
      </c>
      <c r="X57" s="45">
        <f t="shared" si="7"/>
        <v>51</v>
      </c>
      <c r="Y57" s="44">
        <f t="shared" si="8"/>
        <v>-19</v>
      </c>
      <c r="Z57" s="44">
        <f t="shared" si="9"/>
        <v>361</v>
      </c>
      <c r="AA57" s="44"/>
      <c r="AB57" s="44"/>
      <c r="AC57" s="44"/>
      <c r="AD57" s="44"/>
      <c r="AE57" s="36"/>
      <c r="AF57" s="36"/>
      <c r="AG57" s="36"/>
      <c r="AH57" s="36"/>
      <c r="AI57" s="36"/>
      <c r="AJ57" s="36"/>
      <c r="AK57" s="36"/>
      <c r="AL57" s="36"/>
      <c r="AN57" s="1">
        <v>3</v>
      </c>
      <c r="AO57" s="1">
        <f>'Deepfakes gesamt (120)'!Q57</f>
        <v>2</v>
      </c>
      <c r="AP57" s="45">
        <f t="shared" si="12"/>
        <v>70</v>
      </c>
      <c r="AQ57" s="45">
        <f t="shared" si="13"/>
        <v>9.5</v>
      </c>
      <c r="AR57" s="44">
        <f t="shared" si="14"/>
        <v>-60.5</v>
      </c>
      <c r="AS57" s="44">
        <f t="shared" si="15"/>
        <v>3660.25</v>
      </c>
      <c r="AT57" s="44"/>
      <c r="AU57" s="44"/>
      <c r="AV57" s="44"/>
      <c r="AW57" s="44"/>
      <c r="AX57" s="36"/>
      <c r="AY57" s="36"/>
      <c r="AZ57" s="36"/>
      <c r="BA57" s="36"/>
      <c r="BB57" s="36"/>
      <c r="BC57" s="36"/>
      <c r="BD57" s="36"/>
      <c r="BE57" s="36"/>
    </row>
    <row r="58" spans="1:57" x14ac:dyDescent="0.2">
      <c r="A58" s="33">
        <v>57</v>
      </c>
      <c r="B58" s="1">
        <v>4</v>
      </c>
      <c r="C58" s="1">
        <f>'Deepfakes gesamt (120)'!L58</f>
        <v>10</v>
      </c>
      <c r="D58" s="45">
        <f t="shared" si="0"/>
        <v>108</v>
      </c>
      <c r="E58" s="45">
        <f t="shared" si="1"/>
        <v>110.5</v>
      </c>
      <c r="F58" s="44">
        <f t="shared" si="2"/>
        <v>2.5</v>
      </c>
      <c r="G58" s="44">
        <f t="shared" si="3"/>
        <v>6.25</v>
      </c>
      <c r="H58" s="44"/>
      <c r="I58" s="44"/>
      <c r="J58" s="44"/>
      <c r="K58" s="44"/>
      <c r="L58" s="36"/>
      <c r="M58" s="36"/>
      <c r="N58" s="36"/>
      <c r="O58" s="36"/>
      <c r="P58" s="36"/>
      <c r="Q58" s="36"/>
      <c r="R58" s="36"/>
      <c r="S58" s="36"/>
      <c r="U58" s="1">
        <v>4</v>
      </c>
      <c r="V58" s="1">
        <v>1</v>
      </c>
      <c r="W58" s="45">
        <f t="shared" si="6"/>
        <v>108</v>
      </c>
      <c r="X58" s="45">
        <f t="shared" si="7"/>
        <v>51</v>
      </c>
      <c r="Y58" s="44">
        <f t="shared" si="8"/>
        <v>-57</v>
      </c>
      <c r="Z58" s="44">
        <f t="shared" si="9"/>
        <v>3249</v>
      </c>
      <c r="AA58" s="44"/>
      <c r="AB58" s="44"/>
      <c r="AC58" s="44"/>
      <c r="AD58" s="44"/>
      <c r="AE58" s="36"/>
      <c r="AF58" s="36"/>
      <c r="AG58" s="36"/>
      <c r="AH58" s="36"/>
      <c r="AI58" s="36"/>
      <c r="AJ58" s="36"/>
      <c r="AK58" s="36"/>
      <c r="AL58" s="36"/>
      <c r="AN58" s="1">
        <v>4</v>
      </c>
      <c r="AO58" s="1">
        <f>'Deepfakes gesamt (120)'!Q58</f>
        <v>5</v>
      </c>
      <c r="AP58" s="45">
        <f t="shared" si="12"/>
        <v>108</v>
      </c>
      <c r="AQ58" s="45">
        <f t="shared" si="13"/>
        <v>107</v>
      </c>
      <c r="AR58" s="44">
        <f t="shared" si="14"/>
        <v>-1</v>
      </c>
      <c r="AS58" s="44">
        <f t="shared" si="15"/>
        <v>1</v>
      </c>
      <c r="AT58" s="44"/>
      <c r="AU58" s="44"/>
      <c r="AV58" s="44"/>
      <c r="AW58" s="44"/>
      <c r="AX58" s="36"/>
      <c r="AY58" s="36"/>
      <c r="AZ58" s="36"/>
      <c r="BA58" s="36"/>
      <c r="BB58" s="36"/>
      <c r="BC58" s="36"/>
      <c r="BD58" s="36"/>
      <c r="BE58" s="36"/>
    </row>
    <row r="59" spans="1:57" x14ac:dyDescent="0.2">
      <c r="A59" s="33">
        <v>58</v>
      </c>
      <c r="B59" s="1">
        <v>4</v>
      </c>
      <c r="C59" s="1">
        <f>'Deepfakes gesamt (120)'!L59</f>
        <v>9</v>
      </c>
      <c r="D59" s="45">
        <f t="shared" si="0"/>
        <v>108</v>
      </c>
      <c r="E59" s="45">
        <f t="shared" si="1"/>
        <v>90.5</v>
      </c>
      <c r="F59" s="44">
        <f t="shared" si="2"/>
        <v>-17.5</v>
      </c>
      <c r="G59" s="44">
        <f t="shared" si="3"/>
        <v>306.25</v>
      </c>
      <c r="H59" s="44"/>
      <c r="I59" s="44"/>
      <c r="J59" s="44"/>
      <c r="K59" s="44"/>
      <c r="L59" s="36"/>
      <c r="M59" s="36"/>
      <c r="N59" s="36"/>
      <c r="O59" s="36"/>
      <c r="P59" s="36"/>
      <c r="Q59" s="36"/>
      <c r="R59" s="36"/>
      <c r="S59" s="36"/>
      <c r="U59" s="1">
        <v>4</v>
      </c>
      <c r="V59" s="1">
        <v>1</v>
      </c>
      <c r="W59" s="45">
        <f t="shared" si="6"/>
        <v>108</v>
      </c>
      <c r="X59" s="45">
        <f t="shared" si="7"/>
        <v>51</v>
      </c>
      <c r="Y59" s="44">
        <f t="shared" si="8"/>
        <v>-57</v>
      </c>
      <c r="Z59" s="44">
        <f t="shared" si="9"/>
        <v>3249</v>
      </c>
      <c r="AA59" s="44"/>
      <c r="AB59" s="44"/>
      <c r="AC59" s="44"/>
      <c r="AD59" s="44"/>
      <c r="AE59" s="36"/>
      <c r="AF59" s="36"/>
      <c r="AG59" s="36"/>
      <c r="AH59" s="36"/>
      <c r="AI59" s="36"/>
      <c r="AJ59" s="36"/>
      <c r="AK59" s="36"/>
      <c r="AL59" s="36"/>
      <c r="AN59" s="1">
        <v>4</v>
      </c>
      <c r="AO59" s="1">
        <f>'Deepfakes gesamt (120)'!Q59</f>
        <v>4</v>
      </c>
      <c r="AP59" s="45">
        <f t="shared" si="12"/>
        <v>108</v>
      </c>
      <c r="AQ59" s="45">
        <f t="shared" si="13"/>
        <v>72.5</v>
      </c>
      <c r="AR59" s="44">
        <f t="shared" si="14"/>
        <v>-35.5</v>
      </c>
      <c r="AS59" s="44">
        <f t="shared" si="15"/>
        <v>1260.25</v>
      </c>
      <c r="AT59" s="44"/>
      <c r="AU59" s="44"/>
      <c r="AV59" s="44"/>
      <c r="AW59" s="44"/>
      <c r="AX59" s="36"/>
      <c r="AY59" s="36"/>
      <c r="AZ59" s="36"/>
      <c r="BA59" s="36"/>
      <c r="BB59" s="36"/>
      <c r="BC59" s="36"/>
      <c r="BD59" s="36"/>
      <c r="BE59" s="36"/>
    </row>
    <row r="60" spans="1:57" x14ac:dyDescent="0.2">
      <c r="A60" s="33">
        <v>59</v>
      </c>
      <c r="B60" s="1">
        <v>2</v>
      </c>
      <c r="C60" s="1">
        <f>'Deepfakes gesamt (120)'!L60</f>
        <v>8</v>
      </c>
      <c r="D60" s="45">
        <f t="shared" si="0"/>
        <v>26.5</v>
      </c>
      <c r="E60" s="45">
        <f t="shared" si="1"/>
        <v>67.5</v>
      </c>
      <c r="F60" s="44">
        <f t="shared" si="2"/>
        <v>41</v>
      </c>
      <c r="G60" s="44">
        <f t="shared" si="3"/>
        <v>1681</v>
      </c>
      <c r="H60" s="44"/>
      <c r="I60" s="44"/>
      <c r="J60" s="44"/>
      <c r="K60" s="44"/>
      <c r="L60" s="36"/>
      <c r="M60" s="36"/>
      <c r="N60" s="36"/>
      <c r="O60" s="36"/>
      <c r="P60" s="36"/>
      <c r="Q60" s="36"/>
      <c r="R60" s="36"/>
      <c r="S60" s="36"/>
      <c r="U60" s="1">
        <v>2</v>
      </c>
      <c r="V60" s="1">
        <v>1</v>
      </c>
      <c r="W60" s="45">
        <f t="shared" si="6"/>
        <v>26.5</v>
      </c>
      <c r="X60" s="45">
        <f t="shared" si="7"/>
        <v>51</v>
      </c>
      <c r="Y60" s="44">
        <f t="shared" si="8"/>
        <v>24.5</v>
      </c>
      <c r="Z60" s="44">
        <f t="shared" si="9"/>
        <v>600.25</v>
      </c>
      <c r="AA60" s="44"/>
      <c r="AB60" s="44"/>
      <c r="AC60" s="44"/>
      <c r="AD60" s="44"/>
      <c r="AE60" s="36"/>
      <c r="AF60" s="36"/>
      <c r="AG60" s="36"/>
      <c r="AH60" s="36"/>
      <c r="AI60" s="36"/>
      <c r="AJ60" s="36"/>
      <c r="AK60" s="36"/>
      <c r="AL60" s="36"/>
      <c r="AN60" s="1">
        <v>2</v>
      </c>
      <c r="AO60" s="1">
        <f>'Deepfakes gesamt (120)'!Q60</f>
        <v>3</v>
      </c>
      <c r="AP60" s="45">
        <f t="shared" si="12"/>
        <v>26.5</v>
      </c>
      <c r="AQ60" s="45">
        <f t="shared" si="13"/>
        <v>34</v>
      </c>
      <c r="AR60" s="44">
        <f t="shared" si="14"/>
        <v>7.5</v>
      </c>
      <c r="AS60" s="44">
        <f t="shared" si="15"/>
        <v>56.25</v>
      </c>
      <c r="AT60" s="44"/>
      <c r="AU60" s="44"/>
      <c r="AV60" s="44"/>
      <c r="AW60" s="44"/>
      <c r="AX60" s="36"/>
      <c r="AY60" s="36"/>
      <c r="AZ60" s="36"/>
      <c r="BA60" s="36"/>
      <c r="BB60" s="36"/>
      <c r="BC60" s="36"/>
      <c r="BD60" s="36"/>
      <c r="BE60" s="36"/>
    </row>
    <row r="61" spans="1:57" x14ac:dyDescent="0.2">
      <c r="A61" s="33">
        <v>60</v>
      </c>
      <c r="B61" s="1">
        <v>3</v>
      </c>
      <c r="C61" s="1">
        <f>'Deepfakes gesamt (120)'!L61</f>
        <v>7</v>
      </c>
      <c r="D61" s="45">
        <f t="shared" si="0"/>
        <v>70</v>
      </c>
      <c r="E61" s="45">
        <f t="shared" si="1"/>
        <v>46</v>
      </c>
      <c r="F61" s="44">
        <f t="shared" si="2"/>
        <v>-24</v>
      </c>
      <c r="G61" s="44">
        <f t="shared" si="3"/>
        <v>576</v>
      </c>
      <c r="H61" s="44"/>
      <c r="I61" s="44"/>
      <c r="J61" s="44"/>
      <c r="K61" s="44"/>
      <c r="L61" s="36"/>
      <c r="M61" s="36"/>
      <c r="N61" s="36"/>
      <c r="O61" s="36"/>
      <c r="P61" s="36"/>
      <c r="Q61" s="36"/>
      <c r="R61" s="36"/>
      <c r="S61" s="36"/>
      <c r="U61" s="1">
        <v>3</v>
      </c>
      <c r="V61" s="1">
        <v>1</v>
      </c>
      <c r="W61" s="45">
        <f t="shared" si="6"/>
        <v>70</v>
      </c>
      <c r="X61" s="45">
        <f t="shared" si="7"/>
        <v>51</v>
      </c>
      <c r="Y61" s="44">
        <f t="shared" si="8"/>
        <v>-19</v>
      </c>
      <c r="Z61" s="44">
        <f t="shared" si="9"/>
        <v>361</v>
      </c>
      <c r="AA61" s="44"/>
      <c r="AB61" s="44"/>
      <c r="AC61" s="44"/>
      <c r="AD61" s="44"/>
      <c r="AE61" s="36"/>
      <c r="AF61" s="36"/>
      <c r="AG61" s="36"/>
      <c r="AH61" s="36"/>
      <c r="AI61" s="36"/>
      <c r="AJ61" s="36"/>
      <c r="AK61" s="36"/>
      <c r="AL61" s="36"/>
      <c r="AN61" s="1">
        <v>3</v>
      </c>
      <c r="AO61" s="1">
        <f>'Deepfakes gesamt (120)'!Q61</f>
        <v>2</v>
      </c>
      <c r="AP61" s="45">
        <f t="shared" si="12"/>
        <v>70</v>
      </c>
      <c r="AQ61" s="45">
        <f t="shared" si="13"/>
        <v>9.5</v>
      </c>
      <c r="AR61" s="44">
        <f t="shared" si="14"/>
        <v>-60.5</v>
      </c>
      <c r="AS61" s="44">
        <f t="shared" si="15"/>
        <v>3660.25</v>
      </c>
      <c r="AT61" s="44"/>
      <c r="AU61" s="44"/>
      <c r="AV61" s="44"/>
      <c r="AW61" s="44"/>
      <c r="AX61" s="36"/>
      <c r="AY61" s="36"/>
      <c r="AZ61" s="36"/>
      <c r="BA61" s="36"/>
      <c r="BB61" s="36"/>
      <c r="BC61" s="36"/>
      <c r="BD61" s="36"/>
      <c r="BE61" s="36"/>
    </row>
    <row r="62" spans="1:57" x14ac:dyDescent="0.2">
      <c r="A62" s="33">
        <v>61</v>
      </c>
      <c r="B62" s="1">
        <v>3</v>
      </c>
      <c r="C62" s="1">
        <f>'Deepfakes gesamt (120)'!L62</f>
        <v>10</v>
      </c>
      <c r="D62" s="45">
        <f t="shared" si="0"/>
        <v>70</v>
      </c>
      <c r="E62" s="45">
        <f t="shared" si="1"/>
        <v>110.5</v>
      </c>
      <c r="F62" s="44">
        <f t="shared" si="2"/>
        <v>40.5</v>
      </c>
      <c r="G62" s="44">
        <f t="shared" si="3"/>
        <v>1640.25</v>
      </c>
      <c r="H62" s="44"/>
      <c r="I62" s="44"/>
      <c r="J62" s="44"/>
      <c r="K62" s="44"/>
      <c r="U62" s="1">
        <v>3</v>
      </c>
      <c r="V62" s="1">
        <v>1</v>
      </c>
      <c r="W62" s="45">
        <f t="shared" si="6"/>
        <v>70</v>
      </c>
      <c r="X62" s="45">
        <f t="shared" si="7"/>
        <v>51</v>
      </c>
      <c r="Y62" s="44">
        <f t="shared" si="8"/>
        <v>-19</v>
      </c>
      <c r="Z62" s="44">
        <f t="shared" si="9"/>
        <v>361</v>
      </c>
      <c r="AA62" s="44"/>
      <c r="AB62" s="44"/>
      <c r="AC62" s="44"/>
      <c r="AD62" s="44"/>
      <c r="AN62" s="1">
        <v>3</v>
      </c>
      <c r="AO62" s="1">
        <f>'Deepfakes gesamt (120)'!Q62</f>
        <v>5</v>
      </c>
      <c r="AP62" s="45">
        <f t="shared" si="12"/>
        <v>70</v>
      </c>
      <c r="AQ62" s="45">
        <f t="shared" si="13"/>
        <v>107</v>
      </c>
      <c r="AR62" s="44">
        <f t="shared" si="14"/>
        <v>37</v>
      </c>
      <c r="AS62" s="44">
        <f t="shared" si="15"/>
        <v>1369</v>
      </c>
      <c r="AT62" s="44"/>
      <c r="AU62" s="44"/>
      <c r="AV62" s="44"/>
      <c r="AW62" s="44"/>
    </row>
    <row r="63" spans="1:57" x14ac:dyDescent="0.2">
      <c r="A63" s="33">
        <v>62</v>
      </c>
      <c r="B63" s="1">
        <v>3</v>
      </c>
      <c r="C63" s="1">
        <f>'Deepfakes gesamt (120)'!L63</f>
        <v>10</v>
      </c>
      <c r="D63" s="45">
        <f t="shared" si="0"/>
        <v>70</v>
      </c>
      <c r="E63" s="45">
        <f t="shared" si="1"/>
        <v>110.5</v>
      </c>
      <c r="F63" s="44">
        <f t="shared" si="2"/>
        <v>40.5</v>
      </c>
      <c r="G63" s="44">
        <f t="shared" si="3"/>
        <v>1640.25</v>
      </c>
      <c r="H63" s="44"/>
      <c r="I63" s="44"/>
      <c r="J63" s="44"/>
      <c r="K63" s="44"/>
      <c r="L63" s="36"/>
      <c r="M63" s="36"/>
      <c r="N63" s="36"/>
      <c r="O63" s="36"/>
      <c r="P63" s="36"/>
      <c r="Q63" s="36"/>
      <c r="R63" s="36"/>
      <c r="S63" s="36"/>
      <c r="U63" s="1">
        <v>3</v>
      </c>
      <c r="V63" s="1">
        <v>1</v>
      </c>
      <c r="W63" s="45">
        <f t="shared" si="6"/>
        <v>70</v>
      </c>
      <c r="X63" s="45">
        <f t="shared" si="7"/>
        <v>51</v>
      </c>
      <c r="Y63" s="44">
        <f t="shared" si="8"/>
        <v>-19</v>
      </c>
      <c r="Z63" s="44">
        <f t="shared" si="9"/>
        <v>361</v>
      </c>
      <c r="AA63" s="44"/>
      <c r="AB63" s="44"/>
      <c r="AC63" s="44"/>
      <c r="AD63" s="44"/>
      <c r="AE63" s="36"/>
      <c r="AF63" s="36"/>
      <c r="AG63" s="36"/>
      <c r="AH63" s="36"/>
      <c r="AI63" s="36"/>
      <c r="AJ63" s="36"/>
      <c r="AK63" s="36"/>
      <c r="AL63" s="36"/>
      <c r="AN63" s="1">
        <v>3</v>
      </c>
      <c r="AO63" s="1">
        <f>'Deepfakes gesamt (120)'!Q63</f>
        <v>5</v>
      </c>
      <c r="AP63" s="45">
        <f t="shared" si="12"/>
        <v>70</v>
      </c>
      <c r="AQ63" s="45">
        <f t="shared" si="13"/>
        <v>107</v>
      </c>
      <c r="AR63" s="44">
        <f t="shared" si="14"/>
        <v>37</v>
      </c>
      <c r="AS63" s="44">
        <f t="shared" si="15"/>
        <v>1369</v>
      </c>
      <c r="AT63" s="44"/>
      <c r="AU63" s="44"/>
      <c r="AV63" s="44"/>
      <c r="AW63" s="44"/>
      <c r="AX63" s="36"/>
      <c r="AY63" s="36"/>
      <c r="AZ63" s="36"/>
      <c r="BA63" s="36"/>
      <c r="BB63" s="36"/>
      <c r="BC63" s="36"/>
      <c r="BD63" s="36"/>
      <c r="BE63" s="36"/>
    </row>
    <row r="64" spans="1:57" x14ac:dyDescent="0.2">
      <c r="A64" s="33">
        <v>63</v>
      </c>
      <c r="B64" s="1">
        <v>2</v>
      </c>
      <c r="C64" s="1">
        <f>'Deepfakes gesamt (120)'!L64</f>
        <v>8</v>
      </c>
      <c r="D64" s="45">
        <f t="shared" si="0"/>
        <v>26.5</v>
      </c>
      <c r="E64" s="45">
        <f t="shared" si="1"/>
        <v>67.5</v>
      </c>
      <c r="F64" s="44">
        <f t="shared" si="2"/>
        <v>41</v>
      </c>
      <c r="G64" s="44">
        <f t="shared" si="3"/>
        <v>1681</v>
      </c>
      <c r="H64" s="44"/>
      <c r="I64" s="44"/>
      <c r="J64" s="44"/>
      <c r="K64" s="44"/>
      <c r="U64" s="1">
        <v>2</v>
      </c>
      <c r="V64" s="1">
        <v>1</v>
      </c>
      <c r="W64" s="45">
        <f t="shared" si="6"/>
        <v>26.5</v>
      </c>
      <c r="X64" s="45">
        <f t="shared" si="7"/>
        <v>51</v>
      </c>
      <c r="Y64" s="44">
        <f t="shared" si="8"/>
        <v>24.5</v>
      </c>
      <c r="Z64" s="44">
        <f t="shared" si="9"/>
        <v>600.25</v>
      </c>
      <c r="AA64" s="44"/>
      <c r="AB64" s="44"/>
      <c r="AC64" s="44"/>
      <c r="AD64" s="44"/>
      <c r="AN64" s="1">
        <v>2</v>
      </c>
      <c r="AO64" s="1">
        <f>'Deepfakes gesamt (120)'!Q64</f>
        <v>3</v>
      </c>
      <c r="AP64" s="45">
        <f t="shared" si="12"/>
        <v>26.5</v>
      </c>
      <c r="AQ64" s="45">
        <f t="shared" si="13"/>
        <v>34</v>
      </c>
      <c r="AR64" s="44">
        <f t="shared" si="14"/>
        <v>7.5</v>
      </c>
      <c r="AS64" s="44">
        <f t="shared" si="15"/>
        <v>56.25</v>
      </c>
      <c r="AT64" s="44"/>
      <c r="AU64" s="44"/>
      <c r="AV64" s="44"/>
      <c r="AW64" s="44"/>
    </row>
    <row r="65" spans="1:57" x14ac:dyDescent="0.2">
      <c r="A65" s="33">
        <v>64</v>
      </c>
      <c r="B65" s="1">
        <v>2</v>
      </c>
      <c r="C65" s="1">
        <f>'Deepfakes gesamt (120)'!L65</f>
        <v>9</v>
      </c>
      <c r="D65" s="45">
        <f t="shared" si="0"/>
        <v>26.5</v>
      </c>
      <c r="E65" s="45">
        <f t="shared" si="1"/>
        <v>90.5</v>
      </c>
      <c r="F65" s="44">
        <f t="shared" si="2"/>
        <v>64</v>
      </c>
      <c r="G65" s="44">
        <f t="shared" si="3"/>
        <v>4096</v>
      </c>
      <c r="H65" s="44"/>
      <c r="I65" s="44"/>
      <c r="J65" s="44"/>
      <c r="K65" s="44"/>
      <c r="U65" s="1">
        <v>2</v>
      </c>
      <c r="V65" s="1">
        <v>1</v>
      </c>
      <c r="W65" s="45">
        <f t="shared" si="6"/>
        <v>26.5</v>
      </c>
      <c r="X65" s="45">
        <f t="shared" si="7"/>
        <v>51</v>
      </c>
      <c r="Y65" s="44">
        <f t="shared" si="8"/>
        <v>24.5</v>
      </c>
      <c r="Z65" s="44">
        <f t="shared" si="9"/>
        <v>600.25</v>
      </c>
      <c r="AA65" s="44"/>
      <c r="AB65" s="44"/>
      <c r="AC65" s="44"/>
      <c r="AD65" s="44"/>
      <c r="AN65" s="1">
        <v>2</v>
      </c>
      <c r="AO65" s="1">
        <f>'Deepfakes gesamt (120)'!Q65</f>
        <v>5</v>
      </c>
      <c r="AP65" s="45">
        <f t="shared" si="12"/>
        <v>26.5</v>
      </c>
      <c r="AQ65" s="45">
        <f t="shared" si="13"/>
        <v>107</v>
      </c>
      <c r="AR65" s="44">
        <f t="shared" si="14"/>
        <v>80.5</v>
      </c>
      <c r="AS65" s="44">
        <f t="shared" si="15"/>
        <v>6480.25</v>
      </c>
      <c r="AT65" s="44"/>
      <c r="AU65" s="44"/>
      <c r="AV65" s="44"/>
      <c r="AW65" s="44"/>
    </row>
    <row r="66" spans="1:57" x14ac:dyDescent="0.2">
      <c r="A66" s="33">
        <v>65</v>
      </c>
      <c r="B66" s="1">
        <v>1</v>
      </c>
      <c r="C66" s="1">
        <f>'Deepfakes gesamt (120)'!L66</f>
        <v>8</v>
      </c>
      <c r="D66" s="45">
        <f t="shared" si="0"/>
        <v>4.5</v>
      </c>
      <c r="E66" s="45">
        <f t="shared" si="1"/>
        <v>67.5</v>
      </c>
      <c r="F66" s="44">
        <f t="shared" si="2"/>
        <v>63</v>
      </c>
      <c r="G66" s="44">
        <f t="shared" si="3"/>
        <v>3969</v>
      </c>
      <c r="H66" s="44"/>
      <c r="I66" s="44"/>
      <c r="J66" s="44"/>
      <c r="K66" s="44"/>
      <c r="L66" s="36"/>
      <c r="M66" s="36"/>
      <c r="N66" s="36"/>
      <c r="O66" s="36"/>
      <c r="P66" s="36"/>
      <c r="Q66" s="36"/>
      <c r="R66" s="36"/>
      <c r="S66" s="36"/>
      <c r="U66" s="1">
        <v>1</v>
      </c>
      <c r="V66" s="1">
        <v>1</v>
      </c>
      <c r="W66" s="45">
        <f t="shared" si="6"/>
        <v>4.5</v>
      </c>
      <c r="X66" s="45">
        <f t="shared" si="7"/>
        <v>51</v>
      </c>
      <c r="Y66" s="44">
        <f t="shared" si="8"/>
        <v>46.5</v>
      </c>
      <c r="Z66" s="44">
        <f t="shared" si="9"/>
        <v>2162.25</v>
      </c>
      <c r="AA66" s="44"/>
      <c r="AB66" s="44"/>
      <c r="AC66" s="44"/>
      <c r="AD66" s="44"/>
      <c r="AE66" s="36"/>
      <c r="AF66" s="36"/>
      <c r="AG66" s="36"/>
      <c r="AH66" s="36"/>
      <c r="AI66" s="36"/>
      <c r="AJ66" s="36"/>
      <c r="AK66" s="36"/>
      <c r="AL66" s="36"/>
      <c r="AN66" s="1">
        <v>1</v>
      </c>
      <c r="AO66" s="1">
        <f>'Deepfakes gesamt (120)'!Q66</f>
        <v>3</v>
      </c>
      <c r="AP66" s="45">
        <f t="shared" si="12"/>
        <v>4.5</v>
      </c>
      <c r="AQ66" s="45">
        <f t="shared" si="13"/>
        <v>34</v>
      </c>
      <c r="AR66" s="44">
        <f t="shared" si="14"/>
        <v>29.5</v>
      </c>
      <c r="AS66" s="44">
        <f t="shared" si="15"/>
        <v>870.25</v>
      </c>
      <c r="AT66" s="44"/>
      <c r="AU66" s="44"/>
      <c r="AV66" s="44"/>
      <c r="AW66" s="44"/>
      <c r="AX66" s="36"/>
      <c r="AY66" s="36"/>
      <c r="AZ66" s="36"/>
      <c r="BA66" s="36"/>
      <c r="BB66" s="36"/>
      <c r="BC66" s="36"/>
      <c r="BD66" s="36"/>
      <c r="BE66" s="36"/>
    </row>
    <row r="67" spans="1:57" x14ac:dyDescent="0.2">
      <c r="A67" s="33">
        <v>66</v>
      </c>
      <c r="B67" s="1">
        <v>3</v>
      </c>
      <c r="C67" s="1">
        <f>'Deepfakes gesamt (120)'!L67</f>
        <v>8</v>
      </c>
      <c r="D67" s="45">
        <f t="shared" ref="D67:D121" si="18">_xlfn.RANK.AVG(B67,$B$2:$B$121,1)</f>
        <v>70</v>
      </c>
      <c r="E67" s="45">
        <f t="shared" ref="E67:E121" si="19">_xlfn.RANK.AVG(C67,$C$2:$C$121,1)</f>
        <v>67.5</v>
      </c>
      <c r="F67" s="44">
        <f t="shared" ref="F67:F121" si="20">E67-D67</f>
        <v>-2.5</v>
      </c>
      <c r="G67" s="44">
        <f t="shared" ref="G67:G121" si="21">(F67)*(F67)</f>
        <v>6.25</v>
      </c>
      <c r="H67" s="44"/>
      <c r="I67" s="44"/>
      <c r="J67" s="44"/>
      <c r="K67" s="44"/>
      <c r="L67" s="36"/>
      <c r="M67" s="36"/>
      <c r="N67" s="36"/>
      <c r="O67" s="36"/>
      <c r="P67" s="36"/>
      <c r="Q67" s="36"/>
      <c r="R67" s="36"/>
      <c r="S67" s="36"/>
      <c r="U67" s="1">
        <v>3</v>
      </c>
      <c r="V67" s="1">
        <v>1</v>
      </c>
      <c r="W67" s="45">
        <f t="shared" ref="W67:W121" si="22">_xlfn.RANK.AVG(U67,$U$2:$U$121,1)</f>
        <v>70</v>
      </c>
      <c r="X67" s="45">
        <f t="shared" ref="X67:X121" si="23">_xlfn.RANK.AVG(V67,$V$2:$V$121,1)</f>
        <v>51</v>
      </c>
      <c r="Y67" s="44">
        <f t="shared" ref="Y67:Y121" si="24">X67-W67</f>
        <v>-19</v>
      </c>
      <c r="Z67" s="44">
        <f t="shared" ref="Z67:Z121" si="25">(Y67)*(Y67)</f>
        <v>361</v>
      </c>
      <c r="AA67" s="44"/>
      <c r="AB67" s="44"/>
      <c r="AC67" s="44"/>
      <c r="AD67" s="44"/>
      <c r="AE67" s="36"/>
      <c r="AF67" s="36"/>
      <c r="AG67" s="36"/>
      <c r="AH67" s="36"/>
      <c r="AI67" s="36"/>
      <c r="AJ67" s="36"/>
      <c r="AK67" s="36"/>
      <c r="AL67" s="36"/>
      <c r="AN67" s="1">
        <v>3</v>
      </c>
      <c r="AO67" s="1">
        <f>'Deepfakes gesamt (120)'!Q67</f>
        <v>3</v>
      </c>
      <c r="AP67" s="45">
        <f t="shared" ref="AP67:AP121" si="26">_xlfn.RANK.AVG(AN67,$AN$2:$AN$121,1)</f>
        <v>70</v>
      </c>
      <c r="AQ67" s="45">
        <f t="shared" ref="AQ67:AQ121" si="27">_xlfn.RANK.AVG(AO67,$AO$2:$AO$121,1)</f>
        <v>34</v>
      </c>
      <c r="AR67" s="44">
        <f t="shared" ref="AR67:AR121" si="28">AQ67-AP67</f>
        <v>-36</v>
      </c>
      <c r="AS67" s="44">
        <f t="shared" ref="AS67:AS121" si="29">(AR67)*(AR67)</f>
        <v>1296</v>
      </c>
      <c r="AT67" s="44"/>
      <c r="AU67" s="44"/>
      <c r="AV67" s="44"/>
      <c r="AW67" s="44"/>
      <c r="AX67" s="36"/>
      <c r="AY67" s="36"/>
      <c r="AZ67" s="36"/>
      <c r="BA67" s="36"/>
      <c r="BB67" s="36"/>
      <c r="BC67" s="36"/>
      <c r="BD67" s="36"/>
      <c r="BE67" s="36"/>
    </row>
    <row r="68" spans="1:57" x14ac:dyDescent="0.2">
      <c r="A68" s="33">
        <v>67</v>
      </c>
      <c r="B68" s="1">
        <v>2</v>
      </c>
      <c r="C68" s="1">
        <f>'Deepfakes gesamt (120)'!L68</f>
        <v>8</v>
      </c>
      <c r="D68" s="45">
        <f t="shared" si="18"/>
        <v>26.5</v>
      </c>
      <c r="E68" s="45">
        <f t="shared" si="19"/>
        <v>67.5</v>
      </c>
      <c r="F68" s="44">
        <f t="shared" si="20"/>
        <v>41</v>
      </c>
      <c r="G68" s="44">
        <f t="shared" si="21"/>
        <v>1681</v>
      </c>
      <c r="H68" s="44"/>
      <c r="I68" s="44"/>
      <c r="J68" s="44"/>
      <c r="K68" s="44"/>
      <c r="U68" s="1">
        <v>2</v>
      </c>
      <c r="V68" s="1">
        <v>2</v>
      </c>
      <c r="W68" s="45">
        <f t="shared" si="22"/>
        <v>26.5</v>
      </c>
      <c r="X68" s="45">
        <f t="shared" si="23"/>
        <v>111</v>
      </c>
      <c r="Y68" s="44">
        <f t="shared" si="24"/>
        <v>84.5</v>
      </c>
      <c r="Z68" s="44">
        <f t="shared" si="25"/>
        <v>7140.25</v>
      </c>
      <c r="AA68" s="44"/>
      <c r="AB68" s="44"/>
      <c r="AC68" s="44"/>
      <c r="AD68" s="44"/>
      <c r="AN68" s="1">
        <v>2</v>
      </c>
      <c r="AO68" s="1">
        <f>'Deepfakes gesamt (120)'!Q68</f>
        <v>5</v>
      </c>
      <c r="AP68" s="45">
        <f t="shared" si="26"/>
        <v>26.5</v>
      </c>
      <c r="AQ68" s="45">
        <f t="shared" si="27"/>
        <v>107</v>
      </c>
      <c r="AR68" s="44">
        <f t="shared" si="28"/>
        <v>80.5</v>
      </c>
      <c r="AS68" s="44">
        <f t="shared" si="29"/>
        <v>6480.25</v>
      </c>
      <c r="AT68" s="44"/>
      <c r="AU68" s="44"/>
      <c r="AV68" s="44"/>
      <c r="AW68" s="44"/>
    </row>
    <row r="69" spans="1:57" x14ac:dyDescent="0.2">
      <c r="A69" s="33">
        <v>68</v>
      </c>
      <c r="B69" s="1">
        <v>3</v>
      </c>
      <c r="C69" s="1">
        <f>'Deepfakes gesamt (120)'!L69</f>
        <v>6</v>
      </c>
      <c r="D69" s="45">
        <f t="shared" si="18"/>
        <v>70</v>
      </c>
      <c r="E69" s="45">
        <f t="shared" si="19"/>
        <v>26.5</v>
      </c>
      <c r="F69" s="44">
        <f t="shared" si="20"/>
        <v>-43.5</v>
      </c>
      <c r="G69" s="44">
        <f t="shared" si="21"/>
        <v>1892.25</v>
      </c>
      <c r="H69" s="44"/>
      <c r="I69" s="44"/>
      <c r="J69" s="44"/>
      <c r="K69" s="44"/>
      <c r="U69" s="1">
        <v>3</v>
      </c>
      <c r="V69" s="1">
        <v>2</v>
      </c>
      <c r="W69" s="45">
        <f t="shared" si="22"/>
        <v>70</v>
      </c>
      <c r="X69" s="45">
        <f t="shared" si="23"/>
        <v>111</v>
      </c>
      <c r="Y69" s="44">
        <f t="shared" si="24"/>
        <v>41</v>
      </c>
      <c r="Z69" s="44">
        <f t="shared" si="25"/>
        <v>1681</v>
      </c>
      <c r="AA69" s="44"/>
      <c r="AB69" s="44"/>
      <c r="AC69" s="44"/>
      <c r="AD69" s="44"/>
      <c r="AN69" s="1">
        <v>3</v>
      </c>
      <c r="AO69" s="1">
        <f>'Deepfakes gesamt (120)'!Q69</f>
        <v>4</v>
      </c>
      <c r="AP69" s="45">
        <f t="shared" si="26"/>
        <v>70</v>
      </c>
      <c r="AQ69" s="45">
        <f t="shared" si="27"/>
        <v>72.5</v>
      </c>
      <c r="AR69" s="44">
        <f t="shared" si="28"/>
        <v>2.5</v>
      </c>
      <c r="AS69" s="44">
        <f t="shared" si="29"/>
        <v>6.25</v>
      </c>
      <c r="AT69" s="44"/>
      <c r="AU69" s="44"/>
      <c r="AV69" s="44"/>
      <c r="AW69" s="44"/>
    </row>
    <row r="70" spans="1:57" x14ac:dyDescent="0.2">
      <c r="A70" s="33">
        <v>69</v>
      </c>
      <c r="B70" s="1">
        <v>2</v>
      </c>
      <c r="C70" s="1">
        <f>'Deepfakes gesamt (120)'!L70</f>
        <v>8</v>
      </c>
      <c r="D70" s="45">
        <f t="shared" si="18"/>
        <v>26.5</v>
      </c>
      <c r="E70" s="45">
        <f t="shared" si="19"/>
        <v>67.5</v>
      </c>
      <c r="F70" s="44">
        <f t="shared" si="20"/>
        <v>41</v>
      </c>
      <c r="G70" s="44">
        <f t="shared" si="21"/>
        <v>1681</v>
      </c>
      <c r="H70" s="44"/>
      <c r="I70" s="44"/>
      <c r="J70" s="44"/>
      <c r="K70" s="44"/>
      <c r="L70" s="36"/>
      <c r="M70" s="36"/>
      <c r="N70" s="36"/>
      <c r="O70" s="36"/>
      <c r="P70" s="36"/>
      <c r="Q70" s="36"/>
      <c r="R70" s="36"/>
      <c r="S70" s="36"/>
      <c r="U70" s="1">
        <v>2</v>
      </c>
      <c r="V70" s="1">
        <v>1</v>
      </c>
      <c r="W70" s="45">
        <f t="shared" si="22"/>
        <v>26.5</v>
      </c>
      <c r="X70" s="45">
        <f t="shared" si="23"/>
        <v>51</v>
      </c>
      <c r="Y70" s="44">
        <f t="shared" si="24"/>
        <v>24.5</v>
      </c>
      <c r="Z70" s="44">
        <f t="shared" si="25"/>
        <v>600.25</v>
      </c>
      <c r="AA70" s="44"/>
      <c r="AB70" s="44"/>
      <c r="AC70" s="44"/>
      <c r="AD70" s="44"/>
      <c r="AE70" s="36"/>
      <c r="AF70" s="36"/>
      <c r="AG70" s="36"/>
      <c r="AH70" s="36"/>
      <c r="AI70" s="36"/>
      <c r="AJ70" s="36"/>
      <c r="AK70" s="36"/>
      <c r="AL70" s="36"/>
      <c r="AN70" s="1">
        <v>2</v>
      </c>
      <c r="AO70" s="1">
        <f>'Deepfakes gesamt (120)'!Q70</f>
        <v>3</v>
      </c>
      <c r="AP70" s="45">
        <f t="shared" si="26"/>
        <v>26.5</v>
      </c>
      <c r="AQ70" s="45">
        <f t="shared" si="27"/>
        <v>34</v>
      </c>
      <c r="AR70" s="44">
        <f t="shared" si="28"/>
        <v>7.5</v>
      </c>
      <c r="AS70" s="44">
        <f t="shared" si="29"/>
        <v>56.25</v>
      </c>
      <c r="AT70" s="44"/>
      <c r="AU70" s="44"/>
      <c r="AV70" s="44"/>
      <c r="AW70" s="44"/>
      <c r="AX70" s="36"/>
      <c r="AY70" s="36"/>
      <c r="AZ70" s="36"/>
      <c r="BA70" s="36"/>
      <c r="BB70" s="36"/>
      <c r="BC70" s="36"/>
      <c r="BD70" s="36"/>
      <c r="BE70" s="36"/>
    </row>
    <row r="71" spans="1:57" x14ac:dyDescent="0.2">
      <c r="A71" s="33">
        <v>70</v>
      </c>
      <c r="B71" s="1">
        <v>4</v>
      </c>
      <c r="C71" s="1">
        <f>'Deepfakes gesamt (120)'!L71</f>
        <v>9</v>
      </c>
      <c r="D71" s="45">
        <f t="shared" si="18"/>
        <v>108</v>
      </c>
      <c r="E71" s="45">
        <f t="shared" si="19"/>
        <v>90.5</v>
      </c>
      <c r="F71" s="44">
        <f t="shared" si="20"/>
        <v>-17.5</v>
      </c>
      <c r="G71" s="44">
        <f t="shared" si="21"/>
        <v>306.25</v>
      </c>
      <c r="H71" s="44"/>
      <c r="I71" s="44"/>
      <c r="J71" s="44"/>
      <c r="K71" s="44"/>
      <c r="L71" s="36"/>
      <c r="M71" s="36"/>
      <c r="N71" s="36"/>
      <c r="O71" s="36"/>
      <c r="P71" s="36"/>
      <c r="Q71" s="36"/>
      <c r="R71" s="36"/>
      <c r="S71" s="36"/>
      <c r="U71" s="1">
        <v>4</v>
      </c>
      <c r="V71" s="1">
        <v>1</v>
      </c>
      <c r="W71" s="45">
        <f t="shared" si="22"/>
        <v>108</v>
      </c>
      <c r="X71" s="45">
        <f t="shared" si="23"/>
        <v>51</v>
      </c>
      <c r="Y71" s="44">
        <f t="shared" si="24"/>
        <v>-57</v>
      </c>
      <c r="Z71" s="44">
        <f t="shared" si="25"/>
        <v>3249</v>
      </c>
      <c r="AA71" s="44"/>
      <c r="AB71" s="44"/>
      <c r="AC71" s="44"/>
      <c r="AD71" s="44"/>
      <c r="AE71" s="36"/>
      <c r="AF71" s="36"/>
      <c r="AG71" s="36"/>
      <c r="AH71" s="36"/>
      <c r="AI71" s="36"/>
      <c r="AJ71" s="36"/>
      <c r="AK71" s="36"/>
      <c r="AL71" s="36"/>
      <c r="AN71" s="1">
        <v>4</v>
      </c>
      <c r="AO71" s="1">
        <f>'Deepfakes gesamt (120)'!Q71</f>
        <v>4</v>
      </c>
      <c r="AP71" s="45">
        <f t="shared" si="26"/>
        <v>108</v>
      </c>
      <c r="AQ71" s="45">
        <f t="shared" si="27"/>
        <v>72.5</v>
      </c>
      <c r="AR71" s="44">
        <f t="shared" si="28"/>
        <v>-35.5</v>
      </c>
      <c r="AS71" s="44">
        <f t="shared" si="29"/>
        <v>1260.25</v>
      </c>
      <c r="AT71" s="44"/>
      <c r="AU71" s="44"/>
      <c r="AV71" s="44"/>
      <c r="AW71" s="44"/>
      <c r="AX71" s="36"/>
      <c r="AY71" s="36"/>
      <c r="AZ71" s="36"/>
      <c r="BA71" s="36"/>
      <c r="BB71" s="36"/>
      <c r="BC71" s="36"/>
      <c r="BD71" s="36"/>
      <c r="BE71" s="36"/>
    </row>
    <row r="72" spans="1:57" x14ac:dyDescent="0.2">
      <c r="A72" s="33">
        <v>71</v>
      </c>
      <c r="B72" s="1">
        <v>4</v>
      </c>
      <c r="C72" s="1">
        <f>'Deepfakes gesamt (120)'!L72</f>
        <v>6</v>
      </c>
      <c r="D72" s="45">
        <f t="shared" si="18"/>
        <v>108</v>
      </c>
      <c r="E72" s="45">
        <f t="shared" si="19"/>
        <v>26.5</v>
      </c>
      <c r="F72" s="44">
        <f t="shared" si="20"/>
        <v>-81.5</v>
      </c>
      <c r="G72" s="44">
        <f t="shared" si="21"/>
        <v>6642.25</v>
      </c>
      <c r="H72" s="44"/>
      <c r="I72" s="44"/>
      <c r="J72" s="44"/>
      <c r="K72" s="44"/>
      <c r="U72" s="1">
        <v>4</v>
      </c>
      <c r="V72" s="1">
        <v>1</v>
      </c>
      <c r="W72" s="45">
        <f t="shared" si="22"/>
        <v>108</v>
      </c>
      <c r="X72" s="45">
        <f t="shared" si="23"/>
        <v>51</v>
      </c>
      <c r="Y72" s="44">
        <f t="shared" si="24"/>
        <v>-57</v>
      </c>
      <c r="Z72" s="44">
        <f t="shared" si="25"/>
        <v>3249</v>
      </c>
      <c r="AA72" s="44"/>
      <c r="AB72" s="44"/>
      <c r="AC72" s="44"/>
      <c r="AD72" s="44"/>
      <c r="AN72" s="1">
        <v>4</v>
      </c>
      <c r="AO72" s="1">
        <f>'Deepfakes gesamt (120)'!Q72</f>
        <v>2</v>
      </c>
      <c r="AP72" s="45">
        <f t="shared" si="26"/>
        <v>108</v>
      </c>
      <c r="AQ72" s="45">
        <f t="shared" si="27"/>
        <v>9.5</v>
      </c>
      <c r="AR72" s="44">
        <f t="shared" si="28"/>
        <v>-98.5</v>
      </c>
      <c r="AS72" s="44">
        <f t="shared" si="29"/>
        <v>9702.25</v>
      </c>
      <c r="AT72" s="44"/>
      <c r="AU72" s="44"/>
      <c r="AV72" s="44"/>
      <c r="AW72" s="44"/>
    </row>
    <row r="73" spans="1:57" x14ac:dyDescent="0.2">
      <c r="A73" s="33">
        <v>72</v>
      </c>
      <c r="B73" s="1">
        <v>3</v>
      </c>
      <c r="C73" s="1">
        <f>'Deepfakes gesamt (120)'!L73</f>
        <v>6</v>
      </c>
      <c r="D73" s="45">
        <f t="shared" si="18"/>
        <v>70</v>
      </c>
      <c r="E73" s="45">
        <f t="shared" si="19"/>
        <v>26.5</v>
      </c>
      <c r="F73" s="44">
        <f t="shared" si="20"/>
        <v>-43.5</v>
      </c>
      <c r="G73" s="44">
        <f t="shared" si="21"/>
        <v>1892.25</v>
      </c>
      <c r="H73" s="44"/>
      <c r="I73" s="44"/>
      <c r="J73" s="44"/>
      <c r="K73" s="44"/>
      <c r="U73" s="1">
        <v>3</v>
      </c>
      <c r="V73" s="1">
        <v>1</v>
      </c>
      <c r="W73" s="45">
        <f t="shared" si="22"/>
        <v>70</v>
      </c>
      <c r="X73" s="45">
        <f t="shared" si="23"/>
        <v>51</v>
      </c>
      <c r="Y73" s="44">
        <f t="shared" si="24"/>
        <v>-19</v>
      </c>
      <c r="Z73" s="44">
        <f t="shared" si="25"/>
        <v>361</v>
      </c>
      <c r="AA73" s="44"/>
      <c r="AB73" s="44"/>
      <c r="AC73" s="44"/>
      <c r="AD73" s="44"/>
      <c r="AN73" s="1">
        <v>3</v>
      </c>
      <c r="AO73" s="1">
        <f>'Deepfakes gesamt (120)'!Q73</f>
        <v>3</v>
      </c>
      <c r="AP73" s="45">
        <f t="shared" si="26"/>
        <v>70</v>
      </c>
      <c r="AQ73" s="45">
        <f t="shared" si="27"/>
        <v>34</v>
      </c>
      <c r="AR73" s="44">
        <f t="shared" si="28"/>
        <v>-36</v>
      </c>
      <c r="AS73" s="44">
        <f t="shared" si="29"/>
        <v>1296</v>
      </c>
      <c r="AT73" s="44"/>
      <c r="AU73" s="44"/>
      <c r="AV73" s="44"/>
      <c r="AW73" s="44"/>
    </row>
    <row r="74" spans="1:57" x14ac:dyDescent="0.2">
      <c r="A74" s="33">
        <v>73</v>
      </c>
      <c r="B74" s="1">
        <v>1</v>
      </c>
      <c r="C74" s="1">
        <f>'Deepfakes gesamt (120)'!L74</f>
        <v>7</v>
      </c>
      <c r="D74" s="45">
        <f t="shared" si="18"/>
        <v>4.5</v>
      </c>
      <c r="E74" s="45">
        <f t="shared" si="19"/>
        <v>46</v>
      </c>
      <c r="F74" s="44">
        <f t="shared" si="20"/>
        <v>41.5</v>
      </c>
      <c r="G74" s="44">
        <f t="shared" si="21"/>
        <v>1722.25</v>
      </c>
      <c r="H74" s="44"/>
      <c r="I74" s="44"/>
      <c r="J74" s="44"/>
      <c r="K74" s="44"/>
      <c r="U74" s="1">
        <v>1</v>
      </c>
      <c r="V74" s="1">
        <v>1</v>
      </c>
      <c r="W74" s="45">
        <f t="shared" si="22"/>
        <v>4.5</v>
      </c>
      <c r="X74" s="45">
        <f t="shared" si="23"/>
        <v>51</v>
      </c>
      <c r="Y74" s="44">
        <f t="shared" si="24"/>
        <v>46.5</v>
      </c>
      <c r="Z74" s="44">
        <f t="shared" si="25"/>
        <v>2162.25</v>
      </c>
      <c r="AA74" s="44"/>
      <c r="AB74" s="44"/>
      <c r="AC74" s="44"/>
      <c r="AD74" s="44"/>
      <c r="AN74" s="1">
        <v>1</v>
      </c>
      <c r="AO74" s="1">
        <f>'Deepfakes gesamt (120)'!Q74</f>
        <v>3</v>
      </c>
      <c r="AP74" s="45">
        <f t="shared" si="26"/>
        <v>4.5</v>
      </c>
      <c r="AQ74" s="45">
        <f t="shared" si="27"/>
        <v>34</v>
      </c>
      <c r="AR74" s="44">
        <f t="shared" si="28"/>
        <v>29.5</v>
      </c>
      <c r="AS74" s="44">
        <f t="shared" si="29"/>
        <v>870.25</v>
      </c>
      <c r="AT74" s="44"/>
      <c r="AU74" s="44"/>
      <c r="AV74" s="44"/>
      <c r="AW74" s="44"/>
    </row>
    <row r="75" spans="1:57" x14ac:dyDescent="0.2">
      <c r="A75" s="33">
        <v>74</v>
      </c>
      <c r="B75" s="1">
        <v>3</v>
      </c>
      <c r="C75" s="1">
        <f>'Deepfakes gesamt (120)'!L75</f>
        <v>5</v>
      </c>
      <c r="D75" s="45">
        <f t="shared" si="18"/>
        <v>70</v>
      </c>
      <c r="E75" s="45">
        <f t="shared" si="19"/>
        <v>11</v>
      </c>
      <c r="F75" s="44">
        <f t="shared" si="20"/>
        <v>-59</v>
      </c>
      <c r="G75" s="44">
        <f t="shared" si="21"/>
        <v>3481</v>
      </c>
      <c r="H75" s="44"/>
      <c r="I75" s="44"/>
      <c r="J75" s="44"/>
      <c r="K75" s="44"/>
      <c r="U75" s="1">
        <v>3</v>
      </c>
      <c r="V75" s="1">
        <v>1</v>
      </c>
      <c r="W75" s="45">
        <f t="shared" si="22"/>
        <v>70</v>
      </c>
      <c r="X75" s="45">
        <f t="shared" si="23"/>
        <v>51</v>
      </c>
      <c r="Y75" s="44">
        <f t="shared" si="24"/>
        <v>-19</v>
      </c>
      <c r="Z75" s="44">
        <f t="shared" si="25"/>
        <v>361</v>
      </c>
      <c r="AA75" s="44"/>
      <c r="AB75" s="44"/>
      <c r="AC75" s="44"/>
      <c r="AD75" s="44"/>
      <c r="AN75" s="1">
        <v>3</v>
      </c>
      <c r="AO75" s="1">
        <f>'Deepfakes gesamt (120)'!Q75</f>
        <v>1</v>
      </c>
      <c r="AP75" s="45">
        <f t="shared" si="26"/>
        <v>70</v>
      </c>
      <c r="AQ75" s="45">
        <f t="shared" si="27"/>
        <v>1.5</v>
      </c>
      <c r="AR75" s="44">
        <f t="shared" si="28"/>
        <v>-68.5</v>
      </c>
      <c r="AS75" s="44">
        <f t="shared" si="29"/>
        <v>4692.25</v>
      </c>
      <c r="AT75" s="44"/>
      <c r="AU75" s="44"/>
      <c r="AV75" s="44"/>
      <c r="AW75" s="44"/>
    </row>
    <row r="76" spans="1:57" x14ac:dyDescent="0.2">
      <c r="A76" s="33">
        <v>75</v>
      </c>
      <c r="B76" s="1">
        <v>4</v>
      </c>
      <c r="C76" s="1">
        <f>'Deepfakes gesamt (120)'!L76</f>
        <v>9</v>
      </c>
      <c r="D76" s="45">
        <f t="shared" si="18"/>
        <v>108</v>
      </c>
      <c r="E76" s="45">
        <f t="shared" si="19"/>
        <v>90.5</v>
      </c>
      <c r="F76" s="44">
        <f t="shared" si="20"/>
        <v>-17.5</v>
      </c>
      <c r="G76" s="44">
        <f t="shared" si="21"/>
        <v>306.25</v>
      </c>
      <c r="H76" s="44"/>
      <c r="I76" s="44"/>
      <c r="J76" s="44"/>
      <c r="K76" s="44"/>
      <c r="U76" s="1">
        <v>4</v>
      </c>
      <c r="V76" s="1">
        <v>1</v>
      </c>
      <c r="W76" s="45">
        <f t="shared" si="22"/>
        <v>108</v>
      </c>
      <c r="X76" s="45">
        <f t="shared" si="23"/>
        <v>51</v>
      </c>
      <c r="Y76" s="44">
        <f t="shared" si="24"/>
        <v>-57</v>
      </c>
      <c r="Z76" s="44">
        <f t="shared" si="25"/>
        <v>3249</v>
      </c>
      <c r="AA76" s="44"/>
      <c r="AB76" s="44"/>
      <c r="AC76" s="44"/>
      <c r="AD76" s="44"/>
      <c r="AN76" s="1">
        <v>4</v>
      </c>
      <c r="AO76" s="1">
        <f>'Deepfakes gesamt (120)'!Q76</f>
        <v>4</v>
      </c>
      <c r="AP76" s="45">
        <f t="shared" si="26"/>
        <v>108</v>
      </c>
      <c r="AQ76" s="45">
        <f t="shared" si="27"/>
        <v>72.5</v>
      </c>
      <c r="AR76" s="44">
        <f t="shared" si="28"/>
        <v>-35.5</v>
      </c>
      <c r="AS76" s="44">
        <f t="shared" si="29"/>
        <v>1260.25</v>
      </c>
      <c r="AT76" s="44"/>
      <c r="AU76" s="44"/>
      <c r="AV76" s="44"/>
      <c r="AW76" s="44"/>
    </row>
    <row r="77" spans="1:57" x14ac:dyDescent="0.2">
      <c r="A77" s="33">
        <v>76</v>
      </c>
      <c r="B77" s="1">
        <v>3</v>
      </c>
      <c r="C77" s="1">
        <f>'Deepfakes gesamt (120)'!L77</f>
        <v>7</v>
      </c>
      <c r="D77" s="45">
        <f t="shared" si="18"/>
        <v>70</v>
      </c>
      <c r="E77" s="45">
        <f t="shared" si="19"/>
        <v>46</v>
      </c>
      <c r="F77" s="44">
        <f t="shared" si="20"/>
        <v>-24</v>
      </c>
      <c r="G77" s="44">
        <f t="shared" si="21"/>
        <v>576</v>
      </c>
      <c r="H77" s="44"/>
      <c r="I77" s="44"/>
      <c r="J77" s="44"/>
      <c r="K77" s="44"/>
      <c r="U77" s="1">
        <v>3</v>
      </c>
      <c r="V77" s="1">
        <v>1</v>
      </c>
      <c r="W77" s="45">
        <f t="shared" si="22"/>
        <v>70</v>
      </c>
      <c r="X77" s="45">
        <f t="shared" si="23"/>
        <v>51</v>
      </c>
      <c r="Y77" s="44">
        <f t="shared" si="24"/>
        <v>-19</v>
      </c>
      <c r="Z77" s="44">
        <f t="shared" si="25"/>
        <v>361</v>
      </c>
      <c r="AA77" s="44"/>
      <c r="AB77" s="44"/>
      <c r="AC77" s="44"/>
      <c r="AD77" s="44"/>
      <c r="AN77" s="1">
        <v>3</v>
      </c>
      <c r="AO77" s="1">
        <f>'Deepfakes gesamt (120)'!Q77</f>
        <v>3</v>
      </c>
      <c r="AP77" s="45">
        <f t="shared" si="26"/>
        <v>70</v>
      </c>
      <c r="AQ77" s="45">
        <f t="shared" si="27"/>
        <v>34</v>
      </c>
      <c r="AR77" s="44">
        <f t="shared" si="28"/>
        <v>-36</v>
      </c>
      <c r="AS77" s="44">
        <f t="shared" si="29"/>
        <v>1296</v>
      </c>
      <c r="AT77" s="44"/>
      <c r="AU77" s="44"/>
      <c r="AV77" s="44"/>
      <c r="AW77" s="44"/>
    </row>
    <row r="78" spans="1:57" x14ac:dyDescent="0.2">
      <c r="A78" s="33">
        <v>77</v>
      </c>
      <c r="B78" s="1">
        <v>2</v>
      </c>
      <c r="C78" s="1">
        <f>'Deepfakes gesamt (120)'!L78</f>
        <v>7</v>
      </c>
      <c r="D78" s="45">
        <f t="shared" si="18"/>
        <v>26.5</v>
      </c>
      <c r="E78" s="45">
        <f t="shared" si="19"/>
        <v>46</v>
      </c>
      <c r="F78" s="44">
        <f t="shared" si="20"/>
        <v>19.5</v>
      </c>
      <c r="G78" s="44">
        <f t="shared" si="21"/>
        <v>380.25</v>
      </c>
      <c r="H78" s="44"/>
      <c r="I78" s="44"/>
      <c r="J78" s="44"/>
      <c r="K78" s="44"/>
      <c r="U78" s="1">
        <v>2</v>
      </c>
      <c r="V78" s="1">
        <v>2</v>
      </c>
      <c r="W78" s="45">
        <f t="shared" si="22"/>
        <v>26.5</v>
      </c>
      <c r="X78" s="45">
        <f t="shared" si="23"/>
        <v>111</v>
      </c>
      <c r="Y78" s="44">
        <f t="shared" si="24"/>
        <v>84.5</v>
      </c>
      <c r="Z78" s="44">
        <f t="shared" si="25"/>
        <v>7140.25</v>
      </c>
      <c r="AA78" s="44"/>
      <c r="AB78" s="44"/>
      <c r="AC78" s="44"/>
      <c r="AD78" s="44"/>
      <c r="AN78" s="1">
        <v>2</v>
      </c>
      <c r="AO78" s="1">
        <f>'Deepfakes gesamt (120)'!Q78</f>
        <v>3</v>
      </c>
      <c r="AP78" s="45">
        <f t="shared" si="26"/>
        <v>26.5</v>
      </c>
      <c r="AQ78" s="45">
        <f t="shared" si="27"/>
        <v>34</v>
      </c>
      <c r="AR78" s="44">
        <f t="shared" si="28"/>
        <v>7.5</v>
      </c>
      <c r="AS78" s="44">
        <f t="shared" si="29"/>
        <v>56.25</v>
      </c>
      <c r="AT78" s="44"/>
      <c r="AU78" s="44"/>
      <c r="AV78" s="44"/>
      <c r="AW78" s="44"/>
    </row>
    <row r="79" spans="1:57" x14ac:dyDescent="0.2">
      <c r="A79" s="33">
        <v>78</v>
      </c>
      <c r="B79" s="1">
        <v>2</v>
      </c>
      <c r="C79" s="1">
        <f>'Deepfakes gesamt (120)'!L79</f>
        <v>8</v>
      </c>
      <c r="D79" s="45">
        <f t="shared" si="18"/>
        <v>26.5</v>
      </c>
      <c r="E79" s="45">
        <f t="shared" si="19"/>
        <v>67.5</v>
      </c>
      <c r="F79" s="44">
        <f t="shared" si="20"/>
        <v>41</v>
      </c>
      <c r="G79" s="44">
        <f t="shared" si="21"/>
        <v>1681</v>
      </c>
      <c r="H79" s="44"/>
      <c r="I79" s="44"/>
      <c r="J79" s="44"/>
      <c r="K79" s="44"/>
      <c r="U79" s="1">
        <v>2</v>
      </c>
      <c r="V79" s="1">
        <v>1</v>
      </c>
      <c r="W79" s="45">
        <f t="shared" si="22"/>
        <v>26.5</v>
      </c>
      <c r="X79" s="45">
        <f t="shared" si="23"/>
        <v>51</v>
      </c>
      <c r="Y79" s="44">
        <f t="shared" si="24"/>
        <v>24.5</v>
      </c>
      <c r="Z79" s="44">
        <f t="shared" si="25"/>
        <v>600.25</v>
      </c>
      <c r="AA79" s="44"/>
      <c r="AB79" s="44"/>
      <c r="AC79" s="44"/>
      <c r="AD79" s="44"/>
      <c r="AN79" s="1">
        <v>2</v>
      </c>
      <c r="AO79" s="1">
        <f>'Deepfakes gesamt (120)'!Q79</f>
        <v>4</v>
      </c>
      <c r="AP79" s="45">
        <f t="shared" si="26"/>
        <v>26.5</v>
      </c>
      <c r="AQ79" s="45">
        <f t="shared" si="27"/>
        <v>72.5</v>
      </c>
      <c r="AR79" s="44">
        <f t="shared" si="28"/>
        <v>46</v>
      </c>
      <c r="AS79" s="44">
        <f t="shared" si="29"/>
        <v>2116</v>
      </c>
      <c r="AT79" s="44"/>
      <c r="AU79" s="44"/>
      <c r="AV79" s="44"/>
      <c r="AW79" s="44"/>
    </row>
    <row r="80" spans="1:57" x14ac:dyDescent="0.2">
      <c r="A80" s="33">
        <v>79</v>
      </c>
      <c r="B80" s="1">
        <v>3</v>
      </c>
      <c r="C80" s="1">
        <f>'Deepfakes gesamt (120)'!L80</f>
        <v>2</v>
      </c>
      <c r="D80" s="45">
        <f t="shared" si="18"/>
        <v>70</v>
      </c>
      <c r="E80" s="45">
        <f t="shared" si="19"/>
        <v>1</v>
      </c>
      <c r="F80" s="44">
        <f t="shared" si="20"/>
        <v>-69</v>
      </c>
      <c r="G80" s="44">
        <f t="shared" si="21"/>
        <v>4761</v>
      </c>
      <c r="H80" s="44"/>
      <c r="I80" s="44"/>
      <c r="J80" s="44"/>
      <c r="K80" s="44"/>
      <c r="U80" s="1">
        <v>3</v>
      </c>
      <c r="V80" s="1">
        <v>1</v>
      </c>
      <c r="W80" s="45">
        <f t="shared" si="22"/>
        <v>70</v>
      </c>
      <c r="X80" s="45">
        <f t="shared" si="23"/>
        <v>51</v>
      </c>
      <c r="Y80" s="44">
        <f t="shared" si="24"/>
        <v>-19</v>
      </c>
      <c r="Z80" s="44">
        <f t="shared" si="25"/>
        <v>361</v>
      </c>
      <c r="AA80" s="44"/>
      <c r="AB80" s="44"/>
      <c r="AC80" s="44"/>
      <c r="AD80" s="44"/>
      <c r="AN80" s="1">
        <v>3</v>
      </c>
      <c r="AO80" s="1">
        <f>'Deepfakes gesamt (120)'!Q80</f>
        <v>2</v>
      </c>
      <c r="AP80" s="45">
        <f t="shared" si="26"/>
        <v>70</v>
      </c>
      <c r="AQ80" s="45">
        <f t="shared" si="27"/>
        <v>9.5</v>
      </c>
      <c r="AR80" s="44">
        <f t="shared" si="28"/>
        <v>-60.5</v>
      </c>
      <c r="AS80" s="44">
        <f t="shared" si="29"/>
        <v>3660.25</v>
      </c>
      <c r="AT80" s="44"/>
      <c r="AU80" s="44"/>
      <c r="AV80" s="44"/>
      <c r="AW80" s="44"/>
    </row>
    <row r="81" spans="1:49" x14ac:dyDescent="0.2">
      <c r="A81" s="33">
        <v>80</v>
      </c>
      <c r="B81" s="1">
        <v>3</v>
      </c>
      <c r="C81" s="1">
        <f>'Deepfakes gesamt (120)'!L81</f>
        <v>6</v>
      </c>
      <c r="D81" s="45">
        <f t="shared" si="18"/>
        <v>70</v>
      </c>
      <c r="E81" s="45">
        <f t="shared" si="19"/>
        <v>26.5</v>
      </c>
      <c r="F81" s="44">
        <f t="shared" si="20"/>
        <v>-43.5</v>
      </c>
      <c r="G81" s="44">
        <f t="shared" si="21"/>
        <v>1892.25</v>
      </c>
      <c r="H81" s="44"/>
      <c r="I81" s="44"/>
      <c r="J81" s="44"/>
      <c r="K81" s="44"/>
      <c r="U81" s="1">
        <v>3</v>
      </c>
      <c r="V81" s="1">
        <v>2</v>
      </c>
      <c r="W81" s="45">
        <f t="shared" si="22"/>
        <v>70</v>
      </c>
      <c r="X81" s="45">
        <f t="shared" si="23"/>
        <v>111</v>
      </c>
      <c r="Y81" s="44">
        <f t="shared" si="24"/>
        <v>41</v>
      </c>
      <c r="Z81" s="44">
        <f t="shared" si="25"/>
        <v>1681</v>
      </c>
      <c r="AA81" s="44"/>
      <c r="AB81" s="44"/>
      <c r="AC81" s="44"/>
      <c r="AD81" s="44"/>
      <c r="AN81" s="1">
        <v>3</v>
      </c>
      <c r="AO81" s="1">
        <f>'Deepfakes gesamt (120)'!Q81</f>
        <v>2</v>
      </c>
      <c r="AP81" s="45">
        <f t="shared" si="26"/>
        <v>70</v>
      </c>
      <c r="AQ81" s="45">
        <f t="shared" si="27"/>
        <v>9.5</v>
      </c>
      <c r="AR81" s="44">
        <f t="shared" si="28"/>
        <v>-60.5</v>
      </c>
      <c r="AS81" s="44">
        <f t="shared" si="29"/>
        <v>3660.25</v>
      </c>
      <c r="AT81" s="44"/>
      <c r="AU81" s="44"/>
      <c r="AV81" s="44"/>
      <c r="AW81" s="44"/>
    </row>
    <row r="82" spans="1:49" x14ac:dyDescent="0.2">
      <c r="A82" s="33">
        <v>81</v>
      </c>
      <c r="B82" s="1">
        <v>2</v>
      </c>
      <c r="C82" s="1">
        <f>'Deepfakes gesamt (120)'!L82</f>
        <v>6</v>
      </c>
      <c r="D82" s="45">
        <f t="shared" si="18"/>
        <v>26.5</v>
      </c>
      <c r="E82" s="45">
        <f t="shared" si="19"/>
        <v>26.5</v>
      </c>
      <c r="F82" s="44">
        <f t="shared" si="20"/>
        <v>0</v>
      </c>
      <c r="G82" s="44">
        <f t="shared" si="21"/>
        <v>0</v>
      </c>
      <c r="H82" s="44"/>
      <c r="I82" s="44"/>
      <c r="J82" s="44"/>
      <c r="K82" s="44"/>
      <c r="U82" s="1">
        <v>2</v>
      </c>
      <c r="V82" s="1">
        <v>1</v>
      </c>
      <c r="W82" s="45">
        <f t="shared" si="22"/>
        <v>26.5</v>
      </c>
      <c r="X82" s="45">
        <f t="shared" si="23"/>
        <v>51</v>
      </c>
      <c r="Y82" s="44">
        <f t="shared" si="24"/>
        <v>24.5</v>
      </c>
      <c r="Z82" s="44">
        <f t="shared" si="25"/>
        <v>600.25</v>
      </c>
      <c r="AA82" s="44"/>
      <c r="AB82" s="44"/>
      <c r="AC82" s="44"/>
      <c r="AD82" s="44"/>
      <c r="AN82" s="1">
        <v>2</v>
      </c>
      <c r="AO82" s="1">
        <f>'Deepfakes gesamt (120)'!Q82</f>
        <v>3</v>
      </c>
      <c r="AP82" s="45">
        <f t="shared" si="26"/>
        <v>26.5</v>
      </c>
      <c r="AQ82" s="45">
        <f t="shared" si="27"/>
        <v>34</v>
      </c>
      <c r="AR82" s="44">
        <f t="shared" si="28"/>
        <v>7.5</v>
      </c>
      <c r="AS82" s="44">
        <f t="shared" si="29"/>
        <v>56.25</v>
      </c>
      <c r="AT82" s="44"/>
      <c r="AU82" s="44"/>
      <c r="AV82" s="44"/>
      <c r="AW82" s="44"/>
    </row>
    <row r="83" spans="1:49" x14ac:dyDescent="0.2">
      <c r="A83" s="33">
        <v>82</v>
      </c>
      <c r="B83" s="1">
        <v>2</v>
      </c>
      <c r="C83" s="1">
        <f>'Deepfakes gesamt (120)'!L83</f>
        <v>8</v>
      </c>
      <c r="D83" s="45">
        <f t="shared" si="18"/>
        <v>26.5</v>
      </c>
      <c r="E83" s="45">
        <f t="shared" si="19"/>
        <v>67.5</v>
      </c>
      <c r="F83" s="44">
        <f t="shared" si="20"/>
        <v>41</v>
      </c>
      <c r="G83" s="44">
        <f t="shared" si="21"/>
        <v>1681</v>
      </c>
      <c r="H83" s="44"/>
      <c r="I83" s="44"/>
      <c r="J83" s="44"/>
      <c r="K83" s="44"/>
      <c r="U83" s="1">
        <v>2</v>
      </c>
      <c r="V83" s="1">
        <v>1</v>
      </c>
      <c r="W83" s="45">
        <f t="shared" si="22"/>
        <v>26.5</v>
      </c>
      <c r="X83" s="45">
        <f t="shared" si="23"/>
        <v>51</v>
      </c>
      <c r="Y83" s="44">
        <f t="shared" si="24"/>
        <v>24.5</v>
      </c>
      <c r="Z83" s="44">
        <f t="shared" si="25"/>
        <v>600.25</v>
      </c>
      <c r="AA83" s="44"/>
      <c r="AB83" s="44"/>
      <c r="AC83" s="44"/>
      <c r="AD83" s="44"/>
      <c r="AN83" s="1">
        <v>2</v>
      </c>
      <c r="AO83" s="1">
        <f>'Deepfakes gesamt (120)'!Q83</f>
        <v>3</v>
      </c>
      <c r="AP83" s="45">
        <f t="shared" si="26"/>
        <v>26.5</v>
      </c>
      <c r="AQ83" s="45">
        <f t="shared" si="27"/>
        <v>34</v>
      </c>
      <c r="AR83" s="44">
        <f t="shared" si="28"/>
        <v>7.5</v>
      </c>
      <c r="AS83" s="44">
        <f t="shared" si="29"/>
        <v>56.25</v>
      </c>
      <c r="AT83" s="44"/>
      <c r="AU83" s="44"/>
      <c r="AV83" s="44"/>
      <c r="AW83" s="44"/>
    </row>
    <row r="84" spans="1:49" x14ac:dyDescent="0.2">
      <c r="A84" s="33">
        <v>83</v>
      </c>
      <c r="B84" s="1">
        <v>3</v>
      </c>
      <c r="C84" s="1">
        <f>'Deepfakes gesamt (120)'!L84</f>
        <v>10</v>
      </c>
      <c r="D84" s="45">
        <f t="shared" si="18"/>
        <v>70</v>
      </c>
      <c r="E84" s="45">
        <f t="shared" si="19"/>
        <v>110.5</v>
      </c>
      <c r="F84" s="44">
        <f t="shared" si="20"/>
        <v>40.5</v>
      </c>
      <c r="G84" s="44">
        <f t="shared" si="21"/>
        <v>1640.25</v>
      </c>
      <c r="H84" s="44"/>
      <c r="I84" s="44"/>
      <c r="J84" s="44"/>
      <c r="K84" s="44"/>
      <c r="U84" s="1">
        <v>3</v>
      </c>
      <c r="V84" s="1">
        <v>1</v>
      </c>
      <c r="W84" s="45">
        <f t="shared" si="22"/>
        <v>70</v>
      </c>
      <c r="X84" s="45">
        <f t="shared" si="23"/>
        <v>51</v>
      </c>
      <c r="Y84" s="44">
        <f t="shared" si="24"/>
        <v>-19</v>
      </c>
      <c r="Z84" s="44">
        <f t="shared" si="25"/>
        <v>361</v>
      </c>
      <c r="AA84" s="44"/>
      <c r="AB84" s="44"/>
      <c r="AC84" s="44"/>
      <c r="AD84" s="44"/>
      <c r="AN84" s="1">
        <v>3</v>
      </c>
      <c r="AO84" s="1">
        <f>'Deepfakes gesamt (120)'!Q84</f>
        <v>5</v>
      </c>
      <c r="AP84" s="45">
        <f t="shared" si="26"/>
        <v>70</v>
      </c>
      <c r="AQ84" s="45">
        <f t="shared" si="27"/>
        <v>107</v>
      </c>
      <c r="AR84" s="44">
        <f t="shared" si="28"/>
        <v>37</v>
      </c>
      <c r="AS84" s="44">
        <f t="shared" si="29"/>
        <v>1369</v>
      </c>
      <c r="AT84" s="44"/>
      <c r="AU84" s="44"/>
      <c r="AV84" s="44"/>
      <c r="AW84" s="44"/>
    </row>
    <row r="85" spans="1:49" x14ac:dyDescent="0.2">
      <c r="A85" s="33">
        <v>84</v>
      </c>
      <c r="B85" s="1">
        <v>3</v>
      </c>
      <c r="C85" s="1">
        <f>'Deepfakes gesamt (120)'!L85</f>
        <v>9</v>
      </c>
      <c r="D85" s="45">
        <f t="shared" si="18"/>
        <v>70</v>
      </c>
      <c r="E85" s="45">
        <f t="shared" si="19"/>
        <v>90.5</v>
      </c>
      <c r="F85" s="44">
        <f t="shared" si="20"/>
        <v>20.5</v>
      </c>
      <c r="G85" s="44">
        <f t="shared" si="21"/>
        <v>420.25</v>
      </c>
      <c r="H85" s="44"/>
      <c r="I85" s="44"/>
      <c r="J85" s="44"/>
      <c r="K85" s="44"/>
      <c r="U85" s="1">
        <v>3</v>
      </c>
      <c r="V85" s="1">
        <v>1</v>
      </c>
      <c r="W85" s="45">
        <f t="shared" si="22"/>
        <v>70</v>
      </c>
      <c r="X85" s="45">
        <f t="shared" si="23"/>
        <v>51</v>
      </c>
      <c r="Y85" s="44">
        <f t="shared" si="24"/>
        <v>-19</v>
      </c>
      <c r="Z85" s="44">
        <f t="shared" si="25"/>
        <v>361</v>
      </c>
      <c r="AA85" s="44"/>
      <c r="AB85" s="44"/>
      <c r="AC85" s="44"/>
      <c r="AD85" s="44"/>
      <c r="AN85" s="1">
        <v>3</v>
      </c>
      <c r="AO85" s="1">
        <f>'Deepfakes gesamt (120)'!Q85</f>
        <v>4</v>
      </c>
      <c r="AP85" s="45">
        <f t="shared" si="26"/>
        <v>70</v>
      </c>
      <c r="AQ85" s="45">
        <f t="shared" si="27"/>
        <v>72.5</v>
      </c>
      <c r="AR85" s="44">
        <f t="shared" si="28"/>
        <v>2.5</v>
      </c>
      <c r="AS85" s="44">
        <f t="shared" si="29"/>
        <v>6.25</v>
      </c>
      <c r="AT85" s="44"/>
      <c r="AU85" s="44"/>
      <c r="AV85" s="44"/>
      <c r="AW85" s="44"/>
    </row>
    <row r="86" spans="1:49" x14ac:dyDescent="0.2">
      <c r="A86" s="33">
        <v>85</v>
      </c>
      <c r="B86" s="1">
        <v>2</v>
      </c>
      <c r="C86" s="1">
        <f>'Deepfakes gesamt (120)'!L86</f>
        <v>7</v>
      </c>
      <c r="D86" s="45">
        <f t="shared" si="18"/>
        <v>26.5</v>
      </c>
      <c r="E86" s="45">
        <f t="shared" si="19"/>
        <v>46</v>
      </c>
      <c r="F86" s="44">
        <f t="shared" si="20"/>
        <v>19.5</v>
      </c>
      <c r="G86" s="44">
        <f t="shared" si="21"/>
        <v>380.25</v>
      </c>
      <c r="H86" s="44"/>
      <c r="I86" s="44"/>
      <c r="J86" s="44"/>
      <c r="K86" s="44"/>
      <c r="U86" s="1">
        <v>2</v>
      </c>
      <c r="V86" s="1">
        <v>2</v>
      </c>
      <c r="W86" s="45">
        <f t="shared" si="22"/>
        <v>26.5</v>
      </c>
      <c r="X86" s="45">
        <f t="shared" si="23"/>
        <v>111</v>
      </c>
      <c r="Y86" s="44">
        <f t="shared" si="24"/>
        <v>84.5</v>
      </c>
      <c r="Z86" s="44">
        <f t="shared" si="25"/>
        <v>7140.25</v>
      </c>
      <c r="AA86" s="44"/>
      <c r="AB86" s="44"/>
      <c r="AC86" s="44"/>
      <c r="AD86" s="44"/>
      <c r="AN86" s="1">
        <v>2</v>
      </c>
      <c r="AO86" s="1">
        <f>'Deepfakes gesamt (120)'!Q86</f>
        <v>4</v>
      </c>
      <c r="AP86" s="45">
        <f t="shared" si="26"/>
        <v>26.5</v>
      </c>
      <c r="AQ86" s="45">
        <f t="shared" si="27"/>
        <v>72.5</v>
      </c>
      <c r="AR86" s="44">
        <f t="shared" si="28"/>
        <v>46</v>
      </c>
      <c r="AS86" s="44">
        <f t="shared" si="29"/>
        <v>2116</v>
      </c>
      <c r="AT86" s="44"/>
      <c r="AU86" s="44"/>
      <c r="AV86" s="44"/>
      <c r="AW86" s="44"/>
    </row>
    <row r="87" spans="1:49" x14ac:dyDescent="0.2">
      <c r="A87" s="33">
        <v>86</v>
      </c>
      <c r="B87" s="1">
        <v>3</v>
      </c>
      <c r="C87" s="1">
        <f>'Deepfakes gesamt (120)'!L87</f>
        <v>9</v>
      </c>
      <c r="D87" s="45">
        <f t="shared" si="18"/>
        <v>70</v>
      </c>
      <c r="E87" s="45">
        <f t="shared" si="19"/>
        <v>90.5</v>
      </c>
      <c r="F87" s="44">
        <f t="shared" si="20"/>
        <v>20.5</v>
      </c>
      <c r="G87" s="44">
        <f t="shared" si="21"/>
        <v>420.25</v>
      </c>
      <c r="H87" s="44"/>
      <c r="I87" s="44"/>
      <c r="J87" s="44"/>
      <c r="K87" s="44"/>
      <c r="U87" s="1">
        <v>3</v>
      </c>
      <c r="V87" s="1">
        <v>1</v>
      </c>
      <c r="W87" s="45">
        <f t="shared" si="22"/>
        <v>70</v>
      </c>
      <c r="X87" s="45">
        <f t="shared" si="23"/>
        <v>51</v>
      </c>
      <c r="Y87" s="44">
        <f t="shared" si="24"/>
        <v>-19</v>
      </c>
      <c r="Z87" s="44">
        <f t="shared" si="25"/>
        <v>361</v>
      </c>
      <c r="AA87" s="44"/>
      <c r="AB87" s="44"/>
      <c r="AC87" s="44"/>
      <c r="AD87" s="44"/>
      <c r="AN87" s="1">
        <v>3</v>
      </c>
      <c r="AO87" s="1">
        <f>'Deepfakes gesamt (120)'!Q87</f>
        <v>4</v>
      </c>
      <c r="AP87" s="45">
        <f t="shared" si="26"/>
        <v>70</v>
      </c>
      <c r="AQ87" s="45">
        <f t="shared" si="27"/>
        <v>72.5</v>
      </c>
      <c r="AR87" s="44">
        <f t="shared" si="28"/>
        <v>2.5</v>
      </c>
      <c r="AS87" s="44">
        <f t="shared" si="29"/>
        <v>6.25</v>
      </c>
      <c r="AT87" s="44"/>
      <c r="AU87" s="44"/>
      <c r="AV87" s="44"/>
      <c r="AW87" s="44"/>
    </row>
    <row r="88" spans="1:49" x14ac:dyDescent="0.2">
      <c r="A88" s="33">
        <v>87</v>
      </c>
      <c r="B88" s="1">
        <v>3</v>
      </c>
      <c r="C88" s="1">
        <f>'Deepfakes gesamt (120)'!L88</f>
        <v>7</v>
      </c>
      <c r="D88" s="45">
        <f t="shared" si="18"/>
        <v>70</v>
      </c>
      <c r="E88" s="45">
        <f t="shared" si="19"/>
        <v>46</v>
      </c>
      <c r="F88" s="44">
        <f t="shared" si="20"/>
        <v>-24</v>
      </c>
      <c r="G88" s="44">
        <f t="shared" si="21"/>
        <v>576</v>
      </c>
      <c r="H88" s="44"/>
      <c r="I88" s="44"/>
      <c r="J88" s="44"/>
      <c r="K88" s="44"/>
      <c r="U88" s="1">
        <v>3</v>
      </c>
      <c r="V88" s="1">
        <v>1</v>
      </c>
      <c r="W88" s="45">
        <f t="shared" si="22"/>
        <v>70</v>
      </c>
      <c r="X88" s="45">
        <f t="shared" si="23"/>
        <v>51</v>
      </c>
      <c r="Y88" s="44">
        <f t="shared" si="24"/>
        <v>-19</v>
      </c>
      <c r="Z88" s="44">
        <f t="shared" si="25"/>
        <v>361</v>
      </c>
      <c r="AA88" s="44"/>
      <c r="AB88" s="44"/>
      <c r="AC88" s="44"/>
      <c r="AD88" s="44"/>
      <c r="AN88" s="1">
        <v>3</v>
      </c>
      <c r="AO88" s="1">
        <f>'Deepfakes gesamt (120)'!Q88</f>
        <v>4</v>
      </c>
      <c r="AP88" s="45">
        <f t="shared" si="26"/>
        <v>70</v>
      </c>
      <c r="AQ88" s="45">
        <f t="shared" si="27"/>
        <v>72.5</v>
      </c>
      <c r="AR88" s="44">
        <f t="shared" si="28"/>
        <v>2.5</v>
      </c>
      <c r="AS88" s="44">
        <f t="shared" si="29"/>
        <v>6.25</v>
      </c>
      <c r="AT88" s="44"/>
      <c r="AU88" s="44"/>
      <c r="AV88" s="44"/>
      <c r="AW88" s="44"/>
    </row>
    <row r="89" spans="1:49" x14ac:dyDescent="0.2">
      <c r="A89" s="33">
        <v>88</v>
      </c>
      <c r="B89" s="1">
        <v>3</v>
      </c>
      <c r="C89" s="1">
        <f>'Deepfakes gesamt (120)'!L89</f>
        <v>8</v>
      </c>
      <c r="D89" s="45">
        <f t="shared" si="18"/>
        <v>70</v>
      </c>
      <c r="E89" s="45">
        <f t="shared" si="19"/>
        <v>67.5</v>
      </c>
      <c r="F89" s="44">
        <f t="shared" si="20"/>
        <v>-2.5</v>
      </c>
      <c r="G89" s="44">
        <f t="shared" si="21"/>
        <v>6.25</v>
      </c>
      <c r="H89" s="44"/>
      <c r="I89" s="44"/>
      <c r="J89" s="44"/>
      <c r="K89" s="44"/>
      <c r="U89" s="1">
        <v>3</v>
      </c>
      <c r="V89" s="1">
        <v>1</v>
      </c>
      <c r="W89" s="45">
        <f t="shared" si="22"/>
        <v>70</v>
      </c>
      <c r="X89" s="45">
        <f t="shared" si="23"/>
        <v>51</v>
      </c>
      <c r="Y89" s="44">
        <f t="shared" si="24"/>
        <v>-19</v>
      </c>
      <c r="Z89" s="44">
        <f t="shared" si="25"/>
        <v>361</v>
      </c>
      <c r="AA89" s="44"/>
      <c r="AB89" s="44"/>
      <c r="AC89" s="44"/>
      <c r="AD89" s="44"/>
      <c r="AN89" s="1">
        <v>3</v>
      </c>
      <c r="AO89" s="1">
        <f>'Deepfakes gesamt (120)'!Q89</f>
        <v>5</v>
      </c>
      <c r="AP89" s="45">
        <f t="shared" si="26"/>
        <v>70</v>
      </c>
      <c r="AQ89" s="45">
        <f t="shared" si="27"/>
        <v>107</v>
      </c>
      <c r="AR89" s="44">
        <f t="shared" si="28"/>
        <v>37</v>
      </c>
      <c r="AS89" s="44">
        <f t="shared" si="29"/>
        <v>1369</v>
      </c>
      <c r="AT89" s="44"/>
      <c r="AU89" s="44"/>
      <c r="AV89" s="44"/>
      <c r="AW89" s="44"/>
    </row>
    <row r="90" spans="1:49" x14ac:dyDescent="0.2">
      <c r="A90" s="33">
        <v>89</v>
      </c>
      <c r="B90" s="1">
        <v>4</v>
      </c>
      <c r="C90" s="1">
        <f>'Deepfakes gesamt (120)'!L90</f>
        <v>5</v>
      </c>
      <c r="D90" s="45">
        <f t="shared" si="18"/>
        <v>108</v>
      </c>
      <c r="E90" s="45">
        <f t="shared" si="19"/>
        <v>11</v>
      </c>
      <c r="F90" s="44">
        <f t="shared" si="20"/>
        <v>-97</v>
      </c>
      <c r="G90" s="44">
        <f t="shared" si="21"/>
        <v>9409</v>
      </c>
      <c r="H90" s="44"/>
      <c r="I90" s="44"/>
      <c r="J90" s="44"/>
      <c r="K90" s="44"/>
      <c r="U90" s="1">
        <v>4</v>
      </c>
      <c r="V90" s="1">
        <v>2</v>
      </c>
      <c r="W90" s="45">
        <f t="shared" si="22"/>
        <v>108</v>
      </c>
      <c r="X90" s="45">
        <f t="shared" si="23"/>
        <v>111</v>
      </c>
      <c r="Y90" s="44">
        <f t="shared" si="24"/>
        <v>3</v>
      </c>
      <c r="Z90" s="44">
        <f t="shared" si="25"/>
        <v>9</v>
      </c>
      <c r="AA90" s="44"/>
      <c r="AB90" s="44"/>
      <c r="AC90" s="44"/>
      <c r="AD90" s="44"/>
      <c r="AN90" s="1">
        <v>4</v>
      </c>
      <c r="AO90" s="1">
        <f>'Deepfakes gesamt (120)'!Q90</f>
        <v>5</v>
      </c>
      <c r="AP90" s="45">
        <f t="shared" si="26"/>
        <v>108</v>
      </c>
      <c r="AQ90" s="45">
        <f t="shared" si="27"/>
        <v>107</v>
      </c>
      <c r="AR90" s="44">
        <f t="shared" si="28"/>
        <v>-1</v>
      </c>
      <c r="AS90" s="44">
        <f t="shared" si="29"/>
        <v>1</v>
      </c>
      <c r="AT90" s="44"/>
      <c r="AU90" s="44"/>
      <c r="AV90" s="44"/>
      <c r="AW90" s="44"/>
    </row>
    <row r="91" spans="1:49" x14ac:dyDescent="0.2">
      <c r="A91" s="33">
        <v>90</v>
      </c>
      <c r="B91" s="1">
        <v>2</v>
      </c>
      <c r="C91" s="1">
        <f>'Deepfakes gesamt (120)'!L91</f>
        <v>6</v>
      </c>
      <c r="D91" s="45">
        <f t="shared" si="18"/>
        <v>26.5</v>
      </c>
      <c r="E91" s="45">
        <f t="shared" si="19"/>
        <v>26.5</v>
      </c>
      <c r="F91" s="44">
        <f t="shared" si="20"/>
        <v>0</v>
      </c>
      <c r="G91" s="44">
        <f t="shared" si="21"/>
        <v>0</v>
      </c>
      <c r="H91" s="44"/>
      <c r="I91" s="44"/>
      <c r="J91" s="44"/>
      <c r="K91" s="44"/>
      <c r="U91" s="1">
        <v>2</v>
      </c>
      <c r="V91" s="1">
        <v>2</v>
      </c>
      <c r="W91" s="45">
        <f t="shared" si="22"/>
        <v>26.5</v>
      </c>
      <c r="X91" s="45">
        <f t="shared" si="23"/>
        <v>111</v>
      </c>
      <c r="Y91" s="44">
        <f t="shared" si="24"/>
        <v>84.5</v>
      </c>
      <c r="Z91" s="44">
        <f t="shared" si="25"/>
        <v>7140.25</v>
      </c>
      <c r="AA91" s="44"/>
      <c r="AB91" s="44"/>
      <c r="AC91" s="44"/>
      <c r="AD91" s="44"/>
      <c r="AN91" s="1">
        <v>2</v>
      </c>
      <c r="AO91" s="1">
        <f>'Deepfakes gesamt (120)'!Q91</f>
        <v>2</v>
      </c>
      <c r="AP91" s="45">
        <f t="shared" si="26"/>
        <v>26.5</v>
      </c>
      <c r="AQ91" s="45">
        <f t="shared" si="27"/>
        <v>9.5</v>
      </c>
      <c r="AR91" s="44">
        <f t="shared" si="28"/>
        <v>-17</v>
      </c>
      <c r="AS91" s="44">
        <f t="shared" si="29"/>
        <v>289</v>
      </c>
      <c r="AT91" s="44"/>
      <c r="AU91" s="44"/>
      <c r="AV91" s="44"/>
      <c r="AW91" s="44"/>
    </row>
    <row r="92" spans="1:49" x14ac:dyDescent="0.2">
      <c r="A92" s="33">
        <v>91</v>
      </c>
      <c r="B92" s="1">
        <v>3</v>
      </c>
      <c r="C92" s="1">
        <f>'Deepfakes gesamt (120)'!L92</f>
        <v>5</v>
      </c>
      <c r="D92" s="45">
        <f t="shared" si="18"/>
        <v>70</v>
      </c>
      <c r="E92" s="45">
        <f t="shared" si="19"/>
        <v>11</v>
      </c>
      <c r="F92" s="44">
        <f t="shared" si="20"/>
        <v>-59</v>
      </c>
      <c r="G92" s="44">
        <f t="shared" si="21"/>
        <v>3481</v>
      </c>
      <c r="H92" s="44"/>
      <c r="I92" s="44"/>
      <c r="J92" s="44"/>
      <c r="K92" s="44"/>
      <c r="U92" s="1">
        <v>3</v>
      </c>
      <c r="V92" s="1">
        <v>1</v>
      </c>
      <c r="W92" s="45">
        <f t="shared" si="22"/>
        <v>70</v>
      </c>
      <c r="X92" s="45">
        <f t="shared" si="23"/>
        <v>51</v>
      </c>
      <c r="Y92" s="44">
        <f t="shared" si="24"/>
        <v>-19</v>
      </c>
      <c r="Z92" s="44">
        <f t="shared" si="25"/>
        <v>361</v>
      </c>
      <c r="AA92" s="44"/>
      <c r="AB92" s="44"/>
      <c r="AC92" s="44"/>
      <c r="AD92" s="44"/>
      <c r="AN92" s="1">
        <v>3</v>
      </c>
      <c r="AO92" s="1">
        <f>'Deepfakes gesamt (120)'!Q92</f>
        <v>3</v>
      </c>
      <c r="AP92" s="45">
        <f t="shared" si="26"/>
        <v>70</v>
      </c>
      <c r="AQ92" s="45">
        <f t="shared" si="27"/>
        <v>34</v>
      </c>
      <c r="AR92" s="44">
        <f t="shared" si="28"/>
        <v>-36</v>
      </c>
      <c r="AS92" s="44">
        <f t="shared" si="29"/>
        <v>1296</v>
      </c>
      <c r="AT92" s="44"/>
      <c r="AU92" s="44"/>
      <c r="AV92" s="44"/>
      <c r="AW92" s="44"/>
    </row>
    <row r="93" spans="1:49" x14ac:dyDescent="0.2">
      <c r="A93" s="33">
        <v>92</v>
      </c>
      <c r="B93" s="1">
        <v>2</v>
      </c>
      <c r="C93" s="1">
        <f>'Deepfakes gesamt (120)'!L93</f>
        <v>10</v>
      </c>
      <c r="D93" s="45">
        <f t="shared" si="18"/>
        <v>26.5</v>
      </c>
      <c r="E93" s="45">
        <f t="shared" si="19"/>
        <v>110.5</v>
      </c>
      <c r="F93" s="44">
        <f t="shared" si="20"/>
        <v>84</v>
      </c>
      <c r="G93" s="44">
        <f t="shared" si="21"/>
        <v>7056</v>
      </c>
      <c r="H93" s="44"/>
      <c r="I93" s="44"/>
      <c r="J93" s="44"/>
      <c r="K93" s="44"/>
      <c r="U93" s="1">
        <v>2</v>
      </c>
      <c r="V93" s="1">
        <v>2</v>
      </c>
      <c r="W93" s="45">
        <f t="shared" si="22"/>
        <v>26.5</v>
      </c>
      <c r="X93" s="45">
        <f t="shared" si="23"/>
        <v>111</v>
      </c>
      <c r="Y93" s="44">
        <f t="shared" si="24"/>
        <v>84.5</v>
      </c>
      <c r="Z93" s="44">
        <f t="shared" si="25"/>
        <v>7140.25</v>
      </c>
      <c r="AA93" s="44"/>
      <c r="AB93" s="44"/>
      <c r="AC93" s="44"/>
      <c r="AD93" s="44"/>
      <c r="AN93" s="1">
        <v>2</v>
      </c>
      <c r="AO93" s="1">
        <f>'Deepfakes gesamt (120)'!Q93</f>
        <v>5</v>
      </c>
      <c r="AP93" s="45">
        <f t="shared" si="26"/>
        <v>26.5</v>
      </c>
      <c r="AQ93" s="45">
        <f t="shared" si="27"/>
        <v>107</v>
      </c>
      <c r="AR93" s="44">
        <f t="shared" si="28"/>
        <v>80.5</v>
      </c>
      <c r="AS93" s="44">
        <f t="shared" si="29"/>
        <v>6480.25</v>
      </c>
      <c r="AT93" s="44"/>
      <c r="AU93" s="44"/>
      <c r="AV93" s="44"/>
      <c r="AW93" s="44"/>
    </row>
    <row r="94" spans="1:49" x14ac:dyDescent="0.2">
      <c r="A94" s="33">
        <v>93</v>
      </c>
      <c r="B94" s="1">
        <v>2</v>
      </c>
      <c r="C94" s="1">
        <f>'Deepfakes gesamt (120)'!L94</f>
        <v>5</v>
      </c>
      <c r="D94" s="45">
        <f t="shared" si="18"/>
        <v>26.5</v>
      </c>
      <c r="E94" s="45">
        <f t="shared" si="19"/>
        <v>11</v>
      </c>
      <c r="F94" s="44">
        <f t="shared" si="20"/>
        <v>-15.5</v>
      </c>
      <c r="G94" s="44">
        <f t="shared" si="21"/>
        <v>240.25</v>
      </c>
      <c r="H94" s="44"/>
      <c r="I94" s="44"/>
      <c r="J94" s="44"/>
      <c r="K94" s="44"/>
      <c r="U94" s="1">
        <v>2</v>
      </c>
      <c r="V94" s="1">
        <v>1</v>
      </c>
      <c r="W94" s="45">
        <f t="shared" si="22"/>
        <v>26.5</v>
      </c>
      <c r="X94" s="45">
        <f t="shared" si="23"/>
        <v>51</v>
      </c>
      <c r="Y94" s="44">
        <f t="shared" si="24"/>
        <v>24.5</v>
      </c>
      <c r="Z94" s="44">
        <f t="shared" si="25"/>
        <v>600.25</v>
      </c>
      <c r="AA94" s="44"/>
      <c r="AB94" s="44"/>
      <c r="AC94" s="44"/>
      <c r="AD94" s="44"/>
      <c r="AN94" s="1">
        <v>2</v>
      </c>
      <c r="AO94" s="1">
        <f>'Deepfakes gesamt (120)'!Q94</f>
        <v>5</v>
      </c>
      <c r="AP94" s="45">
        <f t="shared" si="26"/>
        <v>26.5</v>
      </c>
      <c r="AQ94" s="45">
        <f t="shared" si="27"/>
        <v>107</v>
      </c>
      <c r="AR94" s="44">
        <f t="shared" si="28"/>
        <v>80.5</v>
      </c>
      <c r="AS94" s="44">
        <f t="shared" si="29"/>
        <v>6480.25</v>
      </c>
      <c r="AT94" s="44"/>
      <c r="AU94" s="44"/>
      <c r="AV94" s="44"/>
      <c r="AW94" s="44"/>
    </row>
    <row r="95" spans="1:49" x14ac:dyDescent="0.2">
      <c r="A95" s="33">
        <v>94</v>
      </c>
      <c r="B95" s="1">
        <v>4</v>
      </c>
      <c r="C95" s="1">
        <f>'Deepfakes gesamt (120)'!L95</f>
        <v>6</v>
      </c>
      <c r="D95" s="45">
        <f t="shared" si="18"/>
        <v>108</v>
      </c>
      <c r="E95" s="45">
        <f t="shared" si="19"/>
        <v>26.5</v>
      </c>
      <c r="F95" s="44">
        <f t="shared" si="20"/>
        <v>-81.5</v>
      </c>
      <c r="G95" s="44">
        <f t="shared" si="21"/>
        <v>6642.25</v>
      </c>
      <c r="H95" s="44"/>
      <c r="I95" s="44"/>
      <c r="J95" s="44"/>
      <c r="K95" s="44"/>
      <c r="U95" s="1">
        <v>4</v>
      </c>
      <c r="V95" s="1">
        <v>1</v>
      </c>
      <c r="W95" s="45">
        <f t="shared" si="22"/>
        <v>108</v>
      </c>
      <c r="X95" s="45">
        <f t="shared" si="23"/>
        <v>51</v>
      </c>
      <c r="Y95" s="44">
        <f t="shared" si="24"/>
        <v>-57</v>
      </c>
      <c r="Z95" s="44">
        <f t="shared" si="25"/>
        <v>3249</v>
      </c>
      <c r="AA95" s="44"/>
      <c r="AB95" s="44"/>
      <c r="AC95" s="44"/>
      <c r="AD95" s="44"/>
      <c r="AN95" s="1">
        <v>4</v>
      </c>
      <c r="AO95" s="1">
        <f>'Deepfakes gesamt (120)'!Q95</f>
        <v>3</v>
      </c>
      <c r="AP95" s="45">
        <f t="shared" si="26"/>
        <v>108</v>
      </c>
      <c r="AQ95" s="45">
        <f t="shared" si="27"/>
        <v>34</v>
      </c>
      <c r="AR95" s="44">
        <f t="shared" si="28"/>
        <v>-74</v>
      </c>
      <c r="AS95" s="44">
        <f t="shared" si="29"/>
        <v>5476</v>
      </c>
      <c r="AT95" s="44"/>
      <c r="AU95" s="44"/>
      <c r="AV95" s="44"/>
      <c r="AW95" s="44"/>
    </row>
    <row r="96" spans="1:49" x14ac:dyDescent="0.2">
      <c r="A96" s="33">
        <v>95</v>
      </c>
      <c r="B96" s="1">
        <v>3</v>
      </c>
      <c r="C96" s="1">
        <f>'Deepfakes gesamt (120)'!L96</f>
        <v>6</v>
      </c>
      <c r="D96" s="45">
        <f t="shared" si="18"/>
        <v>70</v>
      </c>
      <c r="E96" s="45">
        <f t="shared" si="19"/>
        <v>26.5</v>
      </c>
      <c r="F96" s="44">
        <f t="shared" si="20"/>
        <v>-43.5</v>
      </c>
      <c r="G96" s="44">
        <f t="shared" si="21"/>
        <v>1892.25</v>
      </c>
      <c r="H96" s="44"/>
      <c r="I96" s="44"/>
      <c r="J96" s="44"/>
      <c r="K96" s="44"/>
      <c r="U96" s="1">
        <v>3</v>
      </c>
      <c r="V96" s="1">
        <v>1</v>
      </c>
      <c r="W96" s="45">
        <f t="shared" si="22"/>
        <v>70</v>
      </c>
      <c r="X96" s="45">
        <f t="shared" si="23"/>
        <v>51</v>
      </c>
      <c r="Y96" s="44">
        <f t="shared" si="24"/>
        <v>-19</v>
      </c>
      <c r="Z96" s="44">
        <f t="shared" si="25"/>
        <v>361</v>
      </c>
      <c r="AA96" s="44"/>
      <c r="AB96" s="44"/>
      <c r="AC96" s="44"/>
      <c r="AD96" s="44"/>
      <c r="AN96" s="1">
        <v>3</v>
      </c>
      <c r="AO96" s="1">
        <f>'Deepfakes gesamt (120)'!Q96</f>
        <v>2</v>
      </c>
      <c r="AP96" s="45">
        <f t="shared" si="26"/>
        <v>70</v>
      </c>
      <c r="AQ96" s="45">
        <f t="shared" si="27"/>
        <v>9.5</v>
      </c>
      <c r="AR96" s="44">
        <f t="shared" si="28"/>
        <v>-60.5</v>
      </c>
      <c r="AS96" s="44">
        <f t="shared" si="29"/>
        <v>3660.25</v>
      </c>
      <c r="AT96" s="44"/>
      <c r="AU96" s="44"/>
      <c r="AV96" s="44"/>
      <c r="AW96" s="44"/>
    </row>
    <row r="97" spans="1:49" x14ac:dyDescent="0.2">
      <c r="A97" s="33">
        <v>96</v>
      </c>
      <c r="B97" s="1">
        <v>1</v>
      </c>
      <c r="C97" s="1">
        <f>'Deepfakes gesamt (120)'!L97</f>
        <v>8</v>
      </c>
      <c r="D97" s="45">
        <f t="shared" si="18"/>
        <v>4.5</v>
      </c>
      <c r="E97" s="45">
        <f t="shared" si="19"/>
        <v>67.5</v>
      </c>
      <c r="F97" s="44">
        <f t="shared" si="20"/>
        <v>63</v>
      </c>
      <c r="G97" s="44">
        <f t="shared" si="21"/>
        <v>3969</v>
      </c>
      <c r="H97" s="44"/>
      <c r="I97" s="44"/>
      <c r="J97" s="44"/>
      <c r="K97" s="44"/>
      <c r="U97" s="1">
        <v>1</v>
      </c>
      <c r="V97" s="1">
        <v>1</v>
      </c>
      <c r="W97" s="45">
        <f t="shared" si="22"/>
        <v>4.5</v>
      </c>
      <c r="X97" s="45">
        <f t="shared" si="23"/>
        <v>51</v>
      </c>
      <c r="Y97" s="44">
        <f t="shared" si="24"/>
        <v>46.5</v>
      </c>
      <c r="Z97" s="44">
        <f t="shared" si="25"/>
        <v>2162.25</v>
      </c>
      <c r="AA97" s="44"/>
      <c r="AB97" s="44"/>
      <c r="AC97" s="44"/>
      <c r="AD97" s="44"/>
      <c r="AN97" s="1">
        <v>1</v>
      </c>
      <c r="AO97" s="1">
        <f>'Deepfakes gesamt (120)'!Q97</f>
        <v>3</v>
      </c>
      <c r="AP97" s="45">
        <f t="shared" si="26"/>
        <v>4.5</v>
      </c>
      <c r="AQ97" s="45">
        <f t="shared" si="27"/>
        <v>34</v>
      </c>
      <c r="AR97" s="44">
        <f t="shared" si="28"/>
        <v>29.5</v>
      </c>
      <c r="AS97" s="44">
        <f t="shared" si="29"/>
        <v>870.25</v>
      </c>
      <c r="AT97" s="44"/>
      <c r="AU97" s="44"/>
      <c r="AV97" s="44"/>
      <c r="AW97" s="44"/>
    </row>
    <row r="98" spans="1:49" x14ac:dyDescent="0.2">
      <c r="A98" s="33">
        <v>97</v>
      </c>
      <c r="B98" s="1">
        <v>2</v>
      </c>
      <c r="C98" s="1">
        <f>'Deepfakes gesamt (120)'!L98</f>
        <v>7</v>
      </c>
      <c r="D98" s="45">
        <f t="shared" si="18"/>
        <v>26.5</v>
      </c>
      <c r="E98" s="45">
        <f t="shared" si="19"/>
        <v>46</v>
      </c>
      <c r="F98" s="44">
        <f t="shared" si="20"/>
        <v>19.5</v>
      </c>
      <c r="G98" s="44">
        <f t="shared" si="21"/>
        <v>380.25</v>
      </c>
      <c r="H98" s="44"/>
      <c r="I98" s="44"/>
      <c r="J98" s="44"/>
      <c r="K98" s="44"/>
      <c r="U98" s="1">
        <v>2</v>
      </c>
      <c r="V98" s="1">
        <v>1</v>
      </c>
      <c r="W98" s="45">
        <f t="shared" si="22"/>
        <v>26.5</v>
      </c>
      <c r="X98" s="45">
        <f t="shared" si="23"/>
        <v>51</v>
      </c>
      <c r="Y98" s="44">
        <f t="shared" si="24"/>
        <v>24.5</v>
      </c>
      <c r="Z98" s="44">
        <f t="shared" si="25"/>
        <v>600.25</v>
      </c>
      <c r="AA98" s="44"/>
      <c r="AB98" s="44"/>
      <c r="AC98" s="44"/>
      <c r="AD98" s="44"/>
      <c r="AN98" s="1">
        <v>2</v>
      </c>
      <c r="AO98" s="1">
        <f>'Deepfakes gesamt (120)'!Q98</f>
        <v>4</v>
      </c>
      <c r="AP98" s="45">
        <f t="shared" si="26"/>
        <v>26.5</v>
      </c>
      <c r="AQ98" s="45">
        <f t="shared" si="27"/>
        <v>72.5</v>
      </c>
      <c r="AR98" s="44">
        <f t="shared" si="28"/>
        <v>46</v>
      </c>
      <c r="AS98" s="44">
        <f t="shared" si="29"/>
        <v>2116</v>
      </c>
      <c r="AT98" s="44"/>
      <c r="AU98" s="44"/>
      <c r="AV98" s="44"/>
      <c r="AW98" s="44"/>
    </row>
    <row r="99" spans="1:49" x14ac:dyDescent="0.2">
      <c r="A99" s="33">
        <v>98</v>
      </c>
      <c r="B99" s="1">
        <v>3</v>
      </c>
      <c r="C99" s="1">
        <f>'Deepfakes gesamt (120)'!L99</f>
        <v>6</v>
      </c>
      <c r="D99" s="45">
        <f t="shared" si="18"/>
        <v>70</v>
      </c>
      <c r="E99" s="45">
        <f t="shared" si="19"/>
        <v>26.5</v>
      </c>
      <c r="F99" s="44">
        <f t="shared" si="20"/>
        <v>-43.5</v>
      </c>
      <c r="G99" s="44">
        <f t="shared" si="21"/>
        <v>1892.25</v>
      </c>
      <c r="H99" s="44"/>
      <c r="I99" s="44"/>
      <c r="J99" s="44"/>
      <c r="K99" s="44"/>
      <c r="U99" s="1">
        <v>3</v>
      </c>
      <c r="V99" s="1">
        <v>1</v>
      </c>
      <c r="W99" s="45">
        <f t="shared" si="22"/>
        <v>70</v>
      </c>
      <c r="X99" s="45">
        <f t="shared" si="23"/>
        <v>51</v>
      </c>
      <c r="Y99" s="44">
        <f t="shared" si="24"/>
        <v>-19</v>
      </c>
      <c r="Z99" s="44">
        <f t="shared" si="25"/>
        <v>361</v>
      </c>
      <c r="AA99" s="44"/>
      <c r="AB99" s="44"/>
      <c r="AC99" s="44"/>
      <c r="AD99" s="44"/>
      <c r="AN99" s="1">
        <v>3</v>
      </c>
      <c r="AO99" s="1">
        <f>'Deepfakes gesamt (120)'!Q99</f>
        <v>4</v>
      </c>
      <c r="AP99" s="45">
        <f t="shared" si="26"/>
        <v>70</v>
      </c>
      <c r="AQ99" s="45">
        <f t="shared" si="27"/>
        <v>72.5</v>
      </c>
      <c r="AR99" s="44">
        <f t="shared" si="28"/>
        <v>2.5</v>
      </c>
      <c r="AS99" s="44">
        <f t="shared" si="29"/>
        <v>6.25</v>
      </c>
      <c r="AT99" s="44"/>
      <c r="AU99" s="44"/>
      <c r="AV99" s="44"/>
      <c r="AW99" s="44"/>
    </row>
    <row r="100" spans="1:49" x14ac:dyDescent="0.2">
      <c r="A100" s="33">
        <v>99</v>
      </c>
      <c r="B100" s="1">
        <v>3</v>
      </c>
      <c r="C100" s="1">
        <f>'Deepfakes gesamt (120)'!L100</f>
        <v>6</v>
      </c>
      <c r="D100" s="45">
        <f t="shared" si="18"/>
        <v>70</v>
      </c>
      <c r="E100" s="45">
        <f t="shared" si="19"/>
        <v>26.5</v>
      </c>
      <c r="F100" s="44">
        <f t="shared" si="20"/>
        <v>-43.5</v>
      </c>
      <c r="G100" s="44">
        <f t="shared" si="21"/>
        <v>1892.25</v>
      </c>
      <c r="H100" s="44"/>
      <c r="I100" s="44"/>
      <c r="J100" s="44"/>
      <c r="K100" s="44"/>
      <c r="U100" s="1">
        <v>3</v>
      </c>
      <c r="V100" s="1">
        <v>2</v>
      </c>
      <c r="W100" s="45">
        <f t="shared" si="22"/>
        <v>70</v>
      </c>
      <c r="X100" s="45">
        <f t="shared" si="23"/>
        <v>111</v>
      </c>
      <c r="Y100" s="44">
        <f t="shared" si="24"/>
        <v>41</v>
      </c>
      <c r="Z100" s="44">
        <f t="shared" si="25"/>
        <v>1681</v>
      </c>
      <c r="AA100" s="44"/>
      <c r="AB100" s="44"/>
      <c r="AC100" s="44"/>
      <c r="AD100" s="44"/>
      <c r="AN100" s="1">
        <v>3</v>
      </c>
      <c r="AO100" s="1">
        <f>'Deepfakes gesamt (120)'!Q100</f>
        <v>4</v>
      </c>
      <c r="AP100" s="45">
        <f t="shared" si="26"/>
        <v>70</v>
      </c>
      <c r="AQ100" s="45">
        <f t="shared" si="27"/>
        <v>72.5</v>
      </c>
      <c r="AR100" s="44">
        <f t="shared" si="28"/>
        <v>2.5</v>
      </c>
      <c r="AS100" s="44">
        <f t="shared" si="29"/>
        <v>6.25</v>
      </c>
      <c r="AT100" s="44"/>
      <c r="AU100" s="44"/>
      <c r="AV100" s="44"/>
      <c r="AW100" s="44"/>
    </row>
    <row r="101" spans="1:49" x14ac:dyDescent="0.2">
      <c r="A101" s="33">
        <v>100</v>
      </c>
      <c r="B101" s="1">
        <v>3</v>
      </c>
      <c r="C101" s="1">
        <f>'Deepfakes gesamt (120)'!L101</f>
        <v>8</v>
      </c>
      <c r="D101" s="45">
        <f t="shared" si="18"/>
        <v>70</v>
      </c>
      <c r="E101" s="45">
        <f t="shared" si="19"/>
        <v>67.5</v>
      </c>
      <c r="F101" s="44">
        <f t="shared" si="20"/>
        <v>-2.5</v>
      </c>
      <c r="G101" s="44">
        <f t="shared" si="21"/>
        <v>6.25</v>
      </c>
      <c r="H101" s="44"/>
      <c r="I101" s="44"/>
      <c r="J101" s="44"/>
      <c r="K101" s="44"/>
      <c r="U101" s="1">
        <v>3</v>
      </c>
      <c r="V101" s="1">
        <v>1</v>
      </c>
      <c r="W101" s="45">
        <f t="shared" si="22"/>
        <v>70</v>
      </c>
      <c r="X101" s="45">
        <f t="shared" si="23"/>
        <v>51</v>
      </c>
      <c r="Y101" s="44">
        <f t="shared" si="24"/>
        <v>-19</v>
      </c>
      <c r="Z101" s="44">
        <f t="shared" si="25"/>
        <v>361</v>
      </c>
      <c r="AA101" s="44"/>
      <c r="AB101" s="44"/>
      <c r="AC101" s="44"/>
      <c r="AD101" s="44"/>
      <c r="AN101" s="1">
        <v>3</v>
      </c>
      <c r="AO101" s="1">
        <f>'Deepfakes gesamt (120)'!Q101</f>
        <v>3</v>
      </c>
      <c r="AP101" s="45">
        <f t="shared" si="26"/>
        <v>70</v>
      </c>
      <c r="AQ101" s="45">
        <f t="shared" si="27"/>
        <v>34</v>
      </c>
      <c r="AR101" s="44">
        <f t="shared" si="28"/>
        <v>-36</v>
      </c>
      <c r="AS101" s="44">
        <f t="shared" si="29"/>
        <v>1296</v>
      </c>
      <c r="AT101" s="44"/>
      <c r="AU101" s="44"/>
      <c r="AV101" s="44"/>
      <c r="AW101" s="44"/>
    </row>
    <row r="102" spans="1:49" x14ac:dyDescent="0.2">
      <c r="A102" s="33">
        <v>101</v>
      </c>
      <c r="B102" s="1">
        <v>4</v>
      </c>
      <c r="C102" s="1">
        <f>'Deepfakes gesamt (120)'!L102</f>
        <v>9</v>
      </c>
      <c r="D102" s="45">
        <f t="shared" si="18"/>
        <v>108</v>
      </c>
      <c r="E102" s="45">
        <f t="shared" si="19"/>
        <v>90.5</v>
      </c>
      <c r="F102" s="44">
        <f t="shared" si="20"/>
        <v>-17.5</v>
      </c>
      <c r="G102" s="44">
        <f t="shared" si="21"/>
        <v>306.25</v>
      </c>
      <c r="H102" s="44"/>
      <c r="I102" s="44"/>
      <c r="J102" s="44"/>
      <c r="K102" s="44"/>
      <c r="U102" s="1">
        <v>4</v>
      </c>
      <c r="V102" s="1">
        <v>1</v>
      </c>
      <c r="W102" s="45">
        <f t="shared" si="22"/>
        <v>108</v>
      </c>
      <c r="X102" s="45">
        <f t="shared" si="23"/>
        <v>51</v>
      </c>
      <c r="Y102" s="44">
        <f t="shared" si="24"/>
        <v>-57</v>
      </c>
      <c r="Z102" s="44">
        <f t="shared" si="25"/>
        <v>3249</v>
      </c>
      <c r="AA102" s="44"/>
      <c r="AB102" s="44"/>
      <c r="AC102" s="44"/>
      <c r="AD102" s="44"/>
      <c r="AN102" s="1">
        <v>4</v>
      </c>
      <c r="AO102" s="1">
        <f>'Deepfakes gesamt (120)'!Q102</f>
        <v>5</v>
      </c>
      <c r="AP102" s="45">
        <f t="shared" si="26"/>
        <v>108</v>
      </c>
      <c r="AQ102" s="45">
        <f t="shared" si="27"/>
        <v>107</v>
      </c>
      <c r="AR102" s="44">
        <f t="shared" si="28"/>
        <v>-1</v>
      </c>
      <c r="AS102" s="44">
        <f t="shared" si="29"/>
        <v>1</v>
      </c>
      <c r="AT102" s="44"/>
      <c r="AU102" s="44"/>
      <c r="AV102" s="44"/>
      <c r="AW102" s="44"/>
    </row>
    <row r="103" spans="1:49" x14ac:dyDescent="0.2">
      <c r="A103" s="33">
        <v>102</v>
      </c>
      <c r="B103" s="1">
        <v>3</v>
      </c>
      <c r="C103" s="1">
        <f>'Deepfakes gesamt (120)'!L103</f>
        <v>7</v>
      </c>
      <c r="D103" s="45">
        <f t="shared" si="18"/>
        <v>70</v>
      </c>
      <c r="E103" s="45">
        <f t="shared" si="19"/>
        <v>46</v>
      </c>
      <c r="F103" s="44">
        <f t="shared" si="20"/>
        <v>-24</v>
      </c>
      <c r="G103" s="44">
        <f t="shared" si="21"/>
        <v>576</v>
      </c>
      <c r="H103" s="44"/>
      <c r="I103" s="44"/>
      <c r="J103" s="44"/>
      <c r="K103" s="44"/>
      <c r="U103" s="1">
        <v>3</v>
      </c>
      <c r="V103" s="1">
        <v>1</v>
      </c>
      <c r="W103" s="45">
        <f t="shared" si="22"/>
        <v>70</v>
      </c>
      <c r="X103" s="45">
        <f t="shared" si="23"/>
        <v>51</v>
      </c>
      <c r="Y103" s="44">
        <f t="shared" si="24"/>
        <v>-19</v>
      </c>
      <c r="Z103" s="44">
        <f t="shared" si="25"/>
        <v>361</v>
      </c>
      <c r="AA103" s="44"/>
      <c r="AB103" s="44"/>
      <c r="AC103" s="44"/>
      <c r="AD103" s="44"/>
      <c r="AN103" s="1">
        <v>3</v>
      </c>
      <c r="AO103" s="1">
        <f>'Deepfakes gesamt (120)'!Q103</f>
        <v>4</v>
      </c>
      <c r="AP103" s="45">
        <f t="shared" si="26"/>
        <v>70</v>
      </c>
      <c r="AQ103" s="45">
        <f t="shared" si="27"/>
        <v>72.5</v>
      </c>
      <c r="AR103" s="44">
        <f t="shared" si="28"/>
        <v>2.5</v>
      </c>
      <c r="AS103" s="44">
        <f t="shared" si="29"/>
        <v>6.25</v>
      </c>
      <c r="AT103" s="44"/>
      <c r="AU103" s="44"/>
      <c r="AV103" s="44"/>
      <c r="AW103" s="44"/>
    </row>
    <row r="104" spans="1:49" x14ac:dyDescent="0.2">
      <c r="A104" s="33">
        <v>103</v>
      </c>
      <c r="B104" s="1">
        <v>2</v>
      </c>
      <c r="C104" s="1">
        <f>'Deepfakes gesamt (120)'!L104</f>
        <v>9</v>
      </c>
      <c r="D104" s="45">
        <f t="shared" si="18"/>
        <v>26.5</v>
      </c>
      <c r="E104" s="45">
        <f t="shared" si="19"/>
        <v>90.5</v>
      </c>
      <c r="F104" s="44">
        <f t="shared" si="20"/>
        <v>64</v>
      </c>
      <c r="G104" s="44">
        <f t="shared" si="21"/>
        <v>4096</v>
      </c>
      <c r="H104" s="44"/>
      <c r="I104" s="44"/>
      <c r="J104" s="44"/>
      <c r="K104" s="44"/>
      <c r="U104" s="1">
        <v>2</v>
      </c>
      <c r="V104" s="1">
        <v>1</v>
      </c>
      <c r="W104" s="45">
        <f t="shared" si="22"/>
        <v>26.5</v>
      </c>
      <c r="X104" s="45">
        <f t="shared" si="23"/>
        <v>51</v>
      </c>
      <c r="Y104" s="44">
        <f t="shared" si="24"/>
        <v>24.5</v>
      </c>
      <c r="Z104" s="44">
        <f t="shared" si="25"/>
        <v>600.25</v>
      </c>
      <c r="AA104" s="44"/>
      <c r="AB104" s="44"/>
      <c r="AC104" s="44"/>
      <c r="AD104" s="44"/>
      <c r="AN104" s="1">
        <v>2</v>
      </c>
      <c r="AO104" s="1">
        <f>'Deepfakes gesamt (120)'!Q104</f>
        <v>4</v>
      </c>
      <c r="AP104" s="45">
        <f t="shared" si="26"/>
        <v>26.5</v>
      </c>
      <c r="AQ104" s="45">
        <f t="shared" si="27"/>
        <v>72.5</v>
      </c>
      <c r="AR104" s="44">
        <f t="shared" si="28"/>
        <v>46</v>
      </c>
      <c r="AS104" s="44">
        <f t="shared" si="29"/>
        <v>2116</v>
      </c>
      <c r="AT104" s="44"/>
      <c r="AU104" s="44"/>
      <c r="AV104" s="44"/>
      <c r="AW104" s="44"/>
    </row>
    <row r="105" spans="1:49" x14ac:dyDescent="0.2">
      <c r="A105" s="33">
        <v>104</v>
      </c>
      <c r="B105" s="1">
        <v>3</v>
      </c>
      <c r="C105" s="1">
        <f>'Deepfakes gesamt (120)'!L105</f>
        <v>6</v>
      </c>
      <c r="D105" s="45">
        <f t="shared" si="18"/>
        <v>70</v>
      </c>
      <c r="E105" s="45">
        <f t="shared" si="19"/>
        <v>26.5</v>
      </c>
      <c r="F105" s="44">
        <f t="shared" si="20"/>
        <v>-43.5</v>
      </c>
      <c r="G105" s="44">
        <f t="shared" si="21"/>
        <v>1892.25</v>
      </c>
      <c r="H105" s="44"/>
      <c r="I105" s="44"/>
      <c r="J105" s="44"/>
      <c r="K105" s="44"/>
      <c r="U105" s="1">
        <v>3</v>
      </c>
      <c r="V105" s="1">
        <v>1</v>
      </c>
      <c r="W105" s="45">
        <f t="shared" si="22"/>
        <v>70</v>
      </c>
      <c r="X105" s="45">
        <f t="shared" si="23"/>
        <v>51</v>
      </c>
      <c r="Y105" s="44">
        <f t="shared" si="24"/>
        <v>-19</v>
      </c>
      <c r="Z105" s="44">
        <f t="shared" si="25"/>
        <v>361</v>
      </c>
      <c r="AA105" s="44"/>
      <c r="AB105" s="44"/>
      <c r="AC105" s="44"/>
      <c r="AD105" s="44"/>
      <c r="AN105" s="1">
        <v>3</v>
      </c>
      <c r="AO105" s="1">
        <f>'Deepfakes gesamt (120)'!Q105</f>
        <v>4</v>
      </c>
      <c r="AP105" s="45">
        <f t="shared" si="26"/>
        <v>70</v>
      </c>
      <c r="AQ105" s="45">
        <f t="shared" si="27"/>
        <v>72.5</v>
      </c>
      <c r="AR105" s="44">
        <f t="shared" si="28"/>
        <v>2.5</v>
      </c>
      <c r="AS105" s="44">
        <f t="shared" si="29"/>
        <v>6.25</v>
      </c>
      <c r="AT105" s="44"/>
      <c r="AU105" s="44"/>
      <c r="AV105" s="44"/>
      <c r="AW105" s="44"/>
    </row>
    <row r="106" spans="1:49" x14ac:dyDescent="0.2">
      <c r="A106" s="33">
        <v>105</v>
      </c>
      <c r="B106" s="1">
        <v>3</v>
      </c>
      <c r="C106" s="1">
        <f>'Deepfakes gesamt (120)'!L106</f>
        <v>7</v>
      </c>
      <c r="D106" s="45">
        <f t="shared" si="18"/>
        <v>70</v>
      </c>
      <c r="E106" s="45">
        <f t="shared" si="19"/>
        <v>46</v>
      </c>
      <c r="F106" s="44">
        <f t="shared" si="20"/>
        <v>-24</v>
      </c>
      <c r="G106" s="44">
        <f t="shared" si="21"/>
        <v>576</v>
      </c>
      <c r="H106" s="44"/>
      <c r="I106" s="44"/>
      <c r="J106" s="44"/>
      <c r="K106" s="44"/>
      <c r="U106" s="1">
        <v>3</v>
      </c>
      <c r="V106" s="1">
        <v>2</v>
      </c>
      <c r="W106" s="45">
        <f t="shared" si="22"/>
        <v>70</v>
      </c>
      <c r="X106" s="45">
        <f t="shared" si="23"/>
        <v>111</v>
      </c>
      <c r="Y106" s="44">
        <f t="shared" si="24"/>
        <v>41</v>
      </c>
      <c r="Z106" s="44">
        <f t="shared" si="25"/>
        <v>1681</v>
      </c>
      <c r="AA106" s="44"/>
      <c r="AB106" s="44"/>
      <c r="AC106" s="44"/>
      <c r="AD106" s="44"/>
      <c r="AN106" s="1">
        <v>3</v>
      </c>
      <c r="AO106" s="1">
        <f>'Deepfakes gesamt (120)'!Q106</f>
        <v>4</v>
      </c>
      <c r="AP106" s="45">
        <f t="shared" si="26"/>
        <v>70</v>
      </c>
      <c r="AQ106" s="45">
        <f t="shared" si="27"/>
        <v>72.5</v>
      </c>
      <c r="AR106" s="44">
        <f t="shared" si="28"/>
        <v>2.5</v>
      </c>
      <c r="AS106" s="44">
        <f t="shared" si="29"/>
        <v>6.25</v>
      </c>
      <c r="AT106" s="44"/>
      <c r="AU106" s="44"/>
      <c r="AV106" s="44"/>
      <c r="AW106" s="44"/>
    </row>
    <row r="107" spans="1:49" x14ac:dyDescent="0.2">
      <c r="A107" s="33">
        <v>106</v>
      </c>
      <c r="B107" s="1">
        <v>3</v>
      </c>
      <c r="C107" s="1">
        <f>'Deepfakes gesamt (120)'!L107</f>
        <v>4</v>
      </c>
      <c r="D107" s="45">
        <f t="shared" si="18"/>
        <v>70</v>
      </c>
      <c r="E107" s="45">
        <f t="shared" si="19"/>
        <v>4.5</v>
      </c>
      <c r="F107" s="44">
        <f t="shared" si="20"/>
        <v>-65.5</v>
      </c>
      <c r="G107" s="44">
        <f t="shared" si="21"/>
        <v>4290.25</v>
      </c>
      <c r="H107" s="44"/>
      <c r="I107" s="44"/>
      <c r="J107" s="44"/>
      <c r="K107" s="44"/>
      <c r="U107" s="1">
        <v>3</v>
      </c>
      <c r="V107" s="1">
        <v>1</v>
      </c>
      <c r="W107" s="45">
        <f t="shared" si="22"/>
        <v>70</v>
      </c>
      <c r="X107" s="45">
        <f t="shared" si="23"/>
        <v>51</v>
      </c>
      <c r="Y107" s="44">
        <f t="shared" si="24"/>
        <v>-19</v>
      </c>
      <c r="Z107" s="44">
        <f t="shared" si="25"/>
        <v>361</v>
      </c>
      <c r="AA107" s="44"/>
      <c r="AB107" s="44"/>
      <c r="AC107" s="44"/>
      <c r="AD107" s="44"/>
      <c r="AN107" s="1">
        <v>3</v>
      </c>
      <c r="AO107" s="1">
        <f>'Deepfakes gesamt (120)'!Q107</f>
        <v>2</v>
      </c>
      <c r="AP107" s="45">
        <f t="shared" si="26"/>
        <v>70</v>
      </c>
      <c r="AQ107" s="45">
        <f t="shared" si="27"/>
        <v>9.5</v>
      </c>
      <c r="AR107" s="44">
        <f t="shared" si="28"/>
        <v>-60.5</v>
      </c>
      <c r="AS107" s="44">
        <f t="shared" si="29"/>
        <v>3660.25</v>
      </c>
      <c r="AT107" s="44"/>
      <c r="AU107" s="44"/>
      <c r="AV107" s="44"/>
      <c r="AW107" s="44"/>
    </row>
    <row r="108" spans="1:49" x14ac:dyDescent="0.2">
      <c r="A108" s="33">
        <v>107</v>
      </c>
      <c r="B108" s="1">
        <v>1</v>
      </c>
      <c r="C108" s="1">
        <f>'Deepfakes gesamt (120)'!L108</f>
        <v>4</v>
      </c>
      <c r="D108" s="45">
        <f t="shared" si="18"/>
        <v>4.5</v>
      </c>
      <c r="E108" s="45">
        <f t="shared" si="19"/>
        <v>4.5</v>
      </c>
      <c r="F108" s="44">
        <f t="shared" si="20"/>
        <v>0</v>
      </c>
      <c r="G108" s="44">
        <f t="shared" si="21"/>
        <v>0</v>
      </c>
      <c r="H108" s="44"/>
      <c r="I108" s="44"/>
      <c r="J108" s="44"/>
      <c r="K108" s="44"/>
      <c r="U108" s="1">
        <v>1</v>
      </c>
      <c r="V108" s="1">
        <v>1</v>
      </c>
      <c r="W108" s="45">
        <f t="shared" si="22"/>
        <v>4.5</v>
      </c>
      <c r="X108" s="45">
        <f t="shared" si="23"/>
        <v>51</v>
      </c>
      <c r="Y108" s="44">
        <f t="shared" si="24"/>
        <v>46.5</v>
      </c>
      <c r="Z108" s="44">
        <f t="shared" si="25"/>
        <v>2162.25</v>
      </c>
      <c r="AA108" s="44"/>
      <c r="AB108" s="44"/>
      <c r="AC108" s="44"/>
      <c r="AD108" s="44"/>
      <c r="AN108" s="1">
        <v>1</v>
      </c>
      <c r="AO108" s="1">
        <f>'Deepfakes gesamt (120)'!Q108</f>
        <v>2</v>
      </c>
      <c r="AP108" s="45">
        <f t="shared" si="26"/>
        <v>4.5</v>
      </c>
      <c r="AQ108" s="45">
        <f t="shared" si="27"/>
        <v>9.5</v>
      </c>
      <c r="AR108" s="44">
        <f t="shared" si="28"/>
        <v>5</v>
      </c>
      <c r="AS108" s="44">
        <f t="shared" si="29"/>
        <v>25</v>
      </c>
      <c r="AT108" s="44"/>
      <c r="AU108" s="44"/>
      <c r="AV108" s="44"/>
      <c r="AW108" s="44"/>
    </row>
    <row r="109" spans="1:49" x14ac:dyDescent="0.2">
      <c r="A109" s="33">
        <v>108</v>
      </c>
      <c r="B109" s="1">
        <v>2</v>
      </c>
      <c r="C109" s="1">
        <f>'Deepfakes gesamt (120)'!L109</f>
        <v>7</v>
      </c>
      <c r="D109" s="45">
        <f t="shared" si="18"/>
        <v>26.5</v>
      </c>
      <c r="E109" s="45">
        <f t="shared" si="19"/>
        <v>46</v>
      </c>
      <c r="F109" s="44">
        <f t="shared" si="20"/>
        <v>19.5</v>
      </c>
      <c r="G109" s="44">
        <f t="shared" si="21"/>
        <v>380.25</v>
      </c>
      <c r="H109" s="44"/>
      <c r="I109" s="44"/>
      <c r="J109" s="44"/>
      <c r="K109" s="44"/>
      <c r="U109" s="1">
        <v>2</v>
      </c>
      <c r="V109" s="1">
        <v>1</v>
      </c>
      <c r="W109" s="45">
        <f t="shared" si="22"/>
        <v>26.5</v>
      </c>
      <c r="X109" s="45">
        <f t="shared" si="23"/>
        <v>51</v>
      </c>
      <c r="Y109" s="44">
        <f t="shared" si="24"/>
        <v>24.5</v>
      </c>
      <c r="Z109" s="44">
        <f t="shared" si="25"/>
        <v>600.25</v>
      </c>
      <c r="AA109" s="44"/>
      <c r="AB109" s="44"/>
      <c r="AC109" s="44"/>
      <c r="AD109" s="44"/>
      <c r="AN109" s="1">
        <v>2</v>
      </c>
      <c r="AO109" s="1">
        <f>'Deepfakes gesamt (120)'!Q109</f>
        <v>3</v>
      </c>
      <c r="AP109" s="45">
        <f t="shared" si="26"/>
        <v>26.5</v>
      </c>
      <c r="AQ109" s="45">
        <f t="shared" si="27"/>
        <v>34</v>
      </c>
      <c r="AR109" s="44">
        <f t="shared" si="28"/>
        <v>7.5</v>
      </c>
      <c r="AS109" s="44">
        <f t="shared" si="29"/>
        <v>56.25</v>
      </c>
      <c r="AT109" s="44"/>
      <c r="AU109" s="44"/>
      <c r="AV109" s="44"/>
      <c r="AW109" s="44"/>
    </row>
    <row r="110" spans="1:49" x14ac:dyDescent="0.2">
      <c r="A110" s="33">
        <v>109</v>
      </c>
      <c r="B110" s="1">
        <v>2</v>
      </c>
      <c r="C110" s="1">
        <f>'Deepfakes gesamt (120)'!L110</f>
        <v>6</v>
      </c>
      <c r="D110" s="45">
        <f t="shared" si="18"/>
        <v>26.5</v>
      </c>
      <c r="E110" s="45">
        <f t="shared" si="19"/>
        <v>26.5</v>
      </c>
      <c r="F110" s="44">
        <f t="shared" si="20"/>
        <v>0</v>
      </c>
      <c r="G110" s="44">
        <f t="shared" si="21"/>
        <v>0</v>
      </c>
      <c r="H110" s="44"/>
      <c r="I110" s="44"/>
      <c r="J110" s="44"/>
      <c r="K110" s="44"/>
      <c r="U110" s="1">
        <v>2</v>
      </c>
      <c r="V110" s="1">
        <v>1</v>
      </c>
      <c r="W110" s="45">
        <f t="shared" si="22"/>
        <v>26.5</v>
      </c>
      <c r="X110" s="45">
        <f t="shared" si="23"/>
        <v>51</v>
      </c>
      <c r="Y110" s="44">
        <f t="shared" si="24"/>
        <v>24.5</v>
      </c>
      <c r="Z110" s="44">
        <f t="shared" si="25"/>
        <v>600.25</v>
      </c>
      <c r="AA110" s="44"/>
      <c r="AB110" s="44"/>
      <c r="AC110" s="44"/>
      <c r="AD110" s="44"/>
      <c r="AN110" s="1">
        <v>2</v>
      </c>
      <c r="AO110" s="1">
        <f>'Deepfakes gesamt (120)'!Q110</f>
        <v>3</v>
      </c>
      <c r="AP110" s="45">
        <f t="shared" si="26"/>
        <v>26.5</v>
      </c>
      <c r="AQ110" s="45">
        <f t="shared" si="27"/>
        <v>34</v>
      </c>
      <c r="AR110" s="44">
        <f t="shared" si="28"/>
        <v>7.5</v>
      </c>
      <c r="AS110" s="44">
        <f t="shared" si="29"/>
        <v>56.25</v>
      </c>
      <c r="AT110" s="44"/>
      <c r="AU110" s="44"/>
      <c r="AV110" s="44"/>
      <c r="AW110" s="44"/>
    </row>
    <row r="111" spans="1:49" x14ac:dyDescent="0.2">
      <c r="A111" s="33">
        <v>110</v>
      </c>
      <c r="B111" s="1">
        <v>3</v>
      </c>
      <c r="C111" s="1">
        <f>'Deepfakes gesamt (120)'!L111</f>
        <v>5</v>
      </c>
      <c r="D111" s="45">
        <f t="shared" si="18"/>
        <v>70</v>
      </c>
      <c r="E111" s="45">
        <f t="shared" si="19"/>
        <v>11</v>
      </c>
      <c r="F111" s="44">
        <f t="shared" si="20"/>
        <v>-59</v>
      </c>
      <c r="G111" s="44">
        <f t="shared" si="21"/>
        <v>3481</v>
      </c>
      <c r="H111" s="44"/>
      <c r="I111" s="44"/>
      <c r="J111" s="44"/>
      <c r="K111" s="44"/>
      <c r="U111" s="1">
        <v>3</v>
      </c>
      <c r="V111" s="1">
        <v>1</v>
      </c>
      <c r="W111" s="45">
        <f t="shared" si="22"/>
        <v>70</v>
      </c>
      <c r="X111" s="45">
        <f t="shared" si="23"/>
        <v>51</v>
      </c>
      <c r="Y111" s="44">
        <f t="shared" si="24"/>
        <v>-19</v>
      </c>
      <c r="Z111" s="44">
        <f t="shared" si="25"/>
        <v>361</v>
      </c>
      <c r="AA111" s="44"/>
      <c r="AB111" s="44"/>
      <c r="AC111" s="44"/>
      <c r="AD111" s="44"/>
      <c r="AN111" s="1">
        <v>3</v>
      </c>
      <c r="AO111" s="1">
        <f>'Deepfakes gesamt (120)'!Q111</f>
        <v>2</v>
      </c>
      <c r="AP111" s="45">
        <f t="shared" si="26"/>
        <v>70</v>
      </c>
      <c r="AQ111" s="45">
        <f t="shared" si="27"/>
        <v>9.5</v>
      </c>
      <c r="AR111" s="44">
        <f t="shared" si="28"/>
        <v>-60.5</v>
      </c>
      <c r="AS111" s="44">
        <f t="shared" si="29"/>
        <v>3660.25</v>
      </c>
      <c r="AT111" s="44"/>
      <c r="AU111" s="44"/>
      <c r="AV111" s="44"/>
      <c r="AW111" s="44"/>
    </row>
    <row r="112" spans="1:49" x14ac:dyDescent="0.2">
      <c r="A112" s="33">
        <v>111</v>
      </c>
      <c r="B112" s="1">
        <v>2</v>
      </c>
      <c r="C112" s="1">
        <f>'Deepfakes gesamt (120)'!L112</f>
        <v>6</v>
      </c>
      <c r="D112" s="45">
        <f t="shared" si="18"/>
        <v>26.5</v>
      </c>
      <c r="E112" s="45">
        <f t="shared" si="19"/>
        <v>26.5</v>
      </c>
      <c r="F112" s="44">
        <f t="shared" si="20"/>
        <v>0</v>
      </c>
      <c r="G112" s="44">
        <f t="shared" si="21"/>
        <v>0</v>
      </c>
      <c r="H112" s="44"/>
      <c r="I112" s="44"/>
      <c r="J112" s="44"/>
      <c r="K112" s="44"/>
      <c r="U112" s="1">
        <v>2</v>
      </c>
      <c r="V112" s="1">
        <v>1</v>
      </c>
      <c r="W112" s="45">
        <f t="shared" si="22"/>
        <v>26.5</v>
      </c>
      <c r="X112" s="45">
        <f t="shared" si="23"/>
        <v>51</v>
      </c>
      <c r="Y112" s="44">
        <f t="shared" si="24"/>
        <v>24.5</v>
      </c>
      <c r="Z112" s="44">
        <f t="shared" si="25"/>
        <v>600.25</v>
      </c>
      <c r="AA112" s="44"/>
      <c r="AB112" s="44"/>
      <c r="AC112" s="44"/>
      <c r="AD112" s="44"/>
      <c r="AN112" s="1">
        <v>2</v>
      </c>
      <c r="AO112" s="1">
        <f>'Deepfakes gesamt (120)'!Q112</f>
        <v>4</v>
      </c>
      <c r="AP112" s="45">
        <f t="shared" si="26"/>
        <v>26.5</v>
      </c>
      <c r="AQ112" s="45">
        <f t="shared" si="27"/>
        <v>72.5</v>
      </c>
      <c r="AR112" s="44">
        <f t="shared" si="28"/>
        <v>46</v>
      </c>
      <c r="AS112" s="44">
        <f t="shared" si="29"/>
        <v>2116</v>
      </c>
      <c r="AT112" s="44"/>
      <c r="AU112" s="44"/>
      <c r="AV112" s="44"/>
      <c r="AW112" s="44"/>
    </row>
    <row r="113" spans="1:57" x14ac:dyDescent="0.2">
      <c r="A113" s="33">
        <v>112</v>
      </c>
      <c r="B113" s="1">
        <v>3</v>
      </c>
      <c r="C113" s="1">
        <f>'Deepfakes gesamt (120)'!L113</f>
        <v>6</v>
      </c>
      <c r="D113" s="45">
        <f t="shared" si="18"/>
        <v>70</v>
      </c>
      <c r="E113" s="45">
        <f t="shared" si="19"/>
        <v>26.5</v>
      </c>
      <c r="F113" s="44">
        <f t="shared" si="20"/>
        <v>-43.5</v>
      </c>
      <c r="G113" s="44">
        <f t="shared" si="21"/>
        <v>1892.25</v>
      </c>
      <c r="H113" s="44"/>
      <c r="I113" s="44"/>
      <c r="J113" s="44"/>
      <c r="K113" s="44"/>
      <c r="L113" s="36"/>
      <c r="M113" s="36"/>
      <c r="N113" s="36"/>
      <c r="O113" s="36"/>
      <c r="P113" s="36"/>
      <c r="Q113" s="36"/>
      <c r="R113" s="36"/>
      <c r="S113" s="36"/>
      <c r="U113" s="1">
        <v>3</v>
      </c>
      <c r="V113" s="1">
        <v>1</v>
      </c>
      <c r="W113" s="45">
        <f t="shared" si="22"/>
        <v>70</v>
      </c>
      <c r="X113" s="45">
        <f t="shared" si="23"/>
        <v>51</v>
      </c>
      <c r="Y113" s="44">
        <f t="shared" si="24"/>
        <v>-19</v>
      </c>
      <c r="Z113" s="44">
        <f t="shared" si="25"/>
        <v>361</v>
      </c>
      <c r="AA113" s="44"/>
      <c r="AB113" s="44"/>
      <c r="AC113" s="44"/>
      <c r="AD113" s="44"/>
      <c r="AE113" s="36"/>
      <c r="AF113" s="36"/>
      <c r="AG113" s="36"/>
      <c r="AH113" s="36"/>
      <c r="AI113" s="36"/>
      <c r="AJ113" s="36"/>
      <c r="AK113" s="36"/>
      <c r="AL113" s="36"/>
      <c r="AN113" s="1">
        <v>3</v>
      </c>
      <c r="AO113" s="1">
        <f>'Deepfakes gesamt (120)'!Q113</f>
        <v>2</v>
      </c>
      <c r="AP113" s="45">
        <f t="shared" si="26"/>
        <v>70</v>
      </c>
      <c r="AQ113" s="45">
        <f t="shared" si="27"/>
        <v>9.5</v>
      </c>
      <c r="AR113" s="44">
        <f t="shared" si="28"/>
        <v>-60.5</v>
      </c>
      <c r="AS113" s="44">
        <f t="shared" si="29"/>
        <v>3660.25</v>
      </c>
      <c r="AT113" s="44"/>
      <c r="AU113" s="44"/>
      <c r="AV113" s="44"/>
      <c r="AW113" s="44"/>
      <c r="AX113" s="36"/>
      <c r="AY113" s="36"/>
      <c r="AZ113" s="36"/>
      <c r="BA113" s="36"/>
      <c r="BB113" s="36"/>
      <c r="BC113" s="36"/>
      <c r="BD113" s="36"/>
      <c r="BE113" s="36"/>
    </row>
    <row r="114" spans="1:57" x14ac:dyDescent="0.2">
      <c r="A114" s="33">
        <v>113</v>
      </c>
      <c r="B114" s="1">
        <v>3</v>
      </c>
      <c r="C114" s="1">
        <f>'Deepfakes gesamt (120)'!L114</f>
        <v>9</v>
      </c>
      <c r="D114" s="45">
        <f t="shared" si="18"/>
        <v>70</v>
      </c>
      <c r="E114" s="45">
        <f t="shared" si="19"/>
        <v>90.5</v>
      </c>
      <c r="F114" s="44">
        <f t="shared" si="20"/>
        <v>20.5</v>
      </c>
      <c r="G114" s="44">
        <f t="shared" si="21"/>
        <v>420.25</v>
      </c>
      <c r="H114" s="44"/>
      <c r="I114" s="44"/>
      <c r="J114" s="44"/>
      <c r="K114" s="44"/>
      <c r="U114" s="1">
        <v>3</v>
      </c>
      <c r="V114" s="1">
        <v>1</v>
      </c>
      <c r="W114" s="45">
        <f t="shared" si="22"/>
        <v>70</v>
      </c>
      <c r="X114" s="45">
        <f t="shared" si="23"/>
        <v>51</v>
      </c>
      <c r="Y114" s="44">
        <f t="shared" si="24"/>
        <v>-19</v>
      </c>
      <c r="Z114" s="44">
        <f t="shared" si="25"/>
        <v>361</v>
      </c>
      <c r="AA114" s="44"/>
      <c r="AB114" s="44"/>
      <c r="AC114" s="44"/>
      <c r="AD114" s="44"/>
      <c r="AN114" s="1">
        <v>3</v>
      </c>
      <c r="AO114" s="1">
        <f>'Deepfakes gesamt (120)'!Q114</f>
        <v>4</v>
      </c>
      <c r="AP114" s="45">
        <f t="shared" si="26"/>
        <v>70</v>
      </c>
      <c r="AQ114" s="45">
        <f t="shared" si="27"/>
        <v>72.5</v>
      </c>
      <c r="AR114" s="44">
        <f t="shared" si="28"/>
        <v>2.5</v>
      </c>
      <c r="AS114" s="44">
        <f t="shared" si="29"/>
        <v>6.25</v>
      </c>
      <c r="AT114" s="44"/>
      <c r="AU114" s="44"/>
      <c r="AV114" s="44"/>
      <c r="AW114" s="44"/>
    </row>
    <row r="115" spans="1:57" x14ac:dyDescent="0.2">
      <c r="A115" s="33">
        <v>114</v>
      </c>
      <c r="B115" s="1">
        <v>2</v>
      </c>
      <c r="C115" s="1">
        <f>'Deepfakes gesamt (120)'!L115</f>
        <v>10</v>
      </c>
      <c r="D115" s="45">
        <f t="shared" si="18"/>
        <v>26.5</v>
      </c>
      <c r="E115" s="45">
        <f t="shared" si="19"/>
        <v>110.5</v>
      </c>
      <c r="F115" s="44">
        <f t="shared" si="20"/>
        <v>84</v>
      </c>
      <c r="G115" s="44">
        <f t="shared" si="21"/>
        <v>7056</v>
      </c>
      <c r="H115" s="44"/>
      <c r="I115" s="44"/>
      <c r="J115" s="44"/>
      <c r="K115" s="44"/>
      <c r="U115" s="1">
        <v>2</v>
      </c>
      <c r="V115" s="1">
        <v>1</v>
      </c>
      <c r="W115" s="45">
        <f t="shared" si="22"/>
        <v>26.5</v>
      </c>
      <c r="X115" s="45">
        <f t="shared" si="23"/>
        <v>51</v>
      </c>
      <c r="Y115" s="44">
        <f t="shared" si="24"/>
        <v>24.5</v>
      </c>
      <c r="Z115" s="44">
        <f t="shared" si="25"/>
        <v>600.25</v>
      </c>
      <c r="AA115" s="44"/>
      <c r="AB115" s="44"/>
      <c r="AC115" s="44"/>
      <c r="AD115" s="44"/>
      <c r="AN115" s="1">
        <v>2</v>
      </c>
      <c r="AO115" s="1">
        <f>'Deepfakes gesamt (120)'!Q115</f>
        <v>5</v>
      </c>
      <c r="AP115" s="45">
        <f t="shared" si="26"/>
        <v>26.5</v>
      </c>
      <c r="AQ115" s="45">
        <f t="shared" si="27"/>
        <v>107</v>
      </c>
      <c r="AR115" s="44">
        <f t="shared" si="28"/>
        <v>80.5</v>
      </c>
      <c r="AS115" s="44">
        <f t="shared" si="29"/>
        <v>6480.25</v>
      </c>
      <c r="AT115" s="44"/>
      <c r="AU115" s="44"/>
      <c r="AV115" s="44"/>
      <c r="AW115" s="44"/>
    </row>
    <row r="116" spans="1:57" x14ac:dyDescent="0.2">
      <c r="A116" s="33">
        <v>115</v>
      </c>
      <c r="B116" s="1">
        <v>2</v>
      </c>
      <c r="C116" s="1">
        <f>'Deepfakes gesamt (120)'!L116</f>
        <v>8</v>
      </c>
      <c r="D116" s="45">
        <f t="shared" si="18"/>
        <v>26.5</v>
      </c>
      <c r="E116" s="45">
        <f t="shared" si="19"/>
        <v>67.5</v>
      </c>
      <c r="F116" s="44">
        <f t="shared" si="20"/>
        <v>41</v>
      </c>
      <c r="G116" s="44">
        <f t="shared" si="21"/>
        <v>1681</v>
      </c>
      <c r="H116" s="44"/>
      <c r="I116" s="44"/>
      <c r="J116" s="44"/>
      <c r="K116" s="44"/>
      <c r="U116" s="1">
        <v>2</v>
      </c>
      <c r="V116" s="1">
        <v>1</v>
      </c>
      <c r="W116" s="45">
        <f t="shared" si="22"/>
        <v>26.5</v>
      </c>
      <c r="X116" s="45">
        <f t="shared" si="23"/>
        <v>51</v>
      </c>
      <c r="Y116" s="44">
        <f t="shared" si="24"/>
        <v>24.5</v>
      </c>
      <c r="Z116" s="44">
        <f t="shared" si="25"/>
        <v>600.25</v>
      </c>
      <c r="AA116" s="44"/>
      <c r="AB116" s="44"/>
      <c r="AC116" s="44"/>
      <c r="AD116" s="44"/>
      <c r="AN116" s="1">
        <v>2</v>
      </c>
      <c r="AO116" s="1">
        <f>'Deepfakes gesamt (120)'!Q116</f>
        <v>4</v>
      </c>
      <c r="AP116" s="45">
        <f t="shared" si="26"/>
        <v>26.5</v>
      </c>
      <c r="AQ116" s="45">
        <f t="shared" si="27"/>
        <v>72.5</v>
      </c>
      <c r="AR116" s="44">
        <f t="shared" si="28"/>
        <v>46</v>
      </c>
      <c r="AS116" s="44">
        <f t="shared" si="29"/>
        <v>2116</v>
      </c>
      <c r="AT116" s="44"/>
      <c r="AU116" s="44"/>
      <c r="AV116" s="44"/>
      <c r="AW116" s="44"/>
    </row>
    <row r="117" spans="1:57" x14ac:dyDescent="0.2">
      <c r="A117" s="33">
        <v>116</v>
      </c>
      <c r="B117" s="1">
        <v>2</v>
      </c>
      <c r="C117" s="1">
        <f>'Deepfakes gesamt (120)'!L117</f>
        <v>6</v>
      </c>
      <c r="D117" s="45">
        <f t="shared" si="18"/>
        <v>26.5</v>
      </c>
      <c r="E117" s="45">
        <f t="shared" si="19"/>
        <v>26.5</v>
      </c>
      <c r="F117" s="44">
        <f t="shared" si="20"/>
        <v>0</v>
      </c>
      <c r="G117" s="44">
        <f t="shared" si="21"/>
        <v>0</v>
      </c>
      <c r="H117" s="44"/>
      <c r="I117" s="44"/>
      <c r="J117" s="44"/>
      <c r="K117" s="44"/>
      <c r="U117" s="1">
        <v>2</v>
      </c>
      <c r="V117" s="1">
        <v>1</v>
      </c>
      <c r="W117" s="45">
        <f t="shared" si="22"/>
        <v>26.5</v>
      </c>
      <c r="X117" s="45">
        <f t="shared" si="23"/>
        <v>51</v>
      </c>
      <c r="Y117" s="44">
        <f t="shared" si="24"/>
        <v>24.5</v>
      </c>
      <c r="Z117" s="44">
        <f t="shared" si="25"/>
        <v>600.25</v>
      </c>
      <c r="AA117" s="44"/>
      <c r="AB117" s="44"/>
      <c r="AC117" s="44"/>
      <c r="AD117" s="44"/>
      <c r="AN117" s="1">
        <v>2</v>
      </c>
      <c r="AO117" s="1">
        <f>'Deepfakes gesamt (120)'!Q117</f>
        <v>3</v>
      </c>
      <c r="AP117" s="45">
        <f t="shared" si="26"/>
        <v>26.5</v>
      </c>
      <c r="AQ117" s="45">
        <f t="shared" si="27"/>
        <v>34</v>
      </c>
      <c r="AR117" s="44">
        <f t="shared" si="28"/>
        <v>7.5</v>
      </c>
      <c r="AS117" s="44">
        <f t="shared" si="29"/>
        <v>56.25</v>
      </c>
      <c r="AT117" s="44"/>
      <c r="AU117" s="44"/>
      <c r="AV117" s="44"/>
      <c r="AW117" s="44"/>
    </row>
    <row r="118" spans="1:57" x14ac:dyDescent="0.2">
      <c r="A118" s="33">
        <v>117</v>
      </c>
      <c r="B118" s="1">
        <v>3</v>
      </c>
      <c r="C118" s="1">
        <f>'Deepfakes gesamt (120)'!L118</f>
        <v>9</v>
      </c>
      <c r="D118" s="45">
        <f t="shared" si="18"/>
        <v>70</v>
      </c>
      <c r="E118" s="45">
        <f t="shared" si="19"/>
        <v>90.5</v>
      </c>
      <c r="F118" s="44">
        <f t="shared" si="20"/>
        <v>20.5</v>
      </c>
      <c r="G118" s="44">
        <f t="shared" si="21"/>
        <v>420.25</v>
      </c>
      <c r="H118" s="44"/>
      <c r="I118" s="44"/>
      <c r="J118" s="44"/>
      <c r="K118" s="44"/>
      <c r="U118" s="1">
        <v>3</v>
      </c>
      <c r="V118" s="1">
        <v>1</v>
      </c>
      <c r="W118" s="45">
        <f t="shared" si="22"/>
        <v>70</v>
      </c>
      <c r="X118" s="45">
        <f t="shared" si="23"/>
        <v>51</v>
      </c>
      <c r="Y118" s="44">
        <f t="shared" si="24"/>
        <v>-19</v>
      </c>
      <c r="Z118" s="44">
        <f t="shared" si="25"/>
        <v>361</v>
      </c>
      <c r="AA118" s="44"/>
      <c r="AB118" s="44"/>
      <c r="AC118" s="44"/>
      <c r="AD118" s="44"/>
      <c r="AN118" s="1">
        <v>3</v>
      </c>
      <c r="AO118" s="1">
        <f>'Deepfakes gesamt (120)'!Q118</f>
        <v>4</v>
      </c>
      <c r="AP118" s="45">
        <f t="shared" si="26"/>
        <v>70</v>
      </c>
      <c r="AQ118" s="45">
        <f t="shared" si="27"/>
        <v>72.5</v>
      </c>
      <c r="AR118" s="44">
        <f t="shared" si="28"/>
        <v>2.5</v>
      </c>
      <c r="AS118" s="44">
        <f t="shared" si="29"/>
        <v>6.25</v>
      </c>
      <c r="AT118" s="44"/>
      <c r="AU118" s="44"/>
      <c r="AV118" s="44"/>
      <c r="AW118" s="44"/>
    </row>
    <row r="119" spans="1:57" x14ac:dyDescent="0.2">
      <c r="A119" s="33">
        <v>118</v>
      </c>
      <c r="B119" s="1">
        <v>1</v>
      </c>
      <c r="C119" s="1">
        <f>'Deepfakes gesamt (120)'!L119</f>
        <v>6</v>
      </c>
      <c r="D119" s="45">
        <f t="shared" si="18"/>
        <v>4.5</v>
      </c>
      <c r="E119" s="45">
        <f t="shared" si="19"/>
        <v>26.5</v>
      </c>
      <c r="F119" s="44">
        <f t="shared" si="20"/>
        <v>22</v>
      </c>
      <c r="G119" s="44">
        <f t="shared" si="21"/>
        <v>484</v>
      </c>
      <c r="H119" s="44"/>
      <c r="I119" s="44"/>
      <c r="J119" s="44"/>
      <c r="K119" s="44"/>
      <c r="U119" s="1">
        <v>1</v>
      </c>
      <c r="V119" s="1">
        <v>2</v>
      </c>
      <c r="W119" s="45">
        <f t="shared" si="22"/>
        <v>4.5</v>
      </c>
      <c r="X119" s="45">
        <f t="shared" si="23"/>
        <v>111</v>
      </c>
      <c r="Y119" s="44">
        <f t="shared" si="24"/>
        <v>106.5</v>
      </c>
      <c r="Z119" s="44">
        <f t="shared" si="25"/>
        <v>11342.25</v>
      </c>
      <c r="AA119" s="44"/>
      <c r="AB119" s="44"/>
      <c r="AC119" s="44"/>
      <c r="AD119" s="44"/>
      <c r="AN119" s="1">
        <v>1</v>
      </c>
      <c r="AO119" s="1">
        <f>'Deepfakes gesamt (120)'!Q119</f>
        <v>4</v>
      </c>
      <c r="AP119" s="45">
        <f t="shared" si="26"/>
        <v>4.5</v>
      </c>
      <c r="AQ119" s="45">
        <f t="shared" si="27"/>
        <v>72.5</v>
      </c>
      <c r="AR119" s="44">
        <f t="shared" si="28"/>
        <v>68</v>
      </c>
      <c r="AS119" s="44">
        <f t="shared" si="29"/>
        <v>4624</v>
      </c>
      <c r="AT119" s="44"/>
      <c r="AU119" s="44"/>
      <c r="AV119" s="44"/>
      <c r="AW119" s="44"/>
    </row>
    <row r="120" spans="1:57" x14ac:dyDescent="0.2">
      <c r="A120" s="33">
        <v>119</v>
      </c>
      <c r="B120" s="1">
        <v>3</v>
      </c>
      <c r="C120" s="1">
        <f>'Deepfakes gesamt (120)'!L120</f>
        <v>7</v>
      </c>
      <c r="D120" s="45">
        <f t="shared" si="18"/>
        <v>70</v>
      </c>
      <c r="E120" s="45">
        <f t="shared" si="19"/>
        <v>46</v>
      </c>
      <c r="F120" s="44">
        <f t="shared" si="20"/>
        <v>-24</v>
      </c>
      <c r="G120" s="44">
        <f t="shared" si="21"/>
        <v>576</v>
      </c>
      <c r="H120" s="44"/>
      <c r="I120" s="44"/>
      <c r="J120" s="44"/>
      <c r="K120" s="44"/>
      <c r="U120" s="1">
        <v>3</v>
      </c>
      <c r="V120" s="1">
        <v>2</v>
      </c>
      <c r="W120" s="45">
        <f t="shared" si="22"/>
        <v>70</v>
      </c>
      <c r="X120" s="45">
        <f t="shared" si="23"/>
        <v>111</v>
      </c>
      <c r="Y120" s="44">
        <f t="shared" si="24"/>
        <v>41</v>
      </c>
      <c r="Z120" s="44">
        <f t="shared" si="25"/>
        <v>1681</v>
      </c>
      <c r="AA120" s="44"/>
      <c r="AB120" s="44"/>
      <c r="AC120" s="44"/>
      <c r="AD120" s="44"/>
      <c r="AN120" s="1">
        <v>3</v>
      </c>
      <c r="AO120" s="1">
        <f>'Deepfakes gesamt (120)'!Q120</f>
        <v>3</v>
      </c>
      <c r="AP120" s="45">
        <f t="shared" si="26"/>
        <v>70</v>
      </c>
      <c r="AQ120" s="45">
        <f t="shared" si="27"/>
        <v>34</v>
      </c>
      <c r="AR120" s="44">
        <f t="shared" si="28"/>
        <v>-36</v>
      </c>
      <c r="AS120" s="44">
        <f t="shared" si="29"/>
        <v>1296</v>
      </c>
      <c r="AT120" s="44"/>
      <c r="AU120" s="44"/>
      <c r="AV120" s="44"/>
      <c r="AW120" s="44"/>
    </row>
    <row r="121" spans="1:57" x14ac:dyDescent="0.2">
      <c r="A121" s="33">
        <v>120</v>
      </c>
      <c r="B121" s="1">
        <v>2</v>
      </c>
      <c r="C121" s="1">
        <f>'Deepfakes gesamt (120)'!L121</f>
        <v>7</v>
      </c>
      <c r="D121" s="45">
        <f t="shared" si="18"/>
        <v>26.5</v>
      </c>
      <c r="E121" s="45">
        <f t="shared" si="19"/>
        <v>46</v>
      </c>
      <c r="F121" s="44">
        <f t="shared" si="20"/>
        <v>19.5</v>
      </c>
      <c r="G121" s="44">
        <f t="shared" si="21"/>
        <v>380.25</v>
      </c>
      <c r="H121" s="44"/>
      <c r="I121" s="44"/>
      <c r="J121" s="44"/>
      <c r="K121" s="44"/>
      <c r="U121" s="1">
        <v>2</v>
      </c>
      <c r="V121" s="1">
        <v>2</v>
      </c>
      <c r="W121" s="45">
        <f t="shared" si="22"/>
        <v>26.5</v>
      </c>
      <c r="X121" s="45">
        <f t="shared" si="23"/>
        <v>111</v>
      </c>
      <c r="Y121" s="44">
        <f t="shared" si="24"/>
        <v>84.5</v>
      </c>
      <c r="Z121" s="44">
        <f t="shared" si="25"/>
        <v>7140.25</v>
      </c>
      <c r="AA121" s="44"/>
      <c r="AB121" s="44"/>
      <c r="AC121" s="44"/>
      <c r="AD121" s="44"/>
      <c r="AN121" s="1">
        <v>2</v>
      </c>
      <c r="AO121" s="1">
        <f>'Deepfakes gesamt (120)'!Q121</f>
        <v>3</v>
      </c>
      <c r="AP121" s="45">
        <f t="shared" si="26"/>
        <v>26.5</v>
      </c>
      <c r="AQ121" s="45">
        <f t="shared" si="27"/>
        <v>34</v>
      </c>
      <c r="AR121" s="44">
        <f t="shared" si="28"/>
        <v>7.5</v>
      </c>
      <c r="AS121" s="44">
        <f t="shared" si="29"/>
        <v>56.25</v>
      </c>
      <c r="AT121" s="44"/>
      <c r="AU121" s="44"/>
      <c r="AV121" s="44"/>
      <c r="AW121" s="44"/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C8A4-626E-42D9-98C8-5CC1AE97973E}">
  <sheetPr>
    <pageSetUpPr fitToPage="1"/>
  </sheetPr>
  <dimension ref="A1:Q147"/>
  <sheetViews>
    <sheetView workbookViewId="0"/>
  </sheetViews>
  <sheetFormatPr baseColWidth="10" defaultRowHeight="12.75" x14ac:dyDescent="0.2"/>
  <cols>
    <col min="1" max="1" width="11.42578125" style="33"/>
    <col min="3" max="3" width="14.28515625" bestFit="1" customWidth="1"/>
    <col min="4" max="4" width="35.140625" bestFit="1" customWidth="1"/>
    <col min="5" max="5" width="28.85546875" bestFit="1" customWidth="1"/>
    <col min="7" max="7" width="31.28515625" bestFit="1" customWidth="1"/>
    <col min="8" max="8" width="42.140625" bestFit="1" customWidth="1"/>
    <col min="9" max="9" width="19.7109375" bestFit="1" customWidth="1"/>
    <col min="10" max="10" width="25.5703125" bestFit="1" customWidth="1"/>
    <col min="11" max="11" width="12.5703125" bestFit="1" customWidth="1"/>
    <col min="12" max="12" width="12.42578125" bestFit="1" customWidth="1"/>
    <col min="13" max="13" width="12" bestFit="1" customWidth="1"/>
    <col min="14" max="14" width="12.85546875" bestFit="1" customWidth="1"/>
    <col min="15" max="15" width="12.5703125" bestFit="1" customWidth="1"/>
  </cols>
  <sheetData>
    <row r="1" spans="1:17" x14ac:dyDescent="0.2">
      <c r="A1" s="32" t="s">
        <v>177</v>
      </c>
      <c r="B1" s="32" t="s">
        <v>288</v>
      </c>
      <c r="C1" s="32" t="s">
        <v>465</v>
      </c>
      <c r="D1" s="32" t="s">
        <v>468</v>
      </c>
      <c r="E1" s="32" t="s">
        <v>289</v>
      </c>
      <c r="F1" s="32" t="s">
        <v>474</v>
      </c>
      <c r="G1" t="s">
        <v>438</v>
      </c>
    </row>
    <row r="2" spans="1:17" ht="13.5" thickBot="1" x14ac:dyDescent="0.25">
      <c r="A2" s="32">
        <v>1</v>
      </c>
      <c r="B2" s="1">
        <v>1</v>
      </c>
      <c r="C2" s="1">
        <v>5</v>
      </c>
      <c r="D2" s="45">
        <f>'Korrelation Alter u. Einsch. 2'!O2</f>
        <v>2.2999999999999998</v>
      </c>
      <c r="E2" s="1">
        <f xml:space="preserve"> COUNTIF('Deepfake Einschätzung gesamt'!B2,"1")+COUNTIF('Deepfake Einschätzung gesamt'!C2,"2")+COUNTIF('Deepfake Einschätzung gesamt'!D2,"1")+COUNTIF('Deepfake Einschätzung gesamt'!E2,"1")+COUNTIF('Deepfake Einschätzung gesamt'!F2,"2")+COUNTIF('Deepfake Einschätzung gesamt'!G2,"1")+COUNTIF('Deepfake Einschätzung gesamt'!H2,"2")+COUNTIF('Deepfake Einschätzung gesamt'!I2,"2")+COUNTIF('Deepfake Einschätzung gesamt'!J2,"1")+COUNTIF('Deepfake Einschätzung gesamt'!K2,"2")</f>
        <v>7</v>
      </c>
      <c r="F2" s="44">
        <f>AVERAGE(E2:E121)</f>
        <v>7.541666666666667</v>
      </c>
    </row>
    <row r="3" spans="1:17" x14ac:dyDescent="0.2">
      <c r="A3" s="32">
        <v>2</v>
      </c>
      <c r="B3" s="1">
        <v>2</v>
      </c>
      <c r="C3" s="1">
        <v>3</v>
      </c>
      <c r="D3" s="45">
        <f>'Korrelation Alter u. Einsch. 2'!O3</f>
        <v>3.3</v>
      </c>
      <c r="E3" s="1">
        <f xml:space="preserve"> COUNTIF('Deepfake Einschätzung gesamt'!B3,"1")+COUNTIF('Deepfake Einschätzung gesamt'!C3,"2")+COUNTIF('Deepfake Einschätzung gesamt'!D3,"1")+COUNTIF('Deepfake Einschätzung gesamt'!E3,"1")+COUNTIF('Deepfake Einschätzung gesamt'!F3,"2")+COUNTIF('Deepfake Einschätzung gesamt'!G3,"1")+COUNTIF('Deepfake Einschätzung gesamt'!H3,"2")+COUNTIF('Deepfake Einschätzung gesamt'!I3,"2")+COUNTIF('Deepfake Einschätzung gesamt'!J3,"1")+COUNTIF('Deepfake Einschätzung gesamt'!K3,"2")</f>
        <v>9</v>
      </c>
      <c r="G3" s="51" t="s">
        <v>439</v>
      </c>
      <c r="H3" s="51"/>
    </row>
    <row r="4" spans="1:17" x14ac:dyDescent="0.2">
      <c r="A4" s="32">
        <v>3</v>
      </c>
      <c r="B4" s="1">
        <v>2</v>
      </c>
      <c r="C4" s="1">
        <v>5</v>
      </c>
      <c r="D4" s="45">
        <f>'Korrelation Alter u. Einsch. 2'!O4</f>
        <v>3</v>
      </c>
      <c r="E4" s="1">
        <f xml:space="preserve"> COUNTIF('Deepfake Einschätzung gesamt'!B4,"1")+COUNTIF('Deepfake Einschätzung gesamt'!C4,"2")+COUNTIF('Deepfake Einschätzung gesamt'!D4,"1")+COUNTIF('Deepfake Einschätzung gesamt'!E4,"1")+COUNTIF('Deepfake Einschätzung gesamt'!F4,"2")+COUNTIF('Deepfake Einschätzung gesamt'!G4,"1")+COUNTIF('Deepfake Einschätzung gesamt'!H4,"2")+COUNTIF('Deepfake Einschätzung gesamt'!I4,"2")+COUNTIF('Deepfake Einschätzung gesamt'!J4,"1")+COUNTIF('Deepfake Einschätzung gesamt'!K4,"2")</f>
        <v>7</v>
      </c>
      <c r="G4" t="s">
        <v>440</v>
      </c>
      <c r="H4">
        <v>0.40991930696877515</v>
      </c>
    </row>
    <row r="5" spans="1:17" x14ac:dyDescent="0.2">
      <c r="A5" s="32">
        <v>4</v>
      </c>
      <c r="B5" s="1">
        <v>1</v>
      </c>
      <c r="C5" s="1">
        <v>4</v>
      </c>
      <c r="D5" s="45">
        <f>'Korrelation Alter u. Einsch. 2'!O5</f>
        <v>3.5</v>
      </c>
      <c r="E5" s="1">
        <f xml:space="preserve"> COUNTIF('Deepfake Einschätzung gesamt'!B5,"1")+COUNTIF('Deepfake Einschätzung gesamt'!C5,"2")+COUNTIF('Deepfake Einschätzung gesamt'!D5,"1")+COUNTIF('Deepfake Einschätzung gesamt'!E5,"1")+COUNTIF('Deepfake Einschätzung gesamt'!F5,"2")+COUNTIF('Deepfake Einschätzung gesamt'!G5,"1")+COUNTIF('Deepfake Einschätzung gesamt'!H5,"2")+COUNTIF('Deepfake Einschätzung gesamt'!I5,"2")+COUNTIF('Deepfake Einschätzung gesamt'!J5,"1")+COUNTIF('Deepfake Einschätzung gesamt'!K5,"2")</f>
        <v>5</v>
      </c>
      <c r="G5" t="s">
        <v>441</v>
      </c>
      <c r="H5">
        <v>0.1680338382257609</v>
      </c>
      <c r="Q5" s="52"/>
    </row>
    <row r="6" spans="1:17" x14ac:dyDescent="0.2">
      <c r="A6" s="32">
        <v>5</v>
      </c>
      <c r="B6" s="1">
        <v>1</v>
      </c>
      <c r="C6" s="1">
        <v>5</v>
      </c>
      <c r="D6" s="45">
        <f>'Korrelation Alter u. Einsch. 2'!O6</f>
        <v>2.6</v>
      </c>
      <c r="E6" s="1">
        <f xml:space="preserve"> COUNTIF('Deepfake Einschätzung gesamt'!B6,"1")+COUNTIF('Deepfake Einschätzung gesamt'!C6,"2")+COUNTIF('Deepfake Einschätzung gesamt'!D6,"1")+COUNTIF('Deepfake Einschätzung gesamt'!E6,"1")+COUNTIF('Deepfake Einschätzung gesamt'!F6,"2")+COUNTIF('Deepfake Einschätzung gesamt'!G6,"1")+COUNTIF('Deepfake Einschätzung gesamt'!H6,"2")+COUNTIF('Deepfake Einschätzung gesamt'!I6,"2")+COUNTIF('Deepfake Einschätzung gesamt'!J6,"1")+COUNTIF('Deepfake Einschätzung gesamt'!K6,"2")</f>
        <v>8</v>
      </c>
      <c r="G6" t="s">
        <v>442</v>
      </c>
      <c r="H6">
        <v>0.14651747197297885</v>
      </c>
      <c r="Q6" s="52"/>
    </row>
    <row r="7" spans="1:17" x14ac:dyDescent="0.2">
      <c r="A7" s="32">
        <v>6</v>
      </c>
      <c r="B7" s="1">
        <v>3</v>
      </c>
      <c r="C7" s="1">
        <v>4</v>
      </c>
      <c r="D7" s="45">
        <f>'Korrelation Alter u. Einsch. 2'!O7</f>
        <v>3</v>
      </c>
      <c r="E7" s="1">
        <f xml:space="preserve"> COUNTIF('Deepfake Einschätzung gesamt'!B7,"1")+COUNTIF('Deepfake Einschätzung gesamt'!C7,"2")+COUNTIF('Deepfake Einschätzung gesamt'!D7,"1")+COUNTIF('Deepfake Einschätzung gesamt'!E7,"1")+COUNTIF('Deepfake Einschätzung gesamt'!F7,"2")+COUNTIF('Deepfake Einschätzung gesamt'!G7,"1")+COUNTIF('Deepfake Einschätzung gesamt'!H7,"2")+COUNTIF('Deepfake Einschätzung gesamt'!I7,"2")+COUNTIF('Deepfake Einschätzung gesamt'!J7,"1")+COUNTIF('Deepfake Einschätzung gesamt'!K7,"2")</f>
        <v>6</v>
      </c>
      <c r="G7" t="s">
        <v>443</v>
      </c>
      <c r="H7">
        <v>1.6634136384025875</v>
      </c>
      <c r="Q7" s="52"/>
    </row>
    <row r="8" spans="1:17" ht="13.5" thickBot="1" x14ac:dyDescent="0.25">
      <c r="A8" s="32">
        <v>7</v>
      </c>
      <c r="B8" s="1">
        <v>1</v>
      </c>
      <c r="C8" s="1">
        <v>5</v>
      </c>
      <c r="D8" s="45">
        <f>'Korrelation Alter u. Einsch. 2'!O8</f>
        <v>3.8</v>
      </c>
      <c r="E8" s="1">
        <f xml:space="preserve"> COUNTIF('Deepfake Einschätzung gesamt'!B9,"1")+COUNTIF('Deepfake Einschätzung gesamt'!C9,"2")+COUNTIF('Deepfake Einschätzung gesamt'!D9,"1")+COUNTIF('Deepfake Einschätzung gesamt'!E9,"1")+COUNTIF('Deepfake Einschätzung gesamt'!F9,"2")+COUNTIF('Deepfake Einschätzung gesamt'!G9,"1")+COUNTIF('Deepfake Einschätzung gesamt'!H9,"2")+COUNTIF('Deepfake Einschätzung gesamt'!I9,"2")+COUNTIF('Deepfake Einschätzung gesamt'!J9,"1")+COUNTIF('Deepfake Einschätzung gesamt'!K9,"2")</f>
        <v>10</v>
      </c>
      <c r="G8" s="15" t="s">
        <v>444</v>
      </c>
      <c r="H8" s="15">
        <v>120</v>
      </c>
      <c r="Q8" s="53"/>
    </row>
    <row r="9" spans="1:17" x14ac:dyDescent="0.2">
      <c r="A9" s="32">
        <v>8</v>
      </c>
      <c r="B9" s="1">
        <v>3</v>
      </c>
      <c r="C9" s="1">
        <v>2</v>
      </c>
      <c r="D9" s="45">
        <f>'Korrelation Alter u. Einsch. 2'!O9</f>
        <v>3.5</v>
      </c>
      <c r="E9" s="1">
        <f xml:space="preserve"> COUNTIF('Deepfake Einschätzung gesamt'!B10,"1")+COUNTIF('Deepfake Einschätzung gesamt'!C10,"2")+COUNTIF('Deepfake Einschätzung gesamt'!D10,"1")+COUNTIF('Deepfake Einschätzung gesamt'!E10,"1")+COUNTIF('Deepfake Einschätzung gesamt'!F10,"2")+COUNTIF('Deepfake Einschätzung gesamt'!G10,"1")+COUNTIF('Deepfake Einschätzung gesamt'!H10,"2")+COUNTIF('Deepfake Einschätzung gesamt'!I10,"2")+COUNTIF('Deepfake Einschätzung gesamt'!J10,"1")+COUNTIF('Deepfake Einschätzung gesamt'!K10,"2")</f>
        <v>3</v>
      </c>
    </row>
    <row r="10" spans="1:17" ht="13.5" thickBot="1" x14ac:dyDescent="0.25">
      <c r="A10" s="32">
        <v>9</v>
      </c>
      <c r="B10" s="1">
        <v>2</v>
      </c>
      <c r="C10" s="1">
        <v>4</v>
      </c>
      <c r="D10" s="45">
        <f>'Korrelation Alter u. Einsch. 2'!O10</f>
        <v>3.6</v>
      </c>
      <c r="E10" s="1">
        <f xml:space="preserve"> COUNTIF('Deepfake Einschätzung gesamt'!B11,"1")+COUNTIF('Deepfake Einschätzung gesamt'!C11,"2")+COUNTIF('Deepfake Einschätzung gesamt'!D11,"1")+COUNTIF('Deepfake Einschätzung gesamt'!E11,"1")+COUNTIF('Deepfake Einschätzung gesamt'!F11,"2")+COUNTIF('Deepfake Einschätzung gesamt'!G11,"1")+COUNTIF('Deepfake Einschätzung gesamt'!H11,"2")+COUNTIF('Deepfake Einschätzung gesamt'!I11,"2")+COUNTIF('Deepfake Einschätzung gesamt'!J11,"1")+COUNTIF('Deepfake Einschätzung gesamt'!K11,"2")</f>
        <v>10</v>
      </c>
      <c r="G10" t="s">
        <v>445</v>
      </c>
    </row>
    <row r="11" spans="1:17" x14ac:dyDescent="0.2">
      <c r="A11" s="32">
        <v>10</v>
      </c>
      <c r="B11" s="1">
        <v>2</v>
      </c>
      <c r="C11" s="1">
        <v>4</v>
      </c>
      <c r="D11" s="45">
        <f>'Korrelation Alter u. Einsch. 2'!O11</f>
        <v>3</v>
      </c>
      <c r="E11" s="1">
        <f xml:space="preserve"> COUNTIF('Deepfake Einschätzung gesamt'!B12,"1")+COUNTIF('Deepfake Einschätzung gesamt'!C12,"2")+COUNTIF('Deepfake Einschätzung gesamt'!D12,"1")+COUNTIF('Deepfake Einschätzung gesamt'!E12,"1")+COUNTIF('Deepfake Einschätzung gesamt'!F12,"2")+COUNTIF('Deepfake Einschätzung gesamt'!G12,"1")+COUNTIF('Deepfake Einschätzung gesamt'!H12,"2")+COUNTIF('Deepfake Einschätzung gesamt'!I12,"2")+COUNTIF('Deepfake Einschätzung gesamt'!J12,"1")+COUNTIF('Deepfake Einschätzung gesamt'!K12,"2")</f>
        <v>10</v>
      </c>
      <c r="G11" s="50"/>
      <c r="H11" s="50" t="s">
        <v>449</v>
      </c>
      <c r="I11" s="50" t="s">
        <v>450</v>
      </c>
      <c r="J11" s="50" t="s">
        <v>451</v>
      </c>
      <c r="K11" s="50" t="s">
        <v>452</v>
      </c>
      <c r="L11" s="50" t="s">
        <v>453</v>
      </c>
    </row>
    <row r="12" spans="1:17" x14ac:dyDescent="0.2">
      <c r="A12" s="32">
        <v>11</v>
      </c>
      <c r="B12" s="1">
        <v>2</v>
      </c>
      <c r="C12" s="1">
        <v>5</v>
      </c>
      <c r="D12" s="45">
        <f>'Korrelation Alter u. Einsch. 2'!O12</f>
        <v>2.7</v>
      </c>
      <c r="E12" s="1">
        <f xml:space="preserve"> COUNTIF('Deepfake Einschätzung gesamt'!B13,"1")+COUNTIF('Deepfake Einschätzung gesamt'!C13,"2")+COUNTIF('Deepfake Einschätzung gesamt'!D13,"1")+COUNTIF('Deepfake Einschätzung gesamt'!E13,"1")+COUNTIF('Deepfake Einschätzung gesamt'!F13,"2")+COUNTIF('Deepfake Einschätzung gesamt'!G13,"1")+COUNTIF('Deepfake Einschätzung gesamt'!H13,"2")+COUNTIF('Deepfake Einschätzung gesamt'!I13,"2")+COUNTIF('Deepfake Einschätzung gesamt'!J13,"1")+COUNTIF('Deepfake Einschätzung gesamt'!K13,"2")</f>
        <v>4</v>
      </c>
      <c r="G12" t="s">
        <v>446</v>
      </c>
      <c r="H12">
        <v>3</v>
      </c>
      <c r="I12">
        <v>64.826054505513298</v>
      </c>
      <c r="J12">
        <v>21.608684835171101</v>
      </c>
      <c r="K12">
        <v>7.8095825406408617</v>
      </c>
      <c r="L12">
        <v>8.5701879393115495E-5</v>
      </c>
    </row>
    <row r="13" spans="1:17" x14ac:dyDescent="0.2">
      <c r="A13" s="32">
        <v>12</v>
      </c>
      <c r="B13" s="1">
        <v>2</v>
      </c>
      <c r="C13" s="1">
        <v>5</v>
      </c>
      <c r="D13" s="45">
        <f>'Korrelation Alter u. Einsch. 2'!O13</f>
        <v>3.1</v>
      </c>
      <c r="E13" s="1">
        <f xml:space="preserve"> COUNTIF('Deepfake Einschätzung gesamt'!B14,"1")+COUNTIF('Deepfake Einschätzung gesamt'!C14,"2")+COUNTIF('Deepfake Einschätzung gesamt'!D14,"1")+COUNTIF('Deepfake Einschätzung gesamt'!E14,"1")+COUNTIF('Deepfake Einschätzung gesamt'!F14,"2")+COUNTIF('Deepfake Einschätzung gesamt'!G14,"1")+COUNTIF('Deepfake Einschätzung gesamt'!H14,"2")+COUNTIF('Deepfake Einschätzung gesamt'!I14,"2")+COUNTIF('Deepfake Einschätzung gesamt'!J14,"1")+COUNTIF('Deepfake Einschätzung gesamt'!K14,"2")</f>
        <v>10</v>
      </c>
      <c r="G13" t="s">
        <v>447</v>
      </c>
      <c r="H13">
        <v>116</v>
      </c>
      <c r="I13">
        <v>320.9656121611531</v>
      </c>
      <c r="J13">
        <v>2.7669449324237338</v>
      </c>
    </row>
    <row r="14" spans="1:17" ht="13.5" thickBot="1" x14ac:dyDescent="0.25">
      <c r="A14" s="32">
        <v>13</v>
      </c>
      <c r="B14" s="1">
        <v>2</v>
      </c>
      <c r="C14" s="1">
        <v>5</v>
      </c>
      <c r="D14" s="45">
        <f>'Korrelation Alter u. Einsch. 2'!O14</f>
        <v>3.2</v>
      </c>
      <c r="E14" s="1">
        <f xml:space="preserve"> COUNTIF('Deepfake Einschätzung gesamt'!B15,"1")+COUNTIF('Deepfake Einschätzung gesamt'!C15,"2")+COUNTIF('Deepfake Einschätzung gesamt'!D15,"1")+COUNTIF('Deepfake Einschätzung gesamt'!E15,"1")+COUNTIF('Deepfake Einschätzung gesamt'!F15,"2")+COUNTIF('Deepfake Einschätzung gesamt'!G15,"1")+COUNTIF('Deepfake Einschätzung gesamt'!H15,"2")+COUNTIF('Deepfake Einschätzung gesamt'!I15,"2")+COUNTIF('Deepfake Einschätzung gesamt'!J15,"1")+COUNTIF('Deepfake Einschätzung gesamt'!K15,"2")</f>
        <v>8</v>
      </c>
      <c r="G14" s="15" t="s">
        <v>249</v>
      </c>
      <c r="H14" s="15">
        <v>119</v>
      </c>
      <c r="I14" s="15">
        <v>385.7916666666664</v>
      </c>
      <c r="J14" s="15"/>
      <c r="K14" s="15"/>
      <c r="L14" s="15"/>
    </row>
    <row r="15" spans="1:17" ht="13.5" thickBot="1" x14ac:dyDescent="0.25">
      <c r="A15" s="32">
        <v>14</v>
      </c>
      <c r="B15" s="1">
        <v>1</v>
      </c>
      <c r="C15" s="1">
        <v>5</v>
      </c>
      <c r="D15" s="45">
        <f>'Korrelation Alter u. Einsch. 2'!O15</f>
        <v>3.7</v>
      </c>
      <c r="E15" s="1">
        <f xml:space="preserve"> COUNTIF('Deepfake Einschätzung gesamt'!B16,"1")+COUNTIF('Deepfake Einschätzung gesamt'!C16,"2")+COUNTIF('Deepfake Einschätzung gesamt'!D16,"1")+COUNTIF('Deepfake Einschätzung gesamt'!E16,"1")+COUNTIF('Deepfake Einschätzung gesamt'!F16,"2")+COUNTIF('Deepfake Einschätzung gesamt'!G16,"1")+COUNTIF('Deepfake Einschätzung gesamt'!H16,"2")+COUNTIF('Deepfake Einschätzung gesamt'!I16,"2")+COUNTIF('Deepfake Einschätzung gesamt'!J16,"1")+COUNTIF('Deepfake Einschätzung gesamt'!K16,"2")</f>
        <v>10</v>
      </c>
    </row>
    <row r="16" spans="1:17" x14ac:dyDescent="0.2">
      <c r="A16" s="32">
        <v>15</v>
      </c>
      <c r="B16" s="1">
        <v>1</v>
      </c>
      <c r="C16" s="1">
        <v>5</v>
      </c>
      <c r="D16" s="45">
        <f>'Korrelation Alter u. Einsch. 2'!O16</f>
        <v>3.3</v>
      </c>
      <c r="E16" s="1">
        <f xml:space="preserve"> COUNTIF('Deepfake Einschätzung gesamt'!B17,"1")+COUNTIF('Deepfake Einschätzung gesamt'!C17,"2")+COUNTIF('Deepfake Einschätzung gesamt'!D17,"1")+COUNTIF('Deepfake Einschätzung gesamt'!E17,"1")+COUNTIF('Deepfake Einschätzung gesamt'!F17,"2")+COUNTIF('Deepfake Einschätzung gesamt'!G17,"1")+COUNTIF('Deepfake Einschätzung gesamt'!H17,"2")+COUNTIF('Deepfake Einschätzung gesamt'!I17,"2")+COUNTIF('Deepfake Einschätzung gesamt'!J17,"1")+COUNTIF('Deepfake Einschätzung gesamt'!K17,"2")</f>
        <v>7</v>
      </c>
      <c r="G16" s="50"/>
      <c r="H16" s="50" t="s">
        <v>454</v>
      </c>
      <c r="I16" s="50" t="s">
        <v>443</v>
      </c>
      <c r="J16" s="50" t="s">
        <v>455</v>
      </c>
      <c r="K16" s="50" t="s">
        <v>456</v>
      </c>
      <c r="L16" s="50" t="s">
        <v>457</v>
      </c>
      <c r="M16" s="50" t="s">
        <v>458</v>
      </c>
      <c r="N16" s="50" t="s">
        <v>459</v>
      </c>
      <c r="O16" s="50" t="s">
        <v>460</v>
      </c>
    </row>
    <row r="17" spans="1:15" x14ac:dyDescent="0.2">
      <c r="A17" s="32">
        <v>16</v>
      </c>
      <c r="B17" s="1">
        <v>1</v>
      </c>
      <c r="C17" s="1">
        <v>4</v>
      </c>
      <c r="D17" s="45">
        <f>'Korrelation Alter u. Einsch. 2'!O17</f>
        <v>2.8</v>
      </c>
      <c r="E17" s="1">
        <f xml:space="preserve"> COUNTIF('Deepfake Einschätzung gesamt'!B18,"1")+COUNTIF('Deepfake Einschätzung gesamt'!C18,"2")+COUNTIF('Deepfake Einschätzung gesamt'!D18,"1")+COUNTIF('Deepfake Einschätzung gesamt'!E18,"1")+COUNTIF('Deepfake Einschätzung gesamt'!F18,"2")+COUNTIF('Deepfake Einschätzung gesamt'!G18,"1")+COUNTIF('Deepfake Einschätzung gesamt'!H18,"2")+COUNTIF('Deepfake Einschätzung gesamt'!I18,"2")+COUNTIF('Deepfake Einschätzung gesamt'!J18,"1")+COUNTIF('Deepfake Einschätzung gesamt'!K18,"2")</f>
        <v>7</v>
      </c>
      <c r="G17" t="s">
        <v>448</v>
      </c>
      <c r="H17">
        <v>6.6745855880623246</v>
      </c>
      <c r="I17">
        <v>1.0456673247833828</v>
      </c>
      <c r="J17">
        <v>6.3830870773790425</v>
      </c>
      <c r="K17">
        <v>3.7063019567538661E-9</v>
      </c>
      <c r="L17">
        <v>4.6035096946745222</v>
      </c>
      <c r="M17">
        <v>8.7456614814501279</v>
      </c>
      <c r="N17">
        <v>4.6035096946745222</v>
      </c>
      <c r="O17">
        <v>8.7456614814501279</v>
      </c>
    </row>
    <row r="18" spans="1:15" x14ac:dyDescent="0.2">
      <c r="A18" s="32">
        <v>17</v>
      </c>
      <c r="B18" s="1">
        <v>2</v>
      </c>
      <c r="C18" s="1">
        <v>5</v>
      </c>
      <c r="D18" s="45">
        <f>'Korrelation Alter u. Einsch. 2'!O18</f>
        <v>3.1</v>
      </c>
      <c r="E18" s="1">
        <f xml:space="preserve"> COUNTIF('Deepfake Einschätzung gesamt'!B19,"1")+COUNTIF('Deepfake Einschätzung gesamt'!C19,"2")+COUNTIF('Deepfake Einschätzung gesamt'!D19,"1")+COUNTIF('Deepfake Einschätzung gesamt'!E19,"1")+COUNTIF('Deepfake Einschätzung gesamt'!F19,"2")+COUNTIF('Deepfake Einschätzung gesamt'!G19,"1")+COUNTIF('Deepfake Einschätzung gesamt'!H19,"2")+COUNTIF('Deepfake Einschätzung gesamt'!I19,"2")+COUNTIF('Deepfake Einschätzung gesamt'!J19,"1")+COUNTIF('Deepfake Einschätzung gesamt'!K19,"2")</f>
        <v>7</v>
      </c>
      <c r="G18" t="s">
        <v>288</v>
      </c>
      <c r="H18">
        <v>-0.77229551597991541</v>
      </c>
      <c r="I18">
        <v>0.21180102914795074</v>
      </c>
      <c r="J18">
        <v>-3.6463256060972151</v>
      </c>
      <c r="K18">
        <v>3.9967401205875242E-4</v>
      </c>
      <c r="L18">
        <v>-1.1917941416579423</v>
      </c>
      <c r="M18">
        <v>-0.35279689030188854</v>
      </c>
      <c r="N18">
        <v>-1.1917941416579423</v>
      </c>
      <c r="O18">
        <v>-0.35279689030188854</v>
      </c>
    </row>
    <row r="19" spans="1:15" x14ac:dyDescent="0.2">
      <c r="A19" s="32">
        <v>18</v>
      </c>
      <c r="B19" s="1">
        <v>2</v>
      </c>
      <c r="C19" s="1">
        <v>5</v>
      </c>
      <c r="D19" s="45">
        <f>'Korrelation Alter u. Einsch. 2'!O19</f>
        <v>2.8</v>
      </c>
      <c r="E19" s="1">
        <f xml:space="preserve"> COUNTIF('Deepfake Einschätzung gesamt'!B20,"1")+COUNTIF('Deepfake Einschätzung gesamt'!C20,"2")+COUNTIF('Deepfake Einschätzung gesamt'!D20,"1")+COUNTIF('Deepfake Einschätzung gesamt'!E20,"1")+COUNTIF('Deepfake Einschätzung gesamt'!F20,"2")+COUNTIF('Deepfake Einschätzung gesamt'!G20,"1")+COUNTIF('Deepfake Einschätzung gesamt'!H20,"2")+COUNTIF('Deepfake Einschätzung gesamt'!I20,"2")+COUNTIF('Deepfake Einschätzung gesamt'!J20,"1")+COUNTIF('Deepfake Einschätzung gesamt'!K20,"2")</f>
        <v>8</v>
      </c>
      <c r="G19" t="s">
        <v>465</v>
      </c>
      <c r="H19">
        <v>1.3915043552244658E-2</v>
      </c>
      <c r="I19">
        <v>2.036326098462821E-2</v>
      </c>
      <c r="J19">
        <v>0.68334062814147634</v>
      </c>
      <c r="K19">
        <v>0.49575425467046552</v>
      </c>
      <c r="L19">
        <v>-2.6416960648770669E-2</v>
      </c>
      <c r="M19">
        <v>5.4247047753259989E-2</v>
      </c>
      <c r="N19">
        <v>-2.6416960648770669E-2</v>
      </c>
      <c r="O19">
        <v>5.4247047753259989E-2</v>
      </c>
    </row>
    <row r="20" spans="1:15" ht="13.5" thickBot="1" x14ac:dyDescent="0.25">
      <c r="A20" s="32">
        <v>19</v>
      </c>
      <c r="B20" s="1">
        <v>2</v>
      </c>
      <c r="C20" s="1">
        <v>5</v>
      </c>
      <c r="D20" s="45">
        <f>'Korrelation Alter u. Einsch. 2'!O20</f>
        <v>3.1</v>
      </c>
      <c r="E20" s="1">
        <f xml:space="preserve"> COUNTIF('Deepfake Einschätzung gesamt'!B21,"1")+COUNTIF('Deepfake Einschätzung gesamt'!C21,"2")+COUNTIF('Deepfake Einschätzung gesamt'!D21,"1")+COUNTIF('Deepfake Einschätzung gesamt'!E21,"1")+COUNTIF('Deepfake Einschätzung gesamt'!F21,"2")+COUNTIF('Deepfake Einschätzung gesamt'!G21,"1")+COUNTIF('Deepfake Einschätzung gesamt'!H21,"2")+COUNTIF('Deepfake Einschätzung gesamt'!I21,"2")+COUNTIF('Deepfake Einschätzung gesamt'!J21,"1")+COUNTIF('Deepfake Einschätzung gesamt'!K21,"2")</f>
        <v>4</v>
      </c>
      <c r="G20" s="15" t="s">
        <v>468</v>
      </c>
      <c r="H20" s="15">
        <v>0.80435997980808915</v>
      </c>
      <c r="I20" s="15">
        <v>0.29536644832629094</v>
      </c>
      <c r="J20" s="15">
        <v>2.7232611705426804</v>
      </c>
      <c r="K20" s="15">
        <v>7.4631622109146527E-3</v>
      </c>
      <c r="L20" s="15">
        <v>0.21934951199904817</v>
      </c>
      <c r="M20" s="15">
        <v>1.38937044761713</v>
      </c>
      <c r="N20" s="15">
        <v>0.21934951199904817</v>
      </c>
      <c r="O20" s="15">
        <v>1.38937044761713</v>
      </c>
    </row>
    <row r="21" spans="1:15" x14ac:dyDescent="0.2">
      <c r="A21" s="32">
        <v>20</v>
      </c>
      <c r="B21" s="1">
        <v>2</v>
      </c>
      <c r="C21" s="1">
        <v>5</v>
      </c>
      <c r="D21" s="45">
        <f>'Korrelation Alter u. Einsch. 2'!O21</f>
        <v>3.4</v>
      </c>
      <c r="E21" s="1">
        <f xml:space="preserve"> COUNTIF('Deepfake Einschätzung gesamt'!B22,"1")+COUNTIF('Deepfake Einschätzung gesamt'!C22,"2")+COUNTIF('Deepfake Einschätzung gesamt'!D22,"1")+COUNTIF('Deepfake Einschätzung gesamt'!E22,"1")+COUNTIF('Deepfake Einschätzung gesamt'!F22,"2")+COUNTIF('Deepfake Einschätzung gesamt'!G22,"1")+COUNTIF('Deepfake Einschätzung gesamt'!H22,"2")+COUNTIF('Deepfake Einschätzung gesamt'!I22,"2")+COUNTIF('Deepfake Einschätzung gesamt'!J22,"1")+COUNTIF('Deepfake Einschätzung gesamt'!K22,"2")</f>
        <v>8</v>
      </c>
    </row>
    <row r="22" spans="1:15" x14ac:dyDescent="0.2">
      <c r="A22" s="32">
        <v>21</v>
      </c>
      <c r="B22" s="1">
        <v>3</v>
      </c>
      <c r="C22" s="1">
        <v>5</v>
      </c>
      <c r="D22" s="45">
        <f>'Korrelation Alter u. Einsch. 2'!O22</f>
        <v>2.9</v>
      </c>
      <c r="E22" s="1">
        <f xml:space="preserve"> COUNTIF('Deepfake Einschätzung gesamt'!B23,"1")+COUNTIF('Deepfake Einschätzung gesamt'!C23,"2")+COUNTIF('Deepfake Einschätzung gesamt'!D23,"1")+COUNTIF('Deepfake Einschätzung gesamt'!E23,"1")+COUNTIF('Deepfake Einschätzung gesamt'!F23,"2")+COUNTIF('Deepfake Einschätzung gesamt'!G23,"1")+COUNTIF('Deepfake Einschätzung gesamt'!H23,"2")+COUNTIF('Deepfake Einschätzung gesamt'!I23,"2")+COUNTIF('Deepfake Einschätzung gesamt'!J23,"1")+COUNTIF('Deepfake Einschätzung gesamt'!K23,"2")</f>
        <v>5</v>
      </c>
    </row>
    <row r="23" spans="1:15" x14ac:dyDescent="0.2">
      <c r="A23" s="32">
        <v>22</v>
      </c>
      <c r="B23" s="1">
        <v>2</v>
      </c>
      <c r="C23" s="1">
        <v>5</v>
      </c>
      <c r="D23" s="45">
        <f>'Korrelation Alter u. Einsch. 2'!O23</f>
        <v>3.8</v>
      </c>
      <c r="E23" s="1">
        <f xml:space="preserve"> COUNTIF('Deepfake Einschätzung gesamt'!B24,"1")+COUNTIF('Deepfake Einschätzung gesamt'!C24,"2")+COUNTIF('Deepfake Einschätzung gesamt'!D24,"1")+COUNTIF('Deepfake Einschätzung gesamt'!E24,"1")+COUNTIF('Deepfake Einschätzung gesamt'!F24,"2")+COUNTIF('Deepfake Einschätzung gesamt'!G24,"1")+COUNTIF('Deepfake Einschätzung gesamt'!H24,"2")+COUNTIF('Deepfake Einschätzung gesamt'!I24,"2")+COUNTIF('Deepfake Einschätzung gesamt'!J24,"1")+COUNTIF('Deepfake Einschätzung gesamt'!K24,"2")</f>
        <v>10</v>
      </c>
    </row>
    <row r="24" spans="1:15" x14ac:dyDescent="0.2">
      <c r="A24" s="32">
        <v>23</v>
      </c>
      <c r="B24" s="1">
        <v>1</v>
      </c>
      <c r="C24" s="1">
        <v>5</v>
      </c>
      <c r="D24" s="45">
        <f>'Korrelation Alter u. Einsch. 2'!O24</f>
        <v>2.6</v>
      </c>
      <c r="E24" s="1">
        <f xml:space="preserve"> COUNTIF('Deepfake Einschätzung gesamt'!B25,"1")+COUNTIF('Deepfake Einschätzung gesamt'!C25,"2")+COUNTIF('Deepfake Einschätzung gesamt'!D25,"1")+COUNTIF('Deepfake Einschätzung gesamt'!E25,"1")+COUNTIF('Deepfake Einschätzung gesamt'!F25,"2")+COUNTIF('Deepfake Einschätzung gesamt'!G25,"1")+COUNTIF('Deepfake Einschätzung gesamt'!H25,"2")+COUNTIF('Deepfake Einschätzung gesamt'!I25,"2")+COUNTIF('Deepfake Einschätzung gesamt'!J25,"1")+COUNTIF('Deepfake Einschätzung gesamt'!K25,"2")</f>
        <v>8</v>
      </c>
      <c r="G24" t="s">
        <v>461</v>
      </c>
    </row>
    <row r="25" spans="1:15" ht="13.5" thickBot="1" x14ac:dyDescent="0.25">
      <c r="A25" s="32">
        <v>24</v>
      </c>
      <c r="B25" s="1">
        <v>2</v>
      </c>
      <c r="C25" s="1">
        <v>5</v>
      </c>
      <c r="D25" s="45">
        <f>'Korrelation Alter u. Einsch. 2'!O25</f>
        <v>3.8</v>
      </c>
      <c r="E25" s="1">
        <f xml:space="preserve"> COUNTIF('Deepfake Einschätzung gesamt'!B26,"1")+COUNTIF('Deepfake Einschätzung gesamt'!C26,"2")+COUNTIF('Deepfake Einschätzung gesamt'!D26,"1")+COUNTIF('Deepfake Einschätzung gesamt'!E26,"1")+COUNTIF('Deepfake Einschätzung gesamt'!F26,"2")+COUNTIF('Deepfake Einschätzung gesamt'!G26,"1")+COUNTIF('Deepfake Einschätzung gesamt'!H26,"2")+COUNTIF('Deepfake Einschätzung gesamt'!I26,"2")+COUNTIF('Deepfake Einschätzung gesamt'!J26,"1")+COUNTIF('Deepfake Einschätzung gesamt'!K26,"2")</f>
        <v>10</v>
      </c>
    </row>
    <row r="26" spans="1:15" x14ac:dyDescent="0.2">
      <c r="A26" s="32">
        <v>25</v>
      </c>
      <c r="B26" s="1">
        <v>3</v>
      </c>
      <c r="C26" s="1">
        <v>5</v>
      </c>
      <c r="D26" s="45">
        <f>'Korrelation Alter u. Einsch. 2'!O26</f>
        <v>3.5</v>
      </c>
      <c r="E26" s="1">
        <f xml:space="preserve"> COUNTIF('Deepfake Einschätzung gesamt'!B27,"1")+COUNTIF('Deepfake Einschätzung gesamt'!C27,"2")+COUNTIF('Deepfake Einschätzung gesamt'!D27,"1")+COUNTIF('Deepfake Einschätzung gesamt'!E27,"1")+COUNTIF('Deepfake Einschätzung gesamt'!F27,"2")+COUNTIF('Deepfake Einschätzung gesamt'!G27,"1")+COUNTIF('Deepfake Einschätzung gesamt'!H27,"2")+COUNTIF('Deepfake Einschätzung gesamt'!I27,"2")+COUNTIF('Deepfake Einschätzung gesamt'!J27,"1")+COUNTIF('Deepfake Einschätzung gesamt'!K27,"2")</f>
        <v>8</v>
      </c>
      <c r="G26" s="50" t="s">
        <v>462</v>
      </c>
      <c r="H26" s="50" t="s">
        <v>464</v>
      </c>
      <c r="I26" s="50" t="s">
        <v>463</v>
      </c>
    </row>
    <row r="27" spans="1:15" x14ac:dyDescent="0.2">
      <c r="A27" s="32">
        <v>26</v>
      </c>
      <c r="B27" s="1">
        <v>2</v>
      </c>
      <c r="C27" s="1">
        <v>5</v>
      </c>
      <c r="D27" s="45">
        <f>'Korrelation Alter u. Einsch. 2'!O27</f>
        <v>3</v>
      </c>
      <c r="E27" s="1">
        <f xml:space="preserve"> COUNTIF('Deepfake Einschätzung gesamt'!B28,"1")+COUNTIF('Deepfake Einschätzung gesamt'!C28,"2")+COUNTIF('Deepfake Einschätzung gesamt'!D28,"1")+COUNTIF('Deepfake Einschätzung gesamt'!E28,"1")+COUNTIF('Deepfake Einschätzung gesamt'!F28,"2")+COUNTIF('Deepfake Einschätzung gesamt'!G28,"1")+COUNTIF('Deepfake Einschätzung gesamt'!H28,"2")+COUNTIF('Deepfake Einschätzung gesamt'!I28,"2")+COUNTIF('Deepfake Einschätzung gesamt'!J28,"1")+COUNTIF('Deepfake Einschätzung gesamt'!K28,"2")</f>
        <v>9</v>
      </c>
      <c r="G27">
        <v>1</v>
      </c>
      <c r="H27">
        <v>7.8218932434022381</v>
      </c>
      <c r="I27">
        <v>-0.82189324340223813</v>
      </c>
    </row>
    <row r="28" spans="1:15" x14ac:dyDescent="0.2">
      <c r="A28" s="32">
        <v>27</v>
      </c>
      <c r="B28" s="1">
        <v>2</v>
      </c>
      <c r="C28" s="1">
        <v>5</v>
      </c>
      <c r="D28" s="45">
        <f>'Korrelation Alter u. Einsch. 2'!O28</f>
        <v>3.6</v>
      </c>
      <c r="E28" s="1">
        <f xml:space="preserve"> COUNTIF('Deepfake Einschätzung gesamt'!B29,"1")+COUNTIF('Deepfake Einschätzung gesamt'!C29,"2")+COUNTIF('Deepfake Einschätzung gesamt'!D29,"1")+COUNTIF('Deepfake Einschätzung gesamt'!E29,"1")+COUNTIF('Deepfake Einschätzung gesamt'!F29,"2")+COUNTIF('Deepfake Einschätzung gesamt'!G29,"1")+COUNTIF('Deepfake Einschätzung gesamt'!H29,"2")+COUNTIF('Deepfake Einschätzung gesamt'!I29,"2")+COUNTIF('Deepfake Einschätzung gesamt'!J29,"1")+COUNTIF('Deepfake Einschätzung gesamt'!K29,"2")</f>
        <v>10</v>
      </c>
      <c r="G28">
        <v>2</v>
      </c>
      <c r="H28">
        <v>7.8261276201259218</v>
      </c>
      <c r="I28">
        <v>1.1738723798740782</v>
      </c>
    </row>
    <row r="29" spans="1:15" x14ac:dyDescent="0.2">
      <c r="A29" s="32">
        <v>28</v>
      </c>
      <c r="B29" s="1">
        <v>2</v>
      </c>
      <c r="C29" s="1">
        <v>4</v>
      </c>
      <c r="D29" s="45">
        <f>'Korrelation Alter u. Einsch. 2'!O29</f>
        <v>3.1</v>
      </c>
      <c r="E29" s="1">
        <f xml:space="preserve"> COUNTIF('Deepfake Einschätzung gesamt'!B30,"1")+COUNTIF('Deepfake Einschätzung gesamt'!C30,"2")+COUNTIF('Deepfake Einschätzung gesamt'!D30,"1")+COUNTIF('Deepfake Einschätzung gesamt'!E30,"1")+COUNTIF('Deepfake Einschätzung gesamt'!F30,"2")+COUNTIF('Deepfake Einschätzung gesamt'!G30,"1")+COUNTIF('Deepfake Einschätzung gesamt'!H30,"2")+COUNTIF('Deepfake Einschätzung gesamt'!I30,"2")+COUNTIF('Deepfake Einschätzung gesamt'!J30,"1")+COUNTIF('Deepfake Einschätzung gesamt'!K30,"2")</f>
        <v>10</v>
      </c>
      <c r="G29">
        <v>3</v>
      </c>
      <c r="H29">
        <v>7.6126497132879845</v>
      </c>
      <c r="I29">
        <v>-0.61264971328798445</v>
      </c>
    </row>
    <row r="30" spans="1:15" x14ac:dyDescent="0.2">
      <c r="A30" s="32">
        <v>29</v>
      </c>
      <c r="B30" s="1">
        <v>1</v>
      </c>
      <c r="C30" s="1">
        <v>4</v>
      </c>
      <c r="D30" s="45">
        <f>'Korrelation Alter u. Einsch. 2'!O30</f>
        <v>3.1</v>
      </c>
      <c r="E30" s="1">
        <f xml:space="preserve"> COUNTIF('Deepfake Einschätzung gesamt'!B31,"1")+COUNTIF('Deepfake Einschätzung gesamt'!C31,"2")+COUNTIF('Deepfake Einschätzung gesamt'!D31,"1")+COUNTIF('Deepfake Einschätzung gesamt'!E31,"1")+COUNTIF('Deepfake Einschätzung gesamt'!F31,"2")+COUNTIF('Deepfake Einschätzung gesamt'!G31,"1")+COUNTIF('Deepfake Einschätzung gesamt'!H31,"2")+COUNTIF('Deepfake Einschätzung gesamt'!I31,"2")+COUNTIF('Deepfake Einschätzung gesamt'!J31,"1")+COUNTIF('Deepfake Einschätzung gesamt'!K31,"2")</f>
        <v>8</v>
      </c>
      <c r="G30">
        <v>4</v>
      </c>
      <c r="H30">
        <v>8.773210175619699</v>
      </c>
      <c r="I30">
        <v>-3.773210175619699</v>
      </c>
    </row>
    <row r="31" spans="1:15" x14ac:dyDescent="0.2">
      <c r="A31" s="32">
        <v>30</v>
      </c>
      <c r="B31" s="1">
        <v>2</v>
      </c>
      <c r="C31" s="1">
        <v>4</v>
      </c>
      <c r="D31" s="45">
        <f>'Korrelation Alter u. Einsch. 2'!O31</f>
        <v>2.5</v>
      </c>
      <c r="E31" s="1">
        <f xml:space="preserve"> COUNTIF('Deepfake Einschätzung gesamt'!B32,"1")+COUNTIF('Deepfake Einschätzung gesamt'!C32,"2")+COUNTIF('Deepfake Einschätzung gesamt'!D32,"1")+COUNTIF('Deepfake Einschätzung gesamt'!E32,"1")+COUNTIF('Deepfake Einschätzung gesamt'!F32,"2")+COUNTIF('Deepfake Einschätzung gesamt'!G32,"1")+COUNTIF('Deepfake Einschätzung gesamt'!H32,"2")+COUNTIF('Deepfake Einschätzung gesamt'!I32,"2")+COUNTIF('Deepfake Einschätzung gesamt'!J32,"1")+COUNTIF('Deepfake Einschätzung gesamt'!K32,"2")</f>
        <v>6</v>
      </c>
      <c r="G31">
        <v>5</v>
      </c>
      <c r="H31">
        <v>8.0632012373446642</v>
      </c>
      <c r="I31">
        <v>-6.3201237344664207E-2</v>
      </c>
    </row>
    <row r="32" spans="1:15" x14ac:dyDescent="0.2">
      <c r="A32" s="32">
        <v>31</v>
      </c>
      <c r="B32" s="1">
        <v>3</v>
      </c>
      <c r="C32" s="1">
        <v>5</v>
      </c>
      <c r="D32" s="45">
        <f>'Korrelation Alter u. Einsch. 2'!O32</f>
        <v>3.2</v>
      </c>
      <c r="E32" s="1">
        <f xml:space="preserve"> COUNTIF('Deepfake Einschätzung gesamt'!B33,"1")+COUNTIF('Deepfake Einschätzung gesamt'!C33,"2")+COUNTIF('Deepfake Einschätzung gesamt'!D33,"1")+COUNTIF('Deepfake Einschätzung gesamt'!E33,"1")+COUNTIF('Deepfake Einschätzung gesamt'!F33,"2")+COUNTIF('Deepfake Einschätzung gesamt'!G33,"1")+COUNTIF('Deepfake Einschätzung gesamt'!H33,"2")+COUNTIF('Deepfake Einschätzung gesamt'!I33,"2")+COUNTIF('Deepfake Einschätzung gesamt'!J33,"1")+COUNTIF('Deepfake Einschätzung gesamt'!K33,"2")</f>
        <v>10</v>
      </c>
      <c r="G32">
        <v>6</v>
      </c>
      <c r="H32">
        <v>6.8264391537558247</v>
      </c>
      <c r="I32">
        <v>-0.82643915375582466</v>
      </c>
    </row>
    <row r="33" spans="1:9" x14ac:dyDescent="0.2">
      <c r="A33" s="32">
        <v>32</v>
      </c>
      <c r="B33" s="1">
        <v>2</v>
      </c>
      <c r="C33" s="1">
        <v>5</v>
      </c>
      <c r="D33" s="45">
        <f>'Korrelation Alter u. Einsch. 2'!O33</f>
        <v>2.8</v>
      </c>
      <c r="E33" s="1">
        <f xml:space="preserve"> COUNTIF('Deepfake Einschätzung gesamt'!B34,"1")+COUNTIF('Deepfake Einschätzung gesamt'!C34,"2")+COUNTIF('Deepfake Einschätzung gesamt'!D34,"1")+COUNTIF('Deepfake Einschätzung gesamt'!E34,"1")+COUNTIF('Deepfake Einschätzung gesamt'!F34,"2")+COUNTIF('Deepfake Einschätzung gesamt'!G34,"1")+COUNTIF('Deepfake Einschätzung gesamt'!H34,"2")+COUNTIF('Deepfake Einschätzung gesamt'!I34,"2")+COUNTIF('Deepfake Einschätzung gesamt'!J34,"1")+COUNTIF('Deepfake Einschätzung gesamt'!K34,"2")</f>
        <v>9</v>
      </c>
      <c r="G33">
        <v>7</v>
      </c>
      <c r="H33">
        <v>9.0284332131143721</v>
      </c>
      <c r="I33">
        <v>0.97156678688562792</v>
      </c>
    </row>
    <row r="34" spans="1:9" x14ac:dyDescent="0.2">
      <c r="A34" s="32">
        <v>33</v>
      </c>
      <c r="B34" s="1">
        <v>3</v>
      </c>
      <c r="C34" s="1">
        <v>3</v>
      </c>
      <c r="D34" s="45">
        <f>'Korrelation Alter u. Einsch. 2'!O34</f>
        <v>3.3</v>
      </c>
      <c r="E34" s="1">
        <f xml:space="preserve"> COUNTIF('Deepfake Einschätzung gesamt'!B36,"1")+COUNTIF('Deepfake Einschätzung gesamt'!C36,"2")+COUNTIF('Deepfake Einschätzung gesamt'!D36,"1")+COUNTIF('Deepfake Einschätzung gesamt'!E36,"1")+COUNTIF('Deepfake Einschätzung gesamt'!F36,"2")+COUNTIF('Deepfake Einschätzung gesamt'!G36,"1")+COUNTIF('Deepfake Einschätzung gesamt'!H36,"2")+COUNTIF('Deepfake Einschätzung gesamt'!I36,"2")+COUNTIF('Deepfake Einschätzung gesamt'!J36,"1")+COUNTIF('Deepfake Einschätzung gesamt'!K36,"2")</f>
        <v>8</v>
      </c>
      <c r="G34">
        <v>8</v>
      </c>
      <c r="H34">
        <v>7.2007890565553803</v>
      </c>
      <c r="I34">
        <v>-4.2007890565553803</v>
      </c>
    </row>
    <row r="35" spans="1:9" x14ac:dyDescent="0.2">
      <c r="A35" s="32">
        <v>34</v>
      </c>
      <c r="B35" s="1">
        <v>2</v>
      </c>
      <c r="C35" s="1">
        <v>5</v>
      </c>
      <c r="D35" s="45">
        <f>'Korrelation Alter u. Einsch. 2'!O35</f>
        <v>3.5</v>
      </c>
      <c r="E35" s="1">
        <f xml:space="preserve"> COUNTIF('Deepfake Einschätzung gesamt'!B37,"1")+COUNTIF('Deepfake Einschätzung gesamt'!C37,"2")+COUNTIF('Deepfake Einschätzung gesamt'!D37,"1")+COUNTIF('Deepfake Einschätzung gesamt'!E37,"1")+COUNTIF('Deepfake Einschätzung gesamt'!F37,"2")+COUNTIF('Deepfake Einschätzung gesamt'!G37,"1")+COUNTIF('Deepfake Einschätzung gesamt'!H37,"2")+COUNTIF('Deepfake Einschätzung gesamt'!I37,"2")+COUNTIF('Deepfake Einschätzung gesamt'!J37,"1")+COUNTIF('Deepfake Einschätzung gesamt'!K37,"2")</f>
        <v>9</v>
      </c>
      <c r="G35">
        <v>9</v>
      </c>
      <c r="H35">
        <v>8.0813506576205931</v>
      </c>
      <c r="I35">
        <v>1.9186493423794069</v>
      </c>
    </row>
    <row r="36" spans="1:9" x14ac:dyDescent="0.2">
      <c r="A36" s="32">
        <v>35</v>
      </c>
      <c r="B36" s="1">
        <v>2</v>
      </c>
      <c r="C36" s="1">
        <v>5</v>
      </c>
      <c r="D36" s="45">
        <f>'Korrelation Alter u. Einsch. 2'!O36</f>
        <v>3.6</v>
      </c>
      <c r="E36" s="1">
        <f xml:space="preserve"> COUNTIF('Deepfake Einschätzung gesamt'!B38,"1")+COUNTIF('Deepfake Einschätzung gesamt'!C38,"2")+COUNTIF('Deepfake Einschätzung gesamt'!D38,"1")+COUNTIF('Deepfake Einschätzung gesamt'!E38,"1")+COUNTIF('Deepfake Einschätzung gesamt'!F38,"2")+COUNTIF('Deepfake Einschätzung gesamt'!G38,"1")+COUNTIF('Deepfake Einschätzung gesamt'!H38,"2")+COUNTIF('Deepfake Einschätzung gesamt'!I38,"2")+COUNTIF('Deepfake Einschätzung gesamt'!J38,"1")+COUNTIF('Deepfake Einschätzung gesamt'!K38,"2")</f>
        <v>9</v>
      </c>
      <c r="G36">
        <v>10</v>
      </c>
      <c r="H36">
        <v>7.5987346697357392</v>
      </c>
      <c r="I36">
        <v>2.4012653302642608</v>
      </c>
    </row>
    <row r="37" spans="1:9" x14ac:dyDescent="0.2">
      <c r="A37" s="32">
        <v>36</v>
      </c>
      <c r="B37" s="1">
        <v>2</v>
      </c>
      <c r="C37" s="1">
        <v>5</v>
      </c>
      <c r="D37" s="45">
        <f>'Korrelation Alter u. Einsch. 2'!O37</f>
        <v>2.9</v>
      </c>
      <c r="E37" s="1">
        <f xml:space="preserve"> COUNTIF('Deepfake Einschätzung gesamt'!B39,"1")+COUNTIF('Deepfake Einschätzung gesamt'!C39,"2")+COUNTIF('Deepfake Einschätzung gesamt'!D39,"1")+COUNTIF('Deepfake Einschätzung gesamt'!E39,"1")+COUNTIF('Deepfake Einschätzung gesamt'!F39,"2")+COUNTIF('Deepfake Einschätzung gesamt'!G39,"1")+COUNTIF('Deepfake Einschätzung gesamt'!H39,"2")+COUNTIF('Deepfake Einschätzung gesamt'!I39,"2")+COUNTIF('Deepfake Einschätzung gesamt'!J39,"1")+COUNTIF('Deepfake Einschätzung gesamt'!K39,"2")</f>
        <v>10</v>
      </c>
      <c r="G37">
        <v>11</v>
      </c>
      <c r="H37">
        <v>7.3713417193455584</v>
      </c>
      <c r="I37">
        <v>-3.3713417193455584</v>
      </c>
    </row>
    <row r="38" spans="1:9" x14ac:dyDescent="0.2">
      <c r="A38" s="32">
        <v>37</v>
      </c>
      <c r="B38" s="1">
        <v>2</v>
      </c>
      <c r="C38" s="1">
        <v>5</v>
      </c>
      <c r="D38" s="45">
        <f>'Korrelation Alter u. Einsch. 2'!O38</f>
        <v>3.5</v>
      </c>
      <c r="E38">
        <f xml:space="preserve"> COUNTIF('Deepfake Einschätzung gesamt'!B43,"1")+COUNTIF('Deepfake Einschätzung gesamt'!C43,"2")+COUNTIF('Deepfake Einschätzung gesamt'!D43,"1")+COUNTIF('Deepfake Einschätzung gesamt'!E43,"1")+COUNTIF('Deepfake Einschätzung gesamt'!F43,"2")+COUNTIF('Deepfake Einschätzung gesamt'!G43,"1")+COUNTIF('Deepfake Einschätzung gesamt'!H43,"2")+COUNTIF('Deepfake Einschätzung gesamt'!I43,"2")+COUNTIF('Deepfake Einschätzung gesamt'!J43,"1")+COUNTIF('Deepfake Einschätzung gesamt'!K43,"2")</f>
        <v>9</v>
      </c>
      <c r="G38">
        <v>12</v>
      </c>
      <c r="H38">
        <v>7.693085711268794</v>
      </c>
      <c r="I38">
        <v>2.306914288731206</v>
      </c>
    </row>
    <row r="39" spans="1:9" x14ac:dyDescent="0.2">
      <c r="A39" s="32">
        <v>38</v>
      </c>
      <c r="B39" s="1">
        <v>2</v>
      </c>
      <c r="C39" s="1">
        <v>5</v>
      </c>
      <c r="D39" s="45">
        <f>'Korrelation Alter u. Einsch. 2'!O39</f>
        <v>2.8</v>
      </c>
      <c r="E39" s="1">
        <f xml:space="preserve"> COUNTIF('Deepfake Einschätzung gesamt'!B44,"1")+COUNTIF('Deepfake Einschätzung gesamt'!C44,"2")+COUNTIF('Deepfake Einschätzung gesamt'!D44,"1")+COUNTIF('Deepfake Einschätzung gesamt'!E44,"1")+COUNTIF('Deepfake Einschätzung gesamt'!F44,"2")+COUNTIF('Deepfake Einschätzung gesamt'!G44,"1")+COUNTIF('Deepfake Einschätzung gesamt'!H44,"2")+COUNTIF('Deepfake Einschätzung gesamt'!I44,"2")+COUNTIF('Deepfake Einschätzung gesamt'!J44,"1")+COUNTIF('Deepfake Einschätzung gesamt'!K44,"2")</f>
        <v>6</v>
      </c>
      <c r="G39">
        <v>13</v>
      </c>
      <c r="H39">
        <v>7.7735217092496027</v>
      </c>
      <c r="I39">
        <v>0.22647829075039727</v>
      </c>
    </row>
    <row r="40" spans="1:9" x14ac:dyDescent="0.2">
      <c r="A40" s="32">
        <v>39</v>
      </c>
      <c r="B40" s="1">
        <v>2</v>
      </c>
      <c r="C40" s="1">
        <v>4</v>
      </c>
      <c r="D40" s="45">
        <f>'Korrelation Alter u. Einsch. 2'!O40</f>
        <v>2.8</v>
      </c>
      <c r="E40" s="1">
        <f xml:space="preserve"> COUNTIF('Deepfake Einschätzung gesamt'!B45,"1")+COUNTIF('Deepfake Einschätzung gesamt'!C45,"2")+COUNTIF('Deepfake Einschätzung gesamt'!D45,"1")+COUNTIF('Deepfake Einschätzung gesamt'!E45,"1")+COUNTIF('Deepfake Einschätzung gesamt'!F45,"2")+COUNTIF('Deepfake Einschätzung gesamt'!G45,"1")+COUNTIF('Deepfake Einschätzung gesamt'!H45,"2")+COUNTIF('Deepfake Einschätzung gesamt'!I45,"2")+COUNTIF('Deepfake Einschätzung gesamt'!J45,"1")+COUNTIF('Deepfake Einschätzung gesamt'!K45,"2")</f>
        <v>5</v>
      </c>
      <c r="G40">
        <v>14</v>
      </c>
      <c r="H40">
        <v>8.9479972151335634</v>
      </c>
      <c r="I40">
        <v>1.0520027848664366</v>
      </c>
    </row>
    <row r="41" spans="1:9" x14ac:dyDescent="0.2">
      <c r="A41" s="32">
        <v>40</v>
      </c>
      <c r="B41" s="1">
        <v>3</v>
      </c>
      <c r="C41" s="1">
        <v>3</v>
      </c>
      <c r="D41" s="45">
        <f>'Korrelation Alter u. Einsch. 2'!O41</f>
        <v>2.9</v>
      </c>
      <c r="E41" s="1">
        <f xml:space="preserve"> COUNTIF('Deepfake Einschätzung gesamt'!B46,"1")+COUNTIF('Deepfake Einschätzung gesamt'!C46,"2")+COUNTIF('Deepfake Einschätzung gesamt'!D46,"1")+COUNTIF('Deepfake Einschätzung gesamt'!E46,"1")+COUNTIF('Deepfake Einschätzung gesamt'!F46,"2")+COUNTIF('Deepfake Einschätzung gesamt'!G46,"1")+COUNTIF('Deepfake Einschätzung gesamt'!H46,"2")+COUNTIF('Deepfake Einschätzung gesamt'!I46,"2")+COUNTIF('Deepfake Einschätzung gesamt'!J46,"1")+COUNTIF('Deepfake Einschätzung gesamt'!K46,"2")</f>
        <v>10</v>
      </c>
      <c r="G41">
        <v>15</v>
      </c>
      <c r="H41">
        <v>8.6262532232103268</v>
      </c>
      <c r="I41">
        <v>-1.6262532232103268</v>
      </c>
    </row>
    <row r="42" spans="1:9" x14ac:dyDescent="0.2">
      <c r="A42" s="32">
        <v>41</v>
      </c>
      <c r="B42" s="1">
        <v>2</v>
      </c>
      <c r="C42" s="1">
        <v>5</v>
      </c>
      <c r="D42" s="45">
        <f>'Korrelation Alter u. Einsch. 2'!O42</f>
        <v>3</v>
      </c>
      <c r="E42" s="1">
        <f xml:space="preserve"> COUNTIF('Deepfake Einschätzung gesamt'!B48,"1")+COUNTIF('Deepfake Einschätzung gesamt'!C48,"2")+COUNTIF('Deepfake Einschätzung gesamt'!D48,"1")+COUNTIF('Deepfake Einschätzung gesamt'!E48,"1")+COUNTIF('Deepfake Einschätzung gesamt'!F48,"2")+COUNTIF('Deepfake Einschätzung gesamt'!G48,"1")+COUNTIF('Deepfake Einschätzung gesamt'!H48,"2")+COUNTIF('Deepfake Einschätzung gesamt'!I48,"2")+COUNTIF('Deepfake Einschätzung gesamt'!J48,"1")+COUNTIF('Deepfake Einschätzung gesamt'!K48,"2")</f>
        <v>8</v>
      </c>
      <c r="G42">
        <v>16</v>
      </c>
      <c r="H42">
        <v>8.2101581897540363</v>
      </c>
      <c r="I42">
        <v>-1.2101581897540363</v>
      </c>
    </row>
    <row r="43" spans="1:9" x14ac:dyDescent="0.2">
      <c r="A43" s="32">
        <v>42</v>
      </c>
      <c r="B43" s="1">
        <v>2</v>
      </c>
      <c r="C43" s="1">
        <v>5</v>
      </c>
      <c r="D43" s="45">
        <f>'Korrelation Alter u. Einsch. 2'!O43</f>
        <v>3.5</v>
      </c>
      <c r="E43" s="1">
        <f xml:space="preserve"> COUNTIF('Deepfake Einschätzung gesamt'!B49,"1")+COUNTIF('Deepfake Einschätzung gesamt'!C49,"2")+COUNTIF('Deepfake Einschätzung gesamt'!D49,"1")+COUNTIF('Deepfake Einschätzung gesamt'!E49,"1")+COUNTIF('Deepfake Einschätzung gesamt'!F49,"2")+COUNTIF('Deepfake Einschätzung gesamt'!G49,"1")+COUNTIF('Deepfake Einschätzung gesamt'!H49,"2")+COUNTIF('Deepfake Einschätzung gesamt'!I49,"2")+COUNTIF('Deepfake Einschätzung gesamt'!J49,"1")+COUNTIF('Deepfake Einschätzung gesamt'!K49,"2")</f>
        <v>8</v>
      </c>
      <c r="G43">
        <v>17</v>
      </c>
      <c r="H43">
        <v>7.693085711268794</v>
      </c>
      <c r="I43">
        <v>-0.69308571126879404</v>
      </c>
    </row>
    <row r="44" spans="1:9" x14ac:dyDescent="0.2">
      <c r="A44" s="32">
        <v>43</v>
      </c>
      <c r="B44" s="1">
        <v>1</v>
      </c>
      <c r="C44" s="1">
        <v>5</v>
      </c>
      <c r="D44" s="45">
        <f>'Korrelation Alter u. Einsch. 2'!O44</f>
        <v>3.3</v>
      </c>
      <c r="E44" s="1">
        <f xml:space="preserve"> COUNTIF('Deepfake Einschätzung gesamt'!B51,"1")+COUNTIF('Deepfake Einschätzung gesamt'!C51,"2")+COUNTIF('Deepfake Einschätzung gesamt'!D51,"1")+COUNTIF('Deepfake Einschätzung gesamt'!E51,"1")+COUNTIF('Deepfake Einschätzung gesamt'!F51,"2")+COUNTIF('Deepfake Einschätzung gesamt'!G51,"1")+COUNTIF('Deepfake Einschätzung gesamt'!H51,"2")+COUNTIF('Deepfake Einschätzung gesamt'!I51,"2")+COUNTIF('Deepfake Einschätzung gesamt'!J51,"1")+COUNTIF('Deepfake Einschätzung gesamt'!K51,"2")</f>
        <v>10</v>
      </c>
      <c r="G44">
        <v>18</v>
      </c>
      <c r="H44">
        <v>7.4517777173263671</v>
      </c>
      <c r="I44">
        <v>0.54822228267363293</v>
      </c>
    </row>
    <row r="45" spans="1:9" x14ac:dyDescent="0.2">
      <c r="A45" s="32">
        <v>44</v>
      </c>
      <c r="B45" s="1">
        <v>2</v>
      </c>
      <c r="C45" s="1">
        <v>5</v>
      </c>
      <c r="D45" s="45">
        <f>'Korrelation Alter u. Einsch. 2'!O45</f>
        <v>3.4</v>
      </c>
      <c r="E45" s="1">
        <f xml:space="preserve"> COUNTIF('Deepfake Einschätzung gesamt'!B52,"1")+COUNTIF('Deepfake Einschätzung gesamt'!C52,"2")+COUNTIF('Deepfake Einschätzung gesamt'!D52,"1")+COUNTIF('Deepfake Einschätzung gesamt'!E52,"1")+COUNTIF('Deepfake Einschätzung gesamt'!F52,"2")+COUNTIF('Deepfake Einschätzung gesamt'!G52,"1")+COUNTIF('Deepfake Einschätzung gesamt'!H52,"2")+COUNTIF('Deepfake Einschätzung gesamt'!I52,"2")+COUNTIF('Deepfake Einschätzung gesamt'!J52,"1")+COUNTIF('Deepfake Einschätzung gesamt'!K52,"2")</f>
        <v>9</v>
      </c>
      <c r="G45">
        <v>19</v>
      </c>
      <c r="H45">
        <v>7.693085711268794</v>
      </c>
      <c r="I45">
        <v>-3.693085711268794</v>
      </c>
    </row>
    <row r="46" spans="1:9" x14ac:dyDescent="0.2">
      <c r="A46" s="32">
        <v>45</v>
      </c>
      <c r="B46" s="1">
        <v>2</v>
      </c>
      <c r="C46" s="1">
        <v>4</v>
      </c>
      <c r="D46" s="45">
        <f>'Korrelation Alter u. Einsch. 2'!O46</f>
        <v>1.1000000000000001</v>
      </c>
      <c r="E46" s="1">
        <f xml:space="preserve"> COUNTIF('Deepfake Einschätzung gesamt'!B53,"1")+COUNTIF('Deepfake Einschätzung gesamt'!C53,"2")+COUNTIF('Deepfake Einschätzung gesamt'!D53,"1")+COUNTIF('Deepfake Einschätzung gesamt'!E53,"1")+COUNTIF('Deepfake Einschätzung gesamt'!F53,"2")+COUNTIF('Deepfake Einschätzung gesamt'!G53,"1")+COUNTIF('Deepfake Einschätzung gesamt'!H53,"2")+COUNTIF('Deepfake Einschätzung gesamt'!I53,"2")+COUNTIF('Deepfake Einschätzung gesamt'!J53,"1")+COUNTIF('Deepfake Einschätzung gesamt'!K53,"2")</f>
        <v>8</v>
      </c>
      <c r="G46">
        <v>20</v>
      </c>
      <c r="H46">
        <v>7.934393705211221</v>
      </c>
      <c r="I46">
        <v>6.5606294788778996E-2</v>
      </c>
    </row>
    <row r="47" spans="1:9" x14ac:dyDescent="0.2">
      <c r="A47" s="32">
        <v>46</v>
      </c>
      <c r="B47" s="1">
        <v>3</v>
      </c>
      <c r="C47" s="1">
        <v>6</v>
      </c>
      <c r="D47" s="45">
        <f>'Korrelation Alter u. Einsch. 2'!O47</f>
        <v>2.6</v>
      </c>
      <c r="E47" s="1">
        <f xml:space="preserve"> COUNTIF('Deepfake Einschätzung gesamt'!B54,"1")+COUNTIF('Deepfake Einschätzung gesamt'!C54,"2")+COUNTIF('Deepfake Einschätzung gesamt'!D54,"1")+COUNTIF('Deepfake Einschätzung gesamt'!E54,"1")+COUNTIF('Deepfake Einschätzung gesamt'!F54,"2")+COUNTIF('Deepfake Einschätzung gesamt'!G54,"1")+COUNTIF('Deepfake Einschätzung gesamt'!H54,"2")+COUNTIF('Deepfake Einschätzung gesamt'!I54,"2")+COUNTIF('Deepfake Einschätzung gesamt'!J54,"1")+COUNTIF('Deepfake Einschätzung gesamt'!K54,"2")</f>
        <v>6</v>
      </c>
      <c r="G47">
        <v>21</v>
      </c>
      <c r="H47">
        <v>6.7599181993272603</v>
      </c>
      <c r="I47">
        <v>-1.7599181993272603</v>
      </c>
    </row>
    <row r="48" spans="1:9" x14ac:dyDescent="0.2">
      <c r="A48" s="32">
        <v>47</v>
      </c>
      <c r="B48" s="1">
        <v>1</v>
      </c>
      <c r="C48" s="1">
        <v>3</v>
      </c>
      <c r="D48" s="45">
        <f>'Korrelation Alter u. Einsch. 2'!O48</f>
        <v>2.9</v>
      </c>
      <c r="E48" s="1">
        <f xml:space="preserve"> COUNTIF('Deepfake Einschätzung gesamt'!B55,"1")+COUNTIF('Deepfake Einschätzung gesamt'!C55,"2")+COUNTIF('Deepfake Einschätzung gesamt'!D55,"1")+COUNTIF('Deepfake Einschätzung gesamt'!E55,"1")+COUNTIF('Deepfake Einschätzung gesamt'!F55,"2")+COUNTIF('Deepfake Einschätzung gesamt'!G55,"1")+COUNTIF('Deepfake Einschätzung gesamt'!H55,"2")+COUNTIF('Deepfake Einschätzung gesamt'!I55,"2")+COUNTIF('Deepfake Einschätzung gesamt'!J55,"1")+COUNTIF('Deepfake Einschätzung gesamt'!K55,"2")</f>
        <v>5</v>
      </c>
      <c r="G48">
        <v>22</v>
      </c>
      <c r="H48">
        <v>8.2561376971344558</v>
      </c>
      <c r="I48">
        <v>1.7438623028655442</v>
      </c>
    </row>
    <row r="49" spans="1:9" x14ac:dyDescent="0.2">
      <c r="A49" s="32">
        <v>48</v>
      </c>
      <c r="B49" s="1">
        <v>1</v>
      </c>
      <c r="C49" s="1">
        <v>1</v>
      </c>
      <c r="D49" s="45">
        <f>'Korrelation Alter u. Einsch. 2'!O49</f>
        <v>3.3</v>
      </c>
      <c r="E49" s="1">
        <f xml:space="preserve"> COUNTIF('Deepfake Einschätzung gesamt'!B56,"1")+COUNTIF('Deepfake Einschätzung gesamt'!C56,"2")+COUNTIF('Deepfake Einschätzung gesamt'!D56,"1")+COUNTIF('Deepfake Einschätzung gesamt'!E56,"1")+COUNTIF('Deepfake Einschätzung gesamt'!F56,"2")+COUNTIF('Deepfake Einschätzung gesamt'!G56,"1")+COUNTIF('Deepfake Einschätzung gesamt'!H56,"2")+COUNTIF('Deepfake Einschätzung gesamt'!I56,"2")+COUNTIF('Deepfake Einschätzung gesamt'!J56,"1")+COUNTIF('Deepfake Einschätzung gesamt'!K56,"2")</f>
        <v>10</v>
      </c>
      <c r="G49">
        <v>23</v>
      </c>
      <c r="H49">
        <v>8.0632012373446642</v>
      </c>
      <c r="I49">
        <v>-6.3201237344664207E-2</v>
      </c>
    </row>
    <row r="50" spans="1:9" x14ac:dyDescent="0.2">
      <c r="A50" s="32">
        <v>49</v>
      </c>
      <c r="B50" s="1">
        <v>1</v>
      </c>
      <c r="C50" s="1">
        <v>4</v>
      </c>
      <c r="D50" s="45">
        <f>'Korrelation Alter u. Einsch. 2'!O50</f>
        <v>3.5</v>
      </c>
      <c r="E50" s="1">
        <f xml:space="preserve"> COUNTIF('Deepfake Einschätzung gesamt'!B62,"1")+COUNTIF('Deepfake Einschätzung gesamt'!C62,"2")+COUNTIF('Deepfake Einschätzung gesamt'!D62,"1")+COUNTIF('Deepfake Einschätzung gesamt'!E62,"1")+COUNTIF('Deepfake Einschätzung gesamt'!F62,"2")+COUNTIF('Deepfake Einschätzung gesamt'!G62,"1")+COUNTIF('Deepfake Einschätzung gesamt'!H62,"2")+COUNTIF('Deepfake Einschätzung gesamt'!I62,"2")+COUNTIF('Deepfake Einschätzung gesamt'!J62,"1")+COUNTIF('Deepfake Einschätzung gesamt'!K62,"2")</f>
        <v>6</v>
      </c>
      <c r="G50">
        <v>24</v>
      </c>
      <c r="H50">
        <v>8.2561376971344558</v>
      </c>
      <c r="I50">
        <v>1.7438623028655442</v>
      </c>
    </row>
    <row r="51" spans="1:9" x14ac:dyDescent="0.2">
      <c r="A51" s="32">
        <v>50</v>
      </c>
      <c r="B51" s="1">
        <v>3</v>
      </c>
      <c r="C51" s="1">
        <v>4</v>
      </c>
      <c r="D51" s="45">
        <f>'Korrelation Alter u. Einsch. 2'!O51</f>
        <v>3</v>
      </c>
      <c r="E51" s="1">
        <f xml:space="preserve"> COUNTIF('Deepfake Einschätzung gesamt'!B64,"1")+COUNTIF('Deepfake Einschätzung gesamt'!C64,"2")+COUNTIF('Deepfake Einschätzung gesamt'!D64,"1")+COUNTIF('Deepfake Einschätzung gesamt'!E64,"1")+COUNTIF('Deepfake Einschätzung gesamt'!F64,"2")+COUNTIF('Deepfake Einschätzung gesamt'!G64,"1")+COUNTIF('Deepfake Einschätzung gesamt'!H64,"2")+COUNTIF('Deepfake Einschätzung gesamt'!I64,"2")+COUNTIF('Deepfake Einschätzung gesamt'!J64,"1")+COUNTIF('Deepfake Einschätzung gesamt'!K64,"2")</f>
        <v>8</v>
      </c>
      <c r="G51">
        <v>25</v>
      </c>
      <c r="H51">
        <v>7.2425341872121143</v>
      </c>
      <c r="I51">
        <v>0.75746581278788572</v>
      </c>
    </row>
    <row r="52" spans="1:9" x14ac:dyDescent="0.2">
      <c r="A52" s="32">
        <v>51</v>
      </c>
      <c r="B52" s="1">
        <v>1</v>
      </c>
      <c r="C52" s="1">
        <v>1</v>
      </c>
      <c r="D52" s="45">
        <f>'Korrelation Alter u. Einsch. 2'!O52</f>
        <v>3</v>
      </c>
      <c r="E52" s="1">
        <f xml:space="preserve"> COUNTIF('Deepfake Einschätzung gesamt'!B65,"1")+COUNTIF('Deepfake Einschätzung gesamt'!C65,"2")+COUNTIF('Deepfake Einschätzung gesamt'!D65,"1")+COUNTIF('Deepfake Einschätzung gesamt'!E65,"1")+COUNTIF('Deepfake Einschätzung gesamt'!F65,"2")+COUNTIF('Deepfake Einschätzung gesamt'!G65,"1")+COUNTIF('Deepfake Einschätzung gesamt'!H65,"2")+COUNTIF('Deepfake Einschätzung gesamt'!I65,"2")+COUNTIF('Deepfake Einschätzung gesamt'!J65,"1")+COUNTIF('Deepfake Einschätzung gesamt'!K65,"2")</f>
        <v>9</v>
      </c>
      <c r="G52">
        <v>26</v>
      </c>
      <c r="H52">
        <v>7.6126497132879845</v>
      </c>
      <c r="I52">
        <v>1.3873502867120155</v>
      </c>
    </row>
    <row r="53" spans="1:9" x14ac:dyDescent="0.2">
      <c r="A53" s="32">
        <v>52</v>
      </c>
      <c r="B53" s="1">
        <v>2</v>
      </c>
      <c r="C53" s="1">
        <v>5</v>
      </c>
      <c r="D53" s="45">
        <f>'Korrelation Alter u. Einsch. 2'!O53</f>
        <v>3.1</v>
      </c>
      <c r="E53" s="1">
        <f xml:space="preserve"> COUNTIF('Deepfake Einschätzung gesamt'!B68,"1")+COUNTIF('Deepfake Einschätzung gesamt'!C68,"2")+COUNTIF('Deepfake Einschätzung gesamt'!D68,"1")+COUNTIF('Deepfake Einschätzung gesamt'!E68,"1")+COUNTIF('Deepfake Einschätzung gesamt'!F68,"2")+COUNTIF('Deepfake Einschätzung gesamt'!G68,"1")+COUNTIF('Deepfake Einschätzung gesamt'!H68,"2")+COUNTIF('Deepfake Einschätzung gesamt'!I68,"2")+COUNTIF('Deepfake Einschätzung gesamt'!J68,"1")+COUNTIF('Deepfake Einschätzung gesamt'!K68,"2")</f>
        <v>9</v>
      </c>
      <c r="G53">
        <v>27</v>
      </c>
      <c r="H53">
        <v>8.0952657011728384</v>
      </c>
      <c r="I53">
        <v>1.9047342988271616</v>
      </c>
    </row>
    <row r="54" spans="1:9" x14ac:dyDescent="0.2">
      <c r="A54" s="32">
        <v>53</v>
      </c>
      <c r="B54" s="1">
        <v>3</v>
      </c>
      <c r="C54" s="1">
        <v>4</v>
      </c>
      <c r="D54" s="45">
        <f>'Korrelation Alter u. Einsch. 2'!O54</f>
        <v>1.9</v>
      </c>
      <c r="E54" s="1">
        <f xml:space="preserve"> COUNTIF('Deepfake Einschätzung gesamt'!B69,"1")+COUNTIF('Deepfake Einschätzung gesamt'!C69,"2")+COUNTIF('Deepfake Einschätzung gesamt'!D69,"1")+COUNTIF('Deepfake Einschätzung gesamt'!E69,"1")+COUNTIF('Deepfake Einschätzung gesamt'!F69,"2")+COUNTIF('Deepfake Einschätzung gesamt'!G69,"1")+COUNTIF('Deepfake Einschätzung gesamt'!H69,"2")+COUNTIF('Deepfake Einschätzung gesamt'!I69,"2")+COUNTIF('Deepfake Einschätzung gesamt'!J69,"1")+COUNTIF('Deepfake Einschätzung gesamt'!K69,"2")</f>
        <v>8</v>
      </c>
      <c r="G54">
        <v>28</v>
      </c>
      <c r="H54">
        <v>7.6791706677165488</v>
      </c>
      <c r="I54">
        <v>2.3208293322834512</v>
      </c>
    </row>
    <row r="55" spans="1:9" x14ac:dyDescent="0.2">
      <c r="A55" s="32">
        <v>54</v>
      </c>
      <c r="B55" s="1">
        <v>2</v>
      </c>
      <c r="C55" s="1">
        <v>5</v>
      </c>
      <c r="D55" s="45">
        <f>'Korrelation Alter u. Einsch. 2'!O55</f>
        <v>2.8</v>
      </c>
      <c r="E55" s="1">
        <f xml:space="preserve"> COUNTIF('Deepfake Einschätzung gesamt'!B72,"1")+COUNTIF('Deepfake Einschätzung gesamt'!C72,"2")+COUNTIF('Deepfake Einschätzung gesamt'!D72,"1")+COUNTIF('Deepfake Einschätzung gesamt'!E72,"1")+COUNTIF('Deepfake Einschätzung gesamt'!F72,"2")+COUNTIF('Deepfake Einschätzung gesamt'!G72,"1")+COUNTIF('Deepfake Einschätzung gesamt'!H72,"2")+COUNTIF('Deepfake Einschätzung gesamt'!I72,"2")+COUNTIF('Deepfake Einschätzung gesamt'!J72,"1")+COUNTIF('Deepfake Einschätzung gesamt'!K72,"2")</f>
        <v>9</v>
      </c>
      <c r="G55">
        <v>29</v>
      </c>
      <c r="H55">
        <v>8.4514661836964642</v>
      </c>
      <c r="I55">
        <v>-0.45146618369646419</v>
      </c>
    </row>
    <row r="56" spans="1:9" x14ac:dyDescent="0.2">
      <c r="A56" s="32">
        <v>55</v>
      </c>
      <c r="B56" s="1">
        <v>1</v>
      </c>
      <c r="C56" s="1">
        <v>4</v>
      </c>
      <c r="D56" s="45">
        <f>'Korrelation Alter u. Einsch. 2'!O56</f>
        <v>2.7</v>
      </c>
      <c r="E56" s="1">
        <f xml:space="preserve"> COUNTIF('Deepfake Einschätzung gesamt'!B73,"1")+COUNTIF('Deepfake Einschätzung gesamt'!C73,"2")+COUNTIF('Deepfake Einschätzung gesamt'!D73,"1")+COUNTIF('Deepfake Einschätzung gesamt'!E73,"1")+COUNTIF('Deepfake Einschätzung gesamt'!F73,"2")+COUNTIF('Deepfake Einschätzung gesamt'!G73,"1")+COUNTIF('Deepfake Einschätzung gesamt'!H73,"2")+COUNTIF('Deepfake Einschätzung gesamt'!I73,"2")+COUNTIF('Deepfake Einschätzung gesamt'!J73,"1")+COUNTIF('Deepfake Einschätzung gesamt'!K73,"2")</f>
        <v>8</v>
      </c>
      <c r="G56">
        <v>30</v>
      </c>
      <c r="H56">
        <v>7.1965546798316948</v>
      </c>
      <c r="I56">
        <v>-1.1965546798316948</v>
      </c>
    </row>
    <row r="57" spans="1:9" x14ac:dyDescent="0.2">
      <c r="A57" s="32">
        <v>56</v>
      </c>
      <c r="B57" s="1">
        <v>2</v>
      </c>
      <c r="C57" s="1">
        <v>7</v>
      </c>
      <c r="D57" s="45">
        <f>'Korrelation Alter u. Einsch. 2'!O57</f>
        <v>3</v>
      </c>
      <c r="E57" s="1">
        <f xml:space="preserve"> COUNTIF('Deepfake Einschätzung gesamt'!B74,"1")+COUNTIF('Deepfake Einschätzung gesamt'!C74,"2")+COUNTIF('Deepfake Einschätzung gesamt'!D74,"1")+COUNTIF('Deepfake Einschätzung gesamt'!E74,"1")+COUNTIF('Deepfake Einschätzung gesamt'!F74,"2")+COUNTIF('Deepfake Einschätzung gesamt'!G74,"1")+COUNTIF('Deepfake Einschätzung gesamt'!H74,"2")+COUNTIF('Deepfake Einschätzung gesamt'!I74,"2")+COUNTIF('Deepfake Einschätzung gesamt'!J74,"1")+COUNTIF('Deepfake Einschätzung gesamt'!K74,"2")</f>
        <v>6</v>
      </c>
      <c r="G57">
        <v>31</v>
      </c>
      <c r="H57">
        <v>7.0012261932696873</v>
      </c>
      <c r="I57">
        <v>2.9987738067303127</v>
      </c>
    </row>
    <row r="58" spans="1:9" x14ac:dyDescent="0.2">
      <c r="A58" s="32">
        <v>57</v>
      </c>
      <c r="B58" s="1">
        <v>1</v>
      </c>
      <c r="C58" s="1">
        <v>5</v>
      </c>
      <c r="D58" s="45">
        <f>'Korrelation Alter u. Einsch. 2'!O58</f>
        <v>3.2</v>
      </c>
      <c r="E58" s="1">
        <f xml:space="preserve"> COUNTIF('Deepfake Einschätzung gesamt'!B75,"1")+COUNTIF('Deepfake Einschätzung gesamt'!C75,"2")+COUNTIF('Deepfake Einschätzung gesamt'!D75,"1")+COUNTIF('Deepfake Einschätzung gesamt'!E75,"1")+COUNTIF('Deepfake Einschätzung gesamt'!F75,"2")+COUNTIF('Deepfake Einschätzung gesamt'!G75,"1")+COUNTIF('Deepfake Einschätzung gesamt'!H75,"2")+COUNTIF('Deepfake Einschätzung gesamt'!I75,"2")+COUNTIF('Deepfake Einschätzung gesamt'!J75,"1")+COUNTIF('Deepfake Einschätzung gesamt'!K75,"2")</f>
        <v>10</v>
      </c>
      <c r="G58">
        <v>32</v>
      </c>
      <c r="H58">
        <v>7.4517777173263671</v>
      </c>
      <c r="I58">
        <v>1.5482222826736329</v>
      </c>
    </row>
    <row r="59" spans="1:9" x14ac:dyDescent="0.2">
      <c r="A59" s="32">
        <v>58</v>
      </c>
      <c r="B59" s="1">
        <v>2</v>
      </c>
      <c r="C59" s="1">
        <v>5</v>
      </c>
      <c r="D59" s="45">
        <f>'Korrelation Alter u. Einsch. 2'!O59</f>
        <v>3.4</v>
      </c>
      <c r="E59" s="1">
        <f xml:space="preserve"> COUNTIF('Deepfake Einschätzung gesamt'!B76,"1")+COUNTIF('Deepfake Einschätzung gesamt'!C76,"2")+COUNTIF('Deepfake Einschätzung gesamt'!D76,"1")+COUNTIF('Deepfake Einschätzung gesamt'!E76,"1")+COUNTIF('Deepfake Einschätzung gesamt'!F76,"2")+COUNTIF('Deepfake Einschätzung gesamt'!G76,"1")+COUNTIF('Deepfake Einschätzung gesamt'!H76,"2")+COUNTIF('Deepfake Einschätzung gesamt'!I76,"2")+COUNTIF('Deepfake Einschätzung gesamt'!J76,"1")+COUNTIF('Deepfake Einschätzung gesamt'!K76,"2")</f>
        <v>9</v>
      </c>
      <c r="G59">
        <v>33</v>
      </c>
      <c r="H59">
        <v>7.0538321041460064</v>
      </c>
      <c r="I59">
        <v>0.94616789585399363</v>
      </c>
    </row>
    <row r="60" spans="1:9" x14ac:dyDescent="0.2">
      <c r="A60" s="32">
        <v>59</v>
      </c>
      <c r="B60" s="1">
        <v>3</v>
      </c>
      <c r="C60" s="1">
        <v>5</v>
      </c>
      <c r="D60" s="45">
        <f>'Korrelation Alter u. Einsch. 2'!O60</f>
        <v>3.1</v>
      </c>
      <c r="E60" s="1">
        <f xml:space="preserve"> COUNTIF('Deepfake Einschätzung gesamt'!B77,"1")+COUNTIF('Deepfake Einschätzung gesamt'!C77,"2")+COUNTIF('Deepfake Einschätzung gesamt'!D77,"1")+COUNTIF('Deepfake Einschätzung gesamt'!E77,"1")+COUNTIF('Deepfake Einschätzung gesamt'!F77,"2")+COUNTIF('Deepfake Einschätzung gesamt'!G77,"1")+COUNTIF('Deepfake Einschätzung gesamt'!H77,"2")+COUNTIF('Deepfake Einschätzung gesamt'!I77,"2")+COUNTIF('Deepfake Einschätzung gesamt'!J77,"1")+COUNTIF('Deepfake Einschätzung gesamt'!K77,"2")</f>
        <v>8</v>
      </c>
      <c r="G60">
        <v>34</v>
      </c>
      <c r="H60">
        <v>8.0148297031920297</v>
      </c>
      <c r="I60">
        <v>0.9851702968079703</v>
      </c>
    </row>
    <row r="61" spans="1:9" x14ac:dyDescent="0.2">
      <c r="A61" s="32">
        <v>60</v>
      </c>
      <c r="B61" s="1">
        <v>1</v>
      </c>
      <c r="C61" s="1">
        <v>4</v>
      </c>
      <c r="D61" s="45">
        <f>'Korrelation Alter u. Einsch. 2'!O61</f>
        <v>2.4</v>
      </c>
      <c r="E61" s="1">
        <f xml:space="preserve"> COUNTIF('Deepfake Einschätzung gesamt'!B78,"1")+COUNTIF('Deepfake Einschätzung gesamt'!C78,"2")+COUNTIF('Deepfake Einschätzung gesamt'!D78,"1")+COUNTIF('Deepfake Einschätzung gesamt'!E78,"1")+COUNTIF('Deepfake Einschätzung gesamt'!F78,"2")+COUNTIF('Deepfake Einschätzung gesamt'!G78,"1")+COUNTIF('Deepfake Einschätzung gesamt'!H78,"2")+COUNTIF('Deepfake Einschätzung gesamt'!I78,"2")+COUNTIF('Deepfake Einschätzung gesamt'!J78,"1")+COUNTIF('Deepfake Einschätzung gesamt'!K78,"2")</f>
        <v>7</v>
      </c>
      <c r="G61">
        <v>35</v>
      </c>
      <c r="H61">
        <v>8.0952657011728384</v>
      </c>
      <c r="I61">
        <v>0.90473429882716161</v>
      </c>
    </row>
    <row r="62" spans="1:9" x14ac:dyDescent="0.2">
      <c r="A62" s="32">
        <v>61</v>
      </c>
      <c r="B62" s="1">
        <v>2</v>
      </c>
      <c r="C62" s="1">
        <v>4</v>
      </c>
      <c r="D62" s="45">
        <f>'Korrelation Alter u. Einsch. 2'!O62</f>
        <v>2.9</v>
      </c>
      <c r="E62" s="1">
        <f xml:space="preserve"> COUNTIF('Deepfake Einschätzung gesamt'!B79,"1")+COUNTIF('Deepfake Einschätzung gesamt'!C79,"2")+COUNTIF('Deepfake Einschätzung gesamt'!D79,"1")+COUNTIF('Deepfake Einschätzung gesamt'!E79,"1")+COUNTIF('Deepfake Einschätzung gesamt'!F79,"2")+COUNTIF('Deepfake Einschätzung gesamt'!G79,"1")+COUNTIF('Deepfake Einschätzung gesamt'!H79,"2")+COUNTIF('Deepfake Einschätzung gesamt'!I79,"2")+COUNTIF('Deepfake Einschätzung gesamt'!J79,"1")+COUNTIF('Deepfake Einschätzung gesamt'!K79,"2")</f>
        <v>10</v>
      </c>
      <c r="G62">
        <v>36</v>
      </c>
      <c r="H62">
        <v>7.5322137153071758</v>
      </c>
      <c r="I62">
        <v>2.4677862846928242</v>
      </c>
    </row>
    <row r="63" spans="1:9" x14ac:dyDescent="0.2">
      <c r="A63" s="32">
        <v>62</v>
      </c>
      <c r="B63" s="1">
        <v>1</v>
      </c>
      <c r="C63" s="1">
        <v>5</v>
      </c>
      <c r="D63" s="45">
        <f>'Korrelation Alter u. Einsch. 2'!O63</f>
        <v>2.8</v>
      </c>
      <c r="E63" s="1">
        <f xml:space="preserve"> COUNTIF('Deepfake Einschätzung gesamt'!B80,"1")+COUNTIF('Deepfake Einschätzung gesamt'!C80,"2")+COUNTIF('Deepfake Einschätzung gesamt'!D80,"1")+COUNTIF('Deepfake Einschätzung gesamt'!E80,"1")+COUNTIF('Deepfake Einschätzung gesamt'!F80,"2")+COUNTIF('Deepfake Einschätzung gesamt'!G80,"1")+COUNTIF('Deepfake Einschätzung gesamt'!H80,"2")+COUNTIF('Deepfake Einschätzung gesamt'!I80,"2")+COUNTIF('Deepfake Einschätzung gesamt'!J80,"1")+COUNTIF('Deepfake Einschätzung gesamt'!K80,"2")</f>
        <v>10</v>
      </c>
      <c r="G63">
        <v>37</v>
      </c>
      <c r="H63">
        <v>8.0148297031920297</v>
      </c>
      <c r="I63">
        <v>0.9851702968079703</v>
      </c>
    </row>
    <row r="64" spans="1:9" x14ac:dyDescent="0.2">
      <c r="A64" s="32">
        <v>63</v>
      </c>
      <c r="B64" s="1">
        <v>2</v>
      </c>
      <c r="C64" s="1">
        <v>4</v>
      </c>
      <c r="D64" s="45">
        <f>'Korrelation Alter u. Einsch. 2'!O64</f>
        <v>3.8</v>
      </c>
      <c r="E64" s="1">
        <f xml:space="preserve"> COUNTIF('Deepfake Einschätzung gesamt'!B81,"1")+COUNTIF('Deepfake Einschätzung gesamt'!C81,"2")+COUNTIF('Deepfake Einschätzung gesamt'!D81,"1")+COUNTIF('Deepfake Einschätzung gesamt'!E81,"1")+COUNTIF('Deepfake Einschätzung gesamt'!F81,"2")+COUNTIF('Deepfake Einschätzung gesamt'!G81,"1")+COUNTIF('Deepfake Einschätzung gesamt'!H81,"2")+COUNTIF('Deepfake Einschätzung gesamt'!I81,"2")+COUNTIF('Deepfake Einschätzung gesamt'!J81,"1")+COUNTIF('Deepfake Einschätzung gesamt'!K81,"2")</f>
        <v>8</v>
      </c>
      <c r="G64">
        <v>38</v>
      </c>
      <c r="H64">
        <v>7.4517777173263671</v>
      </c>
      <c r="I64">
        <v>-1.4517777173263671</v>
      </c>
    </row>
    <row r="65" spans="1:9" x14ac:dyDescent="0.2">
      <c r="A65" s="32">
        <v>64</v>
      </c>
      <c r="B65" s="1">
        <v>2</v>
      </c>
      <c r="C65" s="1">
        <v>5</v>
      </c>
      <c r="D65" s="45">
        <f>'Korrelation Alter u. Einsch. 2'!O65</f>
        <v>3.2</v>
      </c>
      <c r="E65" s="1">
        <f xml:space="preserve"> COUNTIF('Deepfake Einschätzung gesamt'!B82,"1")+COUNTIF('Deepfake Einschätzung gesamt'!C82,"2")+COUNTIF('Deepfake Einschätzung gesamt'!D82,"1")+COUNTIF('Deepfake Einschätzung gesamt'!E82,"1")+COUNTIF('Deepfake Einschätzung gesamt'!F82,"2")+COUNTIF('Deepfake Einschätzung gesamt'!G82,"1")+COUNTIF('Deepfake Einschätzung gesamt'!H82,"2")+COUNTIF('Deepfake Einschätzung gesamt'!I82,"2")+COUNTIF('Deepfake Einschätzung gesamt'!J82,"1")+COUNTIF('Deepfake Einschätzung gesamt'!K82,"2")</f>
        <v>9</v>
      </c>
      <c r="G65">
        <v>39</v>
      </c>
      <c r="H65">
        <v>7.4378626737741218</v>
      </c>
      <c r="I65">
        <v>-2.4378626737741218</v>
      </c>
    </row>
    <row r="66" spans="1:9" x14ac:dyDescent="0.2">
      <c r="A66" s="32">
        <v>65</v>
      </c>
      <c r="B66" s="1">
        <v>2</v>
      </c>
      <c r="C66" s="1">
        <v>5</v>
      </c>
      <c r="D66" s="45">
        <f>'Korrelation Alter u. Einsch. 2'!O66</f>
        <v>3.5</v>
      </c>
      <c r="E66" s="1">
        <f xml:space="preserve"> COUNTIF('Deepfake Einschätzung gesamt'!B83,"1")+COUNTIF('Deepfake Einschätzung gesamt'!C83,"2")+COUNTIF('Deepfake Einschätzung gesamt'!D83,"1")+COUNTIF('Deepfake Einschätzung gesamt'!E83,"1")+COUNTIF('Deepfake Einschätzung gesamt'!F83,"2")+COUNTIF('Deepfake Einschätzung gesamt'!G83,"1")+COUNTIF('Deepfake Einschätzung gesamt'!H83,"2")+COUNTIF('Deepfake Einschätzung gesamt'!I83,"2")+COUNTIF('Deepfake Einschätzung gesamt'!J83,"1")+COUNTIF('Deepfake Einschätzung gesamt'!K83,"2")</f>
        <v>8</v>
      </c>
      <c r="G66">
        <v>40</v>
      </c>
      <c r="H66">
        <v>6.7320881122227707</v>
      </c>
      <c r="I66">
        <v>3.2679118877772293</v>
      </c>
    </row>
    <row r="67" spans="1:9" x14ac:dyDescent="0.2">
      <c r="A67" s="32">
        <v>66</v>
      </c>
      <c r="B67" s="1">
        <v>3</v>
      </c>
      <c r="C67" s="1">
        <v>5</v>
      </c>
      <c r="D67" s="45">
        <f>'Korrelation Alter u. Einsch. 2'!O67</f>
        <v>3.7</v>
      </c>
      <c r="E67" s="1">
        <f xml:space="preserve"> COUNTIF('Deepfake Einschätzung gesamt'!B84,"1")+COUNTIF('Deepfake Einschätzung gesamt'!C84,"2")+COUNTIF('Deepfake Einschätzung gesamt'!D84,"1")+COUNTIF('Deepfake Einschätzung gesamt'!E84,"1")+COUNTIF('Deepfake Einschätzung gesamt'!F84,"2")+COUNTIF('Deepfake Einschätzung gesamt'!G84,"1")+COUNTIF('Deepfake Einschätzung gesamt'!H84,"2")+COUNTIF('Deepfake Einschätzung gesamt'!I84,"2")+COUNTIF('Deepfake Einschätzung gesamt'!J84,"1")+COUNTIF('Deepfake Einschätzung gesamt'!K84,"2")</f>
        <v>8</v>
      </c>
      <c r="G67">
        <v>41</v>
      </c>
      <c r="H67">
        <v>7.6126497132879845</v>
      </c>
      <c r="I67">
        <v>0.38735028671201555</v>
      </c>
    </row>
    <row r="68" spans="1:9" x14ac:dyDescent="0.2">
      <c r="A68" s="32">
        <v>67</v>
      </c>
      <c r="B68" s="1">
        <v>2</v>
      </c>
      <c r="C68" s="1">
        <v>4</v>
      </c>
      <c r="D68" s="45">
        <f>'Korrelation Alter u. Einsch. 2'!O68</f>
        <v>3.3</v>
      </c>
      <c r="E68" s="1">
        <f xml:space="preserve"> COUNTIF('Deepfake Einschätzung gesamt'!B85,"1")+COUNTIF('Deepfake Einschätzung gesamt'!C85,"2")+COUNTIF('Deepfake Einschätzung gesamt'!D85,"1")+COUNTIF('Deepfake Einschätzung gesamt'!E85,"1")+COUNTIF('Deepfake Einschätzung gesamt'!F85,"2")+COUNTIF('Deepfake Einschätzung gesamt'!G85,"1")+COUNTIF('Deepfake Einschätzung gesamt'!H85,"2")+COUNTIF('Deepfake Einschätzung gesamt'!I85,"2")+COUNTIF('Deepfake Einschätzung gesamt'!J85,"1")+COUNTIF('Deepfake Einschätzung gesamt'!K85,"2")</f>
        <v>8</v>
      </c>
      <c r="G68">
        <v>42</v>
      </c>
      <c r="H68">
        <v>8.0148297031920297</v>
      </c>
      <c r="I68">
        <v>-1.4829703192029697E-2</v>
      </c>
    </row>
    <row r="69" spans="1:9" x14ac:dyDescent="0.2">
      <c r="A69" s="32">
        <v>68</v>
      </c>
      <c r="B69" s="1">
        <v>2</v>
      </c>
      <c r="C69" s="1">
        <v>5</v>
      </c>
      <c r="D69" s="45">
        <f>'Korrelation Alter u. Einsch. 2'!O69</f>
        <v>3.4</v>
      </c>
      <c r="E69" s="1">
        <f xml:space="preserve"> COUNTIF('Deepfake Einschätzung gesamt'!B86,"1")+COUNTIF('Deepfake Einschätzung gesamt'!C86,"2")+COUNTIF('Deepfake Einschätzung gesamt'!D86,"1")+COUNTIF('Deepfake Einschätzung gesamt'!E86,"1")+COUNTIF('Deepfake Einschätzung gesamt'!F86,"2")+COUNTIF('Deepfake Einschätzung gesamt'!G86,"1")+COUNTIF('Deepfake Einschätzung gesamt'!H86,"2")+COUNTIF('Deepfake Einschätzung gesamt'!I86,"2")+COUNTIF('Deepfake Einschätzung gesamt'!J86,"1")+COUNTIF('Deepfake Einschätzung gesamt'!K86,"2")</f>
        <v>6</v>
      </c>
      <c r="G69">
        <v>43</v>
      </c>
      <c r="H69">
        <v>8.6262532232103268</v>
      </c>
      <c r="I69">
        <v>1.3737467767896732</v>
      </c>
    </row>
    <row r="70" spans="1:9" x14ac:dyDescent="0.2">
      <c r="A70" s="32">
        <v>69</v>
      </c>
      <c r="B70" s="1">
        <v>2</v>
      </c>
      <c r="C70" s="1">
        <v>3</v>
      </c>
      <c r="D70" s="45">
        <f>'Korrelation Alter u. Einsch. 2'!O70</f>
        <v>2.2999999999999998</v>
      </c>
      <c r="E70" s="1">
        <f xml:space="preserve"> COUNTIF('Deepfake Einschätzung gesamt'!B87,"1")+COUNTIF('Deepfake Einschätzung gesamt'!C87,"2")+COUNTIF('Deepfake Einschätzung gesamt'!D87,"1")+COUNTIF('Deepfake Einschätzung gesamt'!E87,"1")+COUNTIF('Deepfake Einschätzung gesamt'!F87,"2")+COUNTIF('Deepfake Einschätzung gesamt'!G87,"1")+COUNTIF('Deepfake Einschätzung gesamt'!H87,"2")+COUNTIF('Deepfake Einschätzung gesamt'!I87,"2")+COUNTIF('Deepfake Einschätzung gesamt'!J87,"1")+COUNTIF('Deepfake Einschätzung gesamt'!K87,"2")</f>
        <v>8</v>
      </c>
      <c r="G70">
        <v>44</v>
      </c>
      <c r="H70">
        <v>7.934393705211221</v>
      </c>
      <c r="I70">
        <v>1.065606294788779</v>
      </c>
    </row>
    <row r="71" spans="1:9" x14ac:dyDescent="0.2">
      <c r="A71" s="32">
        <v>70</v>
      </c>
      <c r="B71" s="1">
        <v>1</v>
      </c>
      <c r="C71" s="1">
        <v>3</v>
      </c>
      <c r="D71" s="45">
        <f>'Korrelation Alter u. Einsch. 2'!O71</f>
        <v>3.6</v>
      </c>
      <c r="E71" s="1">
        <f xml:space="preserve"> COUNTIF('Deepfake Einschätzung gesamt'!B88,"1")+COUNTIF('Deepfake Einschätzung gesamt'!C88,"2")+COUNTIF('Deepfake Einschätzung gesamt'!D88,"1")+COUNTIF('Deepfake Einschätzung gesamt'!E88,"1")+COUNTIF('Deepfake Einschätzung gesamt'!F88,"2")+COUNTIF('Deepfake Einschätzung gesamt'!G88,"1")+COUNTIF('Deepfake Einschätzung gesamt'!H88,"2")+COUNTIF('Deepfake Einschätzung gesamt'!I88,"2")+COUNTIF('Deepfake Einschätzung gesamt'!J88,"1")+COUNTIF('Deepfake Einschätzung gesamt'!K88,"2")</f>
        <v>9</v>
      </c>
      <c r="G71">
        <v>45</v>
      </c>
      <c r="H71">
        <v>6.0704507081003705</v>
      </c>
      <c r="I71">
        <v>1.9295492918996295</v>
      </c>
    </row>
    <row r="72" spans="1:9" x14ac:dyDescent="0.2">
      <c r="A72" s="32">
        <v>71</v>
      </c>
      <c r="B72" s="1">
        <v>3</v>
      </c>
      <c r="C72" s="1">
        <v>3</v>
      </c>
      <c r="D72" s="45">
        <f>'Korrelation Alter u. Einsch. 2'!O72</f>
        <v>2.4</v>
      </c>
      <c r="E72" s="1">
        <f xml:space="preserve"> COUNTIF('Deepfake Einschätzung gesamt'!B89,"1")+COUNTIF('Deepfake Einschätzung gesamt'!C89,"2")+COUNTIF('Deepfake Einschätzung gesamt'!D89,"1")+COUNTIF('Deepfake Einschätzung gesamt'!E89,"1")+COUNTIF('Deepfake Einschätzung gesamt'!F89,"2")+COUNTIF('Deepfake Einschätzung gesamt'!G89,"1")+COUNTIF('Deepfake Einschätzung gesamt'!H89,"2")+COUNTIF('Deepfake Einschätzung gesamt'!I89,"2")+COUNTIF('Deepfake Einschätzung gesamt'!J89,"1")+COUNTIF('Deepfake Einschätzung gesamt'!K89,"2")</f>
        <v>6</v>
      </c>
      <c r="G72">
        <v>46</v>
      </c>
      <c r="H72">
        <v>6.5325252489370786</v>
      </c>
      <c r="I72">
        <v>-0.53252524893707864</v>
      </c>
    </row>
    <row r="73" spans="1:9" x14ac:dyDescent="0.2">
      <c r="A73" s="32">
        <v>72</v>
      </c>
      <c r="B73" s="1">
        <v>2</v>
      </c>
      <c r="C73" s="1">
        <v>5</v>
      </c>
      <c r="D73" s="45">
        <f>'Korrelation Alter u. Einsch. 2'!O73</f>
        <v>2.8</v>
      </c>
      <c r="E73" s="1">
        <f xml:space="preserve"> COUNTIF('Deepfake Einschätzung gesamt'!B90,"1")+COUNTIF('Deepfake Einschätzung gesamt'!C90,"2")+COUNTIF('Deepfake Einschätzung gesamt'!D90,"1")+COUNTIF('Deepfake Einschätzung gesamt'!E90,"1")+COUNTIF('Deepfake Einschätzung gesamt'!F90,"2")+COUNTIF('Deepfake Einschätzung gesamt'!G90,"1")+COUNTIF('Deepfake Einschätzung gesamt'!H90,"2")+COUNTIF('Deepfake Einschätzung gesamt'!I90,"2")+COUNTIF('Deepfake Einschätzung gesamt'!J90,"1")+COUNTIF('Deepfake Einschätzung gesamt'!K90,"2")</f>
        <v>6</v>
      </c>
      <c r="G73">
        <v>47</v>
      </c>
      <c r="H73">
        <v>8.2766791441826015</v>
      </c>
      <c r="I73">
        <v>-3.2766791441826015</v>
      </c>
    </row>
    <row r="74" spans="1:9" x14ac:dyDescent="0.2">
      <c r="A74" s="32">
        <v>73</v>
      </c>
      <c r="B74" s="1">
        <v>3</v>
      </c>
      <c r="C74" s="1">
        <v>3</v>
      </c>
      <c r="D74" s="45">
        <f>'Korrelation Alter u. Einsch. 2'!O74</f>
        <v>1.3</v>
      </c>
      <c r="E74" s="1">
        <f xml:space="preserve"> COUNTIF('Deepfake Einschätzung gesamt'!B91,"1")+COUNTIF('Deepfake Einschätzung gesamt'!C91,"2")+COUNTIF('Deepfake Einschätzung gesamt'!D91,"1")+COUNTIF('Deepfake Einschätzung gesamt'!E91,"1")+COUNTIF('Deepfake Einschätzung gesamt'!F91,"2")+COUNTIF('Deepfake Einschätzung gesamt'!G91,"1")+COUNTIF('Deepfake Einschätzung gesamt'!H91,"2")+COUNTIF('Deepfake Einschätzung gesamt'!I91,"2")+COUNTIF('Deepfake Einschätzung gesamt'!J91,"1")+COUNTIF('Deepfake Einschätzung gesamt'!K91,"2")</f>
        <v>7</v>
      </c>
      <c r="G74">
        <v>48</v>
      </c>
      <c r="H74">
        <v>8.5705930490013476</v>
      </c>
      <c r="I74">
        <v>1.4294069509986524</v>
      </c>
    </row>
    <row r="75" spans="1:9" x14ac:dyDescent="0.2">
      <c r="A75" s="32">
        <v>74</v>
      </c>
      <c r="B75" s="1">
        <v>1</v>
      </c>
      <c r="C75" s="1">
        <v>4</v>
      </c>
      <c r="D75" s="45">
        <f>'Korrelation Alter u. Einsch. 2'!O75</f>
        <v>3.1</v>
      </c>
      <c r="E75" s="1">
        <f xml:space="preserve"> COUNTIF('Deepfake Einschätzung gesamt'!B92,"1")+COUNTIF('Deepfake Einschätzung gesamt'!C92,"2")+COUNTIF('Deepfake Einschätzung gesamt'!D92,"1")+COUNTIF('Deepfake Einschätzung gesamt'!E92,"1")+COUNTIF('Deepfake Einschätzung gesamt'!F92,"2")+COUNTIF('Deepfake Einschätzung gesamt'!G92,"1")+COUNTIF('Deepfake Einschätzung gesamt'!H92,"2")+COUNTIF('Deepfake Einschätzung gesamt'!I92,"2")+COUNTIF('Deepfake Einschätzung gesamt'!J92,"1")+COUNTIF('Deepfake Einschätzung gesamt'!K92,"2")</f>
        <v>5</v>
      </c>
      <c r="G75">
        <v>49</v>
      </c>
      <c r="H75">
        <v>8.773210175619699</v>
      </c>
      <c r="I75">
        <v>-2.773210175619699</v>
      </c>
    </row>
    <row r="76" spans="1:9" x14ac:dyDescent="0.2">
      <c r="A76" s="32">
        <v>75</v>
      </c>
      <c r="B76" s="1">
        <v>2</v>
      </c>
      <c r="C76" s="1">
        <v>5</v>
      </c>
      <c r="D76" s="45">
        <f>'Korrelation Alter u. Einsch. 2'!O76</f>
        <v>3.2</v>
      </c>
      <c r="E76" s="1">
        <f xml:space="preserve"> COUNTIF('Deepfake Einschätzung gesamt'!B93,"1")+COUNTIF('Deepfake Einschätzung gesamt'!C93,"2")+COUNTIF('Deepfake Einschätzung gesamt'!D93,"1")+COUNTIF('Deepfake Einschätzung gesamt'!E93,"1")+COUNTIF('Deepfake Einschätzung gesamt'!F93,"2")+COUNTIF('Deepfake Einschätzung gesamt'!G93,"1")+COUNTIF('Deepfake Einschätzung gesamt'!H93,"2")+COUNTIF('Deepfake Einschätzung gesamt'!I93,"2")+COUNTIF('Deepfake Einschätzung gesamt'!J93,"1")+COUNTIF('Deepfake Einschätzung gesamt'!K93,"2")</f>
        <v>9</v>
      </c>
      <c r="G76">
        <v>50</v>
      </c>
      <c r="H76">
        <v>6.8264391537558247</v>
      </c>
      <c r="I76">
        <v>1.1735608462441753</v>
      </c>
    </row>
    <row r="77" spans="1:9" x14ac:dyDescent="0.2">
      <c r="A77" s="32">
        <v>76</v>
      </c>
      <c r="B77" s="1">
        <v>2</v>
      </c>
      <c r="C77" s="1">
        <v>5</v>
      </c>
      <c r="D77" s="45">
        <f>'Korrelation Alter u. Einsch. 2'!O77</f>
        <v>3.7</v>
      </c>
      <c r="E77" s="1">
        <f xml:space="preserve"> COUNTIF('Deepfake Einschätzung gesamt'!B94,"1")+COUNTIF('Deepfake Einschätzung gesamt'!C94,"2")+COUNTIF('Deepfake Einschätzung gesamt'!D94,"1")+COUNTIF('Deepfake Einschätzung gesamt'!E94,"1")+COUNTIF('Deepfake Einschätzung gesamt'!F94,"2")+COUNTIF('Deepfake Einschätzung gesamt'!G94,"1")+COUNTIF('Deepfake Einschätzung gesamt'!H94,"2")+COUNTIF('Deepfake Einschätzung gesamt'!I94,"2")+COUNTIF('Deepfake Einschätzung gesamt'!J94,"1")+COUNTIF('Deepfake Einschätzung gesamt'!K94,"2")</f>
        <v>7</v>
      </c>
      <c r="G77">
        <v>51</v>
      </c>
      <c r="H77">
        <v>8.3292850550589215</v>
      </c>
      <c r="I77">
        <v>0.67071494494107853</v>
      </c>
    </row>
    <row r="78" spans="1:9" x14ac:dyDescent="0.2">
      <c r="A78" s="32">
        <v>77</v>
      </c>
      <c r="B78" s="1">
        <v>1</v>
      </c>
      <c r="C78" s="1">
        <v>4</v>
      </c>
      <c r="D78" s="45">
        <f>'Korrelation Alter u. Einsch. 2'!O78</f>
        <v>2.8</v>
      </c>
      <c r="E78" s="1">
        <f xml:space="preserve"> COUNTIF('Deepfake Einschätzung gesamt'!B95,"1")+COUNTIF('Deepfake Einschätzung gesamt'!C95,"2")+COUNTIF('Deepfake Einschätzung gesamt'!D95,"1")+COUNTIF('Deepfake Einschätzung gesamt'!E95,"1")+COUNTIF('Deepfake Einschätzung gesamt'!F95,"2")+COUNTIF('Deepfake Einschätzung gesamt'!G95,"1")+COUNTIF('Deepfake Einschätzung gesamt'!H95,"2")+COUNTIF('Deepfake Einschätzung gesamt'!I95,"2")+COUNTIF('Deepfake Einschätzung gesamt'!J95,"1")+COUNTIF('Deepfake Einschätzung gesamt'!K95,"2")</f>
        <v>7</v>
      </c>
      <c r="G78">
        <v>52</v>
      </c>
      <c r="H78">
        <v>7.693085711268794</v>
      </c>
      <c r="I78">
        <v>1.306914288731206</v>
      </c>
    </row>
    <row r="79" spans="1:9" x14ac:dyDescent="0.2">
      <c r="A79" s="32">
        <v>78</v>
      </c>
      <c r="B79" s="1">
        <v>2</v>
      </c>
      <c r="C79" s="1">
        <v>5</v>
      </c>
      <c r="D79" s="45">
        <f>'Korrelation Alter u. Einsch. 2'!O79</f>
        <v>2</v>
      </c>
      <c r="E79" s="1">
        <f xml:space="preserve"> COUNTIF('Deepfake Einschätzung gesamt'!B96,"1")+COUNTIF('Deepfake Einschätzung gesamt'!C96,"2")+COUNTIF('Deepfake Einschätzung gesamt'!D96,"1")+COUNTIF('Deepfake Einschätzung gesamt'!E96,"1")+COUNTIF('Deepfake Einschätzung gesamt'!F96,"2")+COUNTIF('Deepfake Einschätzung gesamt'!G96,"1")+COUNTIF('Deepfake Einschätzung gesamt'!H96,"2")+COUNTIF('Deepfake Einschätzung gesamt'!I96,"2")+COUNTIF('Deepfake Einschätzung gesamt'!J96,"1")+COUNTIF('Deepfake Einschätzung gesamt'!K96,"2")</f>
        <v>8</v>
      </c>
      <c r="G79">
        <v>53</v>
      </c>
      <c r="H79">
        <v>5.9416431759669264</v>
      </c>
      <c r="I79">
        <v>2.0583568240330736</v>
      </c>
    </row>
    <row r="80" spans="1:9" x14ac:dyDescent="0.2">
      <c r="A80" s="32">
        <v>79</v>
      </c>
      <c r="B80" s="1">
        <v>3</v>
      </c>
      <c r="C80" s="1">
        <v>3</v>
      </c>
      <c r="D80" s="45">
        <f>'Korrelation Alter u. Einsch. 2'!O80</f>
        <v>2.6</v>
      </c>
      <c r="E80" s="1">
        <f xml:space="preserve"> COUNTIF('Deepfake Einschätzung gesamt'!B97,"1")+COUNTIF('Deepfake Einschätzung gesamt'!C97,"2")+COUNTIF('Deepfake Einschätzung gesamt'!D97,"1")+COUNTIF('Deepfake Einschätzung gesamt'!E97,"1")+COUNTIF('Deepfake Einschätzung gesamt'!F97,"2")+COUNTIF('Deepfake Einschätzung gesamt'!G97,"1")+COUNTIF('Deepfake Einschätzung gesamt'!H97,"2")+COUNTIF('Deepfake Einschätzung gesamt'!I97,"2")+COUNTIF('Deepfake Einschätzung gesamt'!J97,"1")+COUNTIF('Deepfake Einschätzung gesamt'!K97,"2")</f>
        <v>2</v>
      </c>
      <c r="G80">
        <v>54</v>
      </c>
      <c r="H80">
        <v>7.4517777173263671</v>
      </c>
      <c r="I80">
        <v>1.5482222826736329</v>
      </c>
    </row>
    <row r="81" spans="1:9" x14ac:dyDescent="0.2">
      <c r="A81" s="32">
        <v>80</v>
      </c>
      <c r="B81" s="1">
        <v>2</v>
      </c>
      <c r="C81" s="1">
        <v>5</v>
      </c>
      <c r="D81" s="45">
        <f>'Korrelation Alter u. Einsch. 2'!O81</f>
        <v>2.5</v>
      </c>
      <c r="E81" s="1">
        <f xml:space="preserve"> COUNTIF('Deepfake Einschätzung gesamt'!B98,"1")+COUNTIF('Deepfake Einschätzung gesamt'!C98,"2")+COUNTIF('Deepfake Einschätzung gesamt'!D98,"1")+COUNTIF('Deepfake Einschätzung gesamt'!E98,"1")+COUNTIF('Deepfake Einschätzung gesamt'!F98,"2")+COUNTIF('Deepfake Einschätzung gesamt'!G98,"1")+COUNTIF('Deepfake Einschätzung gesamt'!H98,"2")+COUNTIF('Deepfake Einschätzung gesamt'!I98,"2")+COUNTIF('Deepfake Einschätzung gesamt'!J98,"1")+COUNTIF('Deepfake Einschätzung gesamt'!K98,"2")</f>
        <v>6</v>
      </c>
      <c r="G81">
        <v>55</v>
      </c>
      <c r="H81">
        <v>8.1297221917732294</v>
      </c>
      <c r="I81">
        <v>-0.12972219177322941</v>
      </c>
    </row>
    <row r="82" spans="1:9" x14ac:dyDescent="0.2">
      <c r="A82" s="32">
        <v>81</v>
      </c>
      <c r="B82" s="1">
        <v>2</v>
      </c>
      <c r="C82" s="1">
        <v>5</v>
      </c>
      <c r="D82" s="45">
        <f>'Korrelation Alter u. Einsch. 2'!O82</f>
        <v>3.1</v>
      </c>
      <c r="E82" s="1">
        <f xml:space="preserve"> COUNTIF('Deepfake Einschätzung gesamt'!B99,"1")+COUNTIF('Deepfake Einschätzung gesamt'!C99,"2")+COUNTIF('Deepfake Einschätzung gesamt'!D99,"1")+COUNTIF('Deepfake Einschätzung gesamt'!E99,"1")+COUNTIF('Deepfake Einschätzung gesamt'!F99,"2")+COUNTIF('Deepfake Einschätzung gesamt'!G99,"1")+COUNTIF('Deepfake Einschätzung gesamt'!H99,"2")+COUNTIF('Deepfake Einschätzung gesamt'!I99,"2")+COUNTIF('Deepfake Einschätzung gesamt'!J99,"1")+COUNTIF('Deepfake Einschätzung gesamt'!K99,"2")</f>
        <v>6</v>
      </c>
      <c r="G82">
        <v>56</v>
      </c>
      <c r="H82">
        <v>7.6404798003924732</v>
      </c>
      <c r="I82">
        <v>-1.6404798003924732</v>
      </c>
    </row>
    <row r="83" spans="1:9" x14ac:dyDescent="0.2">
      <c r="A83" s="32">
        <v>82</v>
      </c>
      <c r="B83" s="1">
        <v>2</v>
      </c>
      <c r="C83" s="1">
        <v>4</v>
      </c>
      <c r="D83" s="45">
        <f>'Korrelation Alter u. Einsch. 2'!O83</f>
        <v>2.8</v>
      </c>
      <c r="E83" s="1">
        <f xml:space="preserve"> COUNTIF('Deepfake Einschätzung gesamt'!B100,"1")+COUNTIF('Deepfake Einschätzung gesamt'!C100,"2")+COUNTIF('Deepfake Einschätzung gesamt'!D100,"1")+COUNTIF('Deepfake Einschätzung gesamt'!E100,"1")+COUNTIF('Deepfake Einschätzung gesamt'!F100,"2")+COUNTIF('Deepfake Einschätzung gesamt'!G100,"1")+COUNTIF('Deepfake Einschätzung gesamt'!H100,"2")+COUNTIF('Deepfake Einschätzung gesamt'!I100,"2")+COUNTIF('Deepfake Einschätzung gesamt'!J100,"1")+COUNTIF('Deepfake Einschätzung gesamt'!K100,"2")</f>
        <v>8</v>
      </c>
      <c r="G83">
        <v>57</v>
      </c>
      <c r="H83">
        <v>8.5458172252295181</v>
      </c>
      <c r="I83">
        <v>1.4541827747704819</v>
      </c>
    </row>
    <row r="84" spans="1:9" x14ac:dyDescent="0.2">
      <c r="A84" s="32">
        <v>83</v>
      </c>
      <c r="B84" s="1">
        <v>1</v>
      </c>
      <c r="C84" s="1">
        <v>4</v>
      </c>
      <c r="D84" s="45">
        <f>'Korrelation Alter u. Einsch. 2'!O84</f>
        <v>3.4</v>
      </c>
      <c r="E84" s="1">
        <f xml:space="preserve"> COUNTIF('Deepfake Einschätzung gesamt'!B101,"1")+COUNTIF('Deepfake Einschätzung gesamt'!C101,"2")+COUNTIF('Deepfake Einschätzung gesamt'!D101,"1")+COUNTIF('Deepfake Einschätzung gesamt'!E101,"1")+COUNTIF('Deepfake Einschätzung gesamt'!F101,"2")+COUNTIF('Deepfake Einschätzung gesamt'!G101,"1")+COUNTIF('Deepfake Einschätzung gesamt'!H101,"2")+COUNTIF('Deepfake Einschätzung gesamt'!I101,"2")+COUNTIF('Deepfake Einschätzung gesamt'!J101,"1")+COUNTIF('Deepfake Einschätzung gesamt'!K101,"2")</f>
        <v>10</v>
      </c>
      <c r="G84">
        <v>58</v>
      </c>
      <c r="H84">
        <v>7.934393705211221</v>
      </c>
      <c r="I84">
        <v>1.065606294788779</v>
      </c>
    </row>
    <row r="85" spans="1:9" x14ac:dyDescent="0.2">
      <c r="A85" s="32">
        <v>84</v>
      </c>
      <c r="B85" s="1">
        <v>2</v>
      </c>
      <c r="C85" s="1">
        <v>5</v>
      </c>
      <c r="D85" s="45">
        <f>'Korrelation Alter u. Einsch. 2'!O85</f>
        <v>3</v>
      </c>
      <c r="E85" s="1">
        <f xml:space="preserve"> COUNTIF('Deepfake Einschätzung gesamt'!B102,"1")+COUNTIF('Deepfake Einschätzung gesamt'!C102,"2")+COUNTIF('Deepfake Einschätzung gesamt'!D102,"1")+COUNTIF('Deepfake Einschätzung gesamt'!E102,"1")+COUNTIF('Deepfake Einschätzung gesamt'!F102,"2")+COUNTIF('Deepfake Einschätzung gesamt'!G102,"1")+COUNTIF('Deepfake Einschätzung gesamt'!H102,"2")+COUNTIF('Deepfake Einschätzung gesamt'!I102,"2")+COUNTIF('Deepfake Einschätzung gesamt'!J102,"1")+COUNTIF('Deepfake Einschätzung gesamt'!K102,"2")</f>
        <v>9</v>
      </c>
      <c r="G85">
        <v>59</v>
      </c>
      <c r="H85">
        <v>6.9207901952888786</v>
      </c>
      <c r="I85">
        <v>1.0792098047111214</v>
      </c>
    </row>
    <row r="86" spans="1:9" x14ac:dyDescent="0.2">
      <c r="A86" s="32">
        <v>85</v>
      </c>
      <c r="B86" s="1">
        <v>3</v>
      </c>
      <c r="C86" s="1">
        <v>4</v>
      </c>
      <c r="D86" s="45">
        <f>'Korrelation Alter u. Einsch. 2'!O86</f>
        <v>1.9</v>
      </c>
      <c r="E86" s="1">
        <f xml:space="preserve"> COUNTIF('Deepfake Einschätzung gesamt'!B103,"1")+COUNTIF('Deepfake Einschätzung gesamt'!C103,"2")+COUNTIF('Deepfake Einschätzung gesamt'!D103,"1")+COUNTIF('Deepfake Einschätzung gesamt'!E103,"1")+COUNTIF('Deepfake Einschätzung gesamt'!F103,"2")+COUNTIF('Deepfake Einschätzung gesamt'!G103,"1")+COUNTIF('Deepfake Einschätzung gesamt'!H103,"2")+COUNTIF('Deepfake Einschätzung gesamt'!I103,"2")+COUNTIF('Deepfake Einschätzung gesamt'!J103,"1")+COUNTIF('Deepfake Einschätzung gesamt'!K103,"2")</f>
        <v>7</v>
      </c>
      <c r="G86">
        <v>60</v>
      </c>
      <c r="H86">
        <v>7.8884141978308016</v>
      </c>
      <c r="I86">
        <v>-0.88841419783080156</v>
      </c>
    </row>
    <row r="87" spans="1:9" x14ac:dyDescent="0.2">
      <c r="A87" s="32">
        <v>86</v>
      </c>
      <c r="B87" s="1">
        <v>2</v>
      </c>
      <c r="C87" s="1">
        <v>5</v>
      </c>
      <c r="D87" s="45">
        <f>'Korrelation Alter u. Einsch. 2'!O87</f>
        <v>3.2</v>
      </c>
      <c r="E87" s="1">
        <f xml:space="preserve"> COUNTIF('Deepfake Einschätzung gesamt'!B104,"1")+COUNTIF('Deepfake Einschätzung gesamt'!C104,"2")+COUNTIF('Deepfake Einschätzung gesamt'!D104,"1")+COUNTIF('Deepfake Einschätzung gesamt'!E104,"1")+COUNTIF('Deepfake Einschätzung gesamt'!F104,"2")+COUNTIF('Deepfake Einschätzung gesamt'!G104,"1")+COUNTIF('Deepfake Einschätzung gesamt'!H104,"2")+COUNTIF('Deepfake Einschätzung gesamt'!I104,"2")+COUNTIF('Deepfake Einschätzung gesamt'!J104,"1")+COUNTIF('Deepfake Einschätzung gesamt'!K104,"2")</f>
        <v>9</v>
      </c>
      <c r="G87">
        <v>61</v>
      </c>
      <c r="H87">
        <v>7.5182986717549305</v>
      </c>
      <c r="I87">
        <v>2.4817013282450695</v>
      </c>
    </row>
    <row r="88" spans="1:9" x14ac:dyDescent="0.2">
      <c r="A88" s="32">
        <v>87</v>
      </c>
      <c r="B88" s="1">
        <v>3</v>
      </c>
      <c r="C88" s="1">
        <v>3</v>
      </c>
      <c r="D88" s="45">
        <f>'Korrelation Alter u. Einsch. 2'!O88</f>
        <v>2.5</v>
      </c>
      <c r="E88" s="1">
        <f xml:space="preserve"> COUNTIF('Deepfake Einschätzung gesamt'!B105,"1")+COUNTIF('Deepfake Einschätzung gesamt'!C105,"2")+COUNTIF('Deepfake Einschätzung gesamt'!D105,"1")+COUNTIF('Deepfake Einschätzung gesamt'!E105,"1")+COUNTIF('Deepfake Einschätzung gesamt'!F105,"2")+COUNTIF('Deepfake Einschätzung gesamt'!G105,"1")+COUNTIF('Deepfake Einschätzung gesamt'!H105,"2")+COUNTIF('Deepfake Einschätzung gesamt'!I105,"2")+COUNTIF('Deepfake Einschätzung gesamt'!J105,"1")+COUNTIF('Deepfake Einschätzung gesamt'!K105,"2")</f>
        <v>7</v>
      </c>
      <c r="G88">
        <v>62</v>
      </c>
      <c r="H88">
        <v>8.2240732333062816</v>
      </c>
      <c r="I88">
        <v>1.7759267666937184</v>
      </c>
    </row>
    <row r="89" spans="1:9" x14ac:dyDescent="0.2">
      <c r="A89" s="32">
        <v>88</v>
      </c>
      <c r="B89" s="1">
        <v>1</v>
      </c>
      <c r="C89" s="1">
        <v>5</v>
      </c>
      <c r="D89" s="45">
        <f>'Korrelation Alter u. Einsch. 2'!O89</f>
        <v>3.3</v>
      </c>
      <c r="E89" s="1">
        <f xml:space="preserve"> COUNTIF('Deepfake Einschätzung gesamt'!B106,"1")+COUNTIF('Deepfake Einschätzung gesamt'!C106,"2")+COUNTIF('Deepfake Einschätzung gesamt'!D106,"1")+COUNTIF('Deepfake Einschätzung gesamt'!E106,"1")+COUNTIF('Deepfake Einschätzung gesamt'!F106,"2")+COUNTIF('Deepfake Einschätzung gesamt'!G106,"1")+COUNTIF('Deepfake Einschätzung gesamt'!H106,"2")+COUNTIF('Deepfake Einschätzung gesamt'!I106,"2")+COUNTIF('Deepfake Einschätzung gesamt'!J106,"1")+COUNTIF('Deepfake Einschätzung gesamt'!K106,"2")</f>
        <v>8</v>
      </c>
      <c r="G89">
        <v>63</v>
      </c>
      <c r="H89">
        <v>8.2422226535822105</v>
      </c>
      <c r="I89">
        <v>-0.24222265358221051</v>
      </c>
    </row>
    <row r="90" spans="1:9" x14ac:dyDescent="0.2">
      <c r="A90" s="32">
        <v>89</v>
      </c>
      <c r="B90" s="1">
        <v>2</v>
      </c>
      <c r="C90" s="1">
        <v>3</v>
      </c>
      <c r="D90" s="45">
        <f>'Korrelation Alter u. Einsch. 2'!O90</f>
        <v>3</v>
      </c>
      <c r="E90" s="1">
        <f xml:space="preserve"> COUNTIF('Deepfake Einschätzung gesamt'!B107,"1")+COUNTIF('Deepfake Einschätzung gesamt'!C107,"2")+COUNTIF('Deepfake Einschätzung gesamt'!D107,"1")+COUNTIF('Deepfake Einschätzung gesamt'!E107,"1")+COUNTIF('Deepfake Einschätzung gesamt'!F107,"2")+COUNTIF('Deepfake Einschätzung gesamt'!G107,"1")+COUNTIF('Deepfake Einschätzung gesamt'!H107,"2")+COUNTIF('Deepfake Einschätzung gesamt'!I107,"2")+COUNTIF('Deepfake Einschätzung gesamt'!J107,"1")+COUNTIF('Deepfake Einschätzung gesamt'!K107,"2")</f>
        <v>5</v>
      </c>
      <c r="G90">
        <v>64</v>
      </c>
      <c r="H90">
        <v>7.7735217092496027</v>
      </c>
      <c r="I90">
        <v>1.2264782907503973</v>
      </c>
    </row>
    <row r="91" spans="1:9" x14ac:dyDescent="0.2">
      <c r="A91" s="32">
        <v>90</v>
      </c>
      <c r="B91" s="1">
        <v>1</v>
      </c>
      <c r="C91" s="1">
        <v>5</v>
      </c>
      <c r="D91" s="45">
        <f>'Korrelation Alter u. Einsch. 2'!O91</f>
        <v>2.9</v>
      </c>
      <c r="E91" s="1">
        <f xml:space="preserve"> COUNTIF('Deepfake Einschätzung gesamt'!B108,"1")+COUNTIF('Deepfake Einschätzung gesamt'!C108,"2")+COUNTIF('Deepfake Einschätzung gesamt'!D108,"1")+COUNTIF('Deepfake Einschätzung gesamt'!E108,"1")+COUNTIF('Deepfake Einschätzung gesamt'!F108,"2")+COUNTIF('Deepfake Einschätzung gesamt'!G108,"1")+COUNTIF('Deepfake Einschätzung gesamt'!H108,"2")+COUNTIF('Deepfake Einschätzung gesamt'!I108,"2")+COUNTIF('Deepfake Einschätzung gesamt'!J108,"1")+COUNTIF('Deepfake Einschätzung gesamt'!K108,"2")</f>
        <v>6</v>
      </c>
      <c r="G91">
        <v>65</v>
      </c>
      <c r="H91">
        <v>8.0148297031920297</v>
      </c>
      <c r="I91">
        <v>-1.4829703192029697E-2</v>
      </c>
    </row>
    <row r="92" spans="1:9" x14ac:dyDescent="0.2">
      <c r="A92" s="32">
        <v>91</v>
      </c>
      <c r="B92" s="1">
        <v>3</v>
      </c>
      <c r="C92" s="1">
        <v>3</v>
      </c>
      <c r="D92" s="45">
        <f>'Korrelation Alter u. Einsch. 2'!O92</f>
        <v>1.7</v>
      </c>
      <c r="E92" s="1">
        <f xml:space="preserve"> COUNTIF('Deepfake Einschätzung gesamt'!B109,"1")+COUNTIF('Deepfake Einschätzung gesamt'!C109,"2")+COUNTIF('Deepfake Einschätzung gesamt'!D109,"1")+COUNTIF('Deepfake Einschätzung gesamt'!E109,"1")+COUNTIF('Deepfake Einschätzung gesamt'!F109,"2")+COUNTIF('Deepfake Einschätzung gesamt'!G109,"1")+COUNTIF('Deepfake Einschätzung gesamt'!H109,"2")+COUNTIF('Deepfake Einschätzung gesamt'!I109,"2")+COUNTIF('Deepfake Einschätzung gesamt'!J109,"1")+COUNTIF('Deepfake Einschätzung gesamt'!K109,"2")</f>
        <v>5</v>
      </c>
      <c r="G92">
        <v>66</v>
      </c>
      <c r="H92">
        <v>7.4034061831737326</v>
      </c>
      <c r="I92">
        <v>0.59659381682626744</v>
      </c>
    </row>
    <row r="93" spans="1:9" x14ac:dyDescent="0.2">
      <c r="A93" s="32">
        <v>92</v>
      </c>
      <c r="B93" s="1">
        <v>1</v>
      </c>
      <c r="C93" s="1">
        <v>5</v>
      </c>
      <c r="D93" s="45">
        <f>'Korrelation Alter u. Einsch. 2'!O93</f>
        <v>3.6</v>
      </c>
      <c r="E93" s="1">
        <f xml:space="preserve"> COUNTIF('Deepfake Einschätzung gesamt'!B110,"1")+COUNTIF('Deepfake Einschätzung gesamt'!C110,"2")+COUNTIF('Deepfake Einschätzung gesamt'!D110,"1")+COUNTIF('Deepfake Einschätzung gesamt'!E110,"1")+COUNTIF('Deepfake Einschätzung gesamt'!F110,"2")+COUNTIF('Deepfake Einschätzung gesamt'!G110,"1")+COUNTIF('Deepfake Einschätzung gesamt'!H110,"2")+COUNTIF('Deepfake Einschätzung gesamt'!I110,"2")+COUNTIF('Deepfake Einschätzung gesamt'!J110,"1")+COUNTIF('Deepfake Einschätzung gesamt'!K110,"2")</f>
        <v>10</v>
      </c>
      <c r="G93">
        <v>67</v>
      </c>
      <c r="H93">
        <v>7.8400426636781662</v>
      </c>
      <c r="I93">
        <v>0.15995733632183384</v>
      </c>
    </row>
    <row r="94" spans="1:9" x14ac:dyDescent="0.2">
      <c r="A94" s="32">
        <v>93</v>
      </c>
      <c r="B94" s="1">
        <v>3</v>
      </c>
      <c r="C94" s="1">
        <v>3</v>
      </c>
      <c r="D94" s="45">
        <f>'Korrelation Alter u. Einsch. 2'!O94</f>
        <v>3</v>
      </c>
      <c r="E94" s="1">
        <f xml:space="preserve"> COUNTIF('Deepfake Einschätzung gesamt'!B111,"1")+COUNTIF('Deepfake Einschätzung gesamt'!C111,"2")+COUNTIF('Deepfake Einschätzung gesamt'!D111,"1")+COUNTIF('Deepfake Einschätzung gesamt'!E111,"1")+COUNTIF('Deepfake Einschätzung gesamt'!F111,"2")+COUNTIF('Deepfake Einschätzung gesamt'!G111,"1")+COUNTIF('Deepfake Einschätzung gesamt'!H111,"2")+COUNTIF('Deepfake Einschätzung gesamt'!I111,"2")+COUNTIF('Deepfake Einschätzung gesamt'!J111,"1")+COUNTIF('Deepfake Einschätzung gesamt'!K111,"2")</f>
        <v>5</v>
      </c>
      <c r="G94">
        <v>68</v>
      </c>
      <c r="H94">
        <v>7.934393705211221</v>
      </c>
      <c r="I94">
        <v>-1.934393705211221</v>
      </c>
    </row>
    <row r="95" spans="1:9" x14ac:dyDescent="0.2">
      <c r="A95" s="32">
        <v>94</v>
      </c>
      <c r="B95" s="1">
        <v>3</v>
      </c>
      <c r="C95" s="1">
        <v>5</v>
      </c>
      <c r="D95" s="45">
        <f>'Korrelation Alter u. Einsch. 2'!O95</f>
        <v>2.9</v>
      </c>
      <c r="E95" s="1">
        <f xml:space="preserve"> COUNTIF('Deepfake Einschätzung gesamt'!B112,"1")+COUNTIF('Deepfake Einschätzung gesamt'!C112,"2")+COUNTIF('Deepfake Einschätzung gesamt'!D112,"1")+COUNTIF('Deepfake Einschätzung gesamt'!E112,"1")+COUNTIF('Deepfake Einschätzung gesamt'!F112,"2")+COUNTIF('Deepfake Einschätzung gesamt'!G112,"1")+COUNTIF('Deepfake Einschätzung gesamt'!H112,"2")+COUNTIF('Deepfake Einschätzung gesamt'!I112,"2")+COUNTIF('Deepfake Einschätzung gesamt'!J112,"1")+COUNTIF('Deepfake Einschätzung gesamt'!K112,"2")</f>
        <v>6</v>
      </c>
      <c r="G95">
        <v>69</v>
      </c>
      <c r="H95">
        <v>7.0217676403178331</v>
      </c>
      <c r="I95">
        <v>0.97823235968216693</v>
      </c>
    </row>
    <row r="96" spans="1:9" x14ac:dyDescent="0.2">
      <c r="A96" s="32">
        <v>95</v>
      </c>
      <c r="B96" s="1">
        <v>3</v>
      </c>
      <c r="C96" s="1">
        <v>5</v>
      </c>
      <c r="D96" s="45">
        <f>'Korrelation Alter u. Einsch. 2'!O96</f>
        <v>3.2</v>
      </c>
      <c r="E96" s="1">
        <f xml:space="preserve"> COUNTIF('Deepfake Einschätzung gesamt'!B114,"1")+COUNTIF('Deepfake Einschätzung gesamt'!C114,"2")+COUNTIF('Deepfake Einschätzung gesamt'!D114,"1")+COUNTIF('Deepfake Einschätzung gesamt'!E114,"1")+COUNTIF('Deepfake Einschätzung gesamt'!F114,"2")+COUNTIF('Deepfake Einschätzung gesamt'!G114,"1")+COUNTIF('Deepfake Einschätzung gesamt'!H114,"2")+COUNTIF('Deepfake Einschätzung gesamt'!I114,"2")+COUNTIF('Deepfake Einschätzung gesamt'!J114,"1")+COUNTIF('Deepfake Einschätzung gesamt'!K114,"2")</f>
        <v>6</v>
      </c>
      <c r="G96">
        <v>70</v>
      </c>
      <c r="H96">
        <v>8.8397311300482642</v>
      </c>
      <c r="I96">
        <v>0.16026886995173584</v>
      </c>
    </row>
    <row r="97" spans="1:9" x14ac:dyDescent="0.2">
      <c r="A97" s="32">
        <v>96</v>
      </c>
      <c r="B97" s="1">
        <v>2</v>
      </c>
      <c r="C97" s="1">
        <v>5</v>
      </c>
      <c r="D97" s="45">
        <f>'Korrelation Alter u. Einsch. 2'!O97</f>
        <v>3.5</v>
      </c>
      <c r="E97" s="1">
        <f xml:space="preserve"> COUNTIF('Deepfake Einschätzung gesamt'!B115,"1")+COUNTIF('Deepfake Einschätzung gesamt'!C115,"2")+COUNTIF('Deepfake Einschätzung gesamt'!D115,"1")+COUNTIF('Deepfake Einschätzung gesamt'!E115,"1")+COUNTIF('Deepfake Einschätzung gesamt'!F115,"2")+COUNTIF('Deepfake Einschätzung gesamt'!G115,"1")+COUNTIF('Deepfake Einschätzung gesamt'!H115,"2")+COUNTIF('Deepfake Einschätzung gesamt'!I115,"2")+COUNTIF('Deepfake Einschätzung gesamt'!J115,"1")+COUNTIF('Deepfake Einschätzung gesamt'!K115,"2")</f>
        <v>8</v>
      </c>
      <c r="G97">
        <v>71</v>
      </c>
      <c r="H97">
        <v>6.3299081223187263</v>
      </c>
      <c r="I97">
        <v>-0.32990812231872635</v>
      </c>
    </row>
    <row r="98" spans="1:9" x14ac:dyDescent="0.2">
      <c r="A98" s="32">
        <v>97</v>
      </c>
      <c r="B98" s="1">
        <v>3</v>
      </c>
      <c r="C98" s="1">
        <v>2</v>
      </c>
      <c r="D98" s="45">
        <f>'Korrelation Alter u. Einsch. 2'!O98</f>
        <v>3.2</v>
      </c>
      <c r="E98" s="1">
        <f xml:space="preserve"> COUNTIF('Deepfake Einschätzung gesamt'!B116,"1")+COUNTIF('Deepfake Einschätzung gesamt'!C116,"2")+COUNTIF('Deepfake Einschätzung gesamt'!D116,"1")+COUNTIF('Deepfake Einschätzung gesamt'!E116,"1")+COUNTIF('Deepfake Einschätzung gesamt'!F116,"2")+COUNTIF('Deepfake Einschätzung gesamt'!G116,"1")+COUNTIF('Deepfake Einschätzung gesamt'!H116,"2")+COUNTIF('Deepfake Einschätzung gesamt'!I116,"2")+COUNTIF('Deepfake Einschätzung gesamt'!J116,"1")+COUNTIF('Deepfake Einschätzung gesamt'!K116,"2")</f>
        <v>7</v>
      </c>
      <c r="G98">
        <v>72</v>
      </c>
      <c r="H98">
        <v>7.4517777173263671</v>
      </c>
      <c r="I98">
        <v>-1.4517777173263671</v>
      </c>
    </row>
    <row r="99" spans="1:9" x14ac:dyDescent="0.2">
      <c r="A99" s="32">
        <v>98</v>
      </c>
      <c r="B99" s="1">
        <v>3</v>
      </c>
      <c r="C99" s="1">
        <v>5</v>
      </c>
      <c r="D99" s="45">
        <f>'Korrelation Alter u. Einsch. 2'!O99</f>
        <v>3.2</v>
      </c>
      <c r="E99" s="1">
        <f xml:space="preserve"> COUNTIF('Deepfake Einschätzung gesamt'!B117,"1")+COUNTIF('Deepfake Einschätzung gesamt'!C117,"2")+COUNTIF('Deepfake Einschätzung gesamt'!D117,"1")+COUNTIF('Deepfake Einschätzung gesamt'!E117,"1")+COUNTIF('Deepfake Einschätzung gesamt'!F117,"2")+COUNTIF('Deepfake Einschätzung gesamt'!G117,"1")+COUNTIF('Deepfake Einschätzung gesamt'!H117,"2")+COUNTIF('Deepfake Einschätzung gesamt'!I117,"2")+COUNTIF('Deepfake Einschätzung gesamt'!J117,"1")+COUNTIF('Deepfake Einschätzung gesamt'!K117,"2")</f>
        <v>6</v>
      </c>
      <c r="G99">
        <v>73</v>
      </c>
      <c r="H99">
        <v>5.4451121445298281</v>
      </c>
      <c r="I99">
        <v>1.5548878554701719</v>
      </c>
    </row>
    <row r="100" spans="1:9" x14ac:dyDescent="0.2">
      <c r="A100" s="32">
        <v>99</v>
      </c>
      <c r="B100" s="1">
        <v>3</v>
      </c>
      <c r="C100" s="1">
        <v>4</v>
      </c>
      <c r="D100" s="45">
        <f>'Korrelation Alter u. Einsch. 2'!O100</f>
        <v>4</v>
      </c>
      <c r="E100" s="1">
        <f xml:space="preserve"> COUNTIF('Deepfake Einschätzung gesamt'!B118,"1")+COUNTIF('Deepfake Einschätzung gesamt'!C118,"2")+COUNTIF('Deepfake Einschätzung gesamt'!D118,"1")+COUNTIF('Deepfake Einschätzung gesamt'!E118,"1")+COUNTIF('Deepfake Einschätzung gesamt'!F118,"2")+COUNTIF('Deepfake Einschätzung gesamt'!G118,"1")+COUNTIF('Deepfake Einschätzung gesamt'!H118,"2")+COUNTIF('Deepfake Einschätzung gesamt'!I118,"2")+COUNTIF('Deepfake Einschätzung gesamt'!J118,"1")+COUNTIF('Deepfake Einschätzung gesamt'!K118,"2")</f>
        <v>6</v>
      </c>
      <c r="G100">
        <v>74</v>
      </c>
      <c r="H100">
        <v>8.4514661836964642</v>
      </c>
      <c r="I100">
        <v>-3.4514661836964642</v>
      </c>
    </row>
    <row r="101" spans="1:9" x14ac:dyDescent="0.2">
      <c r="A101" s="32">
        <v>100</v>
      </c>
      <c r="B101" s="1">
        <v>2</v>
      </c>
      <c r="C101" s="1">
        <v>4</v>
      </c>
      <c r="D101" s="45">
        <f>'Korrelation Alter u. Einsch. 2'!O101</f>
        <v>3.3</v>
      </c>
      <c r="E101" s="1">
        <f xml:space="preserve"> COUNTIF('Deepfake Einschätzung gesamt'!B119,"1")+COUNTIF('Deepfake Einschätzung gesamt'!C119,"2")+COUNTIF('Deepfake Einschätzung gesamt'!D119,"1")+COUNTIF('Deepfake Einschätzung gesamt'!E119,"1")+COUNTIF('Deepfake Einschätzung gesamt'!F119,"2")+COUNTIF('Deepfake Einschätzung gesamt'!G119,"1")+COUNTIF('Deepfake Einschätzung gesamt'!H119,"2")+COUNTIF('Deepfake Einschätzung gesamt'!I119,"2")+COUNTIF('Deepfake Einschätzung gesamt'!J119,"1")+COUNTIF('Deepfake Einschätzung gesamt'!K119,"2")</f>
        <v>8</v>
      </c>
      <c r="G101">
        <v>75</v>
      </c>
      <c r="H101">
        <v>7.7735217092496027</v>
      </c>
      <c r="I101">
        <v>1.2264782907503973</v>
      </c>
    </row>
    <row r="102" spans="1:9" x14ac:dyDescent="0.2">
      <c r="A102" s="32">
        <v>101</v>
      </c>
      <c r="B102" s="1">
        <v>3</v>
      </c>
      <c r="C102" s="1">
        <v>3</v>
      </c>
      <c r="D102" s="45">
        <f>'Korrelation Alter u. Einsch. 2'!O102</f>
        <v>3.2</v>
      </c>
      <c r="E102" s="1">
        <f xml:space="preserve"> COUNTIF('Deepfake Einschätzung gesamt'!B120,"1")+COUNTIF('Deepfake Einschätzung gesamt'!C120,"2")+COUNTIF('Deepfake Einschätzung gesamt'!D120,"1")+COUNTIF('Deepfake Einschätzung gesamt'!E120,"1")+COUNTIF('Deepfake Einschätzung gesamt'!F120,"2")+COUNTIF('Deepfake Einschätzung gesamt'!G120,"1")+COUNTIF('Deepfake Einschätzung gesamt'!H120,"2")+COUNTIF('Deepfake Einschätzung gesamt'!I120,"2")+COUNTIF('Deepfake Einschätzung gesamt'!J120,"1")+COUNTIF('Deepfake Einschätzung gesamt'!K120,"2")</f>
        <v>9</v>
      </c>
      <c r="G102">
        <v>76</v>
      </c>
      <c r="H102">
        <v>8.1757016991536471</v>
      </c>
      <c r="I102">
        <v>-1.1757016991536471</v>
      </c>
    </row>
    <row r="103" spans="1:9" x14ac:dyDescent="0.2">
      <c r="A103" s="32">
        <v>102</v>
      </c>
      <c r="B103" s="1">
        <v>3</v>
      </c>
      <c r="C103" s="1">
        <v>2</v>
      </c>
      <c r="D103" s="45">
        <f>'Korrelation Alter u. Einsch. 2'!O103</f>
        <v>3.8</v>
      </c>
      <c r="E103" s="1">
        <f xml:space="preserve"> COUNTIF('Deepfake Einschätzung gesamt'!B121,"1")+COUNTIF('Deepfake Einschätzung gesamt'!C121,"2")+COUNTIF('Deepfake Einschätzung gesamt'!D121,"1")+COUNTIF('Deepfake Einschätzung gesamt'!E121,"1")+COUNTIF('Deepfake Einschätzung gesamt'!F121,"2")+COUNTIF('Deepfake Einschätzung gesamt'!G121,"1")+COUNTIF('Deepfake Einschätzung gesamt'!H121,"2")+COUNTIF('Deepfake Einschätzung gesamt'!I121,"2")+COUNTIF('Deepfake Einschätzung gesamt'!J121,"1")+COUNTIF('Deepfake Einschätzung gesamt'!K121,"2")</f>
        <v>7</v>
      </c>
      <c r="G103">
        <v>77</v>
      </c>
      <c r="H103">
        <v>8.2101581897540363</v>
      </c>
      <c r="I103">
        <v>-1.2101581897540363</v>
      </c>
    </row>
    <row r="104" spans="1:9" x14ac:dyDescent="0.2">
      <c r="A104" s="32">
        <v>103</v>
      </c>
      <c r="B104" s="1">
        <v>3</v>
      </c>
      <c r="C104" s="1">
        <v>5</v>
      </c>
      <c r="D104" s="45">
        <f>'Korrelation Alter u. Einsch. 2'!O104</f>
        <v>3.9</v>
      </c>
      <c r="E104" s="1">
        <f xml:space="preserve"> COUNTIF('Deepfake Einschätzung gesamt'!B122,"1")+COUNTIF('Deepfake Einschätzung gesamt'!C122,"2")+COUNTIF('Deepfake Einschätzung gesamt'!D122,"1")+COUNTIF('Deepfake Einschätzung gesamt'!E122,"1")+COUNTIF('Deepfake Einschätzung gesamt'!F122,"2")+COUNTIF('Deepfake Einschätzung gesamt'!G122,"1")+COUNTIF('Deepfake Einschätzung gesamt'!H122,"2")+COUNTIF('Deepfake Einschätzung gesamt'!I122,"2")+COUNTIF('Deepfake Einschätzung gesamt'!J122,"1")+COUNTIF('Deepfake Einschätzung gesamt'!K122,"2")</f>
        <v>9</v>
      </c>
      <c r="G104">
        <v>78</v>
      </c>
      <c r="H104">
        <v>6.8082897334798957</v>
      </c>
      <c r="I104">
        <v>1.1917102665201043</v>
      </c>
    </row>
    <row r="105" spans="1:9" x14ac:dyDescent="0.2">
      <c r="A105" s="32">
        <v>104</v>
      </c>
      <c r="B105" s="1">
        <v>3</v>
      </c>
      <c r="C105" s="1">
        <v>2</v>
      </c>
      <c r="D105" s="45">
        <f>'Korrelation Alter u. Einsch. 2'!O105</f>
        <v>3.1</v>
      </c>
      <c r="E105" s="1">
        <f xml:space="preserve"> COUNTIF('Deepfake Einschätzung gesamt'!B123,"1")+COUNTIF('Deepfake Einschätzung gesamt'!C123,"2")+COUNTIF('Deepfake Einschätzung gesamt'!D123,"1")+COUNTIF('Deepfake Einschätzung gesamt'!E123,"1")+COUNTIF('Deepfake Einschätzung gesamt'!F123,"2")+COUNTIF('Deepfake Einschätzung gesamt'!G123,"1")+COUNTIF('Deepfake Einschätzung gesamt'!H123,"2")+COUNTIF('Deepfake Einschätzung gesamt'!I123,"2")+COUNTIF('Deepfake Einschätzung gesamt'!J123,"1")+COUNTIF('Deepfake Einschätzung gesamt'!K123,"2")</f>
        <v>6</v>
      </c>
      <c r="G105">
        <v>79</v>
      </c>
      <c r="H105">
        <v>6.4907801182803446</v>
      </c>
      <c r="I105">
        <v>-4.4907801182803446</v>
      </c>
    </row>
    <row r="106" spans="1:9" x14ac:dyDescent="0.2">
      <c r="A106" s="32">
        <v>105</v>
      </c>
      <c r="B106" s="1">
        <v>2</v>
      </c>
      <c r="C106" s="1">
        <v>3</v>
      </c>
      <c r="D106" s="45">
        <f>'Korrelation Alter u. Einsch. 2'!O106</f>
        <v>2.2000000000000002</v>
      </c>
      <c r="E106" s="1">
        <f xml:space="preserve"> COUNTIF('Deepfake Einschätzung gesamt'!B124,"1")+COUNTIF('Deepfake Einschätzung gesamt'!C124,"2")+COUNTIF('Deepfake Einschätzung gesamt'!D124,"1")+COUNTIF('Deepfake Einschätzung gesamt'!E124,"1")+COUNTIF('Deepfake Einschätzung gesamt'!F124,"2")+COUNTIF('Deepfake Einschätzung gesamt'!G124,"1")+COUNTIF('Deepfake Einschätzung gesamt'!H124,"2")+COUNTIF('Deepfake Einschätzung gesamt'!I124,"2")+COUNTIF('Deepfake Einschätzung gesamt'!J124,"1")+COUNTIF('Deepfake Einschätzung gesamt'!K124,"2")</f>
        <v>7</v>
      </c>
      <c r="G106">
        <v>80</v>
      </c>
      <c r="H106">
        <v>7.2104697233839401</v>
      </c>
      <c r="I106">
        <v>-1.2104697233839401</v>
      </c>
    </row>
    <row r="107" spans="1:9" x14ac:dyDescent="0.2">
      <c r="A107" s="32">
        <v>106</v>
      </c>
      <c r="B107" s="1">
        <v>3</v>
      </c>
      <c r="C107" s="1">
        <v>3</v>
      </c>
      <c r="D107" s="45">
        <f>'Korrelation Alter u. Einsch. 2'!O107</f>
        <v>3.1</v>
      </c>
      <c r="E107" s="1">
        <f xml:space="preserve"> COUNTIF('Deepfake Einschätzung gesamt'!B125,"1")+COUNTIF('Deepfake Einschätzung gesamt'!C125,"2")+COUNTIF('Deepfake Einschätzung gesamt'!D125,"1")+COUNTIF('Deepfake Einschätzung gesamt'!E125,"1")+COUNTIF('Deepfake Einschätzung gesamt'!F125,"2")+COUNTIF('Deepfake Einschätzung gesamt'!G125,"1")+COUNTIF('Deepfake Einschätzung gesamt'!H125,"2")+COUNTIF('Deepfake Einschätzung gesamt'!I125,"2")+COUNTIF('Deepfake Einschätzung gesamt'!J125,"1")+COUNTIF('Deepfake Einschätzung gesamt'!K125,"2")</f>
        <v>4</v>
      </c>
      <c r="G107">
        <v>81</v>
      </c>
      <c r="H107">
        <v>7.693085711268794</v>
      </c>
      <c r="I107">
        <v>-1.693085711268794</v>
      </c>
    </row>
    <row r="108" spans="1:9" x14ac:dyDescent="0.2">
      <c r="A108" s="32">
        <v>107</v>
      </c>
      <c r="B108" s="1">
        <v>3</v>
      </c>
      <c r="C108" s="1">
        <v>3</v>
      </c>
      <c r="D108" s="45">
        <f>'Korrelation Alter u. Einsch. 2'!O108</f>
        <v>2.8</v>
      </c>
      <c r="E108" s="1">
        <f xml:space="preserve"> COUNTIF('Deepfake Einschätzung gesamt'!B126,"1")+COUNTIF('Deepfake Einschätzung gesamt'!C126,"2")+COUNTIF('Deepfake Einschätzung gesamt'!D126,"1")+COUNTIF('Deepfake Einschätzung gesamt'!E126,"1")+COUNTIF('Deepfake Einschätzung gesamt'!F126,"2")+COUNTIF('Deepfake Einschätzung gesamt'!G126,"1")+COUNTIF('Deepfake Einschätzung gesamt'!H126,"2")+COUNTIF('Deepfake Einschätzung gesamt'!I126,"2")+COUNTIF('Deepfake Einschätzung gesamt'!J126,"1")+COUNTIF('Deepfake Einschätzung gesamt'!K126,"2")</f>
        <v>4</v>
      </c>
      <c r="G108">
        <v>82</v>
      </c>
      <c r="H108">
        <v>7.4378626737741218</v>
      </c>
      <c r="I108">
        <v>0.5621373262258782</v>
      </c>
    </row>
    <row r="109" spans="1:9" x14ac:dyDescent="0.2">
      <c r="A109" s="32">
        <v>108</v>
      </c>
      <c r="B109" s="1">
        <v>3</v>
      </c>
      <c r="C109" s="1">
        <v>3</v>
      </c>
      <c r="D109" s="45">
        <f>'Korrelation Alter u. Einsch. 2'!O109</f>
        <v>2.8</v>
      </c>
      <c r="E109" s="1">
        <f xml:space="preserve"> COUNTIF('Deepfake Einschätzung gesamt'!B127,"1")+COUNTIF('Deepfake Einschätzung gesamt'!C127,"2")+COUNTIF('Deepfake Einschätzung gesamt'!D127,"1")+COUNTIF('Deepfake Einschätzung gesamt'!E127,"1")+COUNTIF('Deepfake Einschätzung gesamt'!F127,"2")+COUNTIF('Deepfake Einschätzung gesamt'!G127,"1")+COUNTIF('Deepfake Einschätzung gesamt'!H127,"2")+COUNTIF('Deepfake Einschätzung gesamt'!I127,"2")+COUNTIF('Deepfake Einschätzung gesamt'!J127,"1")+COUNTIF('Deepfake Einschätzung gesamt'!K127,"2")</f>
        <v>7</v>
      </c>
      <c r="G109">
        <v>83</v>
      </c>
      <c r="H109">
        <v>8.6927741776388903</v>
      </c>
      <c r="I109">
        <v>1.3072258223611097</v>
      </c>
    </row>
    <row r="110" spans="1:9" x14ac:dyDescent="0.2">
      <c r="A110" s="32">
        <v>109</v>
      </c>
      <c r="B110" s="1">
        <v>3</v>
      </c>
      <c r="C110" s="1">
        <v>2</v>
      </c>
      <c r="D110" s="45">
        <f>'Korrelation Alter u. Einsch. 2'!O110</f>
        <v>2.5</v>
      </c>
      <c r="E110" s="1">
        <f xml:space="preserve"> COUNTIF('Deepfake Einschätzung gesamt'!B128,"1")+COUNTIF('Deepfake Einschätzung gesamt'!C128,"2")+COUNTIF('Deepfake Einschätzung gesamt'!D128,"1")+COUNTIF('Deepfake Einschätzung gesamt'!E128,"1")+COUNTIF('Deepfake Einschätzung gesamt'!F128,"2")+COUNTIF('Deepfake Einschätzung gesamt'!G128,"1")+COUNTIF('Deepfake Einschätzung gesamt'!H128,"2")+COUNTIF('Deepfake Einschätzung gesamt'!I128,"2")+COUNTIF('Deepfake Einschätzung gesamt'!J128,"1")+COUNTIF('Deepfake Einschätzung gesamt'!K128,"2")</f>
        <v>6</v>
      </c>
      <c r="G110">
        <v>84</v>
      </c>
      <c r="H110">
        <v>7.6126497132879845</v>
      </c>
      <c r="I110">
        <v>1.3873502867120155</v>
      </c>
    </row>
    <row r="111" spans="1:9" x14ac:dyDescent="0.2">
      <c r="A111" s="32">
        <v>110</v>
      </c>
      <c r="B111" s="1">
        <v>3</v>
      </c>
      <c r="C111" s="1">
        <v>3</v>
      </c>
      <c r="D111" s="45">
        <f>'Korrelation Alter u. Einsch. 2'!O111</f>
        <v>2.2000000000000002</v>
      </c>
      <c r="E111" s="1">
        <f xml:space="preserve"> COUNTIF('Deepfake Einschätzung gesamt'!B129,"1")+COUNTIF('Deepfake Einschätzung gesamt'!C129,"2")+COUNTIF('Deepfake Einschätzung gesamt'!D129,"1")+COUNTIF('Deepfake Einschätzung gesamt'!E129,"1")+COUNTIF('Deepfake Einschätzung gesamt'!F129,"2")+COUNTIF('Deepfake Einschätzung gesamt'!G129,"1")+COUNTIF('Deepfake Einschätzung gesamt'!H129,"2")+COUNTIF('Deepfake Einschätzung gesamt'!I129,"2")+COUNTIF('Deepfake Einschätzung gesamt'!J129,"1")+COUNTIF('Deepfake Einschätzung gesamt'!K129,"2")</f>
        <v>5</v>
      </c>
      <c r="G111">
        <v>85</v>
      </c>
      <c r="H111">
        <v>5.9416431759669264</v>
      </c>
      <c r="I111">
        <v>1.0583568240330736</v>
      </c>
    </row>
    <row r="112" spans="1:9" x14ac:dyDescent="0.2">
      <c r="A112" s="32">
        <v>111</v>
      </c>
      <c r="B112" s="1">
        <v>3</v>
      </c>
      <c r="C112" s="1">
        <v>2</v>
      </c>
      <c r="D112" s="45">
        <f>'Korrelation Alter u. Einsch. 2'!O112</f>
        <v>2.1</v>
      </c>
      <c r="E112" s="1">
        <f xml:space="preserve"> COUNTIF('Deepfake Einschätzung gesamt'!B130,"1")+COUNTIF('Deepfake Einschätzung gesamt'!C130,"2")+COUNTIF('Deepfake Einschätzung gesamt'!D130,"1")+COUNTIF('Deepfake Einschätzung gesamt'!E130,"1")+COUNTIF('Deepfake Einschätzung gesamt'!F130,"2")+COUNTIF('Deepfake Einschätzung gesamt'!G130,"1")+COUNTIF('Deepfake Einschätzung gesamt'!H130,"2")+COUNTIF('Deepfake Einschätzung gesamt'!I130,"2")+COUNTIF('Deepfake Einschätzung gesamt'!J130,"1")+COUNTIF('Deepfake Einschätzung gesamt'!K130,"2")</f>
        <v>6</v>
      </c>
      <c r="G112">
        <v>86</v>
      </c>
      <c r="H112">
        <v>7.7735217092496027</v>
      </c>
      <c r="I112">
        <v>1.2264782907503973</v>
      </c>
    </row>
    <row r="113" spans="1:9" x14ac:dyDescent="0.2">
      <c r="A113" s="32">
        <v>112</v>
      </c>
      <c r="B113" s="1">
        <v>3</v>
      </c>
      <c r="C113" s="1">
        <v>5</v>
      </c>
      <c r="D113" s="45">
        <f>'Korrelation Alter u. Einsch. 2'!O113</f>
        <v>3.3</v>
      </c>
      <c r="E113" s="1">
        <f xml:space="preserve"> COUNTIF('Deepfake Einschätzung gesamt'!B131,"1")+COUNTIF('Deepfake Einschätzung gesamt'!C131,"2")+COUNTIF('Deepfake Einschätzung gesamt'!D131,"1")+COUNTIF('Deepfake Einschätzung gesamt'!E131,"1")+COUNTIF('Deepfake Einschätzung gesamt'!F131,"2")+COUNTIF('Deepfake Einschätzung gesamt'!G131,"1")+COUNTIF('Deepfake Einschätzung gesamt'!H131,"2")+COUNTIF('Deepfake Einschätzung gesamt'!I131,"2")+COUNTIF('Deepfake Einschätzung gesamt'!J131,"1")+COUNTIF('Deepfake Einschätzung gesamt'!K131,"2")</f>
        <v>6</v>
      </c>
      <c r="G113">
        <v>87</v>
      </c>
      <c r="H113">
        <v>6.410344120299535</v>
      </c>
      <c r="I113">
        <v>0.58965587970046496</v>
      </c>
    </row>
    <row r="114" spans="1:9" x14ac:dyDescent="0.2">
      <c r="A114" s="32">
        <v>113</v>
      </c>
      <c r="B114" s="1">
        <v>1</v>
      </c>
      <c r="C114" s="1">
        <v>1</v>
      </c>
      <c r="D114" s="45">
        <f>'Korrelation Alter u. Einsch. 2'!O114</f>
        <v>2.2999999999999998</v>
      </c>
      <c r="E114" s="1">
        <f xml:space="preserve"> COUNTIF('Deepfake Einschätzung gesamt'!B132,"1")+COUNTIF('Deepfake Einschätzung gesamt'!C132,"2")+COUNTIF('Deepfake Einschätzung gesamt'!D132,"1")+COUNTIF('Deepfake Einschätzung gesamt'!E132,"1")+COUNTIF('Deepfake Einschätzung gesamt'!F132,"2")+COUNTIF('Deepfake Einschätzung gesamt'!G132,"1")+COUNTIF('Deepfake Einschätzung gesamt'!H132,"2")+COUNTIF('Deepfake Einschätzung gesamt'!I132,"2")+COUNTIF('Deepfake Einschätzung gesamt'!J132,"1")+COUNTIF('Deepfake Einschätzung gesamt'!K132,"2")</f>
        <v>9</v>
      </c>
      <c r="G114">
        <v>88</v>
      </c>
      <c r="H114">
        <v>8.6262532232103268</v>
      </c>
      <c r="I114">
        <v>-0.62625322321032684</v>
      </c>
    </row>
    <row r="115" spans="1:9" x14ac:dyDescent="0.2">
      <c r="A115" s="32">
        <v>114</v>
      </c>
      <c r="B115" s="1">
        <v>2</v>
      </c>
      <c r="C115" s="1">
        <v>5</v>
      </c>
      <c r="D115" s="45">
        <f>'Korrelation Alter u. Einsch. 2'!O115</f>
        <v>2.7</v>
      </c>
      <c r="E115" s="1">
        <f xml:space="preserve"> COUNTIF('Deepfake Einschätzung gesamt'!B133,"1")+COUNTIF('Deepfake Einschätzung gesamt'!C133,"2")+COUNTIF('Deepfake Einschätzung gesamt'!D133,"1")+COUNTIF('Deepfake Einschätzung gesamt'!E133,"1")+COUNTIF('Deepfake Einschätzung gesamt'!F133,"2")+COUNTIF('Deepfake Einschätzung gesamt'!G133,"1")+COUNTIF('Deepfake Einschätzung gesamt'!H133,"2")+COUNTIF('Deepfake Einschätzung gesamt'!I133,"2")+COUNTIF('Deepfake Einschätzung gesamt'!J133,"1")+COUNTIF('Deepfake Einschätzung gesamt'!K133,"2")</f>
        <v>10</v>
      </c>
      <c r="G115">
        <v>89</v>
      </c>
      <c r="H115">
        <v>7.5848196261834957</v>
      </c>
      <c r="I115">
        <v>-2.5848196261834957</v>
      </c>
    </row>
    <row r="116" spans="1:9" x14ac:dyDescent="0.2">
      <c r="A116" s="32">
        <v>115</v>
      </c>
      <c r="B116" s="1">
        <v>1</v>
      </c>
      <c r="C116" s="1">
        <v>3</v>
      </c>
      <c r="D116" s="45">
        <f>'Korrelation Alter u. Einsch. 2'!O116</f>
        <v>2.1</v>
      </c>
      <c r="E116" s="1">
        <f xml:space="preserve"> COUNTIF('Deepfake Einschätzung gesamt'!B134,"1")+COUNTIF('Deepfake Einschätzung gesamt'!C134,"2")+COUNTIF('Deepfake Einschätzung gesamt'!D134,"1")+COUNTIF('Deepfake Einschätzung gesamt'!E134,"1")+COUNTIF('Deepfake Einschätzung gesamt'!F134,"2")+COUNTIF('Deepfake Einschätzung gesamt'!G134,"1")+COUNTIF('Deepfake Einschätzung gesamt'!H134,"2")+COUNTIF('Deepfake Einschätzung gesamt'!I134,"2")+COUNTIF('Deepfake Einschätzung gesamt'!J134,"1")+COUNTIF('Deepfake Einschätzung gesamt'!K134,"2")</f>
        <v>8</v>
      </c>
      <c r="G116">
        <v>90</v>
      </c>
      <c r="H116">
        <v>8.3045092312870921</v>
      </c>
      <c r="I116">
        <v>-2.3045092312870921</v>
      </c>
    </row>
    <row r="117" spans="1:9" x14ac:dyDescent="0.2">
      <c r="A117" s="32">
        <v>116</v>
      </c>
      <c r="B117" s="1">
        <v>2</v>
      </c>
      <c r="C117" s="1">
        <v>3</v>
      </c>
      <c r="D117" s="45">
        <f>'Korrelation Alter u. Einsch. 2'!O117</f>
        <v>2.8</v>
      </c>
      <c r="E117" s="1">
        <f xml:space="preserve"> COUNTIF('Deepfake Einschätzung gesamt'!B135,"1")+COUNTIF('Deepfake Einschätzung gesamt'!C135,"2")+COUNTIF('Deepfake Einschätzung gesamt'!D135,"1")+COUNTIF('Deepfake Einschätzung gesamt'!E135,"1")+COUNTIF('Deepfake Einschätzung gesamt'!F135,"2")+COUNTIF('Deepfake Einschätzung gesamt'!G135,"1")+COUNTIF('Deepfake Einschätzung gesamt'!H135,"2")+COUNTIF('Deepfake Einschätzung gesamt'!I135,"2")+COUNTIF('Deepfake Einschätzung gesamt'!J135,"1")+COUNTIF('Deepfake Einschätzung gesamt'!K135,"2")</f>
        <v>6</v>
      </c>
      <c r="G117">
        <v>91</v>
      </c>
      <c r="H117">
        <v>5.7668561364530637</v>
      </c>
      <c r="I117">
        <v>-0.76685613645306372</v>
      </c>
    </row>
    <row r="118" spans="1:9" x14ac:dyDescent="0.2">
      <c r="A118" s="32">
        <v>117</v>
      </c>
      <c r="B118" s="1">
        <v>2</v>
      </c>
      <c r="C118" s="1">
        <v>3</v>
      </c>
      <c r="D118" s="45">
        <f>'Korrelation Alter u. Einsch. 2'!O118</f>
        <v>3.2</v>
      </c>
      <c r="E118" s="1">
        <f xml:space="preserve"> COUNTIF('Deepfake Einschätzung gesamt'!B136,"1")+COUNTIF('Deepfake Einschätzung gesamt'!C136,"2")+COUNTIF('Deepfake Einschätzung gesamt'!D136,"1")+COUNTIF('Deepfake Einschätzung gesamt'!E136,"1")+COUNTIF('Deepfake Einschätzung gesamt'!F136,"2")+COUNTIF('Deepfake Einschätzung gesamt'!G136,"1")+COUNTIF('Deepfake Einschätzung gesamt'!H136,"2")+COUNTIF('Deepfake Einschätzung gesamt'!I136,"2")+COUNTIF('Deepfake Einschätzung gesamt'!J136,"1")+COUNTIF('Deepfake Einschätzung gesamt'!K136,"2")</f>
        <v>9</v>
      </c>
      <c r="G118">
        <v>92</v>
      </c>
      <c r="H118">
        <v>8.8675612171527547</v>
      </c>
      <c r="I118">
        <v>1.1324387828472453</v>
      </c>
    </row>
    <row r="119" spans="1:9" x14ac:dyDescent="0.2">
      <c r="A119" s="32">
        <v>118</v>
      </c>
      <c r="B119" s="1">
        <v>3</v>
      </c>
      <c r="C119" s="1">
        <v>3</v>
      </c>
      <c r="D119" s="45">
        <f>'Korrelation Alter u. Einsch. 2'!O119</f>
        <v>3.2</v>
      </c>
      <c r="E119" s="1">
        <f xml:space="preserve"> COUNTIF('Deepfake Einschätzung gesamt'!B137,"1")+COUNTIF('Deepfake Einschätzung gesamt'!C137,"2")+COUNTIF('Deepfake Einschätzung gesamt'!D137,"1")+COUNTIF('Deepfake Einschätzung gesamt'!E137,"1")+COUNTIF('Deepfake Einschätzung gesamt'!F137,"2")+COUNTIF('Deepfake Einschätzung gesamt'!G137,"1")+COUNTIF('Deepfake Einschätzung gesamt'!H137,"2")+COUNTIF('Deepfake Einschätzung gesamt'!I137,"2")+COUNTIF('Deepfake Einschätzung gesamt'!J137,"1")+COUNTIF('Deepfake Einschätzung gesamt'!K137,"2")</f>
        <v>6</v>
      </c>
      <c r="G119">
        <v>93</v>
      </c>
      <c r="H119">
        <v>6.8125241102035794</v>
      </c>
      <c r="I119">
        <v>-1.8125241102035794</v>
      </c>
    </row>
    <row r="120" spans="1:9" x14ac:dyDescent="0.2">
      <c r="A120" s="32">
        <v>119</v>
      </c>
      <c r="B120" s="1">
        <v>2</v>
      </c>
      <c r="C120" s="1">
        <v>3</v>
      </c>
      <c r="D120" s="45">
        <f>'Korrelation Alter u. Einsch. 2'!O120</f>
        <v>2.8</v>
      </c>
      <c r="E120" s="1">
        <f xml:space="preserve"> COUNTIF('Deepfake Einschätzung gesamt'!B138,"1")+COUNTIF('Deepfake Einschätzung gesamt'!C138,"2")+COUNTIF('Deepfake Einschätzung gesamt'!D138,"1")+COUNTIF('Deepfake Einschätzung gesamt'!E138,"1")+COUNTIF('Deepfake Einschätzung gesamt'!F138,"2")+COUNTIF('Deepfake Einschätzung gesamt'!G138,"1")+COUNTIF('Deepfake Einschätzung gesamt'!H138,"2")+COUNTIF('Deepfake Einschätzung gesamt'!I138,"2")+COUNTIF('Deepfake Einschätzung gesamt'!J138,"1")+COUNTIF('Deepfake Einschätzung gesamt'!K138,"2")</f>
        <v>7</v>
      </c>
      <c r="G120">
        <v>94</v>
      </c>
      <c r="H120">
        <v>6.7599181993272603</v>
      </c>
      <c r="I120">
        <v>-0.75991819932726035</v>
      </c>
    </row>
    <row r="121" spans="1:9" x14ac:dyDescent="0.2">
      <c r="A121" s="32">
        <v>120</v>
      </c>
      <c r="B121" s="1">
        <v>2</v>
      </c>
      <c r="C121" s="1">
        <v>-77</v>
      </c>
      <c r="D121" s="45">
        <f>'Korrelation Alter u. Einsch. 2'!O121</f>
        <v>3.3</v>
      </c>
      <c r="E121" s="1">
        <f xml:space="preserve"> COUNTIF('Deepfake Einschätzung gesamt'!B139,"1")+COUNTIF('Deepfake Einschätzung gesamt'!C139,"2")+COUNTIF('Deepfake Einschätzung gesamt'!D139,"1")+COUNTIF('Deepfake Einschätzung gesamt'!E139,"1")+COUNTIF('Deepfake Einschätzung gesamt'!F139,"2")+COUNTIF('Deepfake Einschätzung gesamt'!G139,"1")+COUNTIF('Deepfake Einschätzung gesamt'!H139,"2")+COUNTIF('Deepfake Einschätzung gesamt'!I139,"2")+COUNTIF('Deepfake Einschätzung gesamt'!J139,"1")+COUNTIF('Deepfake Einschätzung gesamt'!K139,"2")</f>
        <v>7</v>
      </c>
      <c r="G121">
        <v>95</v>
      </c>
      <c r="H121">
        <v>7.0012261932696873</v>
      </c>
      <c r="I121">
        <v>-1.0012261932696873</v>
      </c>
    </row>
    <row r="122" spans="1:9" x14ac:dyDescent="0.2">
      <c r="G122">
        <v>96</v>
      </c>
      <c r="H122">
        <v>8.0148297031920297</v>
      </c>
      <c r="I122">
        <v>-1.4829703192029697E-2</v>
      </c>
    </row>
    <row r="123" spans="1:9" x14ac:dyDescent="0.2">
      <c r="G123">
        <v>97</v>
      </c>
      <c r="H123">
        <v>6.9594810626129533</v>
      </c>
      <c r="I123">
        <v>4.0518937387046705E-2</v>
      </c>
    </row>
    <row r="124" spans="1:9" x14ac:dyDescent="0.2">
      <c r="G124">
        <v>98</v>
      </c>
      <c r="H124">
        <v>7.0012261932696873</v>
      </c>
      <c r="I124">
        <v>-1.0012261932696873</v>
      </c>
    </row>
    <row r="125" spans="1:9" x14ac:dyDescent="0.2">
      <c r="G125">
        <v>99</v>
      </c>
      <c r="H125">
        <v>7.6307991335639134</v>
      </c>
      <c r="I125">
        <v>-1.6307991335639134</v>
      </c>
    </row>
    <row r="126" spans="1:9" x14ac:dyDescent="0.2">
      <c r="G126">
        <v>100</v>
      </c>
      <c r="H126">
        <v>7.8400426636781662</v>
      </c>
      <c r="I126">
        <v>0.15995733632183384</v>
      </c>
    </row>
    <row r="127" spans="1:9" x14ac:dyDescent="0.2">
      <c r="G127">
        <v>101</v>
      </c>
      <c r="H127">
        <v>6.9733961061651977</v>
      </c>
      <c r="I127">
        <v>2.0266038938348023</v>
      </c>
    </row>
    <row r="128" spans="1:9" x14ac:dyDescent="0.2">
      <c r="G128">
        <v>102</v>
      </c>
      <c r="H128">
        <v>7.4420970504978072</v>
      </c>
      <c r="I128">
        <v>-0.44209705049780723</v>
      </c>
    </row>
    <row r="129" spans="7:9" x14ac:dyDescent="0.2">
      <c r="G129">
        <v>103</v>
      </c>
      <c r="H129">
        <v>7.5642781791353499</v>
      </c>
      <c r="I129">
        <v>1.4357218208646501</v>
      </c>
    </row>
    <row r="130" spans="7:9" x14ac:dyDescent="0.2">
      <c r="G130">
        <v>104</v>
      </c>
      <c r="H130">
        <v>6.8790450646321446</v>
      </c>
      <c r="I130">
        <v>-0.8790450646321446</v>
      </c>
    </row>
    <row r="131" spans="7:9" x14ac:dyDescent="0.2">
      <c r="G131">
        <v>105</v>
      </c>
      <c r="H131">
        <v>6.9413316423370244</v>
      </c>
      <c r="I131">
        <v>5.8668357662975623E-2</v>
      </c>
    </row>
    <row r="132" spans="7:9" x14ac:dyDescent="0.2">
      <c r="G132">
        <v>106</v>
      </c>
      <c r="H132">
        <v>6.892960108184389</v>
      </c>
      <c r="I132">
        <v>-2.892960108184389</v>
      </c>
    </row>
    <row r="133" spans="7:9" x14ac:dyDescent="0.2">
      <c r="G133">
        <v>107</v>
      </c>
      <c r="H133">
        <v>6.651652114241962</v>
      </c>
      <c r="I133">
        <v>-2.651652114241962</v>
      </c>
    </row>
    <row r="134" spans="7:9" x14ac:dyDescent="0.2">
      <c r="G134">
        <v>108</v>
      </c>
      <c r="H134">
        <v>6.651652114241962</v>
      </c>
      <c r="I134">
        <v>0.34834788575803799</v>
      </c>
    </row>
    <row r="135" spans="7:9" x14ac:dyDescent="0.2">
      <c r="G135">
        <v>109</v>
      </c>
      <c r="H135">
        <v>6.3964290767472907</v>
      </c>
      <c r="I135">
        <v>-0.39642907674729067</v>
      </c>
    </row>
    <row r="136" spans="7:9" x14ac:dyDescent="0.2">
      <c r="G136">
        <v>110</v>
      </c>
      <c r="H136">
        <v>6.169036126357109</v>
      </c>
      <c r="I136">
        <v>-1.169036126357109</v>
      </c>
    </row>
    <row r="137" spans="7:9" x14ac:dyDescent="0.2">
      <c r="G137">
        <v>111</v>
      </c>
      <c r="H137">
        <v>6.074685084824055</v>
      </c>
      <c r="I137">
        <v>-7.4685084824055004E-2</v>
      </c>
    </row>
    <row r="138" spans="7:9" x14ac:dyDescent="0.2">
      <c r="G138">
        <v>112</v>
      </c>
      <c r="H138">
        <v>7.081662191250496</v>
      </c>
      <c r="I138">
        <v>-1.081662191250496</v>
      </c>
    </row>
    <row r="139" spans="7:9" x14ac:dyDescent="0.2">
      <c r="G139">
        <v>113</v>
      </c>
      <c r="H139">
        <v>7.7662330691932588</v>
      </c>
      <c r="I139">
        <v>1.2337669308067412</v>
      </c>
    </row>
    <row r="140" spans="7:9" x14ac:dyDescent="0.2">
      <c r="G140">
        <v>114</v>
      </c>
      <c r="H140">
        <v>7.3713417193455584</v>
      </c>
      <c r="I140">
        <v>2.6286582806544416</v>
      </c>
    </row>
    <row r="141" spans="7:9" x14ac:dyDescent="0.2">
      <c r="G141">
        <v>115</v>
      </c>
      <c r="H141">
        <v>7.6331911603361302</v>
      </c>
      <c r="I141">
        <v>0.36680883966386979</v>
      </c>
    </row>
    <row r="142" spans="7:9" x14ac:dyDescent="0.2">
      <c r="G142">
        <v>116</v>
      </c>
      <c r="H142">
        <v>7.4239476302218774</v>
      </c>
      <c r="I142">
        <v>-1.4239476302218774</v>
      </c>
    </row>
    <row r="143" spans="7:9" x14ac:dyDescent="0.2">
      <c r="G143">
        <v>117</v>
      </c>
      <c r="H143">
        <v>7.7456916221451131</v>
      </c>
      <c r="I143">
        <v>1.2543083778548869</v>
      </c>
    </row>
    <row r="144" spans="7:9" x14ac:dyDescent="0.2">
      <c r="G144">
        <v>118</v>
      </c>
      <c r="H144">
        <v>6.9733961061651977</v>
      </c>
      <c r="I144">
        <v>-0.97339610616519767</v>
      </c>
    </row>
    <row r="145" spans="7:9" x14ac:dyDescent="0.2">
      <c r="G145">
        <v>119</v>
      </c>
      <c r="H145">
        <v>7.4239476302218774</v>
      </c>
      <c r="I145">
        <v>-0.42394763022187743</v>
      </c>
    </row>
    <row r="146" spans="7:9" ht="13.5" thickBot="1" x14ac:dyDescent="0.25">
      <c r="G146" s="15">
        <v>120</v>
      </c>
      <c r="H146" s="15">
        <v>6.7129241359463494</v>
      </c>
      <c r="I146" s="15">
        <v>0.2870758640536506</v>
      </c>
    </row>
    <row r="147" spans="7:9" ht="13.5" thickBot="1" x14ac:dyDescent="0.25">
      <c r="G147" s="15"/>
      <c r="H147" s="15"/>
      <c r="I147" s="15"/>
    </row>
  </sheetData>
  <conditionalFormatting sqref="E2:E37 E39:E1048576">
    <cfRule type="cellIs" dxfId="0" priority="1" operator="equal">
      <formula>10</formula>
    </cfRule>
  </conditionalFormatting>
  <pageMargins left="0.7" right="0.7" top="0.78740157499999996" bottom="0.78740157499999996" header="0.3" footer="0.3"/>
  <pageSetup paperSize="9" scale="26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BBF9-1956-4ED0-B50D-8FDE7AD09B70}">
  <sheetPr>
    <pageSetUpPr fitToPage="1"/>
  </sheetPr>
  <dimension ref="A1:P145"/>
  <sheetViews>
    <sheetView workbookViewId="0"/>
  </sheetViews>
  <sheetFormatPr baseColWidth="10" defaultRowHeight="12.75" x14ac:dyDescent="0.2"/>
  <cols>
    <col min="2" max="2" width="17.5703125" bestFit="1" customWidth="1"/>
    <col min="3" max="3" width="24.7109375" bestFit="1" customWidth="1"/>
    <col min="7" max="7" width="31.28515625" bestFit="1" customWidth="1"/>
    <col min="8" max="8" width="38" bestFit="1" customWidth="1"/>
    <col min="9" max="9" width="19.7109375" bestFit="1" customWidth="1"/>
    <col min="10" max="10" width="25.5703125" bestFit="1" customWidth="1"/>
    <col min="11" max="12" width="12.5703125" bestFit="1" customWidth="1"/>
    <col min="13" max="13" width="12" bestFit="1" customWidth="1"/>
    <col min="14" max="14" width="12.85546875" bestFit="1" customWidth="1"/>
    <col min="15" max="15" width="12.5703125" bestFit="1" customWidth="1"/>
  </cols>
  <sheetData>
    <row r="1" spans="1:16" x14ac:dyDescent="0.2">
      <c r="A1" s="1" t="s">
        <v>177</v>
      </c>
      <c r="B1" s="1" t="s">
        <v>313</v>
      </c>
      <c r="C1" t="s">
        <v>466</v>
      </c>
      <c r="D1" t="s">
        <v>472</v>
      </c>
    </row>
    <row r="2" spans="1:16" x14ac:dyDescent="0.2">
      <c r="A2" s="1">
        <v>1</v>
      </c>
      <c r="B2" s="1">
        <v>3</v>
      </c>
      <c r="C2">
        <f>COUNTIF('Korrelation Nachr. u. Bekannt'!C2:L2,"1")</f>
        <v>1</v>
      </c>
      <c r="D2">
        <f>AVERAGE(C2:C121)</f>
        <v>1.2833333333333334</v>
      </c>
      <c r="G2" t="s">
        <v>438</v>
      </c>
    </row>
    <row r="3" spans="1:16" ht="13.5" thickBot="1" x14ac:dyDescent="0.25">
      <c r="A3" s="1">
        <v>2</v>
      </c>
      <c r="B3" s="1">
        <v>3</v>
      </c>
      <c r="C3">
        <f>COUNTIF('Korrelation Nachr. u. Bekannt'!C3:L3,"1")</f>
        <v>1</v>
      </c>
    </row>
    <row r="4" spans="1:16" x14ac:dyDescent="0.2">
      <c r="A4" s="1">
        <v>3</v>
      </c>
      <c r="B4" s="1">
        <v>3</v>
      </c>
      <c r="C4">
        <f>COUNTIF('Korrelation Nachr. u. Bekannt'!C4:L4,"1")</f>
        <v>0</v>
      </c>
      <c r="G4" s="51" t="s">
        <v>439</v>
      </c>
      <c r="H4" s="51"/>
      <c r="P4" s="52"/>
    </row>
    <row r="5" spans="1:16" x14ac:dyDescent="0.2">
      <c r="A5" s="1">
        <v>4</v>
      </c>
      <c r="B5" s="1">
        <v>2</v>
      </c>
      <c r="C5">
        <f>COUNTIF('Korrelation Nachr. u. Bekannt'!C5:L5,"1")</f>
        <v>2</v>
      </c>
      <c r="G5" t="s">
        <v>440</v>
      </c>
      <c r="H5">
        <v>0.34130727646612097</v>
      </c>
    </row>
    <row r="6" spans="1:16" x14ac:dyDescent="0.2">
      <c r="A6" s="1">
        <v>5</v>
      </c>
      <c r="B6" s="1">
        <v>3</v>
      </c>
      <c r="C6">
        <f>COUNTIF('Korrelation Nachr. u. Bekannt'!C6:L6,"1")</f>
        <v>0</v>
      </c>
      <c r="G6" t="s">
        <v>441</v>
      </c>
      <c r="H6">
        <v>0.11649065696872112</v>
      </c>
    </row>
    <row r="7" spans="1:16" ht="13.5" thickBot="1" x14ac:dyDescent="0.25">
      <c r="A7" s="1">
        <v>6</v>
      </c>
      <c r="B7" s="1">
        <v>4</v>
      </c>
      <c r="C7">
        <f>COUNTIF('Korrelation Nachr. u. Bekannt'!C7:L7,"1")</f>
        <v>0</v>
      </c>
      <c r="G7" t="s">
        <v>442</v>
      </c>
      <c r="H7">
        <v>0.10900328965489672</v>
      </c>
      <c r="P7" s="53"/>
    </row>
    <row r="8" spans="1:16" x14ac:dyDescent="0.2">
      <c r="A8" s="1">
        <v>7</v>
      </c>
      <c r="B8" s="1">
        <v>3</v>
      </c>
      <c r="C8">
        <f>COUNTIF('Korrelation Nachr. u. Bekannt'!C8:L8,"1")</f>
        <v>4</v>
      </c>
      <c r="G8" t="s">
        <v>443</v>
      </c>
      <c r="H8">
        <v>1.4015832491283071</v>
      </c>
    </row>
    <row r="9" spans="1:16" ht="13.5" thickBot="1" x14ac:dyDescent="0.25">
      <c r="A9" s="1">
        <v>8</v>
      </c>
      <c r="B9" s="1">
        <v>4</v>
      </c>
      <c r="C9">
        <f>COUNTIF('Korrelation Nachr. u. Bekannt'!C9:L9,"1")</f>
        <v>0</v>
      </c>
      <c r="G9" s="15" t="s">
        <v>444</v>
      </c>
      <c r="H9" s="15">
        <v>120</v>
      </c>
    </row>
    <row r="10" spans="1:16" x14ac:dyDescent="0.2">
      <c r="A10" s="1">
        <v>9</v>
      </c>
      <c r="B10" s="1">
        <v>3</v>
      </c>
      <c r="C10">
        <f>COUNTIF('Korrelation Nachr. u. Bekannt'!C10:L10,"1")</f>
        <v>4</v>
      </c>
    </row>
    <row r="11" spans="1:16" ht="13.5" thickBot="1" x14ac:dyDescent="0.25">
      <c r="A11" s="1">
        <v>10</v>
      </c>
      <c r="B11" s="1">
        <v>3</v>
      </c>
      <c r="C11">
        <f>COUNTIF('Korrelation Nachr. u. Bekannt'!C11:L11,"1")</f>
        <v>1</v>
      </c>
      <c r="G11" t="s">
        <v>445</v>
      </c>
    </row>
    <row r="12" spans="1:16" x14ac:dyDescent="0.2">
      <c r="A12" s="1">
        <v>11</v>
      </c>
      <c r="B12" s="1">
        <v>4</v>
      </c>
      <c r="C12">
        <f>COUNTIF('Korrelation Nachr. u. Bekannt'!C12:L12,"1")</f>
        <v>0</v>
      </c>
      <c r="G12" s="50"/>
      <c r="H12" s="50" t="s">
        <v>449</v>
      </c>
      <c r="I12" s="50" t="s">
        <v>450</v>
      </c>
      <c r="J12" s="50" t="s">
        <v>451</v>
      </c>
      <c r="K12" s="50" t="s">
        <v>452</v>
      </c>
      <c r="L12" s="50" t="s">
        <v>453</v>
      </c>
    </row>
    <row r="13" spans="1:16" x14ac:dyDescent="0.2">
      <c r="A13" s="1">
        <v>12</v>
      </c>
      <c r="B13" s="1">
        <v>4</v>
      </c>
      <c r="C13">
        <f>COUNTIF('Korrelation Nachr. u. Bekannt'!C13:L13,"1")</f>
        <v>1</v>
      </c>
      <c r="G13" t="s">
        <v>446</v>
      </c>
      <c r="H13">
        <v>1</v>
      </c>
      <c r="I13">
        <v>30.563265366693486</v>
      </c>
      <c r="J13">
        <v>30.563265366693486</v>
      </c>
      <c r="K13">
        <v>15.558293334111857</v>
      </c>
      <c r="L13">
        <v>1.3623196816055648E-4</v>
      </c>
    </row>
    <row r="14" spans="1:16" x14ac:dyDescent="0.2">
      <c r="A14" s="1">
        <v>13</v>
      </c>
      <c r="B14" s="1">
        <v>4</v>
      </c>
      <c r="C14">
        <f>COUNTIF('Korrelation Nachr. u. Bekannt'!C14:L14,"1")</f>
        <v>3</v>
      </c>
      <c r="G14" t="s">
        <v>447</v>
      </c>
      <c r="H14">
        <v>118</v>
      </c>
      <c r="I14">
        <v>231.80340129997336</v>
      </c>
      <c r="J14">
        <v>1.9644356042370623</v>
      </c>
    </row>
    <row r="15" spans="1:16" ht="13.5" thickBot="1" x14ac:dyDescent="0.25">
      <c r="A15" s="1">
        <v>14</v>
      </c>
      <c r="B15" s="1">
        <v>2</v>
      </c>
      <c r="C15">
        <f>COUNTIF('Korrelation Nachr. u. Bekannt'!C15:L15,"1")</f>
        <v>0</v>
      </c>
      <c r="G15" s="15" t="s">
        <v>249</v>
      </c>
      <c r="H15" s="15">
        <v>119</v>
      </c>
      <c r="I15" s="15">
        <v>262.36666666666684</v>
      </c>
      <c r="J15" s="15"/>
      <c r="K15" s="15"/>
      <c r="L15" s="15"/>
    </row>
    <row r="16" spans="1:16" ht="13.5" thickBot="1" x14ac:dyDescent="0.25">
      <c r="A16" s="1">
        <v>15</v>
      </c>
      <c r="B16" s="1">
        <v>4</v>
      </c>
      <c r="C16">
        <f>COUNTIF('Korrelation Nachr. u. Bekannt'!C16:L16,"1")</f>
        <v>4</v>
      </c>
    </row>
    <row r="17" spans="1:15" x14ac:dyDescent="0.2">
      <c r="A17" s="1">
        <v>16</v>
      </c>
      <c r="B17" s="1">
        <v>4</v>
      </c>
      <c r="C17">
        <f>COUNTIF('Korrelation Nachr. u. Bekannt'!C17:L17,"1")</f>
        <v>0</v>
      </c>
      <c r="G17" s="50"/>
      <c r="H17" s="50" t="s">
        <v>454</v>
      </c>
      <c r="I17" s="50" t="s">
        <v>443</v>
      </c>
      <c r="J17" s="50" t="s">
        <v>455</v>
      </c>
      <c r="K17" s="50" t="s">
        <v>456</v>
      </c>
      <c r="L17" s="50" t="s">
        <v>457</v>
      </c>
      <c r="M17" s="50" t="s">
        <v>458</v>
      </c>
      <c r="N17" s="50" t="s">
        <v>459</v>
      </c>
      <c r="O17" s="50" t="s">
        <v>460</v>
      </c>
    </row>
    <row r="18" spans="1:15" x14ac:dyDescent="0.2">
      <c r="A18" s="1">
        <v>17</v>
      </c>
      <c r="B18" s="1">
        <v>3</v>
      </c>
      <c r="C18">
        <f>COUNTIF('Korrelation Nachr. u. Bekannt'!C18:L18,"1")</f>
        <v>1</v>
      </c>
      <c r="G18" t="s">
        <v>448</v>
      </c>
      <c r="H18">
        <v>-0.25483038019766324</v>
      </c>
      <c r="I18">
        <v>0.41041462503773646</v>
      </c>
      <c r="J18">
        <v>-0.62090959885806285</v>
      </c>
      <c r="K18">
        <v>0.53585661756422709</v>
      </c>
      <c r="L18">
        <v>-1.0675630728556649</v>
      </c>
      <c r="M18">
        <v>0.55790231246033839</v>
      </c>
      <c r="N18">
        <v>-1.0675630728556649</v>
      </c>
      <c r="O18">
        <v>0.55790231246033839</v>
      </c>
    </row>
    <row r="19" spans="1:15" ht="13.5" thickBot="1" x14ac:dyDescent="0.25">
      <c r="A19" s="1">
        <v>18</v>
      </c>
      <c r="B19" s="1">
        <v>3</v>
      </c>
      <c r="C19">
        <f>COUNTIF('Korrelation Nachr. u. Bekannt'!C19:L19,"1")</f>
        <v>1</v>
      </c>
      <c r="G19" s="15" t="s">
        <v>313</v>
      </c>
      <c r="H19" s="15">
        <v>0.57145401121894612</v>
      </c>
      <c r="I19" s="15">
        <v>0.14487728804495384</v>
      </c>
      <c r="J19" s="15">
        <v>3.9444002502423303</v>
      </c>
      <c r="K19" s="15">
        <v>1.3623196816056282E-4</v>
      </c>
      <c r="L19" s="15">
        <v>0.28455753815359719</v>
      </c>
      <c r="M19" s="15">
        <v>0.85835048428429506</v>
      </c>
      <c r="N19" s="15">
        <v>0.28455753815359719</v>
      </c>
      <c r="O19" s="15">
        <v>0.85835048428429506</v>
      </c>
    </row>
    <row r="20" spans="1:15" x14ac:dyDescent="0.2">
      <c r="A20" s="1">
        <v>19</v>
      </c>
      <c r="B20" s="1">
        <v>1</v>
      </c>
      <c r="C20">
        <f>COUNTIF('Korrelation Nachr. u. Bekannt'!C20:L20,"1")</f>
        <v>0</v>
      </c>
    </row>
    <row r="21" spans="1:15" x14ac:dyDescent="0.2">
      <c r="A21" s="1">
        <v>20</v>
      </c>
      <c r="B21" s="1">
        <v>3</v>
      </c>
      <c r="C21">
        <f>COUNTIF('Korrelation Nachr. u. Bekannt'!C21:L21,"1")</f>
        <v>1</v>
      </c>
    </row>
    <row r="22" spans="1:15" x14ac:dyDescent="0.2">
      <c r="A22" s="1">
        <v>21</v>
      </c>
      <c r="B22" s="1">
        <v>2</v>
      </c>
      <c r="C22">
        <f>COUNTIF('Korrelation Nachr. u. Bekannt'!C22:L22,"1")</f>
        <v>0</v>
      </c>
    </row>
    <row r="23" spans="1:15" x14ac:dyDescent="0.2">
      <c r="A23" s="1">
        <v>22</v>
      </c>
      <c r="B23" s="1">
        <v>4</v>
      </c>
      <c r="C23">
        <f>COUNTIF('Korrelation Nachr. u. Bekannt'!C23:L23,"1")</f>
        <v>4</v>
      </c>
      <c r="G23" t="s">
        <v>461</v>
      </c>
    </row>
    <row r="24" spans="1:15" ht="13.5" thickBot="1" x14ac:dyDescent="0.25">
      <c r="A24" s="1">
        <v>23</v>
      </c>
      <c r="B24" s="1">
        <v>2</v>
      </c>
      <c r="C24">
        <f>COUNTIF('Korrelation Nachr. u. Bekannt'!C24:L24,"1")</f>
        <v>0</v>
      </c>
    </row>
    <row r="25" spans="1:15" x14ac:dyDescent="0.2">
      <c r="A25" s="1">
        <v>24</v>
      </c>
      <c r="B25" s="1">
        <v>3</v>
      </c>
      <c r="C25">
        <f>COUNTIF('Korrelation Nachr. u. Bekannt'!C25:L25,"1")</f>
        <v>1</v>
      </c>
      <c r="G25" s="50" t="s">
        <v>462</v>
      </c>
      <c r="H25" s="50" t="s">
        <v>467</v>
      </c>
      <c r="I25" s="50" t="s">
        <v>463</v>
      </c>
    </row>
    <row r="26" spans="1:15" x14ac:dyDescent="0.2">
      <c r="A26" s="1">
        <v>25</v>
      </c>
      <c r="B26" s="1">
        <v>3</v>
      </c>
      <c r="C26">
        <f>COUNTIF('Korrelation Nachr. u. Bekannt'!C26:L26,"1")</f>
        <v>1</v>
      </c>
      <c r="G26">
        <v>1</v>
      </c>
      <c r="H26">
        <v>1.4595316534591751</v>
      </c>
      <c r="I26">
        <v>-0.45953165345917513</v>
      </c>
    </row>
    <row r="27" spans="1:15" x14ac:dyDescent="0.2">
      <c r="A27" s="1">
        <v>26</v>
      </c>
      <c r="B27" s="1">
        <v>3</v>
      </c>
      <c r="C27">
        <f>COUNTIF('Korrelation Nachr. u. Bekannt'!C27:L27,"1")</f>
        <v>3</v>
      </c>
      <c r="G27">
        <v>2</v>
      </c>
      <c r="H27">
        <v>1.4595316534591751</v>
      </c>
      <c r="I27">
        <v>-0.45953165345917513</v>
      </c>
    </row>
    <row r="28" spans="1:15" x14ac:dyDescent="0.2">
      <c r="A28" s="1">
        <v>27</v>
      </c>
      <c r="B28" s="1">
        <v>3</v>
      </c>
      <c r="C28">
        <f>COUNTIF('Korrelation Nachr. u. Bekannt'!C28:L28,"1")</f>
        <v>2</v>
      </c>
      <c r="G28">
        <v>3</v>
      </c>
      <c r="H28">
        <v>1.4595316534591751</v>
      </c>
      <c r="I28">
        <v>-1.4595316534591751</v>
      </c>
    </row>
    <row r="29" spans="1:15" x14ac:dyDescent="0.2">
      <c r="A29" s="1">
        <v>28</v>
      </c>
      <c r="B29" s="1">
        <v>3</v>
      </c>
      <c r="C29">
        <f>COUNTIF('Korrelation Nachr. u. Bekannt'!C29:L29,"1")</f>
        <v>1</v>
      </c>
      <c r="G29">
        <v>4</v>
      </c>
      <c r="H29">
        <v>0.888077642240229</v>
      </c>
      <c r="I29">
        <v>1.111922357759771</v>
      </c>
    </row>
    <row r="30" spans="1:15" x14ac:dyDescent="0.2">
      <c r="A30" s="1">
        <v>29</v>
      </c>
      <c r="B30" s="1">
        <v>2</v>
      </c>
      <c r="C30">
        <f>COUNTIF('Korrelation Nachr. u. Bekannt'!C30:L30,"1")</f>
        <v>1</v>
      </c>
      <c r="G30">
        <v>5</v>
      </c>
      <c r="H30">
        <v>1.4595316534591751</v>
      </c>
      <c r="I30">
        <v>-1.4595316534591751</v>
      </c>
    </row>
    <row r="31" spans="1:15" x14ac:dyDescent="0.2">
      <c r="A31" s="1">
        <v>30</v>
      </c>
      <c r="B31" s="1">
        <v>4</v>
      </c>
      <c r="C31">
        <f>COUNTIF('Korrelation Nachr. u. Bekannt'!C31:L31,"1")</f>
        <v>1</v>
      </c>
      <c r="G31">
        <v>6</v>
      </c>
      <c r="H31">
        <v>2.0309856646781212</v>
      </c>
      <c r="I31">
        <v>-2.0309856646781212</v>
      </c>
    </row>
    <row r="32" spans="1:15" x14ac:dyDescent="0.2">
      <c r="A32" s="1">
        <v>31</v>
      </c>
      <c r="B32" s="1">
        <v>4</v>
      </c>
      <c r="C32">
        <f>COUNTIF('Korrelation Nachr. u. Bekannt'!C32:L32,"1")</f>
        <v>3</v>
      </c>
      <c r="G32">
        <v>7</v>
      </c>
      <c r="H32">
        <v>1.4595316534591751</v>
      </c>
      <c r="I32">
        <v>2.5404683465408251</v>
      </c>
    </row>
    <row r="33" spans="1:9" x14ac:dyDescent="0.2">
      <c r="A33" s="1">
        <v>32</v>
      </c>
      <c r="B33" s="1">
        <v>3</v>
      </c>
      <c r="C33">
        <f>COUNTIF('Korrelation Nachr. u. Bekannt'!C33:L33,"1")</f>
        <v>1</v>
      </c>
      <c r="G33">
        <v>8</v>
      </c>
      <c r="H33">
        <v>2.0309856646781212</v>
      </c>
      <c r="I33">
        <v>-2.0309856646781212</v>
      </c>
    </row>
    <row r="34" spans="1:9" x14ac:dyDescent="0.2">
      <c r="A34" s="1">
        <v>33</v>
      </c>
      <c r="B34" s="1">
        <v>3</v>
      </c>
      <c r="C34">
        <f>COUNTIF('Korrelation Nachr. u. Bekannt'!C34:L34,"1")</f>
        <v>1</v>
      </c>
      <c r="G34">
        <v>9</v>
      </c>
      <c r="H34">
        <v>1.4595316534591751</v>
      </c>
      <c r="I34">
        <v>2.5404683465408251</v>
      </c>
    </row>
    <row r="35" spans="1:9" x14ac:dyDescent="0.2">
      <c r="A35" s="1">
        <v>34</v>
      </c>
      <c r="B35" s="1">
        <v>1</v>
      </c>
      <c r="C35">
        <f>COUNTIF('Korrelation Nachr. u. Bekannt'!C35:L35,"1")</f>
        <v>1</v>
      </c>
      <c r="G35">
        <v>10</v>
      </c>
      <c r="H35">
        <v>1.4595316534591751</v>
      </c>
      <c r="I35">
        <v>-0.45953165345917513</v>
      </c>
    </row>
    <row r="36" spans="1:9" x14ac:dyDescent="0.2">
      <c r="A36" s="1">
        <v>35</v>
      </c>
      <c r="B36" s="1">
        <v>3</v>
      </c>
      <c r="C36">
        <f>COUNTIF('Korrelation Nachr. u. Bekannt'!C36:L36,"1")</f>
        <v>3</v>
      </c>
      <c r="G36">
        <v>11</v>
      </c>
      <c r="H36">
        <v>2.0309856646781212</v>
      </c>
      <c r="I36">
        <v>-2.0309856646781212</v>
      </c>
    </row>
    <row r="37" spans="1:9" x14ac:dyDescent="0.2">
      <c r="A37" s="1">
        <v>36</v>
      </c>
      <c r="B37" s="1">
        <v>3</v>
      </c>
      <c r="C37">
        <f>COUNTIF('Korrelation Nachr. u. Bekannt'!C37:L37,"1")</f>
        <v>3</v>
      </c>
      <c r="G37">
        <v>12</v>
      </c>
      <c r="H37">
        <v>2.0309856646781212</v>
      </c>
      <c r="I37">
        <v>-1.0309856646781212</v>
      </c>
    </row>
    <row r="38" spans="1:9" x14ac:dyDescent="0.2">
      <c r="A38" s="1">
        <v>37</v>
      </c>
      <c r="B38" s="1">
        <v>2</v>
      </c>
      <c r="C38">
        <f>COUNTIF('Korrelation Nachr. u. Bekannt'!C38:L38,"1")</f>
        <v>0</v>
      </c>
      <c r="G38">
        <v>13</v>
      </c>
      <c r="H38">
        <v>2.0309856646781212</v>
      </c>
      <c r="I38">
        <v>0.96901433532187875</v>
      </c>
    </row>
    <row r="39" spans="1:9" x14ac:dyDescent="0.2">
      <c r="A39" s="1">
        <v>38</v>
      </c>
      <c r="B39" s="1">
        <v>2</v>
      </c>
      <c r="C39">
        <f>COUNTIF('Korrelation Nachr. u. Bekannt'!C39:L39,"1")</f>
        <v>0</v>
      </c>
      <c r="G39">
        <v>14</v>
      </c>
      <c r="H39">
        <v>0.888077642240229</v>
      </c>
      <c r="I39">
        <v>-0.888077642240229</v>
      </c>
    </row>
    <row r="40" spans="1:9" x14ac:dyDescent="0.2">
      <c r="A40" s="1">
        <v>39</v>
      </c>
      <c r="B40" s="1">
        <v>3</v>
      </c>
      <c r="C40">
        <f>COUNTIF('Korrelation Nachr. u. Bekannt'!C40:L40,"1")</f>
        <v>1</v>
      </c>
      <c r="G40">
        <v>15</v>
      </c>
      <c r="H40">
        <v>2.0309856646781212</v>
      </c>
      <c r="I40">
        <v>1.9690143353218788</v>
      </c>
    </row>
    <row r="41" spans="1:9" x14ac:dyDescent="0.2">
      <c r="A41" s="1">
        <v>40</v>
      </c>
      <c r="B41" s="1">
        <v>4</v>
      </c>
      <c r="C41">
        <f>COUNTIF('Korrelation Nachr. u. Bekannt'!C41:L41,"1")</f>
        <v>2</v>
      </c>
      <c r="G41">
        <v>16</v>
      </c>
      <c r="H41">
        <v>2.0309856646781212</v>
      </c>
      <c r="I41">
        <v>-2.0309856646781212</v>
      </c>
    </row>
    <row r="42" spans="1:9" x14ac:dyDescent="0.2">
      <c r="A42" s="1">
        <v>41</v>
      </c>
      <c r="B42" s="1">
        <v>3</v>
      </c>
      <c r="C42">
        <f>COUNTIF('Korrelation Nachr. u. Bekannt'!C42:L42,"1")</f>
        <v>1</v>
      </c>
      <c r="G42">
        <v>17</v>
      </c>
      <c r="H42">
        <v>1.4595316534591751</v>
      </c>
      <c r="I42">
        <v>-0.45953165345917513</v>
      </c>
    </row>
    <row r="43" spans="1:9" x14ac:dyDescent="0.2">
      <c r="A43" s="1">
        <v>42</v>
      </c>
      <c r="B43" s="1">
        <v>2</v>
      </c>
      <c r="C43">
        <f>COUNTIF('Korrelation Nachr. u. Bekannt'!C43:L43,"1")</f>
        <v>2</v>
      </c>
      <c r="G43">
        <v>18</v>
      </c>
      <c r="H43">
        <v>1.4595316534591751</v>
      </c>
      <c r="I43">
        <v>-0.45953165345917513</v>
      </c>
    </row>
    <row r="44" spans="1:9" x14ac:dyDescent="0.2">
      <c r="A44" s="1">
        <v>43</v>
      </c>
      <c r="B44" s="1">
        <v>3</v>
      </c>
      <c r="C44">
        <f>COUNTIF('Korrelation Nachr. u. Bekannt'!C44:L44,"1")</f>
        <v>0</v>
      </c>
      <c r="G44">
        <v>19</v>
      </c>
      <c r="H44">
        <v>0.31662363102128288</v>
      </c>
      <c r="I44">
        <v>-0.31662363102128288</v>
      </c>
    </row>
    <row r="45" spans="1:9" x14ac:dyDescent="0.2">
      <c r="A45" s="1">
        <v>44</v>
      </c>
      <c r="B45" s="1">
        <v>4</v>
      </c>
      <c r="C45">
        <f>COUNTIF('Korrelation Nachr. u. Bekannt'!C45:L45,"1")</f>
        <v>2</v>
      </c>
      <c r="G45">
        <v>20</v>
      </c>
      <c r="H45">
        <v>1.4595316534591751</v>
      </c>
      <c r="I45">
        <v>-0.45953165345917513</v>
      </c>
    </row>
    <row r="46" spans="1:9" x14ac:dyDescent="0.2">
      <c r="A46" s="1">
        <v>45</v>
      </c>
      <c r="B46" s="1">
        <v>2</v>
      </c>
      <c r="C46">
        <f>COUNTIF('Korrelation Nachr. u. Bekannt'!C46:L46,"1")</f>
        <v>0</v>
      </c>
      <c r="G46">
        <v>21</v>
      </c>
      <c r="H46">
        <v>0.888077642240229</v>
      </c>
      <c r="I46">
        <v>-0.888077642240229</v>
      </c>
    </row>
    <row r="47" spans="1:9" x14ac:dyDescent="0.2">
      <c r="A47" s="1">
        <v>46</v>
      </c>
      <c r="B47" s="1">
        <v>3</v>
      </c>
      <c r="C47">
        <f>COUNTIF('Korrelation Nachr. u. Bekannt'!C47:L47,"1")</f>
        <v>1</v>
      </c>
      <c r="G47">
        <v>22</v>
      </c>
      <c r="H47">
        <v>2.0309856646781212</v>
      </c>
      <c r="I47">
        <v>1.9690143353218788</v>
      </c>
    </row>
    <row r="48" spans="1:9" x14ac:dyDescent="0.2">
      <c r="A48" s="1">
        <v>47</v>
      </c>
      <c r="B48" s="1">
        <v>2</v>
      </c>
      <c r="C48">
        <f>COUNTIF('Korrelation Nachr. u. Bekannt'!C48:L48,"1")</f>
        <v>0</v>
      </c>
      <c r="G48">
        <v>23</v>
      </c>
      <c r="H48">
        <v>0.888077642240229</v>
      </c>
      <c r="I48">
        <v>-0.888077642240229</v>
      </c>
    </row>
    <row r="49" spans="1:9" x14ac:dyDescent="0.2">
      <c r="A49" s="1">
        <v>48</v>
      </c>
      <c r="B49" s="1">
        <v>3</v>
      </c>
      <c r="C49">
        <f>COUNTIF('Korrelation Nachr. u. Bekannt'!C49:L49,"1")</f>
        <v>1</v>
      </c>
      <c r="G49">
        <v>24</v>
      </c>
      <c r="H49">
        <v>1.4595316534591751</v>
      </c>
      <c r="I49">
        <v>-0.45953165345917513</v>
      </c>
    </row>
    <row r="50" spans="1:9" x14ac:dyDescent="0.2">
      <c r="A50" s="1">
        <v>49</v>
      </c>
      <c r="B50" s="1">
        <v>3</v>
      </c>
      <c r="C50">
        <f>COUNTIF('Korrelation Nachr. u. Bekannt'!C50:L50,"1")</f>
        <v>2</v>
      </c>
      <c r="G50">
        <v>25</v>
      </c>
      <c r="H50">
        <v>1.4595316534591751</v>
      </c>
      <c r="I50">
        <v>-0.45953165345917513</v>
      </c>
    </row>
    <row r="51" spans="1:9" x14ac:dyDescent="0.2">
      <c r="A51" s="1">
        <v>50</v>
      </c>
      <c r="B51" s="1">
        <v>2</v>
      </c>
      <c r="C51">
        <f>COUNTIF('Korrelation Nachr. u. Bekannt'!C51:L51,"1")</f>
        <v>0</v>
      </c>
      <c r="G51">
        <v>26</v>
      </c>
      <c r="H51">
        <v>1.4595316534591751</v>
      </c>
      <c r="I51">
        <v>1.5404683465408249</v>
      </c>
    </row>
    <row r="52" spans="1:9" x14ac:dyDescent="0.2">
      <c r="A52" s="1">
        <v>51</v>
      </c>
      <c r="B52" s="1">
        <v>1</v>
      </c>
      <c r="C52">
        <f>COUNTIF('Korrelation Nachr. u. Bekannt'!C52:L52,"1")</f>
        <v>1</v>
      </c>
      <c r="G52">
        <v>27</v>
      </c>
      <c r="H52">
        <v>1.4595316534591751</v>
      </c>
      <c r="I52">
        <v>0.54046834654082487</v>
      </c>
    </row>
    <row r="53" spans="1:9" x14ac:dyDescent="0.2">
      <c r="A53" s="1">
        <v>52</v>
      </c>
      <c r="B53" s="1">
        <v>2</v>
      </c>
      <c r="C53">
        <f>COUNTIF('Korrelation Nachr. u. Bekannt'!C53:L53,"1")</f>
        <v>0</v>
      </c>
      <c r="G53">
        <v>28</v>
      </c>
      <c r="H53">
        <v>1.4595316534591751</v>
      </c>
      <c r="I53">
        <v>-0.45953165345917513</v>
      </c>
    </row>
    <row r="54" spans="1:9" x14ac:dyDescent="0.2">
      <c r="A54" s="1">
        <v>53</v>
      </c>
      <c r="B54" s="1">
        <v>2</v>
      </c>
      <c r="C54">
        <f>COUNTIF('Korrelation Nachr. u. Bekannt'!C54:L54,"1")</f>
        <v>1</v>
      </c>
      <c r="G54">
        <v>29</v>
      </c>
      <c r="H54">
        <v>0.888077642240229</v>
      </c>
      <c r="I54">
        <v>0.111922357759771</v>
      </c>
    </row>
    <row r="55" spans="1:9" x14ac:dyDescent="0.2">
      <c r="A55" s="1">
        <v>54</v>
      </c>
      <c r="B55" s="1">
        <v>2</v>
      </c>
      <c r="C55">
        <f>COUNTIF('Korrelation Nachr. u. Bekannt'!C55:L55,"1")</f>
        <v>1</v>
      </c>
      <c r="G55">
        <v>30</v>
      </c>
      <c r="H55">
        <v>2.0309856646781212</v>
      </c>
      <c r="I55">
        <v>-1.0309856646781212</v>
      </c>
    </row>
    <row r="56" spans="1:9" x14ac:dyDescent="0.2">
      <c r="A56" s="1">
        <v>55</v>
      </c>
      <c r="B56" s="1">
        <v>4</v>
      </c>
      <c r="C56">
        <f>COUNTIF('Korrelation Nachr. u. Bekannt'!C56:L56,"1")</f>
        <v>2</v>
      </c>
      <c r="G56">
        <v>31</v>
      </c>
      <c r="H56">
        <v>2.0309856646781212</v>
      </c>
      <c r="I56">
        <v>0.96901433532187875</v>
      </c>
    </row>
    <row r="57" spans="1:9" x14ac:dyDescent="0.2">
      <c r="A57" s="1">
        <v>56</v>
      </c>
      <c r="B57" s="1">
        <v>1</v>
      </c>
      <c r="C57">
        <f>COUNTIF('Korrelation Nachr. u. Bekannt'!C57:L57,"1")</f>
        <v>0</v>
      </c>
      <c r="G57">
        <v>32</v>
      </c>
      <c r="H57">
        <v>1.4595316534591751</v>
      </c>
      <c r="I57">
        <v>-0.45953165345917513</v>
      </c>
    </row>
    <row r="58" spans="1:9" x14ac:dyDescent="0.2">
      <c r="A58" s="1">
        <v>57</v>
      </c>
      <c r="B58" s="1">
        <v>3</v>
      </c>
      <c r="C58">
        <f>COUNTIF('Korrelation Nachr. u. Bekannt'!C58:L58,"1")</f>
        <v>2</v>
      </c>
      <c r="G58">
        <v>33</v>
      </c>
      <c r="H58">
        <v>1.4595316534591751</v>
      </c>
      <c r="I58">
        <v>-0.45953165345917513</v>
      </c>
    </row>
    <row r="59" spans="1:9" x14ac:dyDescent="0.2">
      <c r="A59" s="1">
        <v>58</v>
      </c>
      <c r="B59" s="1">
        <v>4</v>
      </c>
      <c r="C59">
        <f>COUNTIF('Korrelation Nachr. u. Bekannt'!C59:L59,"1")</f>
        <v>3</v>
      </c>
      <c r="G59">
        <v>34</v>
      </c>
      <c r="H59">
        <v>0.31662363102128288</v>
      </c>
      <c r="I59">
        <v>0.68337636897871712</v>
      </c>
    </row>
    <row r="60" spans="1:9" x14ac:dyDescent="0.2">
      <c r="A60" s="1">
        <v>59</v>
      </c>
      <c r="B60" s="1">
        <v>3</v>
      </c>
      <c r="C60">
        <f>COUNTIF('Korrelation Nachr. u. Bekannt'!C60:L60,"1")</f>
        <v>2</v>
      </c>
      <c r="G60">
        <v>35</v>
      </c>
      <c r="H60">
        <v>1.4595316534591751</v>
      </c>
      <c r="I60">
        <v>1.5404683465408249</v>
      </c>
    </row>
    <row r="61" spans="1:9" x14ac:dyDescent="0.2">
      <c r="A61" s="1">
        <v>60</v>
      </c>
      <c r="B61" s="1">
        <v>2</v>
      </c>
      <c r="C61">
        <f>COUNTIF('Korrelation Nachr. u. Bekannt'!C61:L61,"1")</f>
        <v>0</v>
      </c>
      <c r="G61">
        <v>36</v>
      </c>
      <c r="H61">
        <v>1.4595316534591751</v>
      </c>
      <c r="I61">
        <v>1.5404683465408249</v>
      </c>
    </row>
    <row r="62" spans="1:9" x14ac:dyDescent="0.2">
      <c r="A62" s="1">
        <v>61</v>
      </c>
      <c r="B62" s="1">
        <v>3</v>
      </c>
      <c r="C62">
        <f>COUNTIF('Korrelation Nachr. u. Bekannt'!C62:L62,"1")</f>
        <v>4</v>
      </c>
      <c r="G62">
        <v>37</v>
      </c>
      <c r="H62">
        <v>0.888077642240229</v>
      </c>
      <c r="I62">
        <v>-0.888077642240229</v>
      </c>
    </row>
    <row r="63" spans="1:9" x14ac:dyDescent="0.2">
      <c r="A63" s="1">
        <v>62</v>
      </c>
      <c r="B63" s="1">
        <v>3</v>
      </c>
      <c r="C63">
        <f>COUNTIF('Korrelation Nachr. u. Bekannt'!C63:L63,"1")</f>
        <v>0</v>
      </c>
      <c r="G63">
        <v>38</v>
      </c>
      <c r="H63">
        <v>0.888077642240229</v>
      </c>
      <c r="I63">
        <v>-0.888077642240229</v>
      </c>
    </row>
    <row r="64" spans="1:9" x14ac:dyDescent="0.2">
      <c r="A64" s="1">
        <v>63</v>
      </c>
      <c r="B64" s="1">
        <v>2</v>
      </c>
      <c r="C64">
        <f>COUNTIF('Korrelation Nachr. u. Bekannt'!C64:L64,"1")</f>
        <v>1</v>
      </c>
      <c r="G64">
        <v>39</v>
      </c>
      <c r="H64">
        <v>1.4595316534591751</v>
      </c>
      <c r="I64">
        <v>-0.45953165345917513</v>
      </c>
    </row>
    <row r="65" spans="1:9" x14ac:dyDescent="0.2">
      <c r="A65" s="1">
        <v>64</v>
      </c>
      <c r="B65" s="1">
        <v>4</v>
      </c>
      <c r="C65">
        <f>COUNTIF('Korrelation Nachr. u. Bekannt'!C65:L65,"1")</f>
        <v>2</v>
      </c>
      <c r="G65">
        <v>40</v>
      </c>
      <c r="H65">
        <v>2.0309856646781212</v>
      </c>
      <c r="I65">
        <v>-3.098566467812125E-2</v>
      </c>
    </row>
    <row r="66" spans="1:9" x14ac:dyDescent="0.2">
      <c r="A66" s="1">
        <v>65</v>
      </c>
      <c r="B66" s="1">
        <v>1</v>
      </c>
      <c r="C66">
        <f>COUNTIF('Korrelation Nachr. u. Bekannt'!C66:L66,"1")</f>
        <v>0</v>
      </c>
      <c r="G66">
        <v>41</v>
      </c>
      <c r="H66">
        <v>1.4595316534591751</v>
      </c>
      <c r="I66">
        <v>-0.45953165345917513</v>
      </c>
    </row>
    <row r="67" spans="1:9" x14ac:dyDescent="0.2">
      <c r="A67" s="1">
        <v>66</v>
      </c>
      <c r="B67" s="1">
        <v>4</v>
      </c>
      <c r="C67">
        <f>COUNTIF('Korrelation Nachr. u. Bekannt'!C67:L67,"1")</f>
        <v>1</v>
      </c>
      <c r="G67">
        <v>42</v>
      </c>
      <c r="H67">
        <v>0.888077642240229</v>
      </c>
      <c r="I67">
        <v>1.111922357759771</v>
      </c>
    </row>
    <row r="68" spans="1:9" x14ac:dyDescent="0.2">
      <c r="A68" s="1">
        <v>67</v>
      </c>
      <c r="B68" s="1">
        <v>1</v>
      </c>
      <c r="C68">
        <f>COUNTIF('Korrelation Nachr. u. Bekannt'!C68:L68,"1")</f>
        <v>0</v>
      </c>
      <c r="G68">
        <v>43</v>
      </c>
      <c r="H68">
        <v>1.4595316534591751</v>
      </c>
      <c r="I68">
        <v>-1.4595316534591751</v>
      </c>
    </row>
    <row r="69" spans="1:9" x14ac:dyDescent="0.2">
      <c r="A69" s="1">
        <v>68</v>
      </c>
      <c r="B69" s="1">
        <v>2</v>
      </c>
      <c r="C69">
        <f>COUNTIF('Korrelation Nachr. u. Bekannt'!C69:L69,"1")</f>
        <v>1</v>
      </c>
      <c r="G69">
        <v>44</v>
      </c>
      <c r="H69">
        <v>2.0309856646781212</v>
      </c>
      <c r="I69">
        <v>-3.098566467812125E-2</v>
      </c>
    </row>
    <row r="70" spans="1:9" x14ac:dyDescent="0.2">
      <c r="A70" s="1">
        <v>69</v>
      </c>
      <c r="B70" s="1">
        <v>2</v>
      </c>
      <c r="C70">
        <f>COUNTIF('Korrelation Nachr. u. Bekannt'!C70:L70,"1")</f>
        <v>1</v>
      </c>
      <c r="G70">
        <v>45</v>
      </c>
      <c r="H70">
        <v>0.888077642240229</v>
      </c>
      <c r="I70">
        <v>-0.888077642240229</v>
      </c>
    </row>
    <row r="71" spans="1:9" x14ac:dyDescent="0.2">
      <c r="A71" s="1">
        <v>70</v>
      </c>
      <c r="B71" s="1">
        <v>3</v>
      </c>
      <c r="C71">
        <f>COUNTIF('Korrelation Nachr. u. Bekannt'!C71:L71,"1")</f>
        <v>1</v>
      </c>
      <c r="G71">
        <v>46</v>
      </c>
      <c r="H71">
        <v>1.4595316534591751</v>
      </c>
      <c r="I71">
        <v>-0.45953165345917513</v>
      </c>
    </row>
    <row r="72" spans="1:9" x14ac:dyDescent="0.2">
      <c r="A72" s="1">
        <v>71</v>
      </c>
      <c r="B72" s="1">
        <v>2</v>
      </c>
      <c r="C72">
        <f>COUNTIF('Korrelation Nachr. u. Bekannt'!C72:L72,"1")</f>
        <v>3</v>
      </c>
      <c r="G72">
        <v>47</v>
      </c>
      <c r="H72">
        <v>0.888077642240229</v>
      </c>
      <c r="I72">
        <v>-0.888077642240229</v>
      </c>
    </row>
    <row r="73" spans="1:9" x14ac:dyDescent="0.2">
      <c r="A73" s="1">
        <v>72</v>
      </c>
      <c r="B73" s="1">
        <v>4</v>
      </c>
      <c r="C73">
        <f>COUNTIF('Korrelation Nachr. u. Bekannt'!C73:L73,"1")</f>
        <v>2</v>
      </c>
      <c r="G73">
        <v>48</v>
      </c>
      <c r="H73">
        <v>1.4595316534591751</v>
      </c>
      <c r="I73">
        <v>-0.45953165345917513</v>
      </c>
    </row>
    <row r="74" spans="1:9" x14ac:dyDescent="0.2">
      <c r="A74" s="1">
        <v>73</v>
      </c>
      <c r="B74" s="1">
        <v>1</v>
      </c>
      <c r="C74">
        <f>COUNTIF('Korrelation Nachr. u. Bekannt'!C74:L74,"1")</f>
        <v>1</v>
      </c>
      <c r="G74">
        <v>49</v>
      </c>
      <c r="H74">
        <v>1.4595316534591751</v>
      </c>
      <c r="I74">
        <v>0.54046834654082487</v>
      </c>
    </row>
    <row r="75" spans="1:9" x14ac:dyDescent="0.2">
      <c r="A75" s="1">
        <v>74</v>
      </c>
      <c r="B75" s="1">
        <v>1</v>
      </c>
      <c r="C75">
        <f>COUNTIF('Korrelation Nachr. u. Bekannt'!C75:L75,"1")</f>
        <v>0</v>
      </c>
      <c r="G75">
        <v>50</v>
      </c>
      <c r="H75">
        <v>0.888077642240229</v>
      </c>
      <c r="I75">
        <v>-0.888077642240229</v>
      </c>
    </row>
    <row r="76" spans="1:9" x14ac:dyDescent="0.2">
      <c r="A76" s="1">
        <v>75</v>
      </c>
      <c r="B76" s="1">
        <v>2</v>
      </c>
      <c r="C76">
        <f>COUNTIF('Korrelation Nachr. u. Bekannt'!C76:L76,"1")</f>
        <v>2</v>
      </c>
      <c r="G76">
        <v>51</v>
      </c>
      <c r="H76">
        <v>0.31662363102128288</v>
      </c>
      <c r="I76">
        <v>0.68337636897871712</v>
      </c>
    </row>
    <row r="77" spans="1:9" x14ac:dyDescent="0.2">
      <c r="A77" s="1">
        <v>76</v>
      </c>
      <c r="B77" s="1">
        <v>3</v>
      </c>
      <c r="C77">
        <f>COUNTIF('Korrelation Nachr. u. Bekannt'!C77:L77,"1")</f>
        <v>3</v>
      </c>
      <c r="G77">
        <v>52</v>
      </c>
      <c r="H77">
        <v>0.888077642240229</v>
      </c>
      <c r="I77">
        <v>-0.888077642240229</v>
      </c>
    </row>
    <row r="78" spans="1:9" x14ac:dyDescent="0.2">
      <c r="A78" s="1">
        <v>77</v>
      </c>
      <c r="B78" s="1">
        <v>3</v>
      </c>
      <c r="C78">
        <f>COUNTIF('Korrelation Nachr. u. Bekannt'!C78:L78,"1")</f>
        <v>2</v>
      </c>
      <c r="G78">
        <v>53</v>
      </c>
      <c r="H78">
        <v>0.888077642240229</v>
      </c>
      <c r="I78">
        <v>0.111922357759771</v>
      </c>
    </row>
    <row r="79" spans="1:9" x14ac:dyDescent="0.2">
      <c r="A79" s="1">
        <v>78</v>
      </c>
      <c r="B79" s="1">
        <v>2</v>
      </c>
      <c r="C79">
        <f>COUNTIF('Korrelation Nachr. u. Bekannt'!C79:L79,"1")</f>
        <v>0</v>
      </c>
      <c r="G79">
        <v>54</v>
      </c>
      <c r="H79">
        <v>0.888077642240229</v>
      </c>
      <c r="I79">
        <v>0.111922357759771</v>
      </c>
    </row>
    <row r="80" spans="1:9" x14ac:dyDescent="0.2">
      <c r="A80" s="1">
        <v>79</v>
      </c>
      <c r="B80" s="1">
        <v>2</v>
      </c>
      <c r="C80">
        <f>COUNTIF('Korrelation Nachr. u. Bekannt'!C80:L80,"1")</f>
        <v>1</v>
      </c>
      <c r="G80">
        <v>55</v>
      </c>
      <c r="H80">
        <v>2.0309856646781212</v>
      </c>
      <c r="I80">
        <v>-3.098566467812125E-2</v>
      </c>
    </row>
    <row r="81" spans="1:9" x14ac:dyDescent="0.2">
      <c r="A81" s="1">
        <v>80</v>
      </c>
      <c r="B81" s="1">
        <v>4</v>
      </c>
      <c r="C81">
        <f>COUNTIF('Korrelation Nachr. u. Bekannt'!C81:L81,"1")</f>
        <v>1</v>
      </c>
      <c r="G81">
        <v>56</v>
      </c>
      <c r="H81">
        <v>0.31662363102128288</v>
      </c>
      <c r="I81">
        <v>-0.31662363102128288</v>
      </c>
    </row>
    <row r="82" spans="1:9" x14ac:dyDescent="0.2">
      <c r="A82" s="1">
        <v>81</v>
      </c>
      <c r="B82" s="1">
        <v>1</v>
      </c>
      <c r="C82">
        <f>COUNTIF('Korrelation Nachr. u. Bekannt'!C82:L82,"1")</f>
        <v>1</v>
      </c>
      <c r="G82">
        <v>57</v>
      </c>
      <c r="H82">
        <v>1.4595316534591751</v>
      </c>
      <c r="I82">
        <v>0.54046834654082487</v>
      </c>
    </row>
    <row r="83" spans="1:9" x14ac:dyDescent="0.2">
      <c r="A83" s="1">
        <v>82</v>
      </c>
      <c r="B83" s="1">
        <v>2</v>
      </c>
      <c r="C83">
        <f>COUNTIF('Korrelation Nachr. u. Bekannt'!C83:L83,"1")</f>
        <v>2</v>
      </c>
      <c r="G83">
        <v>58</v>
      </c>
      <c r="H83">
        <v>2.0309856646781212</v>
      </c>
      <c r="I83">
        <v>0.96901433532187875</v>
      </c>
    </row>
    <row r="84" spans="1:9" x14ac:dyDescent="0.2">
      <c r="A84" s="1">
        <v>83</v>
      </c>
      <c r="B84" s="1">
        <v>4</v>
      </c>
      <c r="C84">
        <f>COUNTIF('Korrelation Nachr. u. Bekannt'!C84:L84,"1")</f>
        <v>2</v>
      </c>
      <c r="G84">
        <v>59</v>
      </c>
      <c r="H84">
        <v>1.4595316534591751</v>
      </c>
      <c r="I84">
        <v>0.54046834654082487</v>
      </c>
    </row>
    <row r="85" spans="1:9" x14ac:dyDescent="0.2">
      <c r="A85" s="1">
        <v>84</v>
      </c>
      <c r="B85" s="1">
        <v>3</v>
      </c>
      <c r="C85">
        <f>COUNTIF('Korrelation Nachr. u. Bekannt'!C85:L85,"1")</f>
        <v>3</v>
      </c>
      <c r="G85">
        <v>60</v>
      </c>
      <c r="H85">
        <v>0.888077642240229</v>
      </c>
      <c r="I85">
        <v>-0.888077642240229</v>
      </c>
    </row>
    <row r="86" spans="1:9" x14ac:dyDescent="0.2">
      <c r="A86" s="1">
        <v>85</v>
      </c>
      <c r="B86" s="1">
        <v>3</v>
      </c>
      <c r="C86">
        <f>COUNTIF('Korrelation Nachr. u. Bekannt'!C86:L86,"1")</f>
        <v>0</v>
      </c>
      <c r="G86">
        <v>61</v>
      </c>
      <c r="H86">
        <v>1.4595316534591751</v>
      </c>
      <c r="I86">
        <v>2.5404683465408251</v>
      </c>
    </row>
    <row r="87" spans="1:9" x14ac:dyDescent="0.2">
      <c r="A87" s="1">
        <v>86</v>
      </c>
      <c r="B87" s="1">
        <v>3</v>
      </c>
      <c r="C87">
        <f>COUNTIF('Korrelation Nachr. u. Bekannt'!C87:L87,"1")</f>
        <v>3</v>
      </c>
      <c r="G87">
        <v>62</v>
      </c>
      <c r="H87">
        <v>1.4595316534591751</v>
      </c>
      <c r="I87">
        <v>-1.4595316534591751</v>
      </c>
    </row>
    <row r="88" spans="1:9" x14ac:dyDescent="0.2">
      <c r="A88" s="1">
        <v>87</v>
      </c>
      <c r="B88" s="1">
        <v>2</v>
      </c>
      <c r="C88">
        <f>COUNTIF('Korrelation Nachr. u. Bekannt'!C88:L88,"1")</f>
        <v>3</v>
      </c>
      <c r="G88">
        <v>63</v>
      </c>
      <c r="H88">
        <v>0.888077642240229</v>
      </c>
      <c r="I88">
        <v>0.111922357759771</v>
      </c>
    </row>
    <row r="89" spans="1:9" x14ac:dyDescent="0.2">
      <c r="A89" s="1">
        <v>88</v>
      </c>
      <c r="B89" s="1">
        <v>2</v>
      </c>
      <c r="C89">
        <f>COUNTIF('Korrelation Nachr. u. Bekannt'!C89:L89,"1")</f>
        <v>1</v>
      </c>
      <c r="G89">
        <v>64</v>
      </c>
      <c r="H89">
        <v>2.0309856646781212</v>
      </c>
      <c r="I89">
        <v>-3.098566467812125E-2</v>
      </c>
    </row>
    <row r="90" spans="1:9" x14ac:dyDescent="0.2">
      <c r="A90" s="1">
        <v>89</v>
      </c>
      <c r="B90" s="1">
        <v>2</v>
      </c>
      <c r="C90">
        <f>COUNTIF('Korrelation Nachr. u. Bekannt'!C90:L90,"1")</f>
        <v>0</v>
      </c>
      <c r="G90">
        <v>65</v>
      </c>
      <c r="H90">
        <v>0.31662363102128288</v>
      </c>
      <c r="I90">
        <v>-0.31662363102128288</v>
      </c>
    </row>
    <row r="91" spans="1:9" x14ac:dyDescent="0.2">
      <c r="A91" s="1">
        <v>90</v>
      </c>
      <c r="B91" s="1">
        <v>2</v>
      </c>
      <c r="C91">
        <f>COUNTIF('Korrelation Nachr. u. Bekannt'!C91:L91,"1")</f>
        <v>0</v>
      </c>
      <c r="G91">
        <v>66</v>
      </c>
      <c r="H91">
        <v>2.0309856646781212</v>
      </c>
      <c r="I91">
        <v>-1.0309856646781212</v>
      </c>
    </row>
    <row r="92" spans="1:9" x14ac:dyDescent="0.2">
      <c r="A92" s="1">
        <v>91</v>
      </c>
      <c r="B92" s="1">
        <v>3</v>
      </c>
      <c r="C92">
        <f>COUNTIF('Korrelation Nachr. u. Bekannt'!C92:L92,"1")</f>
        <v>0</v>
      </c>
      <c r="G92">
        <v>67</v>
      </c>
      <c r="H92">
        <v>0.31662363102128288</v>
      </c>
      <c r="I92">
        <v>-0.31662363102128288</v>
      </c>
    </row>
    <row r="93" spans="1:9" x14ac:dyDescent="0.2">
      <c r="A93" s="1">
        <v>92</v>
      </c>
      <c r="B93" s="1">
        <v>2</v>
      </c>
      <c r="C93">
        <f>COUNTIF('Korrelation Nachr. u. Bekannt'!C93:L93,"1")</f>
        <v>0</v>
      </c>
      <c r="G93">
        <v>68</v>
      </c>
      <c r="H93">
        <v>0.888077642240229</v>
      </c>
      <c r="I93">
        <v>0.111922357759771</v>
      </c>
    </row>
    <row r="94" spans="1:9" x14ac:dyDescent="0.2">
      <c r="A94" s="1">
        <v>93</v>
      </c>
      <c r="B94" s="1">
        <v>2</v>
      </c>
      <c r="C94">
        <f>COUNTIF('Korrelation Nachr. u. Bekannt'!C94:L94,"1")</f>
        <v>5</v>
      </c>
      <c r="G94">
        <v>69</v>
      </c>
      <c r="H94">
        <v>0.888077642240229</v>
      </c>
      <c r="I94">
        <v>0.111922357759771</v>
      </c>
    </row>
    <row r="95" spans="1:9" x14ac:dyDescent="0.2">
      <c r="A95" s="1">
        <v>94</v>
      </c>
      <c r="B95" s="1">
        <v>3</v>
      </c>
      <c r="C95">
        <f>COUNTIF('Korrelation Nachr. u. Bekannt'!C95:L95,"1")</f>
        <v>0</v>
      </c>
      <c r="G95">
        <v>70</v>
      </c>
      <c r="H95">
        <v>1.4595316534591751</v>
      </c>
      <c r="I95">
        <v>-0.45953165345917513</v>
      </c>
    </row>
    <row r="96" spans="1:9" x14ac:dyDescent="0.2">
      <c r="A96" s="1">
        <v>95</v>
      </c>
      <c r="B96" s="1">
        <v>3</v>
      </c>
      <c r="C96">
        <f>COUNTIF('Korrelation Nachr. u. Bekannt'!C96:L96,"1")</f>
        <v>2</v>
      </c>
      <c r="G96">
        <v>71</v>
      </c>
      <c r="H96">
        <v>0.888077642240229</v>
      </c>
      <c r="I96">
        <v>2.111922357759771</v>
      </c>
    </row>
    <row r="97" spans="1:9" x14ac:dyDescent="0.2">
      <c r="A97" s="1">
        <v>96</v>
      </c>
      <c r="B97" s="1">
        <v>2</v>
      </c>
      <c r="C97">
        <f>COUNTIF('Korrelation Nachr. u. Bekannt'!C97:L97,"1")</f>
        <v>0</v>
      </c>
      <c r="G97">
        <v>72</v>
      </c>
      <c r="H97">
        <v>2.0309856646781212</v>
      </c>
      <c r="I97">
        <v>-3.098566467812125E-2</v>
      </c>
    </row>
    <row r="98" spans="1:9" x14ac:dyDescent="0.2">
      <c r="A98" s="1">
        <v>97</v>
      </c>
      <c r="B98" s="1">
        <v>3</v>
      </c>
      <c r="C98">
        <f>COUNTIF('Korrelation Nachr. u. Bekannt'!C98:L98,"1")</f>
        <v>4</v>
      </c>
      <c r="G98">
        <v>73</v>
      </c>
      <c r="H98">
        <v>0.31662363102128288</v>
      </c>
      <c r="I98">
        <v>0.68337636897871712</v>
      </c>
    </row>
    <row r="99" spans="1:9" x14ac:dyDescent="0.2">
      <c r="A99" s="1">
        <v>98</v>
      </c>
      <c r="B99" s="1">
        <v>3</v>
      </c>
      <c r="C99">
        <f>COUNTIF('Korrelation Nachr. u. Bekannt'!C99:L99,"1")</f>
        <v>10</v>
      </c>
      <c r="G99">
        <v>74</v>
      </c>
      <c r="H99">
        <v>0.31662363102128288</v>
      </c>
      <c r="I99">
        <v>-0.31662363102128288</v>
      </c>
    </row>
    <row r="100" spans="1:9" x14ac:dyDescent="0.2">
      <c r="A100" s="1">
        <v>99</v>
      </c>
      <c r="B100" s="1">
        <v>4</v>
      </c>
      <c r="C100">
        <f>COUNTIF('Korrelation Nachr. u. Bekannt'!C100:L100,"1")</f>
        <v>1</v>
      </c>
      <c r="G100">
        <v>75</v>
      </c>
      <c r="H100">
        <v>0.888077642240229</v>
      </c>
      <c r="I100">
        <v>1.111922357759771</v>
      </c>
    </row>
    <row r="101" spans="1:9" x14ac:dyDescent="0.2">
      <c r="A101" s="1">
        <v>100</v>
      </c>
      <c r="B101" s="1">
        <v>4</v>
      </c>
      <c r="C101">
        <f>COUNTIF('Korrelation Nachr. u. Bekannt'!C101:L101,"1")</f>
        <v>4</v>
      </c>
      <c r="G101">
        <v>76</v>
      </c>
      <c r="H101">
        <v>1.4595316534591751</v>
      </c>
      <c r="I101">
        <v>1.5404683465408249</v>
      </c>
    </row>
    <row r="102" spans="1:9" x14ac:dyDescent="0.2">
      <c r="A102" s="1">
        <v>101</v>
      </c>
      <c r="B102" s="1">
        <v>3</v>
      </c>
      <c r="C102">
        <f>COUNTIF('Korrelation Nachr. u. Bekannt'!C102:L102,"1")</f>
        <v>1</v>
      </c>
      <c r="G102">
        <v>77</v>
      </c>
      <c r="H102">
        <v>1.4595316534591751</v>
      </c>
      <c r="I102">
        <v>0.54046834654082487</v>
      </c>
    </row>
    <row r="103" spans="1:9" x14ac:dyDescent="0.2">
      <c r="A103" s="1">
        <v>102</v>
      </c>
      <c r="B103" s="1">
        <v>3</v>
      </c>
      <c r="C103">
        <f>COUNTIF('Korrelation Nachr. u. Bekannt'!C103:L103,"1")</f>
        <v>1</v>
      </c>
      <c r="G103">
        <v>78</v>
      </c>
      <c r="H103">
        <v>0.888077642240229</v>
      </c>
      <c r="I103">
        <v>-0.888077642240229</v>
      </c>
    </row>
    <row r="104" spans="1:9" x14ac:dyDescent="0.2">
      <c r="A104" s="1">
        <v>103</v>
      </c>
      <c r="B104" s="1">
        <v>4</v>
      </c>
      <c r="C104">
        <f>COUNTIF('Korrelation Nachr. u. Bekannt'!C104:L104,"1")</f>
        <v>3</v>
      </c>
      <c r="G104">
        <v>79</v>
      </c>
      <c r="H104">
        <v>0.888077642240229</v>
      </c>
      <c r="I104">
        <v>0.111922357759771</v>
      </c>
    </row>
    <row r="105" spans="1:9" x14ac:dyDescent="0.2">
      <c r="A105" s="1">
        <v>104</v>
      </c>
      <c r="B105" s="1">
        <v>2</v>
      </c>
      <c r="C105">
        <f>COUNTIF('Korrelation Nachr. u. Bekannt'!C105:L105,"1")</f>
        <v>1</v>
      </c>
      <c r="G105">
        <v>80</v>
      </c>
      <c r="H105">
        <v>2.0309856646781212</v>
      </c>
      <c r="I105">
        <v>-1.0309856646781212</v>
      </c>
    </row>
    <row r="106" spans="1:9" x14ac:dyDescent="0.2">
      <c r="A106" s="1">
        <v>105</v>
      </c>
      <c r="B106" s="1">
        <v>2</v>
      </c>
      <c r="C106">
        <f>COUNTIF('Korrelation Nachr. u. Bekannt'!C106:L106,"1")</f>
        <v>0</v>
      </c>
      <c r="G106">
        <v>81</v>
      </c>
      <c r="H106">
        <v>0.31662363102128288</v>
      </c>
      <c r="I106">
        <v>0.68337636897871712</v>
      </c>
    </row>
    <row r="107" spans="1:9" x14ac:dyDescent="0.2">
      <c r="A107" s="1">
        <v>106</v>
      </c>
      <c r="B107" s="1">
        <v>3</v>
      </c>
      <c r="C107">
        <f>COUNTIF('Korrelation Nachr. u. Bekannt'!C107:L107,"1")</f>
        <v>0</v>
      </c>
      <c r="G107">
        <v>82</v>
      </c>
      <c r="H107">
        <v>0.888077642240229</v>
      </c>
      <c r="I107">
        <v>1.111922357759771</v>
      </c>
    </row>
    <row r="108" spans="1:9" x14ac:dyDescent="0.2">
      <c r="A108" s="1">
        <v>107</v>
      </c>
      <c r="B108" s="1">
        <v>2</v>
      </c>
      <c r="C108">
        <f>COUNTIF('Korrelation Nachr. u. Bekannt'!C108:L108,"1")</f>
        <v>1</v>
      </c>
      <c r="G108">
        <v>83</v>
      </c>
      <c r="H108">
        <v>2.0309856646781212</v>
      </c>
      <c r="I108">
        <v>-3.098566467812125E-2</v>
      </c>
    </row>
    <row r="109" spans="1:9" x14ac:dyDescent="0.2">
      <c r="A109" s="1">
        <v>108</v>
      </c>
      <c r="B109" s="1">
        <v>1</v>
      </c>
      <c r="C109">
        <f>COUNTIF('Korrelation Nachr. u. Bekannt'!C109:L109,"1")</f>
        <v>0</v>
      </c>
      <c r="G109">
        <v>84</v>
      </c>
      <c r="H109">
        <v>1.4595316534591751</v>
      </c>
      <c r="I109">
        <v>1.5404683465408249</v>
      </c>
    </row>
    <row r="110" spans="1:9" x14ac:dyDescent="0.2">
      <c r="A110" s="1">
        <v>109</v>
      </c>
      <c r="B110" s="1">
        <v>2</v>
      </c>
      <c r="C110">
        <f>COUNTIF('Korrelation Nachr. u. Bekannt'!C110:L110,"1")</f>
        <v>0</v>
      </c>
      <c r="G110">
        <v>85</v>
      </c>
      <c r="H110">
        <v>1.4595316534591751</v>
      </c>
      <c r="I110">
        <v>-1.4595316534591751</v>
      </c>
    </row>
    <row r="111" spans="1:9" x14ac:dyDescent="0.2">
      <c r="A111" s="1">
        <v>110</v>
      </c>
      <c r="B111" s="1">
        <v>3</v>
      </c>
      <c r="C111">
        <f>COUNTIF('Korrelation Nachr. u. Bekannt'!C111:L111,"1")</f>
        <v>0</v>
      </c>
      <c r="G111">
        <v>86</v>
      </c>
      <c r="H111">
        <v>1.4595316534591751</v>
      </c>
      <c r="I111">
        <v>1.5404683465408249</v>
      </c>
    </row>
    <row r="112" spans="1:9" x14ac:dyDescent="0.2">
      <c r="A112" s="1">
        <v>111</v>
      </c>
      <c r="B112" s="1">
        <v>2</v>
      </c>
      <c r="C112">
        <f>COUNTIF('Korrelation Nachr. u. Bekannt'!C112:L112,"1")</f>
        <v>0</v>
      </c>
      <c r="G112">
        <v>87</v>
      </c>
      <c r="H112">
        <v>0.888077642240229</v>
      </c>
      <c r="I112">
        <v>2.111922357759771</v>
      </c>
    </row>
    <row r="113" spans="1:9" x14ac:dyDescent="0.2">
      <c r="A113" s="1">
        <v>112</v>
      </c>
      <c r="B113" s="1">
        <v>3</v>
      </c>
      <c r="C113">
        <f>COUNTIF('Korrelation Nachr. u. Bekannt'!C113:L113,"1")</f>
        <v>0</v>
      </c>
      <c r="G113">
        <v>88</v>
      </c>
      <c r="H113">
        <v>0.888077642240229</v>
      </c>
      <c r="I113">
        <v>0.111922357759771</v>
      </c>
    </row>
    <row r="114" spans="1:9" x14ac:dyDescent="0.2">
      <c r="A114" s="1">
        <v>113</v>
      </c>
      <c r="B114" s="1">
        <v>2</v>
      </c>
      <c r="C114">
        <f>COUNTIF('Korrelation Nachr. u. Bekannt'!C114:L114,"1")</f>
        <v>0</v>
      </c>
      <c r="G114">
        <v>89</v>
      </c>
      <c r="H114">
        <v>0.888077642240229</v>
      </c>
      <c r="I114">
        <v>-0.888077642240229</v>
      </c>
    </row>
    <row r="115" spans="1:9" x14ac:dyDescent="0.2">
      <c r="A115" s="1">
        <v>114</v>
      </c>
      <c r="B115" s="1">
        <v>4</v>
      </c>
      <c r="C115">
        <f>COUNTIF('Korrelation Nachr. u. Bekannt'!C115:L115,"1")</f>
        <v>3</v>
      </c>
      <c r="G115">
        <v>90</v>
      </c>
      <c r="H115">
        <v>0.888077642240229</v>
      </c>
      <c r="I115">
        <v>-0.888077642240229</v>
      </c>
    </row>
    <row r="116" spans="1:9" x14ac:dyDescent="0.2">
      <c r="A116" s="1">
        <v>115</v>
      </c>
      <c r="B116" s="1">
        <v>3</v>
      </c>
      <c r="C116">
        <f>COUNTIF('Korrelation Nachr. u. Bekannt'!C116:L116,"1")</f>
        <v>0</v>
      </c>
      <c r="G116">
        <v>91</v>
      </c>
      <c r="H116">
        <v>1.4595316534591751</v>
      </c>
      <c r="I116">
        <v>-1.4595316534591751</v>
      </c>
    </row>
    <row r="117" spans="1:9" x14ac:dyDescent="0.2">
      <c r="A117" s="1">
        <v>116</v>
      </c>
      <c r="B117" s="1">
        <v>3</v>
      </c>
      <c r="C117">
        <f>COUNTIF('Korrelation Nachr. u. Bekannt'!C117:L117,"1")</f>
        <v>2</v>
      </c>
      <c r="G117">
        <v>92</v>
      </c>
      <c r="H117">
        <v>0.888077642240229</v>
      </c>
      <c r="I117">
        <v>-0.888077642240229</v>
      </c>
    </row>
    <row r="118" spans="1:9" x14ac:dyDescent="0.2">
      <c r="A118" s="1">
        <v>117</v>
      </c>
      <c r="B118" s="1">
        <v>2</v>
      </c>
      <c r="C118">
        <f>COUNTIF('Korrelation Nachr. u. Bekannt'!C118:L118,"1")</f>
        <v>1</v>
      </c>
      <c r="G118">
        <v>93</v>
      </c>
      <c r="H118">
        <v>0.888077642240229</v>
      </c>
      <c r="I118">
        <v>4.111922357759771</v>
      </c>
    </row>
    <row r="119" spans="1:9" x14ac:dyDescent="0.2">
      <c r="A119" s="1">
        <v>118</v>
      </c>
      <c r="B119" s="1">
        <v>2</v>
      </c>
      <c r="C119">
        <f>COUNTIF('Korrelation Nachr. u. Bekannt'!C119:L119,"1")</f>
        <v>0</v>
      </c>
      <c r="G119">
        <v>94</v>
      </c>
      <c r="H119">
        <v>1.4595316534591751</v>
      </c>
      <c r="I119">
        <v>-1.4595316534591751</v>
      </c>
    </row>
    <row r="120" spans="1:9" x14ac:dyDescent="0.2">
      <c r="A120" s="1">
        <v>119</v>
      </c>
      <c r="B120" s="1">
        <v>3</v>
      </c>
      <c r="C120">
        <f>COUNTIF('Korrelation Nachr. u. Bekannt'!C120:L120,"1")</f>
        <v>0</v>
      </c>
      <c r="G120">
        <v>95</v>
      </c>
      <c r="H120">
        <v>1.4595316534591751</v>
      </c>
      <c r="I120">
        <v>0.54046834654082487</v>
      </c>
    </row>
    <row r="121" spans="1:9" x14ac:dyDescent="0.2">
      <c r="A121" s="1">
        <v>120</v>
      </c>
      <c r="B121" s="1">
        <v>1</v>
      </c>
      <c r="C121">
        <f>COUNTIF('Korrelation Nachr. u. Bekannt'!C121:L121,"1")</f>
        <v>0</v>
      </c>
      <c r="G121">
        <v>96</v>
      </c>
      <c r="H121">
        <v>0.888077642240229</v>
      </c>
      <c r="I121">
        <v>-0.888077642240229</v>
      </c>
    </row>
    <row r="122" spans="1:9" x14ac:dyDescent="0.2">
      <c r="G122">
        <v>97</v>
      </c>
      <c r="H122">
        <v>1.4595316534591751</v>
      </c>
      <c r="I122">
        <v>2.5404683465408251</v>
      </c>
    </row>
    <row r="123" spans="1:9" x14ac:dyDescent="0.2">
      <c r="G123">
        <v>98</v>
      </c>
      <c r="H123">
        <v>1.4595316534591751</v>
      </c>
      <c r="I123">
        <v>8.5404683465408251</v>
      </c>
    </row>
    <row r="124" spans="1:9" x14ac:dyDescent="0.2">
      <c r="G124">
        <v>99</v>
      </c>
      <c r="H124">
        <v>2.0309856646781212</v>
      </c>
      <c r="I124">
        <v>-1.0309856646781212</v>
      </c>
    </row>
    <row r="125" spans="1:9" x14ac:dyDescent="0.2">
      <c r="G125">
        <v>100</v>
      </c>
      <c r="H125">
        <v>2.0309856646781212</v>
      </c>
      <c r="I125">
        <v>1.9690143353218788</v>
      </c>
    </row>
    <row r="126" spans="1:9" x14ac:dyDescent="0.2">
      <c r="G126">
        <v>101</v>
      </c>
      <c r="H126">
        <v>1.4595316534591751</v>
      </c>
      <c r="I126">
        <v>-0.45953165345917513</v>
      </c>
    </row>
    <row r="127" spans="1:9" x14ac:dyDescent="0.2">
      <c r="G127">
        <v>102</v>
      </c>
      <c r="H127">
        <v>1.4595316534591751</v>
      </c>
      <c r="I127">
        <v>-0.45953165345917513</v>
      </c>
    </row>
    <row r="128" spans="1:9" x14ac:dyDescent="0.2">
      <c r="G128">
        <v>103</v>
      </c>
      <c r="H128">
        <v>2.0309856646781212</v>
      </c>
      <c r="I128">
        <v>0.96901433532187875</v>
      </c>
    </row>
    <row r="129" spans="7:9" x14ac:dyDescent="0.2">
      <c r="G129">
        <v>104</v>
      </c>
      <c r="H129">
        <v>0.888077642240229</v>
      </c>
      <c r="I129">
        <v>0.111922357759771</v>
      </c>
    </row>
    <row r="130" spans="7:9" x14ac:dyDescent="0.2">
      <c r="G130">
        <v>105</v>
      </c>
      <c r="H130">
        <v>0.888077642240229</v>
      </c>
      <c r="I130">
        <v>-0.888077642240229</v>
      </c>
    </row>
    <row r="131" spans="7:9" x14ac:dyDescent="0.2">
      <c r="G131">
        <v>106</v>
      </c>
      <c r="H131">
        <v>1.4595316534591751</v>
      </c>
      <c r="I131">
        <v>-1.4595316534591751</v>
      </c>
    </row>
    <row r="132" spans="7:9" x14ac:dyDescent="0.2">
      <c r="G132">
        <v>107</v>
      </c>
      <c r="H132">
        <v>0.888077642240229</v>
      </c>
      <c r="I132">
        <v>0.111922357759771</v>
      </c>
    </row>
    <row r="133" spans="7:9" x14ac:dyDescent="0.2">
      <c r="G133">
        <v>108</v>
      </c>
      <c r="H133">
        <v>0.31662363102128288</v>
      </c>
      <c r="I133">
        <v>-0.31662363102128288</v>
      </c>
    </row>
    <row r="134" spans="7:9" x14ac:dyDescent="0.2">
      <c r="G134">
        <v>109</v>
      </c>
      <c r="H134">
        <v>0.888077642240229</v>
      </c>
      <c r="I134">
        <v>-0.888077642240229</v>
      </c>
    </row>
    <row r="135" spans="7:9" x14ac:dyDescent="0.2">
      <c r="G135">
        <v>110</v>
      </c>
      <c r="H135">
        <v>1.4595316534591751</v>
      </c>
      <c r="I135">
        <v>-1.4595316534591751</v>
      </c>
    </row>
    <row r="136" spans="7:9" x14ac:dyDescent="0.2">
      <c r="G136">
        <v>111</v>
      </c>
      <c r="H136">
        <v>0.888077642240229</v>
      </c>
      <c r="I136">
        <v>-0.888077642240229</v>
      </c>
    </row>
    <row r="137" spans="7:9" x14ac:dyDescent="0.2">
      <c r="G137">
        <v>112</v>
      </c>
      <c r="H137">
        <v>1.4595316534591751</v>
      </c>
      <c r="I137">
        <v>-1.4595316534591751</v>
      </c>
    </row>
    <row r="138" spans="7:9" x14ac:dyDescent="0.2">
      <c r="G138">
        <v>113</v>
      </c>
      <c r="H138">
        <v>0.888077642240229</v>
      </c>
      <c r="I138">
        <v>-0.888077642240229</v>
      </c>
    </row>
    <row r="139" spans="7:9" x14ac:dyDescent="0.2">
      <c r="G139">
        <v>114</v>
      </c>
      <c r="H139">
        <v>2.0309856646781212</v>
      </c>
      <c r="I139">
        <v>0.96901433532187875</v>
      </c>
    </row>
    <row r="140" spans="7:9" x14ac:dyDescent="0.2">
      <c r="G140">
        <v>115</v>
      </c>
      <c r="H140">
        <v>1.4595316534591751</v>
      </c>
      <c r="I140">
        <v>-1.4595316534591751</v>
      </c>
    </row>
    <row r="141" spans="7:9" x14ac:dyDescent="0.2">
      <c r="G141">
        <v>116</v>
      </c>
      <c r="H141">
        <v>1.4595316534591751</v>
      </c>
      <c r="I141">
        <v>0.54046834654082487</v>
      </c>
    </row>
    <row r="142" spans="7:9" x14ac:dyDescent="0.2">
      <c r="G142">
        <v>117</v>
      </c>
      <c r="H142">
        <v>0.888077642240229</v>
      </c>
      <c r="I142">
        <v>0.111922357759771</v>
      </c>
    </row>
    <row r="143" spans="7:9" x14ac:dyDescent="0.2">
      <c r="G143">
        <v>118</v>
      </c>
      <c r="H143">
        <v>0.888077642240229</v>
      </c>
      <c r="I143">
        <v>-0.888077642240229</v>
      </c>
    </row>
    <row r="144" spans="7:9" x14ac:dyDescent="0.2">
      <c r="G144">
        <v>119</v>
      </c>
      <c r="H144">
        <v>1.4595316534591751</v>
      </c>
      <c r="I144">
        <v>-1.4595316534591751</v>
      </c>
    </row>
    <row r="145" spans="7:9" ht="13.5" thickBot="1" x14ac:dyDescent="0.25">
      <c r="G145" s="15">
        <v>120</v>
      </c>
      <c r="H145" s="15">
        <v>0.31662363102128288</v>
      </c>
      <c r="I145" s="15">
        <v>-0.31662363102128288</v>
      </c>
    </row>
  </sheetData>
  <pageMargins left="0.7" right="0.7" top="0.78740157499999996" bottom="0.78740157499999996" header="0.3" footer="0.3"/>
  <pageSetup paperSize="9" scale="44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D93-C0D5-4BC0-9D63-F5FAF03E519B}">
  <sheetPr>
    <pageSetUpPr fitToPage="1"/>
  </sheetPr>
  <dimension ref="A1:Y145"/>
  <sheetViews>
    <sheetView workbookViewId="0"/>
  </sheetViews>
  <sheetFormatPr baseColWidth="10" defaultRowHeight="12.75" x14ac:dyDescent="0.2"/>
  <cols>
    <col min="2" max="2" width="19.5703125" bestFit="1" customWidth="1"/>
    <col min="3" max="3" width="14.7109375" bestFit="1" customWidth="1"/>
    <col min="4" max="4" width="35.42578125" bestFit="1" customWidth="1"/>
    <col min="7" max="7" width="31.28515625" bestFit="1" customWidth="1"/>
    <col min="8" max="8" width="48.7109375" bestFit="1" customWidth="1"/>
    <col min="9" max="9" width="19.7109375" bestFit="1" customWidth="1"/>
    <col min="10" max="10" width="25.5703125" bestFit="1" customWidth="1"/>
    <col min="11" max="12" width="12.5703125" bestFit="1" customWidth="1"/>
    <col min="14" max="14" width="12.85546875" bestFit="1" customWidth="1"/>
    <col min="15" max="15" width="12.5703125" bestFit="1" customWidth="1"/>
    <col min="17" max="17" width="31.28515625" bestFit="1" customWidth="1"/>
    <col min="18" max="18" width="48.7109375" bestFit="1" customWidth="1"/>
    <col min="19" max="19" width="19.7109375" bestFit="1" customWidth="1"/>
    <col min="20" max="20" width="25.5703125" bestFit="1" customWidth="1"/>
    <col min="21" max="22" width="12.5703125" bestFit="1" customWidth="1"/>
    <col min="23" max="23" width="12" bestFit="1" customWidth="1"/>
    <col min="24" max="24" width="12.85546875" bestFit="1" customWidth="1"/>
    <col min="25" max="25" width="12.5703125" bestFit="1" customWidth="1"/>
  </cols>
  <sheetData>
    <row r="1" spans="1:25" x14ac:dyDescent="0.2">
      <c r="A1" s="1" t="s">
        <v>177</v>
      </c>
      <c r="B1" s="1" t="s">
        <v>9</v>
      </c>
      <c r="C1" s="1" t="s">
        <v>11</v>
      </c>
      <c r="D1" s="1" t="s">
        <v>469</v>
      </c>
      <c r="E1" s="1" t="s">
        <v>473</v>
      </c>
      <c r="G1" t="s">
        <v>438</v>
      </c>
      <c r="Q1" t="s">
        <v>438</v>
      </c>
    </row>
    <row r="2" spans="1:25" ht="13.5" thickBot="1" x14ac:dyDescent="0.25">
      <c r="A2" s="1">
        <v>1</v>
      </c>
      <c r="B2" s="1">
        <v>2</v>
      </c>
      <c r="C2" s="1">
        <v>3</v>
      </c>
      <c r="D2">
        <f>'Korrelation Nachr. u. Bekannt'!BK2</f>
        <v>1</v>
      </c>
      <c r="E2">
        <f>AVERAGE(D2:D121)</f>
        <v>0.93333333333333335</v>
      </c>
    </row>
    <row r="3" spans="1:25" x14ac:dyDescent="0.2">
      <c r="A3" s="1">
        <v>2</v>
      </c>
      <c r="B3" s="1">
        <v>3</v>
      </c>
      <c r="C3" s="1">
        <v>3</v>
      </c>
      <c r="D3">
        <f>'Korrelation Nachr. u. Bekannt'!BK3</f>
        <v>1</v>
      </c>
      <c r="G3" s="51" t="s">
        <v>439</v>
      </c>
      <c r="H3" s="51"/>
      <c r="Q3" s="51" t="s">
        <v>439</v>
      </c>
      <c r="R3" s="51"/>
    </row>
    <row r="4" spans="1:25" x14ac:dyDescent="0.2">
      <c r="A4" s="1">
        <v>3</v>
      </c>
      <c r="B4" s="1">
        <v>3</v>
      </c>
      <c r="C4" s="1">
        <v>3</v>
      </c>
      <c r="D4">
        <f>'Korrelation Nachr. u. Bekannt'!BK4</f>
        <v>0</v>
      </c>
      <c r="G4" t="s">
        <v>440</v>
      </c>
      <c r="H4">
        <v>0.42902382773655628</v>
      </c>
      <c r="Q4" t="s">
        <v>440</v>
      </c>
      <c r="R4">
        <v>0.42788082915130465</v>
      </c>
    </row>
    <row r="5" spans="1:25" x14ac:dyDescent="0.2">
      <c r="A5" s="1">
        <v>4</v>
      </c>
      <c r="B5" s="1">
        <v>2</v>
      </c>
      <c r="C5" s="1">
        <v>2</v>
      </c>
      <c r="D5">
        <f>'Korrelation Nachr. u. Bekannt'!BK5</f>
        <v>1</v>
      </c>
      <c r="E5" s="4"/>
      <c r="G5" t="s">
        <v>441</v>
      </c>
      <c r="H5">
        <v>0.18406144476572633</v>
      </c>
      <c r="Q5" t="s">
        <v>441</v>
      </c>
      <c r="R5">
        <v>0.18308200395520796</v>
      </c>
    </row>
    <row r="6" spans="1:25" x14ac:dyDescent="0.2">
      <c r="A6" s="1">
        <v>5</v>
      </c>
      <c r="B6" s="1">
        <v>2</v>
      </c>
      <c r="C6" s="1">
        <v>3</v>
      </c>
      <c r="D6">
        <f>'Korrelation Nachr. u. Bekannt'!BK6</f>
        <v>0</v>
      </c>
      <c r="G6" t="s">
        <v>442</v>
      </c>
      <c r="H6">
        <v>0.17011377715488404</v>
      </c>
      <c r="Q6" t="s">
        <v>442</v>
      </c>
      <c r="R6">
        <v>0.17615897009042158</v>
      </c>
    </row>
    <row r="7" spans="1:25" x14ac:dyDescent="0.2">
      <c r="A7" s="1">
        <v>6</v>
      </c>
      <c r="B7" s="1">
        <v>4</v>
      </c>
      <c r="C7" s="1">
        <v>4</v>
      </c>
      <c r="D7">
        <f>'Korrelation Nachr. u. Bekannt'!BK7</f>
        <v>0</v>
      </c>
      <c r="G7" t="s">
        <v>443</v>
      </c>
      <c r="H7">
        <v>0.97911678931502266</v>
      </c>
      <c r="Q7" t="s">
        <v>443</v>
      </c>
      <c r="R7">
        <v>0.97554415000687289</v>
      </c>
    </row>
    <row r="8" spans="1:25" ht="13.5" thickBot="1" x14ac:dyDescent="0.25">
      <c r="A8" s="1">
        <v>7</v>
      </c>
      <c r="B8" s="1">
        <v>4</v>
      </c>
      <c r="C8" s="1">
        <v>3</v>
      </c>
      <c r="D8">
        <f>'Korrelation Nachr. u. Bekannt'!BK8</f>
        <v>3</v>
      </c>
      <c r="G8" s="15" t="s">
        <v>444</v>
      </c>
      <c r="H8" s="15">
        <v>120</v>
      </c>
      <c r="Q8" s="15" t="s">
        <v>444</v>
      </c>
      <c r="R8" s="15">
        <v>120</v>
      </c>
    </row>
    <row r="9" spans="1:25" x14ac:dyDescent="0.2">
      <c r="A9" s="1">
        <v>8</v>
      </c>
      <c r="B9" s="1">
        <v>4</v>
      </c>
      <c r="C9" s="1">
        <v>4</v>
      </c>
      <c r="D9">
        <f>'Korrelation Nachr. u. Bekannt'!BK9</f>
        <v>0</v>
      </c>
    </row>
    <row r="10" spans="1:25" ht="13.5" thickBot="1" x14ac:dyDescent="0.25">
      <c r="A10" s="1">
        <v>9</v>
      </c>
      <c r="B10" s="1">
        <v>3</v>
      </c>
      <c r="C10" s="1">
        <v>3</v>
      </c>
      <c r="D10">
        <f>'Korrelation Nachr. u. Bekannt'!BK10</f>
        <v>2</v>
      </c>
      <c r="G10" t="s">
        <v>445</v>
      </c>
      <c r="Q10" t="s">
        <v>445</v>
      </c>
    </row>
    <row r="11" spans="1:25" x14ac:dyDescent="0.2">
      <c r="A11" s="1">
        <v>10</v>
      </c>
      <c r="B11" s="1">
        <v>3</v>
      </c>
      <c r="C11" s="1">
        <v>3</v>
      </c>
      <c r="D11">
        <f>'Korrelation Nachr. u. Bekannt'!BK11</f>
        <v>1</v>
      </c>
      <c r="G11" s="50"/>
      <c r="H11" s="50" t="s">
        <v>449</v>
      </c>
      <c r="I11" s="50" t="s">
        <v>450</v>
      </c>
      <c r="J11" s="50" t="s">
        <v>451</v>
      </c>
      <c r="K11" s="50" t="s">
        <v>452</v>
      </c>
      <c r="L11" s="50" t="s">
        <v>453</v>
      </c>
      <c r="Q11" s="50"/>
      <c r="R11" s="50" t="s">
        <v>449</v>
      </c>
      <c r="S11" s="50" t="s">
        <v>450</v>
      </c>
      <c r="T11" s="50" t="s">
        <v>451</v>
      </c>
      <c r="U11" s="50" t="s">
        <v>452</v>
      </c>
      <c r="V11" s="50" t="s">
        <v>453</v>
      </c>
    </row>
    <row r="12" spans="1:25" x14ac:dyDescent="0.2">
      <c r="A12" s="1">
        <v>11</v>
      </c>
      <c r="B12" s="1">
        <v>3</v>
      </c>
      <c r="C12" s="1">
        <v>4</v>
      </c>
      <c r="D12">
        <f>'Korrelation Nachr. u. Bekannt'!BK12</f>
        <v>0</v>
      </c>
      <c r="G12" t="s">
        <v>446</v>
      </c>
      <c r="H12">
        <v>2</v>
      </c>
      <c r="I12">
        <v>25.30231327379515</v>
      </c>
      <c r="J12">
        <v>12.651156636897575</v>
      </c>
      <c r="K12">
        <v>13.196575219690876</v>
      </c>
      <c r="L12">
        <v>6.7914284127239693E-6</v>
      </c>
      <c r="Q12" t="s">
        <v>446</v>
      </c>
      <c r="R12">
        <v>1</v>
      </c>
      <c r="S12">
        <v>25.16767281037589</v>
      </c>
      <c r="T12">
        <v>25.16767281037589</v>
      </c>
      <c r="U12">
        <v>26.445342826711336</v>
      </c>
      <c r="V12">
        <v>1.0899295949317554E-6</v>
      </c>
    </row>
    <row r="13" spans="1:25" x14ac:dyDescent="0.2">
      <c r="A13" s="1">
        <v>12</v>
      </c>
      <c r="B13" s="1">
        <v>3</v>
      </c>
      <c r="C13" s="1">
        <v>4</v>
      </c>
      <c r="D13">
        <f>'Korrelation Nachr. u. Bekannt'!BK13</f>
        <v>1</v>
      </c>
      <c r="G13" t="s">
        <v>447</v>
      </c>
      <c r="H13">
        <v>117</v>
      </c>
      <c r="I13">
        <v>112.16435339287135</v>
      </c>
      <c r="J13">
        <v>0.95866968711855849</v>
      </c>
      <c r="Q13" t="s">
        <v>447</v>
      </c>
      <c r="R13">
        <v>118</v>
      </c>
      <c r="S13">
        <v>112.29899385629061</v>
      </c>
      <c r="T13">
        <v>0.95168638861263222</v>
      </c>
    </row>
    <row r="14" spans="1:25" ht="13.5" thickBot="1" x14ac:dyDescent="0.25">
      <c r="A14" s="1">
        <v>13</v>
      </c>
      <c r="B14" s="1">
        <v>4</v>
      </c>
      <c r="C14" s="1">
        <v>4</v>
      </c>
      <c r="D14">
        <f>'Korrelation Nachr. u. Bekannt'!BK14</f>
        <v>3</v>
      </c>
      <c r="G14" s="15" t="s">
        <v>249</v>
      </c>
      <c r="H14" s="15">
        <v>119</v>
      </c>
      <c r="I14" s="15">
        <v>137.4666666666665</v>
      </c>
      <c r="J14" s="15"/>
      <c r="K14" s="15"/>
      <c r="L14" s="15"/>
      <c r="Q14" s="15" t="s">
        <v>249</v>
      </c>
      <c r="R14" s="15">
        <v>119</v>
      </c>
      <c r="S14" s="15">
        <v>137.4666666666665</v>
      </c>
      <c r="T14" s="15"/>
      <c r="U14" s="15"/>
      <c r="V14" s="15"/>
    </row>
    <row r="15" spans="1:25" ht="13.5" thickBot="1" x14ac:dyDescent="0.25">
      <c r="A15" s="1">
        <v>14</v>
      </c>
      <c r="B15" s="1">
        <v>2</v>
      </c>
      <c r="C15" s="1">
        <v>2</v>
      </c>
      <c r="D15">
        <f>'Korrelation Nachr. u. Bekannt'!BK15</f>
        <v>0</v>
      </c>
    </row>
    <row r="16" spans="1:25" x14ac:dyDescent="0.2">
      <c r="A16" s="1">
        <v>15</v>
      </c>
      <c r="B16" s="1">
        <v>4</v>
      </c>
      <c r="C16" s="1">
        <v>4</v>
      </c>
      <c r="D16">
        <f>'Korrelation Nachr. u. Bekannt'!BK16</f>
        <v>1</v>
      </c>
      <c r="G16" s="50"/>
      <c r="H16" s="50" t="s">
        <v>454</v>
      </c>
      <c r="I16" s="50" t="s">
        <v>443</v>
      </c>
      <c r="J16" s="50" t="s">
        <v>455</v>
      </c>
      <c r="K16" s="50" t="s">
        <v>456</v>
      </c>
      <c r="L16" s="50" t="s">
        <v>457</v>
      </c>
      <c r="M16" s="50" t="s">
        <v>458</v>
      </c>
      <c r="N16" s="50" t="s">
        <v>459</v>
      </c>
      <c r="O16" s="50" t="s">
        <v>460</v>
      </c>
      <c r="Q16" s="50"/>
      <c r="R16" s="50" t="s">
        <v>454</v>
      </c>
      <c r="S16" s="50" t="s">
        <v>443</v>
      </c>
      <c r="T16" s="50" t="s">
        <v>455</v>
      </c>
      <c r="U16" s="50" t="s">
        <v>456</v>
      </c>
      <c r="V16" s="50" t="s">
        <v>457</v>
      </c>
      <c r="W16" s="50" t="s">
        <v>458</v>
      </c>
      <c r="X16" s="50" t="s">
        <v>459</v>
      </c>
      <c r="Y16" s="50" t="s">
        <v>460</v>
      </c>
    </row>
    <row r="17" spans="1:25" x14ac:dyDescent="0.2">
      <c r="A17" s="1">
        <v>16</v>
      </c>
      <c r="B17" s="1">
        <v>4</v>
      </c>
      <c r="C17" s="1">
        <v>4</v>
      </c>
      <c r="D17">
        <f>'Korrelation Nachr. u. Bekannt'!BK17</f>
        <v>0</v>
      </c>
      <c r="G17" t="s">
        <v>448</v>
      </c>
      <c r="H17">
        <v>-0.53288617018158302</v>
      </c>
      <c r="I17">
        <v>0.34279172338243558</v>
      </c>
      <c r="J17">
        <v>-1.554547948017603</v>
      </c>
      <c r="K17">
        <v>0.12275466360989003</v>
      </c>
      <c r="L17">
        <v>-1.2117672156028729</v>
      </c>
      <c r="M17">
        <v>0.145994875239707</v>
      </c>
      <c r="N17">
        <v>-1.2117672156028729</v>
      </c>
      <c r="O17">
        <v>0.145994875239707</v>
      </c>
      <c r="Q17" t="s">
        <v>448</v>
      </c>
      <c r="R17">
        <v>-0.46246994924761475</v>
      </c>
      <c r="S17">
        <v>0.28566093864337827</v>
      </c>
      <c r="T17">
        <v>-1.6189471036674232</v>
      </c>
      <c r="U17">
        <v>0.10812842218388959</v>
      </c>
      <c r="V17">
        <v>-1.0281563787443657</v>
      </c>
      <c r="W17">
        <v>0.10321648024913632</v>
      </c>
      <c r="X17">
        <v>-1.0281563787443657</v>
      </c>
      <c r="Y17">
        <v>0.10321648024913632</v>
      </c>
    </row>
    <row r="18" spans="1:25" ht="13.5" thickBot="1" x14ac:dyDescent="0.25">
      <c r="A18" s="1">
        <v>17</v>
      </c>
      <c r="B18" s="1">
        <v>3</v>
      </c>
      <c r="C18" s="1">
        <v>3</v>
      </c>
      <c r="D18">
        <f>'Korrelation Nachr. u. Bekannt'!BK18</f>
        <v>1</v>
      </c>
      <c r="G18" t="s">
        <v>9</v>
      </c>
      <c r="H18">
        <v>5.6263843007213876E-2</v>
      </c>
      <c r="I18">
        <v>0.15013297527848798</v>
      </c>
      <c r="J18">
        <v>0.37476006122470901</v>
      </c>
      <c r="K18">
        <v>0.70851734205222083</v>
      </c>
      <c r="L18">
        <v>-0.24106664736626243</v>
      </c>
      <c r="M18">
        <v>0.35359433338069018</v>
      </c>
      <c r="N18">
        <v>-0.24106664736626243</v>
      </c>
      <c r="O18">
        <v>0.35359433338069018</v>
      </c>
      <c r="Q18" s="15" t="s">
        <v>11</v>
      </c>
      <c r="R18" s="15">
        <v>0.51856468702697756</v>
      </c>
      <c r="S18" s="15">
        <v>0.10083895545199759</v>
      </c>
      <c r="T18" s="15">
        <v>5.1425035563149022</v>
      </c>
      <c r="U18" s="15">
        <v>1.0899295949317108E-6</v>
      </c>
      <c r="V18" s="15">
        <v>0.31887610189971327</v>
      </c>
      <c r="W18" s="15">
        <v>0.71825327215424184</v>
      </c>
      <c r="X18" s="15">
        <v>0.31887610189971327</v>
      </c>
      <c r="Y18" s="15">
        <v>0.71825327215424184</v>
      </c>
    </row>
    <row r="19" spans="1:25" ht="13.5" thickBot="1" x14ac:dyDescent="0.25">
      <c r="A19" s="1">
        <v>18</v>
      </c>
      <c r="B19" s="1">
        <v>3</v>
      </c>
      <c r="C19" s="1">
        <v>3</v>
      </c>
      <c r="D19">
        <f>'Korrelation Nachr. u. Bekannt'!BK19</f>
        <v>1</v>
      </c>
      <c r="G19" s="15" t="s">
        <v>11</v>
      </c>
      <c r="H19" s="15">
        <v>0.48393269105966658</v>
      </c>
      <c r="I19" s="15">
        <v>0.13705080833568142</v>
      </c>
      <c r="J19" s="15">
        <v>3.5310458722312683</v>
      </c>
      <c r="K19" s="15">
        <v>5.9308392095465238E-4</v>
      </c>
      <c r="L19" s="15">
        <v>0.2125107467936469</v>
      </c>
      <c r="M19" s="15">
        <v>0.75535463532568625</v>
      </c>
      <c r="N19" s="15">
        <v>0.2125107467936469</v>
      </c>
      <c r="O19" s="15">
        <v>0.75535463532568625</v>
      </c>
    </row>
    <row r="20" spans="1:25" x14ac:dyDescent="0.2">
      <c r="A20" s="1">
        <v>19</v>
      </c>
      <c r="B20" s="1">
        <v>2</v>
      </c>
      <c r="C20" s="1">
        <v>1</v>
      </c>
      <c r="D20">
        <f>'Korrelation Nachr. u. Bekannt'!BK20</f>
        <v>0</v>
      </c>
    </row>
    <row r="21" spans="1:25" x14ac:dyDescent="0.2">
      <c r="A21" s="1">
        <v>20</v>
      </c>
      <c r="B21" s="1">
        <v>4</v>
      </c>
      <c r="C21" s="1">
        <v>3</v>
      </c>
      <c r="D21">
        <f>'Korrelation Nachr. u. Bekannt'!BK21</f>
        <v>0</v>
      </c>
    </row>
    <row r="22" spans="1:25" x14ac:dyDescent="0.2">
      <c r="A22" s="1">
        <v>21</v>
      </c>
      <c r="B22" s="1">
        <v>3</v>
      </c>
      <c r="C22" s="1">
        <v>2</v>
      </c>
      <c r="D22">
        <f>'Korrelation Nachr. u. Bekannt'!BK22</f>
        <v>0</v>
      </c>
      <c r="Q22" t="s">
        <v>461</v>
      </c>
    </row>
    <row r="23" spans="1:25" ht="13.5" thickBot="1" x14ac:dyDescent="0.25">
      <c r="A23" s="1">
        <v>22</v>
      </c>
      <c r="B23" s="1">
        <v>4</v>
      </c>
      <c r="C23" s="1">
        <v>4</v>
      </c>
      <c r="D23">
        <f>'Korrelation Nachr. u. Bekannt'!BK23</f>
        <v>4</v>
      </c>
      <c r="G23" t="s">
        <v>461</v>
      </c>
      <c r="K23" s="53"/>
    </row>
    <row r="24" spans="1:25" ht="13.5" thickBot="1" x14ac:dyDescent="0.25">
      <c r="A24" s="1">
        <v>23</v>
      </c>
      <c r="B24" s="1">
        <v>2</v>
      </c>
      <c r="C24" s="1">
        <v>2</v>
      </c>
      <c r="D24">
        <f>'Korrelation Nachr. u. Bekannt'!BK24</f>
        <v>0</v>
      </c>
      <c r="Q24" s="50" t="s">
        <v>462</v>
      </c>
      <c r="R24" s="50" t="s">
        <v>470</v>
      </c>
      <c r="S24" s="50" t="s">
        <v>463</v>
      </c>
    </row>
    <row r="25" spans="1:25" x14ac:dyDescent="0.2">
      <c r="A25" s="1">
        <v>24</v>
      </c>
      <c r="B25" s="1">
        <v>3</v>
      </c>
      <c r="C25" s="1">
        <v>3</v>
      </c>
      <c r="D25">
        <f>'Korrelation Nachr. u. Bekannt'!BK25</f>
        <v>1</v>
      </c>
      <c r="G25" s="50" t="s">
        <v>462</v>
      </c>
      <c r="H25" s="50" t="s">
        <v>470</v>
      </c>
      <c r="I25" s="50" t="s">
        <v>463</v>
      </c>
      <c r="Q25">
        <v>1</v>
      </c>
      <c r="R25">
        <v>1.0932241118333179</v>
      </c>
      <c r="S25">
        <v>-9.3224111833317913E-2</v>
      </c>
    </row>
    <row r="26" spans="1:25" x14ac:dyDescent="0.2">
      <c r="A26" s="1">
        <v>25</v>
      </c>
      <c r="B26" s="1">
        <v>3</v>
      </c>
      <c r="C26" s="1">
        <v>3</v>
      </c>
      <c r="D26">
        <f>'Korrelation Nachr. u. Bekannt'!BK26</f>
        <v>1</v>
      </c>
      <c r="G26">
        <v>1</v>
      </c>
      <c r="H26">
        <v>1.0314395890118444</v>
      </c>
      <c r="I26">
        <v>-3.1439589011844404E-2</v>
      </c>
      <c r="Q26">
        <v>2</v>
      </c>
      <c r="R26">
        <v>1.0932241118333179</v>
      </c>
      <c r="S26">
        <v>-9.3224111833317913E-2</v>
      </c>
    </row>
    <row r="27" spans="1:25" x14ac:dyDescent="0.2">
      <c r="A27" s="1">
        <v>26</v>
      </c>
      <c r="B27" s="1">
        <v>3</v>
      </c>
      <c r="C27" s="1">
        <v>3</v>
      </c>
      <c r="D27">
        <f>'Korrelation Nachr. u. Bekannt'!BK27</f>
        <v>1</v>
      </c>
      <c r="G27">
        <v>2</v>
      </c>
      <c r="H27">
        <v>1.0877034320190582</v>
      </c>
      <c r="I27">
        <v>-8.770343201905817E-2</v>
      </c>
      <c r="Q27">
        <v>3</v>
      </c>
      <c r="R27">
        <v>1.0932241118333179</v>
      </c>
      <c r="S27">
        <v>-1.0932241118333179</v>
      </c>
    </row>
    <row r="28" spans="1:25" x14ac:dyDescent="0.2">
      <c r="A28" s="1">
        <v>27</v>
      </c>
      <c r="B28" s="1">
        <v>3</v>
      </c>
      <c r="C28" s="1">
        <v>3</v>
      </c>
      <c r="D28">
        <f>'Korrelation Nachr. u. Bekannt'!BK28</f>
        <v>2</v>
      </c>
      <c r="G28">
        <v>3</v>
      </c>
      <c r="H28">
        <v>1.0877034320190582</v>
      </c>
      <c r="I28">
        <v>-1.0877034320190582</v>
      </c>
      <c r="Q28">
        <v>4</v>
      </c>
      <c r="R28">
        <v>0.57465942480634036</v>
      </c>
      <c r="S28">
        <v>0.42534057519365964</v>
      </c>
    </row>
    <row r="29" spans="1:25" x14ac:dyDescent="0.2">
      <c r="A29" s="1">
        <v>28</v>
      </c>
      <c r="B29" s="1">
        <v>3</v>
      </c>
      <c r="C29" s="1">
        <v>3</v>
      </c>
      <c r="D29">
        <f>'Korrelation Nachr. u. Bekannt'!BK29</f>
        <v>1</v>
      </c>
      <c r="G29">
        <v>4</v>
      </c>
      <c r="H29">
        <v>0.54750689795217788</v>
      </c>
      <c r="I29">
        <v>0.45249310204782212</v>
      </c>
      <c r="Q29">
        <v>5</v>
      </c>
      <c r="R29">
        <v>1.0932241118333179</v>
      </c>
      <c r="S29">
        <v>-1.0932241118333179</v>
      </c>
    </row>
    <row r="30" spans="1:25" x14ac:dyDescent="0.2">
      <c r="A30" s="1">
        <v>29</v>
      </c>
      <c r="B30" s="1">
        <v>2</v>
      </c>
      <c r="C30" s="1">
        <v>2</v>
      </c>
      <c r="D30">
        <f>'Korrelation Nachr. u. Bekannt'!BK30</f>
        <v>0</v>
      </c>
      <c r="G30">
        <v>5</v>
      </c>
      <c r="H30">
        <v>1.0314395890118444</v>
      </c>
      <c r="I30">
        <v>-1.0314395890118444</v>
      </c>
      <c r="Q30">
        <v>6</v>
      </c>
      <c r="R30">
        <v>1.6117887988602955</v>
      </c>
      <c r="S30">
        <v>-1.6117887988602955</v>
      </c>
    </row>
    <row r="31" spans="1:25" x14ac:dyDescent="0.2">
      <c r="A31" s="1">
        <v>30</v>
      </c>
      <c r="B31" s="1">
        <v>4</v>
      </c>
      <c r="C31" s="1">
        <v>4</v>
      </c>
      <c r="D31">
        <f>'Korrelation Nachr. u. Bekannt'!BK31</f>
        <v>1</v>
      </c>
      <c r="G31">
        <v>6</v>
      </c>
      <c r="H31">
        <v>1.6278999660859388</v>
      </c>
      <c r="I31">
        <v>-1.6278999660859388</v>
      </c>
      <c r="Q31">
        <v>7</v>
      </c>
      <c r="R31">
        <v>1.0932241118333179</v>
      </c>
      <c r="S31">
        <v>1.9067758881666821</v>
      </c>
    </row>
    <row r="32" spans="1:25" x14ac:dyDescent="0.2">
      <c r="A32" s="1">
        <v>31</v>
      </c>
      <c r="B32" s="1">
        <v>4</v>
      </c>
      <c r="C32" s="1">
        <v>4</v>
      </c>
      <c r="D32">
        <f>'Korrelation Nachr. u. Bekannt'!BK32</f>
        <v>3</v>
      </c>
      <c r="G32">
        <v>7</v>
      </c>
      <c r="H32">
        <v>1.1439672750262722</v>
      </c>
      <c r="I32">
        <v>1.8560327249737278</v>
      </c>
      <c r="Q32">
        <v>8</v>
      </c>
      <c r="R32">
        <v>1.6117887988602955</v>
      </c>
      <c r="S32">
        <v>-1.6117887988602955</v>
      </c>
    </row>
    <row r="33" spans="1:19" x14ac:dyDescent="0.2">
      <c r="A33" s="1">
        <v>32</v>
      </c>
      <c r="B33" s="1">
        <v>3</v>
      </c>
      <c r="C33" s="1">
        <v>3</v>
      </c>
      <c r="D33">
        <f>'Korrelation Nachr. u. Bekannt'!BK33</f>
        <v>0</v>
      </c>
      <c r="G33">
        <v>8</v>
      </c>
      <c r="H33">
        <v>1.6278999660859388</v>
      </c>
      <c r="I33">
        <v>-1.6278999660859388</v>
      </c>
      <c r="Q33">
        <v>9</v>
      </c>
      <c r="R33">
        <v>1.0932241118333179</v>
      </c>
      <c r="S33">
        <v>0.90677588816668209</v>
      </c>
    </row>
    <row r="34" spans="1:19" x14ac:dyDescent="0.2">
      <c r="A34" s="1">
        <v>33</v>
      </c>
      <c r="B34" s="1">
        <v>4</v>
      </c>
      <c r="C34" s="1">
        <v>3</v>
      </c>
      <c r="D34">
        <f>'Korrelation Nachr. u. Bekannt'!BK34</f>
        <v>1</v>
      </c>
      <c r="G34">
        <v>9</v>
      </c>
      <c r="H34">
        <v>1.0877034320190582</v>
      </c>
      <c r="I34">
        <v>0.91229656798094183</v>
      </c>
      <c r="Q34">
        <v>10</v>
      </c>
      <c r="R34">
        <v>1.0932241118333179</v>
      </c>
      <c r="S34">
        <v>-9.3224111833317913E-2</v>
      </c>
    </row>
    <row r="35" spans="1:19" x14ac:dyDescent="0.2">
      <c r="A35" s="1">
        <v>34</v>
      </c>
      <c r="B35" s="1">
        <v>2</v>
      </c>
      <c r="C35" s="1">
        <v>1</v>
      </c>
      <c r="D35">
        <f>'Korrelation Nachr. u. Bekannt'!BK35</f>
        <v>1</v>
      </c>
      <c r="G35">
        <v>10</v>
      </c>
      <c r="H35">
        <v>1.0877034320190582</v>
      </c>
      <c r="I35">
        <v>-8.770343201905817E-2</v>
      </c>
      <c r="Q35">
        <v>11</v>
      </c>
      <c r="R35">
        <v>1.6117887988602955</v>
      </c>
      <c r="S35">
        <v>-1.6117887988602955</v>
      </c>
    </row>
    <row r="36" spans="1:19" x14ac:dyDescent="0.2">
      <c r="A36" s="1">
        <v>35</v>
      </c>
      <c r="B36" s="1">
        <v>3</v>
      </c>
      <c r="C36" s="1">
        <v>3</v>
      </c>
      <c r="D36">
        <f>'Korrelation Nachr. u. Bekannt'!BK36</f>
        <v>1</v>
      </c>
      <c r="G36">
        <v>11</v>
      </c>
      <c r="H36">
        <v>1.5716361230787248</v>
      </c>
      <c r="I36">
        <v>-1.5716361230787248</v>
      </c>
      <c r="Q36">
        <v>12</v>
      </c>
      <c r="R36">
        <v>1.6117887988602955</v>
      </c>
      <c r="S36">
        <v>-0.61178879886029547</v>
      </c>
    </row>
    <row r="37" spans="1:19" x14ac:dyDescent="0.2">
      <c r="A37" s="1">
        <v>36</v>
      </c>
      <c r="B37" s="1">
        <v>3</v>
      </c>
      <c r="C37" s="1">
        <v>3</v>
      </c>
      <c r="D37">
        <f>'Korrelation Nachr. u. Bekannt'!BK37</f>
        <v>3</v>
      </c>
      <c r="G37">
        <v>12</v>
      </c>
      <c r="H37">
        <v>1.5716361230787248</v>
      </c>
      <c r="I37">
        <v>-0.5716361230787248</v>
      </c>
      <c r="Q37">
        <v>13</v>
      </c>
      <c r="R37">
        <v>1.6117887988602955</v>
      </c>
      <c r="S37">
        <v>1.3882112011397045</v>
      </c>
    </row>
    <row r="38" spans="1:19" x14ac:dyDescent="0.2">
      <c r="A38" s="1">
        <v>37</v>
      </c>
      <c r="B38" s="1">
        <v>3</v>
      </c>
      <c r="C38" s="1">
        <v>2</v>
      </c>
      <c r="D38">
        <f>'Korrelation Nachr. u. Bekannt'!BK38</f>
        <v>0</v>
      </c>
      <c r="G38">
        <v>13</v>
      </c>
      <c r="H38">
        <v>1.6278999660859388</v>
      </c>
      <c r="I38">
        <v>1.3721000339140612</v>
      </c>
      <c r="Q38">
        <v>14</v>
      </c>
      <c r="R38">
        <v>0.57465942480634036</v>
      </c>
      <c r="S38">
        <v>-0.57465942480634036</v>
      </c>
    </row>
    <row r="39" spans="1:19" x14ac:dyDescent="0.2">
      <c r="A39" s="1">
        <v>38</v>
      </c>
      <c r="B39" s="1">
        <v>2</v>
      </c>
      <c r="C39" s="1">
        <v>2</v>
      </c>
      <c r="D39">
        <f>'Korrelation Nachr. u. Bekannt'!BK39</f>
        <v>0</v>
      </c>
      <c r="G39">
        <v>14</v>
      </c>
      <c r="H39">
        <v>0.54750689795217788</v>
      </c>
      <c r="I39">
        <v>-0.54750689795217788</v>
      </c>
      <c r="Q39">
        <v>15</v>
      </c>
      <c r="R39">
        <v>1.6117887988602955</v>
      </c>
      <c r="S39">
        <v>-0.61178879886029547</v>
      </c>
    </row>
    <row r="40" spans="1:19" x14ac:dyDescent="0.2">
      <c r="A40" s="1">
        <v>39</v>
      </c>
      <c r="B40" s="1">
        <v>3</v>
      </c>
      <c r="C40" s="1">
        <v>3</v>
      </c>
      <c r="D40">
        <f>'Korrelation Nachr. u. Bekannt'!BK40</f>
        <v>0</v>
      </c>
      <c r="G40">
        <v>15</v>
      </c>
      <c r="H40">
        <v>1.6278999660859388</v>
      </c>
      <c r="I40">
        <v>-0.62789996608593879</v>
      </c>
      <c r="Q40">
        <v>16</v>
      </c>
      <c r="R40">
        <v>1.6117887988602955</v>
      </c>
      <c r="S40">
        <v>-1.6117887988602955</v>
      </c>
    </row>
    <row r="41" spans="1:19" x14ac:dyDescent="0.2">
      <c r="A41" s="1">
        <v>40</v>
      </c>
      <c r="B41" s="1">
        <v>3</v>
      </c>
      <c r="C41" s="1">
        <v>4</v>
      </c>
      <c r="D41">
        <f>'Korrelation Nachr. u. Bekannt'!BK41</f>
        <v>1</v>
      </c>
      <c r="G41">
        <v>16</v>
      </c>
      <c r="H41">
        <v>1.6278999660859388</v>
      </c>
      <c r="I41">
        <v>-1.6278999660859388</v>
      </c>
      <c r="Q41">
        <v>17</v>
      </c>
      <c r="R41">
        <v>1.0932241118333179</v>
      </c>
      <c r="S41">
        <v>-9.3224111833317913E-2</v>
      </c>
    </row>
    <row r="42" spans="1:19" x14ac:dyDescent="0.2">
      <c r="A42" s="1">
        <v>41</v>
      </c>
      <c r="B42" s="1">
        <v>3</v>
      </c>
      <c r="C42" s="1">
        <v>3</v>
      </c>
      <c r="D42">
        <f>'Korrelation Nachr. u. Bekannt'!BK42</f>
        <v>1</v>
      </c>
      <c r="G42">
        <v>17</v>
      </c>
      <c r="H42">
        <v>1.0877034320190582</v>
      </c>
      <c r="I42">
        <v>-8.770343201905817E-2</v>
      </c>
      <c r="Q42">
        <v>18</v>
      </c>
      <c r="R42">
        <v>1.0932241118333179</v>
      </c>
      <c r="S42">
        <v>-9.3224111833317913E-2</v>
      </c>
    </row>
    <row r="43" spans="1:19" x14ac:dyDescent="0.2">
      <c r="A43" s="1">
        <v>42</v>
      </c>
      <c r="B43" s="1">
        <v>3</v>
      </c>
      <c r="C43" s="1">
        <v>2</v>
      </c>
      <c r="D43">
        <f>'Korrelation Nachr. u. Bekannt'!BK43</f>
        <v>1</v>
      </c>
      <c r="G43">
        <v>18</v>
      </c>
      <c r="H43">
        <v>1.0877034320190582</v>
      </c>
      <c r="I43">
        <v>-8.770343201905817E-2</v>
      </c>
      <c r="Q43">
        <v>19</v>
      </c>
      <c r="R43">
        <v>5.6094737779362802E-2</v>
      </c>
      <c r="S43">
        <v>-5.6094737779362802E-2</v>
      </c>
    </row>
    <row r="44" spans="1:19" x14ac:dyDescent="0.2">
      <c r="A44" s="1">
        <v>43</v>
      </c>
      <c r="B44" s="1">
        <v>3</v>
      </c>
      <c r="C44" s="1">
        <v>3</v>
      </c>
      <c r="D44">
        <f>'Korrelation Nachr. u. Bekannt'!BK44</f>
        <v>0</v>
      </c>
      <c r="G44">
        <v>19</v>
      </c>
      <c r="H44">
        <v>6.3574206892511309E-2</v>
      </c>
      <c r="I44">
        <v>-6.3574206892511309E-2</v>
      </c>
      <c r="Q44">
        <v>20</v>
      </c>
      <c r="R44">
        <v>1.0932241118333179</v>
      </c>
      <c r="S44">
        <v>-1.0932241118333179</v>
      </c>
    </row>
    <row r="45" spans="1:19" x14ac:dyDescent="0.2">
      <c r="A45" s="1">
        <v>44</v>
      </c>
      <c r="B45" s="1">
        <v>4</v>
      </c>
      <c r="C45" s="1">
        <v>4</v>
      </c>
      <c r="D45">
        <f>'Korrelation Nachr. u. Bekannt'!BK45</f>
        <v>2</v>
      </c>
      <c r="G45">
        <v>20</v>
      </c>
      <c r="H45">
        <v>1.1439672750262722</v>
      </c>
      <c r="I45">
        <v>-1.1439672750262722</v>
      </c>
      <c r="Q45">
        <v>21</v>
      </c>
      <c r="R45">
        <v>0.57465942480634036</v>
      </c>
      <c r="S45">
        <v>-0.57465942480634036</v>
      </c>
    </row>
    <row r="46" spans="1:19" x14ac:dyDescent="0.2">
      <c r="A46" s="1">
        <v>45</v>
      </c>
      <c r="B46" s="1">
        <v>2</v>
      </c>
      <c r="C46" s="1">
        <v>2</v>
      </c>
      <c r="D46">
        <f>'Korrelation Nachr. u. Bekannt'!BK46</f>
        <v>0</v>
      </c>
      <c r="G46">
        <v>21</v>
      </c>
      <c r="H46">
        <v>0.60377074095939176</v>
      </c>
      <c r="I46">
        <v>-0.60377074095939176</v>
      </c>
      <c r="Q46">
        <v>22</v>
      </c>
      <c r="R46">
        <v>1.6117887988602955</v>
      </c>
      <c r="S46">
        <v>2.3882112011397045</v>
      </c>
    </row>
    <row r="47" spans="1:19" x14ac:dyDescent="0.2">
      <c r="A47" s="1">
        <v>46</v>
      </c>
      <c r="B47" s="1">
        <v>3</v>
      </c>
      <c r="C47" s="1">
        <v>3</v>
      </c>
      <c r="D47">
        <f>'Korrelation Nachr. u. Bekannt'!BK47</f>
        <v>1</v>
      </c>
      <c r="G47">
        <v>22</v>
      </c>
      <c r="H47">
        <v>1.6278999660859388</v>
      </c>
      <c r="I47">
        <v>2.3721000339140614</v>
      </c>
      <c r="Q47">
        <v>23</v>
      </c>
      <c r="R47">
        <v>0.57465942480634036</v>
      </c>
      <c r="S47">
        <v>-0.57465942480634036</v>
      </c>
    </row>
    <row r="48" spans="1:19" x14ac:dyDescent="0.2">
      <c r="A48" s="1">
        <v>47</v>
      </c>
      <c r="B48" s="1">
        <v>3</v>
      </c>
      <c r="C48" s="1">
        <v>2</v>
      </c>
      <c r="D48">
        <f>'Korrelation Nachr. u. Bekannt'!BK48</f>
        <v>0</v>
      </c>
      <c r="G48">
        <v>23</v>
      </c>
      <c r="H48">
        <v>0.54750689795217788</v>
      </c>
      <c r="I48">
        <v>-0.54750689795217788</v>
      </c>
      <c r="Q48">
        <v>24</v>
      </c>
      <c r="R48">
        <v>1.0932241118333179</v>
      </c>
      <c r="S48">
        <v>-9.3224111833317913E-2</v>
      </c>
    </row>
    <row r="49" spans="1:19" x14ac:dyDescent="0.2">
      <c r="A49" s="1">
        <v>48</v>
      </c>
      <c r="B49" s="1">
        <v>2</v>
      </c>
      <c r="C49" s="1">
        <v>3</v>
      </c>
      <c r="D49">
        <f>'Korrelation Nachr. u. Bekannt'!BK49</f>
        <v>1</v>
      </c>
      <c r="G49">
        <v>24</v>
      </c>
      <c r="H49">
        <v>1.0877034320190582</v>
      </c>
      <c r="I49">
        <v>-8.770343201905817E-2</v>
      </c>
      <c r="Q49">
        <v>25</v>
      </c>
      <c r="R49">
        <v>1.0932241118333179</v>
      </c>
      <c r="S49">
        <v>-9.3224111833317913E-2</v>
      </c>
    </row>
    <row r="50" spans="1:19" x14ac:dyDescent="0.2">
      <c r="A50" s="1">
        <v>49</v>
      </c>
      <c r="B50" s="1">
        <v>3</v>
      </c>
      <c r="C50" s="1">
        <v>3</v>
      </c>
      <c r="D50">
        <f>'Korrelation Nachr. u. Bekannt'!BK50</f>
        <v>1</v>
      </c>
      <c r="G50">
        <v>25</v>
      </c>
      <c r="H50">
        <v>1.0877034320190582</v>
      </c>
      <c r="I50">
        <v>-8.770343201905817E-2</v>
      </c>
      <c r="Q50">
        <v>26</v>
      </c>
      <c r="R50">
        <v>1.0932241118333179</v>
      </c>
      <c r="S50">
        <v>-9.3224111833317913E-2</v>
      </c>
    </row>
    <row r="51" spans="1:19" x14ac:dyDescent="0.2">
      <c r="A51" s="1">
        <v>50</v>
      </c>
      <c r="B51" s="1">
        <v>3</v>
      </c>
      <c r="C51" s="1">
        <v>2</v>
      </c>
      <c r="D51">
        <f>'Korrelation Nachr. u. Bekannt'!BK51</f>
        <v>0</v>
      </c>
      <c r="G51">
        <v>26</v>
      </c>
      <c r="H51">
        <v>1.0877034320190582</v>
      </c>
      <c r="I51">
        <v>-8.770343201905817E-2</v>
      </c>
      <c r="Q51">
        <v>27</v>
      </c>
      <c r="R51">
        <v>1.0932241118333179</v>
      </c>
      <c r="S51">
        <v>0.90677588816668209</v>
      </c>
    </row>
    <row r="52" spans="1:19" x14ac:dyDescent="0.2">
      <c r="A52" s="1">
        <v>51</v>
      </c>
      <c r="B52" s="1">
        <v>2</v>
      </c>
      <c r="C52" s="1">
        <v>1</v>
      </c>
      <c r="D52">
        <f>'Korrelation Nachr. u. Bekannt'!BK52</f>
        <v>0</v>
      </c>
      <c r="G52">
        <v>27</v>
      </c>
      <c r="H52">
        <v>1.0877034320190582</v>
      </c>
      <c r="I52">
        <v>0.91229656798094183</v>
      </c>
      <c r="Q52">
        <v>28</v>
      </c>
      <c r="R52">
        <v>1.0932241118333179</v>
      </c>
      <c r="S52">
        <v>-9.3224111833317913E-2</v>
      </c>
    </row>
    <row r="53" spans="1:19" x14ac:dyDescent="0.2">
      <c r="A53" s="1">
        <v>52</v>
      </c>
      <c r="B53" s="1">
        <v>2</v>
      </c>
      <c r="C53" s="1">
        <v>2</v>
      </c>
      <c r="D53">
        <f>'Korrelation Nachr. u. Bekannt'!BK53</f>
        <v>0</v>
      </c>
      <c r="G53">
        <v>28</v>
      </c>
      <c r="H53">
        <v>1.0877034320190582</v>
      </c>
      <c r="I53">
        <v>-8.770343201905817E-2</v>
      </c>
      <c r="Q53">
        <v>29</v>
      </c>
      <c r="R53">
        <v>0.57465942480634036</v>
      </c>
      <c r="S53">
        <v>-0.57465942480634036</v>
      </c>
    </row>
    <row r="54" spans="1:19" x14ac:dyDescent="0.2">
      <c r="A54" s="1">
        <v>53</v>
      </c>
      <c r="B54" s="1">
        <v>3</v>
      </c>
      <c r="C54" s="1">
        <v>2</v>
      </c>
      <c r="D54">
        <f>'Korrelation Nachr. u. Bekannt'!BK54</f>
        <v>1</v>
      </c>
      <c r="G54">
        <v>29</v>
      </c>
      <c r="H54">
        <v>0.54750689795217788</v>
      </c>
      <c r="I54">
        <v>-0.54750689795217788</v>
      </c>
      <c r="Q54">
        <v>30</v>
      </c>
      <c r="R54">
        <v>1.6117887988602955</v>
      </c>
      <c r="S54">
        <v>-0.61178879886029547</v>
      </c>
    </row>
    <row r="55" spans="1:19" x14ac:dyDescent="0.2">
      <c r="A55" s="1">
        <v>54</v>
      </c>
      <c r="B55" s="1">
        <v>2</v>
      </c>
      <c r="C55" s="1">
        <v>2</v>
      </c>
      <c r="D55">
        <f>'Korrelation Nachr. u. Bekannt'!BK55</f>
        <v>1</v>
      </c>
      <c r="G55">
        <v>30</v>
      </c>
      <c r="H55">
        <v>1.6278999660859388</v>
      </c>
      <c r="I55">
        <v>-0.62789996608593879</v>
      </c>
      <c r="Q55">
        <v>31</v>
      </c>
      <c r="R55">
        <v>1.6117887988602955</v>
      </c>
      <c r="S55">
        <v>1.3882112011397045</v>
      </c>
    </row>
    <row r="56" spans="1:19" x14ac:dyDescent="0.2">
      <c r="A56" s="1">
        <v>55</v>
      </c>
      <c r="B56" s="1">
        <v>4</v>
      </c>
      <c r="C56" s="1">
        <v>4</v>
      </c>
      <c r="D56">
        <f>'Korrelation Nachr. u. Bekannt'!BK56</f>
        <v>2</v>
      </c>
      <c r="G56">
        <v>31</v>
      </c>
      <c r="H56">
        <v>1.6278999660859388</v>
      </c>
      <c r="I56">
        <v>1.3721000339140612</v>
      </c>
      <c r="Q56">
        <v>32</v>
      </c>
      <c r="R56">
        <v>1.0932241118333179</v>
      </c>
      <c r="S56">
        <v>-1.0932241118333179</v>
      </c>
    </row>
    <row r="57" spans="1:19" x14ac:dyDescent="0.2">
      <c r="A57" s="1">
        <v>56</v>
      </c>
      <c r="B57" s="1">
        <v>1</v>
      </c>
      <c r="C57" s="1">
        <v>1</v>
      </c>
      <c r="D57">
        <f>'Korrelation Nachr. u. Bekannt'!BK57</f>
        <v>0</v>
      </c>
      <c r="G57">
        <v>32</v>
      </c>
      <c r="H57">
        <v>1.0877034320190582</v>
      </c>
      <c r="I57">
        <v>-1.0877034320190582</v>
      </c>
      <c r="Q57">
        <v>33</v>
      </c>
      <c r="R57">
        <v>1.0932241118333179</v>
      </c>
      <c r="S57">
        <v>-9.3224111833317913E-2</v>
      </c>
    </row>
    <row r="58" spans="1:19" x14ac:dyDescent="0.2">
      <c r="A58" s="1">
        <v>57</v>
      </c>
      <c r="B58" s="1">
        <v>2</v>
      </c>
      <c r="C58" s="1">
        <v>3</v>
      </c>
      <c r="D58">
        <f>'Korrelation Nachr. u. Bekannt'!BK58</f>
        <v>2</v>
      </c>
      <c r="G58">
        <v>33</v>
      </c>
      <c r="H58">
        <v>1.1439672750262722</v>
      </c>
      <c r="I58">
        <v>-0.14396727502627216</v>
      </c>
      <c r="Q58">
        <v>34</v>
      </c>
      <c r="R58">
        <v>5.6094737779362802E-2</v>
      </c>
      <c r="S58">
        <v>0.9439052622206372</v>
      </c>
    </row>
    <row r="59" spans="1:19" x14ac:dyDescent="0.2">
      <c r="A59" s="1">
        <v>58</v>
      </c>
      <c r="B59" s="1">
        <v>4</v>
      </c>
      <c r="C59" s="1">
        <v>4</v>
      </c>
      <c r="D59">
        <f>'Korrelation Nachr. u. Bekannt'!BK59</f>
        <v>2</v>
      </c>
      <c r="G59">
        <v>34</v>
      </c>
      <c r="H59">
        <v>6.3574206892511309E-2</v>
      </c>
      <c r="I59">
        <v>0.93642579310748864</v>
      </c>
      <c r="Q59">
        <v>35</v>
      </c>
      <c r="R59">
        <v>1.0932241118333179</v>
      </c>
      <c r="S59">
        <v>-9.3224111833317913E-2</v>
      </c>
    </row>
    <row r="60" spans="1:19" x14ac:dyDescent="0.2">
      <c r="A60" s="1">
        <v>59</v>
      </c>
      <c r="B60" s="1">
        <v>3</v>
      </c>
      <c r="C60" s="1">
        <v>3</v>
      </c>
      <c r="D60">
        <f>'Korrelation Nachr. u. Bekannt'!BK60</f>
        <v>2</v>
      </c>
      <c r="G60">
        <v>35</v>
      </c>
      <c r="H60">
        <v>1.0877034320190582</v>
      </c>
      <c r="I60">
        <v>-8.770343201905817E-2</v>
      </c>
      <c r="Q60">
        <v>36</v>
      </c>
      <c r="R60">
        <v>1.0932241118333179</v>
      </c>
      <c r="S60">
        <v>1.9067758881666821</v>
      </c>
    </row>
    <row r="61" spans="1:19" x14ac:dyDescent="0.2">
      <c r="A61" s="1">
        <v>60</v>
      </c>
      <c r="B61" s="1">
        <v>2</v>
      </c>
      <c r="C61" s="1">
        <v>2</v>
      </c>
      <c r="D61">
        <f>'Korrelation Nachr. u. Bekannt'!BK61</f>
        <v>0</v>
      </c>
      <c r="G61">
        <v>36</v>
      </c>
      <c r="H61">
        <v>1.0877034320190582</v>
      </c>
      <c r="I61">
        <v>1.9122965679809418</v>
      </c>
      <c r="Q61">
        <v>37</v>
      </c>
      <c r="R61">
        <v>0.57465942480634036</v>
      </c>
      <c r="S61">
        <v>-0.57465942480634036</v>
      </c>
    </row>
    <row r="62" spans="1:19" x14ac:dyDescent="0.2">
      <c r="A62" s="1">
        <v>61</v>
      </c>
      <c r="B62" s="1">
        <v>4</v>
      </c>
      <c r="C62" s="1">
        <v>3</v>
      </c>
      <c r="D62">
        <f>'Korrelation Nachr. u. Bekannt'!BK62</f>
        <v>3</v>
      </c>
      <c r="G62">
        <v>37</v>
      </c>
      <c r="H62">
        <v>0.60377074095939176</v>
      </c>
      <c r="I62">
        <v>-0.60377074095939176</v>
      </c>
      <c r="Q62">
        <v>38</v>
      </c>
      <c r="R62">
        <v>0.57465942480634036</v>
      </c>
      <c r="S62">
        <v>-0.57465942480634036</v>
      </c>
    </row>
    <row r="63" spans="1:19" x14ac:dyDescent="0.2">
      <c r="A63" s="1">
        <v>62</v>
      </c>
      <c r="B63" s="1">
        <v>3</v>
      </c>
      <c r="C63" s="1">
        <v>3</v>
      </c>
      <c r="D63">
        <f>'Korrelation Nachr. u. Bekannt'!BK63</f>
        <v>0</v>
      </c>
      <c r="G63">
        <v>38</v>
      </c>
      <c r="H63">
        <v>0.54750689795217788</v>
      </c>
      <c r="I63">
        <v>-0.54750689795217788</v>
      </c>
      <c r="Q63">
        <v>39</v>
      </c>
      <c r="R63">
        <v>1.0932241118333179</v>
      </c>
      <c r="S63">
        <v>-1.0932241118333179</v>
      </c>
    </row>
    <row r="64" spans="1:19" x14ac:dyDescent="0.2">
      <c r="A64" s="1">
        <v>63</v>
      </c>
      <c r="B64" s="1">
        <v>3</v>
      </c>
      <c r="C64" s="1">
        <v>2</v>
      </c>
      <c r="D64">
        <f>'Korrelation Nachr. u. Bekannt'!BK64</f>
        <v>0</v>
      </c>
      <c r="G64">
        <v>39</v>
      </c>
      <c r="H64">
        <v>1.0877034320190582</v>
      </c>
      <c r="I64">
        <v>-1.0877034320190582</v>
      </c>
      <c r="Q64">
        <v>40</v>
      </c>
      <c r="R64">
        <v>1.6117887988602955</v>
      </c>
      <c r="S64">
        <v>-0.61178879886029547</v>
      </c>
    </row>
    <row r="65" spans="1:19" x14ac:dyDescent="0.2">
      <c r="A65" s="1">
        <v>64</v>
      </c>
      <c r="B65" s="1">
        <v>4</v>
      </c>
      <c r="C65" s="1">
        <v>4</v>
      </c>
      <c r="D65">
        <f>'Korrelation Nachr. u. Bekannt'!BK65</f>
        <v>2</v>
      </c>
      <c r="G65">
        <v>40</v>
      </c>
      <c r="H65">
        <v>1.5716361230787248</v>
      </c>
      <c r="I65">
        <v>-0.5716361230787248</v>
      </c>
      <c r="Q65">
        <v>41</v>
      </c>
      <c r="R65">
        <v>1.0932241118333179</v>
      </c>
      <c r="S65">
        <v>-9.3224111833317913E-2</v>
      </c>
    </row>
    <row r="66" spans="1:19" x14ac:dyDescent="0.2">
      <c r="A66" s="1">
        <v>65</v>
      </c>
      <c r="B66" s="1">
        <v>2</v>
      </c>
      <c r="C66" s="1">
        <v>1</v>
      </c>
      <c r="D66">
        <f>'Korrelation Nachr. u. Bekannt'!BK66</f>
        <v>0</v>
      </c>
      <c r="G66">
        <v>41</v>
      </c>
      <c r="H66">
        <v>1.0877034320190582</v>
      </c>
      <c r="I66">
        <v>-8.770343201905817E-2</v>
      </c>
      <c r="Q66">
        <v>42</v>
      </c>
      <c r="R66">
        <v>0.57465942480634036</v>
      </c>
      <c r="S66">
        <v>0.42534057519365964</v>
      </c>
    </row>
    <row r="67" spans="1:19" x14ac:dyDescent="0.2">
      <c r="A67" s="1">
        <v>66</v>
      </c>
      <c r="B67" s="1">
        <v>4</v>
      </c>
      <c r="C67" s="1">
        <v>4</v>
      </c>
      <c r="D67">
        <f>'Korrelation Nachr. u. Bekannt'!BK67</f>
        <v>1</v>
      </c>
      <c r="G67">
        <v>42</v>
      </c>
      <c r="H67">
        <v>0.60377074095939176</v>
      </c>
      <c r="I67">
        <v>0.39622925904060824</v>
      </c>
      <c r="Q67">
        <v>43</v>
      </c>
      <c r="R67">
        <v>1.0932241118333179</v>
      </c>
      <c r="S67">
        <v>-1.0932241118333179</v>
      </c>
    </row>
    <row r="68" spans="1:19" x14ac:dyDescent="0.2">
      <c r="A68" s="1">
        <v>67</v>
      </c>
      <c r="B68" s="1">
        <v>3</v>
      </c>
      <c r="C68" s="1">
        <v>1</v>
      </c>
      <c r="D68">
        <f>'Korrelation Nachr. u. Bekannt'!BK68</f>
        <v>0</v>
      </c>
      <c r="G68">
        <v>43</v>
      </c>
      <c r="H68">
        <v>1.0877034320190582</v>
      </c>
      <c r="I68">
        <v>-1.0877034320190582</v>
      </c>
      <c r="Q68">
        <v>44</v>
      </c>
      <c r="R68">
        <v>1.6117887988602955</v>
      </c>
      <c r="S68">
        <v>0.38821120113970453</v>
      </c>
    </row>
    <row r="69" spans="1:19" x14ac:dyDescent="0.2">
      <c r="A69" s="1">
        <v>68</v>
      </c>
      <c r="B69" s="1">
        <v>2</v>
      </c>
      <c r="C69" s="1">
        <v>2</v>
      </c>
      <c r="D69">
        <f>'Korrelation Nachr. u. Bekannt'!BK69</f>
        <v>1</v>
      </c>
      <c r="G69">
        <v>44</v>
      </c>
      <c r="H69">
        <v>1.6278999660859388</v>
      </c>
      <c r="I69">
        <v>0.37210003391406121</v>
      </c>
      <c r="Q69">
        <v>45</v>
      </c>
      <c r="R69">
        <v>0.57465942480634036</v>
      </c>
      <c r="S69">
        <v>-0.57465942480634036</v>
      </c>
    </row>
    <row r="70" spans="1:19" x14ac:dyDescent="0.2">
      <c r="A70" s="1">
        <v>69</v>
      </c>
      <c r="B70" s="1">
        <v>3</v>
      </c>
      <c r="C70" s="1">
        <v>2</v>
      </c>
      <c r="D70">
        <f>'Korrelation Nachr. u. Bekannt'!BK70</f>
        <v>0</v>
      </c>
      <c r="G70">
        <v>45</v>
      </c>
      <c r="H70">
        <v>0.54750689795217788</v>
      </c>
      <c r="I70">
        <v>-0.54750689795217788</v>
      </c>
      <c r="Q70">
        <v>46</v>
      </c>
      <c r="R70">
        <v>1.0932241118333179</v>
      </c>
      <c r="S70">
        <v>-9.3224111833317913E-2</v>
      </c>
    </row>
    <row r="71" spans="1:19" x14ac:dyDescent="0.2">
      <c r="A71" s="1">
        <v>70</v>
      </c>
      <c r="B71" s="1">
        <v>3</v>
      </c>
      <c r="C71" s="1">
        <v>3</v>
      </c>
      <c r="D71">
        <f>'Korrelation Nachr. u. Bekannt'!BK71</f>
        <v>1</v>
      </c>
      <c r="G71">
        <v>46</v>
      </c>
      <c r="H71">
        <v>1.0877034320190582</v>
      </c>
      <c r="I71">
        <v>-8.770343201905817E-2</v>
      </c>
      <c r="Q71">
        <v>47</v>
      </c>
      <c r="R71">
        <v>0.57465942480634036</v>
      </c>
      <c r="S71">
        <v>-0.57465942480634036</v>
      </c>
    </row>
    <row r="72" spans="1:19" x14ac:dyDescent="0.2">
      <c r="A72" s="1">
        <v>71</v>
      </c>
      <c r="B72" s="1">
        <v>1</v>
      </c>
      <c r="C72" s="1">
        <v>2</v>
      </c>
      <c r="D72">
        <f>'Korrelation Nachr. u. Bekannt'!BK72</f>
        <v>2</v>
      </c>
      <c r="G72">
        <v>47</v>
      </c>
      <c r="H72">
        <v>0.60377074095939176</v>
      </c>
      <c r="I72">
        <v>-0.60377074095939176</v>
      </c>
      <c r="Q72">
        <v>48</v>
      </c>
      <c r="R72">
        <v>1.0932241118333179</v>
      </c>
      <c r="S72">
        <v>-9.3224111833317913E-2</v>
      </c>
    </row>
    <row r="73" spans="1:19" x14ac:dyDescent="0.2">
      <c r="A73" s="1">
        <v>72</v>
      </c>
      <c r="B73" s="1">
        <v>4</v>
      </c>
      <c r="C73" s="1">
        <v>4</v>
      </c>
      <c r="D73">
        <f>'Korrelation Nachr. u. Bekannt'!BK73</f>
        <v>2</v>
      </c>
      <c r="G73">
        <v>48</v>
      </c>
      <c r="H73">
        <v>1.0314395890118444</v>
      </c>
      <c r="I73">
        <v>-3.1439589011844404E-2</v>
      </c>
      <c r="Q73">
        <v>49</v>
      </c>
      <c r="R73">
        <v>1.0932241118333179</v>
      </c>
      <c r="S73">
        <v>-9.3224111833317913E-2</v>
      </c>
    </row>
    <row r="74" spans="1:19" x14ac:dyDescent="0.2">
      <c r="A74" s="1">
        <v>73</v>
      </c>
      <c r="B74" s="1">
        <v>1</v>
      </c>
      <c r="C74" s="1">
        <v>1</v>
      </c>
      <c r="D74">
        <f>'Korrelation Nachr. u. Bekannt'!BK74</f>
        <v>0</v>
      </c>
      <c r="G74">
        <v>49</v>
      </c>
      <c r="H74">
        <v>1.0877034320190582</v>
      </c>
      <c r="I74">
        <v>-8.770343201905817E-2</v>
      </c>
      <c r="Q74">
        <v>50</v>
      </c>
      <c r="R74">
        <v>0.57465942480634036</v>
      </c>
      <c r="S74">
        <v>-0.57465942480634036</v>
      </c>
    </row>
    <row r="75" spans="1:19" x14ac:dyDescent="0.2">
      <c r="A75" s="1">
        <v>74</v>
      </c>
      <c r="B75" s="1">
        <v>2</v>
      </c>
      <c r="C75" s="1">
        <v>1</v>
      </c>
      <c r="D75">
        <f>'Korrelation Nachr. u. Bekannt'!BK75</f>
        <v>0</v>
      </c>
      <c r="G75">
        <v>50</v>
      </c>
      <c r="H75">
        <v>0.60377074095939176</v>
      </c>
      <c r="I75">
        <v>-0.60377074095939176</v>
      </c>
      <c r="Q75">
        <v>51</v>
      </c>
      <c r="R75">
        <v>5.6094737779362802E-2</v>
      </c>
      <c r="S75">
        <v>-5.6094737779362802E-2</v>
      </c>
    </row>
    <row r="76" spans="1:19" x14ac:dyDescent="0.2">
      <c r="A76" s="1">
        <v>75</v>
      </c>
      <c r="B76" s="1">
        <v>3</v>
      </c>
      <c r="C76" s="1">
        <v>2</v>
      </c>
      <c r="D76">
        <f>'Korrelation Nachr. u. Bekannt'!BK76</f>
        <v>1</v>
      </c>
      <c r="G76">
        <v>51</v>
      </c>
      <c r="H76">
        <v>6.3574206892511309E-2</v>
      </c>
      <c r="I76">
        <v>-6.3574206892511309E-2</v>
      </c>
      <c r="Q76">
        <v>52</v>
      </c>
      <c r="R76">
        <v>0.57465942480634036</v>
      </c>
      <c r="S76">
        <v>-0.57465942480634036</v>
      </c>
    </row>
    <row r="77" spans="1:19" x14ac:dyDescent="0.2">
      <c r="A77" s="1">
        <v>76</v>
      </c>
      <c r="B77" s="1">
        <v>3</v>
      </c>
      <c r="C77" s="1">
        <v>3</v>
      </c>
      <c r="D77">
        <f>'Korrelation Nachr. u. Bekannt'!BK77</f>
        <v>1</v>
      </c>
      <c r="G77">
        <v>52</v>
      </c>
      <c r="H77">
        <v>0.54750689795217788</v>
      </c>
      <c r="I77">
        <v>-0.54750689795217788</v>
      </c>
      <c r="Q77">
        <v>53</v>
      </c>
      <c r="R77">
        <v>0.57465942480634036</v>
      </c>
      <c r="S77">
        <v>0.42534057519365964</v>
      </c>
    </row>
    <row r="78" spans="1:19" x14ac:dyDescent="0.2">
      <c r="A78" s="1">
        <v>77</v>
      </c>
      <c r="B78" s="1">
        <v>3</v>
      </c>
      <c r="C78" s="1">
        <v>3</v>
      </c>
      <c r="D78">
        <f>'Korrelation Nachr. u. Bekannt'!BK78</f>
        <v>1</v>
      </c>
      <c r="G78">
        <v>53</v>
      </c>
      <c r="H78">
        <v>0.60377074095939176</v>
      </c>
      <c r="I78">
        <v>0.39622925904060824</v>
      </c>
      <c r="Q78">
        <v>54</v>
      </c>
      <c r="R78">
        <v>0.57465942480634036</v>
      </c>
      <c r="S78">
        <v>0.42534057519365964</v>
      </c>
    </row>
    <row r="79" spans="1:19" x14ac:dyDescent="0.2">
      <c r="A79" s="1">
        <v>78</v>
      </c>
      <c r="B79" s="1">
        <v>3</v>
      </c>
      <c r="C79" s="1">
        <v>2</v>
      </c>
      <c r="D79">
        <f>'Korrelation Nachr. u. Bekannt'!BK79</f>
        <v>0</v>
      </c>
      <c r="G79">
        <v>54</v>
      </c>
      <c r="H79">
        <v>0.54750689795217788</v>
      </c>
      <c r="I79">
        <v>0.45249310204782212</v>
      </c>
      <c r="Q79">
        <v>55</v>
      </c>
      <c r="R79">
        <v>1.6117887988602955</v>
      </c>
      <c r="S79">
        <v>0.38821120113970453</v>
      </c>
    </row>
    <row r="80" spans="1:19" x14ac:dyDescent="0.2">
      <c r="A80" s="1">
        <v>79</v>
      </c>
      <c r="B80" s="1">
        <v>1</v>
      </c>
      <c r="C80" s="1">
        <v>2</v>
      </c>
      <c r="D80">
        <f>'Korrelation Nachr. u. Bekannt'!BK80</f>
        <v>1</v>
      </c>
      <c r="G80">
        <v>55</v>
      </c>
      <c r="H80">
        <v>1.6278999660859388</v>
      </c>
      <c r="I80">
        <v>0.37210003391406121</v>
      </c>
      <c r="Q80">
        <v>56</v>
      </c>
      <c r="R80">
        <v>5.6094737779362802E-2</v>
      </c>
      <c r="S80">
        <v>-5.6094737779362802E-2</v>
      </c>
    </row>
    <row r="81" spans="1:19" x14ac:dyDescent="0.2">
      <c r="A81" s="1">
        <v>80</v>
      </c>
      <c r="B81" s="1">
        <v>4</v>
      </c>
      <c r="C81" s="1">
        <v>4</v>
      </c>
      <c r="D81">
        <f>'Korrelation Nachr. u. Bekannt'!BK81</f>
        <v>1</v>
      </c>
      <c r="G81">
        <v>56</v>
      </c>
      <c r="H81">
        <v>7.3103638852974329E-3</v>
      </c>
      <c r="I81">
        <v>-7.3103638852974329E-3</v>
      </c>
      <c r="Q81">
        <v>57</v>
      </c>
      <c r="R81">
        <v>1.0932241118333179</v>
      </c>
      <c r="S81">
        <v>0.90677588816668209</v>
      </c>
    </row>
    <row r="82" spans="1:19" x14ac:dyDescent="0.2">
      <c r="A82" s="1">
        <v>81</v>
      </c>
      <c r="B82" s="1">
        <v>2</v>
      </c>
      <c r="C82" s="1">
        <v>1</v>
      </c>
      <c r="D82">
        <f>'Korrelation Nachr. u. Bekannt'!BK82</f>
        <v>1</v>
      </c>
      <c r="G82">
        <v>57</v>
      </c>
      <c r="H82">
        <v>1.0314395890118444</v>
      </c>
      <c r="I82">
        <v>0.9685604109881556</v>
      </c>
      <c r="Q82">
        <v>58</v>
      </c>
      <c r="R82">
        <v>1.6117887988602955</v>
      </c>
      <c r="S82">
        <v>0.38821120113970453</v>
      </c>
    </row>
    <row r="83" spans="1:19" x14ac:dyDescent="0.2">
      <c r="A83" s="1">
        <v>82</v>
      </c>
      <c r="B83" s="1">
        <v>3</v>
      </c>
      <c r="C83" s="1">
        <v>2</v>
      </c>
      <c r="D83">
        <f>'Korrelation Nachr. u. Bekannt'!BK83</f>
        <v>2</v>
      </c>
      <c r="G83">
        <v>58</v>
      </c>
      <c r="H83">
        <v>1.6278999660859388</v>
      </c>
      <c r="I83">
        <v>0.37210003391406121</v>
      </c>
      <c r="Q83">
        <v>59</v>
      </c>
      <c r="R83">
        <v>1.0932241118333179</v>
      </c>
      <c r="S83">
        <v>0.90677588816668209</v>
      </c>
    </row>
    <row r="84" spans="1:19" x14ac:dyDescent="0.2">
      <c r="A84" s="1">
        <v>83</v>
      </c>
      <c r="B84" s="1">
        <v>3</v>
      </c>
      <c r="C84" s="1">
        <v>4</v>
      </c>
      <c r="D84">
        <f>'Korrelation Nachr. u. Bekannt'!BK84</f>
        <v>2</v>
      </c>
      <c r="G84">
        <v>59</v>
      </c>
      <c r="H84">
        <v>1.0877034320190582</v>
      </c>
      <c r="I84">
        <v>0.91229656798094183</v>
      </c>
      <c r="Q84">
        <v>60</v>
      </c>
      <c r="R84">
        <v>0.57465942480634036</v>
      </c>
      <c r="S84">
        <v>-0.57465942480634036</v>
      </c>
    </row>
    <row r="85" spans="1:19" x14ac:dyDescent="0.2">
      <c r="A85" s="1">
        <v>84</v>
      </c>
      <c r="B85" s="1">
        <v>3</v>
      </c>
      <c r="C85" s="1">
        <v>3</v>
      </c>
      <c r="D85">
        <f>'Korrelation Nachr. u. Bekannt'!BK85</f>
        <v>3</v>
      </c>
      <c r="G85">
        <v>60</v>
      </c>
      <c r="H85">
        <v>0.54750689795217788</v>
      </c>
      <c r="I85">
        <v>-0.54750689795217788</v>
      </c>
      <c r="Q85">
        <v>61</v>
      </c>
      <c r="R85">
        <v>1.0932241118333179</v>
      </c>
      <c r="S85">
        <v>1.9067758881666821</v>
      </c>
    </row>
    <row r="86" spans="1:19" x14ac:dyDescent="0.2">
      <c r="A86" s="1">
        <v>85</v>
      </c>
      <c r="B86" s="1">
        <v>3</v>
      </c>
      <c r="C86" s="1">
        <v>3</v>
      </c>
      <c r="D86">
        <f>'Korrelation Nachr. u. Bekannt'!BK86</f>
        <v>0</v>
      </c>
      <c r="G86">
        <v>61</v>
      </c>
      <c r="H86">
        <v>1.1439672750262722</v>
      </c>
      <c r="I86">
        <v>1.8560327249737278</v>
      </c>
      <c r="Q86">
        <v>62</v>
      </c>
      <c r="R86">
        <v>1.0932241118333179</v>
      </c>
      <c r="S86">
        <v>-1.0932241118333179</v>
      </c>
    </row>
    <row r="87" spans="1:19" x14ac:dyDescent="0.2">
      <c r="A87" s="1">
        <v>86</v>
      </c>
      <c r="B87" s="1">
        <v>3</v>
      </c>
      <c r="C87" s="1">
        <v>3</v>
      </c>
      <c r="D87">
        <f>'Korrelation Nachr. u. Bekannt'!BK87</f>
        <v>2</v>
      </c>
      <c r="G87">
        <v>62</v>
      </c>
      <c r="H87">
        <v>1.0877034320190582</v>
      </c>
      <c r="I87">
        <v>-1.0877034320190582</v>
      </c>
      <c r="Q87">
        <v>63</v>
      </c>
      <c r="R87">
        <v>0.57465942480634036</v>
      </c>
      <c r="S87">
        <v>-0.57465942480634036</v>
      </c>
    </row>
    <row r="88" spans="1:19" x14ac:dyDescent="0.2">
      <c r="A88" s="1">
        <v>87</v>
      </c>
      <c r="B88" s="1">
        <v>3</v>
      </c>
      <c r="C88" s="1">
        <v>2</v>
      </c>
      <c r="D88">
        <f>'Korrelation Nachr. u. Bekannt'!BK88</f>
        <v>2</v>
      </c>
      <c r="G88">
        <v>63</v>
      </c>
      <c r="H88">
        <v>0.60377074095939176</v>
      </c>
      <c r="I88">
        <v>-0.60377074095939176</v>
      </c>
      <c r="Q88">
        <v>64</v>
      </c>
      <c r="R88">
        <v>1.6117887988602955</v>
      </c>
      <c r="S88">
        <v>0.38821120113970453</v>
      </c>
    </row>
    <row r="89" spans="1:19" x14ac:dyDescent="0.2">
      <c r="A89" s="1">
        <v>88</v>
      </c>
      <c r="B89" s="1">
        <v>3</v>
      </c>
      <c r="C89" s="1">
        <v>2</v>
      </c>
      <c r="D89">
        <f>'Korrelation Nachr. u. Bekannt'!BK89</f>
        <v>1</v>
      </c>
      <c r="G89">
        <v>64</v>
      </c>
      <c r="H89">
        <v>1.6278999660859388</v>
      </c>
      <c r="I89">
        <v>0.37210003391406121</v>
      </c>
      <c r="Q89">
        <v>65</v>
      </c>
      <c r="R89">
        <v>5.6094737779362802E-2</v>
      </c>
      <c r="S89">
        <v>-5.6094737779362802E-2</v>
      </c>
    </row>
    <row r="90" spans="1:19" x14ac:dyDescent="0.2">
      <c r="A90" s="1">
        <v>89</v>
      </c>
      <c r="B90" s="1">
        <v>1</v>
      </c>
      <c r="C90" s="1">
        <v>2</v>
      </c>
      <c r="D90">
        <f>'Korrelation Nachr. u. Bekannt'!BK90</f>
        <v>0</v>
      </c>
      <c r="G90">
        <v>65</v>
      </c>
      <c r="H90">
        <v>6.3574206892511309E-2</v>
      </c>
      <c r="I90">
        <v>-6.3574206892511309E-2</v>
      </c>
      <c r="Q90">
        <v>66</v>
      </c>
      <c r="R90">
        <v>1.6117887988602955</v>
      </c>
      <c r="S90">
        <v>-0.61178879886029547</v>
      </c>
    </row>
    <row r="91" spans="1:19" x14ac:dyDescent="0.2">
      <c r="A91" s="1">
        <v>90</v>
      </c>
      <c r="B91" s="1">
        <v>3</v>
      </c>
      <c r="C91" s="1">
        <v>2</v>
      </c>
      <c r="D91">
        <f>'Korrelation Nachr. u. Bekannt'!BK91</f>
        <v>0</v>
      </c>
      <c r="G91">
        <v>66</v>
      </c>
      <c r="H91">
        <v>1.6278999660859388</v>
      </c>
      <c r="I91">
        <v>-0.62789996608593879</v>
      </c>
      <c r="Q91">
        <v>67</v>
      </c>
      <c r="R91">
        <v>5.6094737779362802E-2</v>
      </c>
      <c r="S91">
        <v>-5.6094737779362802E-2</v>
      </c>
    </row>
    <row r="92" spans="1:19" x14ac:dyDescent="0.2">
      <c r="A92" s="1">
        <v>91</v>
      </c>
      <c r="B92" s="1">
        <v>1</v>
      </c>
      <c r="C92" s="1">
        <v>3</v>
      </c>
      <c r="D92">
        <f>'Korrelation Nachr. u. Bekannt'!BK92</f>
        <v>0</v>
      </c>
      <c r="G92">
        <v>67</v>
      </c>
      <c r="H92">
        <v>0.11983804989972519</v>
      </c>
      <c r="I92">
        <v>-0.11983804989972519</v>
      </c>
      <c r="Q92">
        <v>68</v>
      </c>
      <c r="R92">
        <v>0.57465942480634036</v>
      </c>
      <c r="S92">
        <v>0.42534057519365964</v>
      </c>
    </row>
    <row r="93" spans="1:19" x14ac:dyDescent="0.2">
      <c r="A93" s="1">
        <v>92</v>
      </c>
      <c r="B93" s="1">
        <v>2</v>
      </c>
      <c r="C93" s="1">
        <v>2</v>
      </c>
      <c r="D93">
        <f>'Korrelation Nachr. u. Bekannt'!BK93</f>
        <v>0</v>
      </c>
      <c r="G93">
        <v>68</v>
      </c>
      <c r="H93">
        <v>0.54750689795217788</v>
      </c>
      <c r="I93">
        <v>0.45249310204782212</v>
      </c>
      <c r="Q93">
        <v>69</v>
      </c>
      <c r="R93">
        <v>0.57465942480634036</v>
      </c>
      <c r="S93">
        <v>-0.57465942480634036</v>
      </c>
    </row>
    <row r="94" spans="1:19" x14ac:dyDescent="0.2">
      <c r="A94" s="1">
        <v>93</v>
      </c>
      <c r="B94" s="1">
        <v>1</v>
      </c>
      <c r="C94" s="1">
        <v>2</v>
      </c>
      <c r="D94">
        <f>'Korrelation Nachr. u. Bekannt'!BK94</f>
        <v>3</v>
      </c>
      <c r="G94">
        <v>69</v>
      </c>
      <c r="H94">
        <v>0.60377074095939176</v>
      </c>
      <c r="I94">
        <v>-0.60377074095939176</v>
      </c>
      <c r="Q94">
        <v>70</v>
      </c>
      <c r="R94">
        <v>1.0932241118333179</v>
      </c>
      <c r="S94">
        <v>-9.3224111833317913E-2</v>
      </c>
    </row>
    <row r="95" spans="1:19" x14ac:dyDescent="0.2">
      <c r="A95" s="1">
        <v>94</v>
      </c>
      <c r="B95" s="1">
        <v>3</v>
      </c>
      <c r="C95" s="1">
        <v>3</v>
      </c>
      <c r="D95">
        <f>'Korrelation Nachr. u. Bekannt'!BK95</f>
        <v>0</v>
      </c>
      <c r="G95">
        <v>70</v>
      </c>
      <c r="H95">
        <v>1.0877034320190582</v>
      </c>
      <c r="I95">
        <v>-8.770343201905817E-2</v>
      </c>
      <c r="Q95">
        <v>71</v>
      </c>
      <c r="R95">
        <v>0.57465942480634036</v>
      </c>
      <c r="S95">
        <v>1.4253405751936596</v>
      </c>
    </row>
    <row r="96" spans="1:19" x14ac:dyDescent="0.2">
      <c r="A96" s="1">
        <v>95</v>
      </c>
      <c r="B96" s="1">
        <v>4</v>
      </c>
      <c r="C96" s="1">
        <v>3</v>
      </c>
      <c r="D96">
        <f>'Korrelation Nachr. u. Bekannt'!BK96</f>
        <v>2</v>
      </c>
      <c r="G96">
        <v>71</v>
      </c>
      <c r="H96">
        <v>0.49124305494496401</v>
      </c>
      <c r="I96">
        <v>1.508756945055036</v>
      </c>
      <c r="Q96">
        <v>72</v>
      </c>
      <c r="R96">
        <v>1.6117887988602955</v>
      </c>
      <c r="S96">
        <v>0.38821120113970453</v>
      </c>
    </row>
    <row r="97" spans="1:19" x14ac:dyDescent="0.2">
      <c r="A97" s="1">
        <v>96</v>
      </c>
      <c r="B97" s="1">
        <v>2</v>
      </c>
      <c r="C97" s="1">
        <v>2</v>
      </c>
      <c r="D97">
        <f>'Korrelation Nachr. u. Bekannt'!BK97</f>
        <v>0</v>
      </c>
      <c r="G97">
        <v>72</v>
      </c>
      <c r="H97">
        <v>1.6278999660859388</v>
      </c>
      <c r="I97">
        <v>0.37210003391406121</v>
      </c>
      <c r="Q97">
        <v>73</v>
      </c>
      <c r="R97">
        <v>5.6094737779362802E-2</v>
      </c>
      <c r="S97">
        <v>-5.6094737779362802E-2</v>
      </c>
    </row>
    <row r="98" spans="1:19" x14ac:dyDescent="0.2">
      <c r="A98" s="1">
        <v>97</v>
      </c>
      <c r="B98" s="1">
        <v>3</v>
      </c>
      <c r="C98" s="1">
        <v>3</v>
      </c>
      <c r="D98">
        <f>'Korrelation Nachr. u. Bekannt'!BK98</f>
        <v>3</v>
      </c>
      <c r="G98">
        <v>73</v>
      </c>
      <c r="H98">
        <v>7.3103638852974329E-3</v>
      </c>
      <c r="I98">
        <v>-7.3103638852974329E-3</v>
      </c>
      <c r="Q98">
        <v>74</v>
      </c>
      <c r="R98">
        <v>5.6094737779362802E-2</v>
      </c>
      <c r="S98">
        <v>-5.6094737779362802E-2</v>
      </c>
    </row>
    <row r="99" spans="1:19" x14ac:dyDescent="0.2">
      <c r="A99" s="1">
        <v>98</v>
      </c>
      <c r="B99" s="1">
        <v>3</v>
      </c>
      <c r="C99" s="1">
        <v>3</v>
      </c>
      <c r="D99">
        <f>'Korrelation Nachr. u. Bekannt'!BK99</f>
        <v>5</v>
      </c>
      <c r="G99">
        <v>74</v>
      </c>
      <c r="H99">
        <v>6.3574206892511309E-2</v>
      </c>
      <c r="I99">
        <v>-6.3574206892511309E-2</v>
      </c>
      <c r="Q99">
        <v>75</v>
      </c>
      <c r="R99">
        <v>0.57465942480634036</v>
      </c>
      <c r="S99">
        <v>0.42534057519365964</v>
      </c>
    </row>
    <row r="100" spans="1:19" x14ac:dyDescent="0.2">
      <c r="A100" s="1">
        <v>99</v>
      </c>
      <c r="B100" s="1">
        <v>4</v>
      </c>
      <c r="C100" s="1">
        <v>4</v>
      </c>
      <c r="D100">
        <f>'Korrelation Nachr. u. Bekannt'!BK100</f>
        <v>0</v>
      </c>
      <c r="G100">
        <v>75</v>
      </c>
      <c r="H100">
        <v>0.60377074095939176</v>
      </c>
      <c r="I100">
        <v>0.39622925904060824</v>
      </c>
      <c r="Q100">
        <v>76</v>
      </c>
      <c r="R100">
        <v>1.0932241118333179</v>
      </c>
      <c r="S100">
        <v>-9.3224111833317913E-2</v>
      </c>
    </row>
    <row r="101" spans="1:19" x14ac:dyDescent="0.2">
      <c r="A101" s="1">
        <v>100</v>
      </c>
      <c r="B101" s="1">
        <v>4</v>
      </c>
      <c r="C101" s="1">
        <v>4</v>
      </c>
      <c r="D101">
        <f>'Korrelation Nachr. u. Bekannt'!BK101</f>
        <v>3</v>
      </c>
      <c r="G101">
        <v>76</v>
      </c>
      <c r="H101">
        <v>1.0877034320190582</v>
      </c>
      <c r="I101">
        <v>-8.770343201905817E-2</v>
      </c>
      <c r="Q101">
        <v>77</v>
      </c>
      <c r="R101">
        <v>1.0932241118333179</v>
      </c>
      <c r="S101">
        <v>-9.3224111833317913E-2</v>
      </c>
    </row>
    <row r="102" spans="1:19" x14ac:dyDescent="0.2">
      <c r="A102" s="1">
        <v>101</v>
      </c>
      <c r="B102" s="1">
        <v>3</v>
      </c>
      <c r="C102" s="1">
        <v>3</v>
      </c>
      <c r="D102">
        <f>'Korrelation Nachr. u. Bekannt'!BK102</f>
        <v>1</v>
      </c>
      <c r="G102">
        <v>77</v>
      </c>
      <c r="H102">
        <v>1.0877034320190582</v>
      </c>
      <c r="I102">
        <v>-8.770343201905817E-2</v>
      </c>
      <c r="Q102">
        <v>78</v>
      </c>
      <c r="R102">
        <v>0.57465942480634036</v>
      </c>
      <c r="S102">
        <v>-0.57465942480634036</v>
      </c>
    </row>
    <row r="103" spans="1:19" x14ac:dyDescent="0.2">
      <c r="A103" s="1">
        <v>102</v>
      </c>
      <c r="B103" s="1">
        <v>4</v>
      </c>
      <c r="C103" s="1">
        <v>3</v>
      </c>
      <c r="D103">
        <f>'Korrelation Nachr. u. Bekannt'!BK103</f>
        <v>1</v>
      </c>
      <c r="G103">
        <v>78</v>
      </c>
      <c r="H103">
        <v>0.60377074095939176</v>
      </c>
      <c r="I103">
        <v>-0.60377074095939176</v>
      </c>
      <c r="Q103">
        <v>79</v>
      </c>
      <c r="R103">
        <v>0.57465942480634036</v>
      </c>
      <c r="S103">
        <v>0.42534057519365964</v>
      </c>
    </row>
    <row r="104" spans="1:19" x14ac:dyDescent="0.2">
      <c r="A104" s="1">
        <v>103</v>
      </c>
      <c r="B104" s="1">
        <v>4</v>
      </c>
      <c r="C104" s="1">
        <v>4</v>
      </c>
      <c r="D104">
        <f>'Korrelation Nachr. u. Bekannt'!BK104</f>
        <v>3</v>
      </c>
      <c r="G104">
        <v>79</v>
      </c>
      <c r="H104">
        <v>0.49124305494496401</v>
      </c>
      <c r="I104">
        <v>0.50875694505503599</v>
      </c>
      <c r="Q104">
        <v>80</v>
      </c>
      <c r="R104">
        <v>1.6117887988602955</v>
      </c>
      <c r="S104">
        <v>-0.61178879886029547</v>
      </c>
    </row>
    <row r="105" spans="1:19" x14ac:dyDescent="0.2">
      <c r="A105" s="1">
        <v>104</v>
      </c>
      <c r="B105" s="1">
        <v>3</v>
      </c>
      <c r="C105" s="1">
        <v>2</v>
      </c>
      <c r="D105">
        <f>'Korrelation Nachr. u. Bekannt'!BK105</f>
        <v>1</v>
      </c>
      <c r="G105">
        <v>80</v>
      </c>
      <c r="H105">
        <v>1.6278999660859388</v>
      </c>
      <c r="I105">
        <v>-0.62789996608593879</v>
      </c>
      <c r="Q105">
        <v>81</v>
      </c>
      <c r="R105">
        <v>5.6094737779362802E-2</v>
      </c>
      <c r="S105">
        <v>0.9439052622206372</v>
      </c>
    </row>
    <row r="106" spans="1:19" x14ac:dyDescent="0.2">
      <c r="A106" s="1">
        <v>105</v>
      </c>
      <c r="B106" s="1">
        <v>4</v>
      </c>
      <c r="C106" s="1">
        <v>2</v>
      </c>
      <c r="D106">
        <f>'Korrelation Nachr. u. Bekannt'!BK106</f>
        <v>0</v>
      </c>
      <c r="G106">
        <v>81</v>
      </c>
      <c r="H106">
        <v>6.3574206892511309E-2</v>
      </c>
      <c r="I106">
        <v>0.93642579310748864</v>
      </c>
      <c r="Q106">
        <v>82</v>
      </c>
      <c r="R106">
        <v>0.57465942480634036</v>
      </c>
      <c r="S106">
        <v>1.4253405751936596</v>
      </c>
    </row>
    <row r="107" spans="1:19" x14ac:dyDescent="0.2">
      <c r="A107" s="1">
        <v>106</v>
      </c>
      <c r="B107" s="1">
        <v>3</v>
      </c>
      <c r="C107" s="1">
        <v>3</v>
      </c>
      <c r="D107">
        <f>'Korrelation Nachr. u. Bekannt'!BK107</f>
        <v>0</v>
      </c>
      <c r="G107">
        <v>82</v>
      </c>
      <c r="H107">
        <v>0.60377074095939176</v>
      </c>
      <c r="I107">
        <v>1.3962292590406082</v>
      </c>
      <c r="Q107">
        <v>83</v>
      </c>
      <c r="R107">
        <v>1.6117887988602955</v>
      </c>
      <c r="S107">
        <v>0.38821120113970453</v>
      </c>
    </row>
    <row r="108" spans="1:19" x14ac:dyDescent="0.2">
      <c r="A108" s="1">
        <v>107</v>
      </c>
      <c r="B108" s="1">
        <v>3</v>
      </c>
      <c r="C108" s="1">
        <v>2</v>
      </c>
      <c r="D108">
        <f>'Korrelation Nachr. u. Bekannt'!BK108</f>
        <v>0</v>
      </c>
      <c r="G108">
        <v>83</v>
      </c>
      <c r="H108">
        <v>1.5716361230787248</v>
      </c>
      <c r="I108">
        <v>0.4283638769212752</v>
      </c>
      <c r="Q108">
        <v>84</v>
      </c>
      <c r="R108">
        <v>1.0932241118333179</v>
      </c>
      <c r="S108">
        <v>1.9067758881666821</v>
      </c>
    </row>
    <row r="109" spans="1:19" x14ac:dyDescent="0.2">
      <c r="A109" s="1">
        <v>108</v>
      </c>
      <c r="B109" s="1">
        <v>3</v>
      </c>
      <c r="C109" s="1">
        <v>1</v>
      </c>
      <c r="D109">
        <f>'Korrelation Nachr. u. Bekannt'!BK109</f>
        <v>0</v>
      </c>
      <c r="G109">
        <v>84</v>
      </c>
      <c r="H109">
        <v>1.0877034320190582</v>
      </c>
      <c r="I109">
        <v>1.9122965679809418</v>
      </c>
      <c r="Q109">
        <v>85</v>
      </c>
      <c r="R109">
        <v>1.0932241118333179</v>
      </c>
      <c r="S109">
        <v>-1.0932241118333179</v>
      </c>
    </row>
    <row r="110" spans="1:19" x14ac:dyDescent="0.2">
      <c r="A110" s="1">
        <v>109</v>
      </c>
      <c r="B110" s="1">
        <v>3</v>
      </c>
      <c r="C110" s="1">
        <v>2</v>
      </c>
      <c r="D110">
        <f>'Korrelation Nachr. u. Bekannt'!BK110</f>
        <v>0</v>
      </c>
      <c r="G110">
        <v>85</v>
      </c>
      <c r="H110">
        <v>1.0877034320190582</v>
      </c>
      <c r="I110">
        <v>-1.0877034320190582</v>
      </c>
      <c r="Q110">
        <v>86</v>
      </c>
      <c r="R110">
        <v>1.0932241118333179</v>
      </c>
      <c r="S110">
        <v>0.90677588816668209</v>
      </c>
    </row>
    <row r="111" spans="1:19" x14ac:dyDescent="0.2">
      <c r="A111" s="1">
        <v>110</v>
      </c>
      <c r="B111" s="1">
        <v>3</v>
      </c>
      <c r="C111" s="1">
        <v>3</v>
      </c>
      <c r="D111">
        <f>'Korrelation Nachr. u. Bekannt'!BK111</f>
        <v>0</v>
      </c>
      <c r="G111">
        <v>86</v>
      </c>
      <c r="H111">
        <v>1.0877034320190582</v>
      </c>
      <c r="I111">
        <v>0.91229656798094183</v>
      </c>
      <c r="Q111">
        <v>87</v>
      </c>
      <c r="R111">
        <v>0.57465942480634036</v>
      </c>
      <c r="S111">
        <v>1.4253405751936596</v>
      </c>
    </row>
    <row r="112" spans="1:19" x14ac:dyDescent="0.2">
      <c r="A112" s="1">
        <v>111</v>
      </c>
      <c r="B112" s="1">
        <v>3</v>
      </c>
      <c r="C112" s="1">
        <v>2</v>
      </c>
      <c r="D112">
        <f>'Korrelation Nachr. u. Bekannt'!BK112</f>
        <v>0</v>
      </c>
      <c r="G112">
        <v>87</v>
      </c>
      <c r="H112">
        <v>0.60377074095939176</v>
      </c>
      <c r="I112">
        <v>1.3962292590406082</v>
      </c>
      <c r="Q112">
        <v>88</v>
      </c>
      <c r="R112">
        <v>0.57465942480634036</v>
      </c>
      <c r="S112">
        <v>0.42534057519365964</v>
      </c>
    </row>
    <row r="113" spans="1:19" x14ac:dyDescent="0.2">
      <c r="A113" s="1">
        <v>112</v>
      </c>
      <c r="B113" s="1">
        <v>3</v>
      </c>
      <c r="C113" s="1">
        <v>3</v>
      </c>
      <c r="D113">
        <f>'Korrelation Nachr. u. Bekannt'!BK113</f>
        <v>0</v>
      </c>
      <c r="G113">
        <v>88</v>
      </c>
      <c r="H113">
        <v>0.60377074095939176</v>
      </c>
      <c r="I113">
        <v>0.39622925904060824</v>
      </c>
      <c r="Q113">
        <v>89</v>
      </c>
      <c r="R113">
        <v>0.57465942480634036</v>
      </c>
      <c r="S113">
        <v>-0.57465942480634036</v>
      </c>
    </row>
    <row r="114" spans="1:19" x14ac:dyDescent="0.2">
      <c r="A114" s="1">
        <v>113</v>
      </c>
      <c r="B114" s="1">
        <v>2</v>
      </c>
      <c r="C114" s="1">
        <v>2</v>
      </c>
      <c r="D114">
        <f>'Korrelation Nachr. u. Bekannt'!BK114</f>
        <v>0</v>
      </c>
      <c r="G114">
        <v>89</v>
      </c>
      <c r="H114">
        <v>0.49124305494496401</v>
      </c>
      <c r="I114">
        <v>-0.49124305494496401</v>
      </c>
      <c r="Q114">
        <v>90</v>
      </c>
      <c r="R114">
        <v>0.57465942480634036</v>
      </c>
      <c r="S114">
        <v>-0.57465942480634036</v>
      </c>
    </row>
    <row r="115" spans="1:19" x14ac:dyDescent="0.2">
      <c r="A115" s="1">
        <v>114</v>
      </c>
      <c r="B115" s="1">
        <v>4</v>
      </c>
      <c r="C115" s="1">
        <v>4</v>
      </c>
      <c r="D115">
        <f>'Korrelation Nachr. u. Bekannt'!BK115</f>
        <v>3</v>
      </c>
      <c r="G115">
        <v>90</v>
      </c>
      <c r="H115">
        <v>0.60377074095939176</v>
      </c>
      <c r="I115">
        <v>-0.60377074095939176</v>
      </c>
      <c r="Q115">
        <v>91</v>
      </c>
      <c r="R115">
        <v>1.0932241118333179</v>
      </c>
      <c r="S115">
        <v>-1.0932241118333179</v>
      </c>
    </row>
    <row r="116" spans="1:19" x14ac:dyDescent="0.2">
      <c r="A116" s="1">
        <v>115</v>
      </c>
      <c r="B116" s="1">
        <v>4</v>
      </c>
      <c r="C116" s="1">
        <v>3</v>
      </c>
      <c r="D116">
        <f>'Korrelation Nachr. u. Bekannt'!BK116</f>
        <v>0</v>
      </c>
      <c r="G116">
        <v>91</v>
      </c>
      <c r="H116">
        <v>0.97517574600463053</v>
      </c>
      <c r="I116">
        <v>-0.97517574600463053</v>
      </c>
      <c r="Q116">
        <v>92</v>
      </c>
      <c r="R116">
        <v>0.57465942480634036</v>
      </c>
      <c r="S116">
        <v>-0.57465942480634036</v>
      </c>
    </row>
    <row r="117" spans="1:19" x14ac:dyDescent="0.2">
      <c r="A117" s="1">
        <v>116</v>
      </c>
      <c r="B117" s="1">
        <v>3</v>
      </c>
      <c r="C117" s="1">
        <v>3</v>
      </c>
      <c r="D117">
        <f>'Korrelation Nachr. u. Bekannt'!BK117</f>
        <v>2</v>
      </c>
      <c r="G117">
        <v>92</v>
      </c>
      <c r="H117">
        <v>0.54750689795217788</v>
      </c>
      <c r="I117">
        <v>-0.54750689795217788</v>
      </c>
      <c r="Q117">
        <v>93</v>
      </c>
      <c r="R117">
        <v>0.57465942480634036</v>
      </c>
      <c r="S117">
        <v>2.4253405751936596</v>
      </c>
    </row>
    <row r="118" spans="1:19" x14ac:dyDescent="0.2">
      <c r="A118" s="1">
        <v>117</v>
      </c>
      <c r="B118" s="1">
        <v>3</v>
      </c>
      <c r="C118" s="1">
        <v>2</v>
      </c>
      <c r="D118">
        <f>'Korrelation Nachr. u. Bekannt'!BK118</f>
        <v>1</v>
      </c>
      <c r="G118">
        <v>93</v>
      </c>
      <c r="H118">
        <v>0.49124305494496401</v>
      </c>
      <c r="I118">
        <v>2.508756945055036</v>
      </c>
      <c r="Q118">
        <v>94</v>
      </c>
      <c r="R118">
        <v>1.0932241118333179</v>
      </c>
      <c r="S118">
        <v>-1.0932241118333179</v>
      </c>
    </row>
    <row r="119" spans="1:19" x14ac:dyDescent="0.2">
      <c r="A119" s="1">
        <v>118</v>
      </c>
      <c r="B119" s="1">
        <v>3</v>
      </c>
      <c r="C119" s="1">
        <v>2</v>
      </c>
      <c r="D119">
        <f>'Korrelation Nachr. u. Bekannt'!BK119</f>
        <v>0</v>
      </c>
      <c r="G119">
        <v>94</v>
      </c>
      <c r="H119">
        <v>1.0877034320190582</v>
      </c>
      <c r="I119">
        <v>-1.0877034320190582</v>
      </c>
      <c r="Q119">
        <v>95</v>
      </c>
      <c r="R119">
        <v>1.0932241118333179</v>
      </c>
      <c r="S119">
        <v>0.90677588816668209</v>
      </c>
    </row>
    <row r="120" spans="1:19" x14ac:dyDescent="0.2">
      <c r="A120" s="1">
        <v>119</v>
      </c>
      <c r="B120" s="1">
        <v>3</v>
      </c>
      <c r="C120" s="1">
        <v>3</v>
      </c>
      <c r="D120">
        <f>'Korrelation Nachr. u. Bekannt'!BK120</f>
        <v>0</v>
      </c>
      <c r="G120">
        <v>95</v>
      </c>
      <c r="H120">
        <v>1.1439672750262722</v>
      </c>
      <c r="I120">
        <v>0.85603272497372784</v>
      </c>
      <c r="Q120">
        <v>96</v>
      </c>
      <c r="R120">
        <v>0.57465942480634036</v>
      </c>
      <c r="S120">
        <v>-0.57465942480634036</v>
      </c>
    </row>
    <row r="121" spans="1:19" x14ac:dyDescent="0.2">
      <c r="A121" s="1">
        <v>120</v>
      </c>
      <c r="B121" s="1">
        <v>2</v>
      </c>
      <c r="C121" s="1">
        <v>1</v>
      </c>
      <c r="D121">
        <f>'Korrelation Nachr. u. Bekannt'!BK121</f>
        <v>0</v>
      </c>
      <c r="G121">
        <v>96</v>
      </c>
      <c r="H121">
        <v>0.54750689795217788</v>
      </c>
      <c r="I121">
        <v>-0.54750689795217788</v>
      </c>
      <c r="Q121">
        <v>97</v>
      </c>
      <c r="R121">
        <v>1.0932241118333179</v>
      </c>
      <c r="S121">
        <v>1.9067758881666821</v>
      </c>
    </row>
    <row r="122" spans="1:19" x14ac:dyDescent="0.2">
      <c r="G122">
        <v>97</v>
      </c>
      <c r="H122">
        <v>1.0877034320190582</v>
      </c>
      <c r="I122">
        <v>1.9122965679809418</v>
      </c>
      <c r="Q122">
        <v>98</v>
      </c>
      <c r="R122">
        <v>1.0932241118333179</v>
      </c>
      <c r="S122">
        <v>3.9067758881666821</v>
      </c>
    </row>
    <row r="123" spans="1:19" x14ac:dyDescent="0.2">
      <c r="G123">
        <v>98</v>
      </c>
      <c r="H123">
        <v>1.0877034320190582</v>
      </c>
      <c r="I123">
        <v>3.9122965679809418</v>
      </c>
      <c r="Q123">
        <v>99</v>
      </c>
      <c r="R123">
        <v>1.6117887988602955</v>
      </c>
      <c r="S123">
        <v>-1.6117887988602955</v>
      </c>
    </row>
    <row r="124" spans="1:19" x14ac:dyDescent="0.2">
      <c r="G124">
        <v>99</v>
      </c>
      <c r="H124">
        <v>1.6278999660859388</v>
      </c>
      <c r="I124">
        <v>-1.6278999660859388</v>
      </c>
      <c r="Q124">
        <v>100</v>
      </c>
      <c r="R124">
        <v>1.6117887988602955</v>
      </c>
      <c r="S124">
        <v>1.3882112011397045</v>
      </c>
    </row>
    <row r="125" spans="1:19" x14ac:dyDescent="0.2">
      <c r="G125">
        <v>100</v>
      </c>
      <c r="H125">
        <v>1.6278999660859388</v>
      </c>
      <c r="I125">
        <v>1.3721000339140612</v>
      </c>
      <c r="Q125">
        <v>101</v>
      </c>
      <c r="R125">
        <v>1.0932241118333179</v>
      </c>
      <c r="S125">
        <v>-9.3224111833317913E-2</v>
      </c>
    </row>
    <row r="126" spans="1:19" x14ac:dyDescent="0.2">
      <c r="G126">
        <v>101</v>
      </c>
      <c r="H126">
        <v>1.0877034320190582</v>
      </c>
      <c r="I126">
        <v>-8.770343201905817E-2</v>
      </c>
      <c r="Q126">
        <v>102</v>
      </c>
      <c r="R126">
        <v>1.0932241118333179</v>
      </c>
      <c r="S126">
        <v>-9.3224111833317913E-2</v>
      </c>
    </row>
    <row r="127" spans="1:19" x14ac:dyDescent="0.2">
      <c r="G127">
        <v>102</v>
      </c>
      <c r="H127">
        <v>1.1439672750262722</v>
      </c>
      <c r="I127">
        <v>-0.14396727502627216</v>
      </c>
      <c r="Q127">
        <v>103</v>
      </c>
      <c r="R127">
        <v>1.6117887988602955</v>
      </c>
      <c r="S127">
        <v>1.3882112011397045</v>
      </c>
    </row>
    <row r="128" spans="1:19" x14ac:dyDescent="0.2">
      <c r="G128">
        <v>103</v>
      </c>
      <c r="H128">
        <v>1.6278999660859388</v>
      </c>
      <c r="I128">
        <v>1.3721000339140612</v>
      </c>
      <c r="Q128">
        <v>104</v>
      </c>
      <c r="R128">
        <v>0.57465942480634036</v>
      </c>
      <c r="S128">
        <v>0.42534057519365964</v>
      </c>
    </row>
    <row r="129" spans="7:19" x14ac:dyDescent="0.2">
      <c r="G129">
        <v>104</v>
      </c>
      <c r="H129">
        <v>0.60377074095939176</v>
      </c>
      <c r="I129">
        <v>0.39622925904060824</v>
      </c>
      <c r="Q129">
        <v>105</v>
      </c>
      <c r="R129">
        <v>0.57465942480634036</v>
      </c>
      <c r="S129">
        <v>-0.57465942480634036</v>
      </c>
    </row>
    <row r="130" spans="7:19" x14ac:dyDescent="0.2">
      <c r="G130">
        <v>105</v>
      </c>
      <c r="H130">
        <v>0.66003458396660564</v>
      </c>
      <c r="I130">
        <v>-0.66003458396660564</v>
      </c>
      <c r="Q130">
        <v>106</v>
      </c>
      <c r="R130">
        <v>1.0932241118333179</v>
      </c>
      <c r="S130">
        <v>-1.0932241118333179</v>
      </c>
    </row>
    <row r="131" spans="7:19" x14ac:dyDescent="0.2">
      <c r="G131">
        <v>106</v>
      </c>
      <c r="H131">
        <v>1.0877034320190582</v>
      </c>
      <c r="I131">
        <v>-1.0877034320190582</v>
      </c>
      <c r="Q131">
        <v>107</v>
      </c>
      <c r="R131">
        <v>0.57465942480634036</v>
      </c>
      <c r="S131">
        <v>-0.57465942480634036</v>
      </c>
    </row>
    <row r="132" spans="7:19" x14ac:dyDescent="0.2">
      <c r="G132">
        <v>107</v>
      </c>
      <c r="H132">
        <v>0.60377074095939176</v>
      </c>
      <c r="I132">
        <v>-0.60377074095939176</v>
      </c>
      <c r="Q132">
        <v>108</v>
      </c>
      <c r="R132">
        <v>5.6094737779362802E-2</v>
      </c>
      <c r="S132">
        <v>-5.6094737779362802E-2</v>
      </c>
    </row>
    <row r="133" spans="7:19" x14ac:dyDescent="0.2">
      <c r="G133">
        <v>108</v>
      </c>
      <c r="H133">
        <v>0.11983804989972519</v>
      </c>
      <c r="I133">
        <v>-0.11983804989972519</v>
      </c>
      <c r="Q133">
        <v>109</v>
      </c>
      <c r="R133">
        <v>0.57465942480634036</v>
      </c>
      <c r="S133">
        <v>-0.57465942480634036</v>
      </c>
    </row>
    <row r="134" spans="7:19" x14ac:dyDescent="0.2">
      <c r="G134">
        <v>109</v>
      </c>
      <c r="H134">
        <v>0.60377074095939176</v>
      </c>
      <c r="I134">
        <v>-0.60377074095939176</v>
      </c>
      <c r="Q134">
        <v>110</v>
      </c>
      <c r="R134">
        <v>1.0932241118333179</v>
      </c>
      <c r="S134">
        <v>-1.0932241118333179</v>
      </c>
    </row>
    <row r="135" spans="7:19" x14ac:dyDescent="0.2">
      <c r="G135">
        <v>110</v>
      </c>
      <c r="H135">
        <v>1.0877034320190582</v>
      </c>
      <c r="I135">
        <v>-1.0877034320190582</v>
      </c>
      <c r="Q135">
        <v>111</v>
      </c>
      <c r="R135">
        <v>0.57465942480634036</v>
      </c>
      <c r="S135">
        <v>-0.57465942480634036</v>
      </c>
    </row>
    <row r="136" spans="7:19" x14ac:dyDescent="0.2">
      <c r="G136">
        <v>111</v>
      </c>
      <c r="H136">
        <v>0.60377074095939176</v>
      </c>
      <c r="I136">
        <v>-0.60377074095939176</v>
      </c>
      <c r="Q136">
        <v>112</v>
      </c>
      <c r="R136">
        <v>1.0932241118333179</v>
      </c>
      <c r="S136">
        <v>-1.0932241118333179</v>
      </c>
    </row>
    <row r="137" spans="7:19" x14ac:dyDescent="0.2">
      <c r="G137">
        <v>112</v>
      </c>
      <c r="H137">
        <v>1.0877034320190582</v>
      </c>
      <c r="I137">
        <v>-1.0877034320190582</v>
      </c>
      <c r="Q137">
        <v>113</v>
      </c>
      <c r="R137">
        <v>0.57465942480634036</v>
      </c>
      <c r="S137">
        <v>-0.57465942480634036</v>
      </c>
    </row>
    <row r="138" spans="7:19" x14ac:dyDescent="0.2">
      <c r="G138">
        <v>113</v>
      </c>
      <c r="H138">
        <v>0.54750689795217788</v>
      </c>
      <c r="I138">
        <v>-0.54750689795217788</v>
      </c>
      <c r="Q138">
        <v>114</v>
      </c>
      <c r="R138">
        <v>1.6117887988602955</v>
      </c>
      <c r="S138">
        <v>1.3882112011397045</v>
      </c>
    </row>
    <row r="139" spans="7:19" x14ac:dyDescent="0.2">
      <c r="G139">
        <v>114</v>
      </c>
      <c r="H139">
        <v>1.6278999660859388</v>
      </c>
      <c r="I139">
        <v>1.3721000339140612</v>
      </c>
      <c r="Q139">
        <v>115</v>
      </c>
      <c r="R139">
        <v>1.0932241118333179</v>
      </c>
      <c r="S139">
        <v>-1.0932241118333179</v>
      </c>
    </row>
    <row r="140" spans="7:19" x14ac:dyDescent="0.2">
      <c r="G140">
        <v>115</v>
      </c>
      <c r="H140">
        <v>1.1439672750262722</v>
      </c>
      <c r="I140">
        <v>-1.1439672750262722</v>
      </c>
      <c r="Q140">
        <v>116</v>
      </c>
      <c r="R140">
        <v>1.0932241118333179</v>
      </c>
      <c r="S140">
        <v>0.90677588816668209</v>
      </c>
    </row>
    <row r="141" spans="7:19" x14ac:dyDescent="0.2">
      <c r="G141">
        <v>116</v>
      </c>
      <c r="H141">
        <v>1.0877034320190582</v>
      </c>
      <c r="I141">
        <v>0.91229656798094183</v>
      </c>
      <c r="Q141">
        <v>117</v>
      </c>
      <c r="R141">
        <v>0.57465942480634036</v>
      </c>
      <c r="S141">
        <v>0.42534057519365964</v>
      </c>
    </row>
    <row r="142" spans="7:19" x14ac:dyDescent="0.2">
      <c r="G142">
        <v>117</v>
      </c>
      <c r="H142">
        <v>0.60377074095939176</v>
      </c>
      <c r="I142">
        <v>0.39622925904060824</v>
      </c>
      <c r="Q142">
        <v>118</v>
      </c>
      <c r="R142">
        <v>0.57465942480634036</v>
      </c>
      <c r="S142">
        <v>-0.57465942480634036</v>
      </c>
    </row>
    <row r="143" spans="7:19" x14ac:dyDescent="0.2">
      <c r="G143">
        <v>118</v>
      </c>
      <c r="H143">
        <v>0.60377074095939176</v>
      </c>
      <c r="I143">
        <v>-0.60377074095939176</v>
      </c>
      <c r="Q143">
        <v>119</v>
      </c>
      <c r="R143">
        <v>1.0932241118333179</v>
      </c>
      <c r="S143">
        <v>-1.0932241118333179</v>
      </c>
    </row>
    <row r="144" spans="7:19" ht="13.5" thickBot="1" x14ac:dyDescent="0.25">
      <c r="G144">
        <v>119</v>
      </c>
      <c r="H144">
        <v>1.0877034320190582</v>
      </c>
      <c r="I144">
        <v>-1.0877034320190582</v>
      </c>
      <c r="Q144" s="15">
        <v>120</v>
      </c>
      <c r="R144" s="15">
        <v>5.6094737779362802E-2</v>
      </c>
      <c r="S144" s="15">
        <v>-5.6094737779362802E-2</v>
      </c>
    </row>
    <row r="145" spans="7:9" ht="13.5" thickBot="1" x14ac:dyDescent="0.25">
      <c r="G145" s="15">
        <v>120</v>
      </c>
      <c r="H145" s="15">
        <v>6.3574206892511309E-2</v>
      </c>
      <c r="I145" s="15">
        <v>-6.3574206892511309E-2</v>
      </c>
    </row>
  </sheetData>
  <pageMargins left="0.7" right="0.7" top="0.78740157499999996" bottom="0.78740157499999996" header="0.3" footer="0.3"/>
  <pageSetup paperSize="9" scale="26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878-1826-404F-9B74-DCD06E98D8FD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16</v>
      </c>
      <c r="C1" s="1" t="s">
        <v>17</v>
      </c>
      <c r="D1" s="1" t="s">
        <v>18</v>
      </c>
    </row>
    <row r="2" spans="1:12" ht="13.5" thickBot="1" x14ac:dyDescent="0.25">
      <c r="A2">
        <v>1</v>
      </c>
      <c r="B2" s="1">
        <v>2</v>
      </c>
      <c r="C2" s="1">
        <v>1</v>
      </c>
      <c r="D2" s="1">
        <v>3</v>
      </c>
    </row>
    <row r="3" spans="1:12" x14ac:dyDescent="0.2">
      <c r="A3">
        <v>2</v>
      </c>
      <c r="B3" s="1">
        <v>2</v>
      </c>
      <c r="C3" s="1">
        <v>1</v>
      </c>
      <c r="D3" s="1">
        <v>4</v>
      </c>
      <c r="G3" s="8" t="s">
        <v>188</v>
      </c>
      <c r="H3" s="9" t="s">
        <v>16</v>
      </c>
      <c r="I3" s="10"/>
      <c r="J3" s="10" t="s">
        <v>192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1</v>
      </c>
      <c r="D4" s="1">
        <v>4</v>
      </c>
      <c r="H4" s="12"/>
      <c r="I4" s="3">
        <v>1</v>
      </c>
      <c r="J4" s="3" t="s">
        <v>193</v>
      </c>
      <c r="K4">
        <f>COUNTIF(B2:B139,"1")</f>
        <v>14</v>
      </c>
      <c r="L4" s="13">
        <f>K4/K6</f>
        <v>0.1111111111111111</v>
      </c>
    </row>
    <row r="5" spans="1:12" ht="15" x14ac:dyDescent="0.25">
      <c r="A5">
        <v>4</v>
      </c>
      <c r="B5" s="1">
        <v>2</v>
      </c>
      <c r="C5" s="1">
        <v>1</v>
      </c>
      <c r="D5" s="1">
        <v>2</v>
      </c>
      <c r="H5" s="12"/>
      <c r="I5" s="3">
        <v>2</v>
      </c>
      <c r="J5" s="3" t="s">
        <v>194</v>
      </c>
      <c r="K5">
        <f>COUNTIF(B2:B139,"2")</f>
        <v>112</v>
      </c>
      <c r="L5" s="13">
        <f>K5/K6</f>
        <v>0.88888888888888884</v>
      </c>
    </row>
    <row r="6" spans="1:12" x14ac:dyDescent="0.2">
      <c r="A6">
        <v>5</v>
      </c>
      <c r="B6" s="1">
        <v>2</v>
      </c>
      <c r="C6" s="1">
        <v>2</v>
      </c>
      <c r="D6" s="1">
        <v>4</v>
      </c>
      <c r="H6" s="12"/>
      <c r="I6" t="s">
        <v>179</v>
      </c>
      <c r="K6">
        <f>K4+K5</f>
        <v>126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3</v>
      </c>
      <c r="H7" s="14"/>
      <c r="I7" s="15" t="s">
        <v>180</v>
      </c>
      <c r="J7" s="15"/>
      <c r="K7" s="15">
        <f>COUNTIF(B2:B139,"-77")</f>
        <v>12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2</v>
      </c>
      <c r="C9" s="1">
        <v>1</v>
      </c>
      <c r="D9" s="1">
        <v>4</v>
      </c>
    </row>
    <row r="10" spans="1:12" x14ac:dyDescent="0.2">
      <c r="A10">
        <v>9</v>
      </c>
      <c r="B10" s="1">
        <v>2</v>
      </c>
      <c r="C10" s="1">
        <v>2</v>
      </c>
      <c r="D10" s="1">
        <v>4</v>
      </c>
      <c r="H10" s="9" t="s">
        <v>17</v>
      </c>
      <c r="I10" s="10"/>
      <c r="J10" s="10" t="s">
        <v>195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2</v>
      </c>
      <c r="C11" s="1">
        <v>1</v>
      </c>
      <c r="D11" s="1">
        <v>3</v>
      </c>
      <c r="H11" s="12"/>
      <c r="I11" s="3">
        <v>1</v>
      </c>
      <c r="J11" s="3" t="s">
        <v>193</v>
      </c>
      <c r="K11">
        <f>COUNTIF(C2:C139,"1")</f>
        <v>96</v>
      </c>
      <c r="L11" s="13">
        <f>K11/K13</f>
        <v>0.76190476190476186</v>
      </c>
    </row>
    <row r="12" spans="1:12" ht="15" x14ac:dyDescent="0.25">
      <c r="A12">
        <v>11</v>
      </c>
      <c r="B12" s="1">
        <v>2</v>
      </c>
      <c r="C12" s="1">
        <v>1</v>
      </c>
      <c r="D12" s="1">
        <v>3</v>
      </c>
      <c r="H12" s="12"/>
      <c r="I12" s="3">
        <v>2</v>
      </c>
      <c r="J12" s="3" t="s">
        <v>194</v>
      </c>
      <c r="K12">
        <f>COUNTIF(C2:C139,"2")</f>
        <v>30</v>
      </c>
      <c r="L12" s="13">
        <f>K12/K13</f>
        <v>0.23809523809523808</v>
      </c>
    </row>
    <row r="13" spans="1:12" x14ac:dyDescent="0.2">
      <c r="A13">
        <v>12</v>
      </c>
      <c r="B13" s="1">
        <v>2</v>
      </c>
      <c r="C13" s="1">
        <v>2</v>
      </c>
      <c r="D13" s="1">
        <v>2</v>
      </c>
      <c r="H13" s="12"/>
      <c r="I13" t="s">
        <v>179</v>
      </c>
      <c r="K13">
        <f>K11+K12</f>
        <v>126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1</v>
      </c>
      <c r="D14" s="1">
        <v>2</v>
      </c>
      <c r="H14" s="14"/>
      <c r="I14" s="15" t="s">
        <v>180</v>
      </c>
      <c r="J14" s="15"/>
      <c r="K14" s="15">
        <f>COUNTIF(C2:C139,"-77")</f>
        <v>12</v>
      </c>
      <c r="L14" s="16"/>
    </row>
    <row r="15" spans="1:12" x14ac:dyDescent="0.2">
      <c r="A15">
        <v>14</v>
      </c>
      <c r="B15" s="1">
        <v>2</v>
      </c>
      <c r="C15" s="1">
        <v>2</v>
      </c>
      <c r="D15" s="1">
        <v>2</v>
      </c>
    </row>
    <row r="16" spans="1:12" ht="13.5" thickBot="1" x14ac:dyDescent="0.25">
      <c r="A16">
        <v>15</v>
      </c>
      <c r="B16" s="1">
        <v>2</v>
      </c>
      <c r="C16" s="1">
        <v>1</v>
      </c>
      <c r="D16" s="1">
        <v>2</v>
      </c>
    </row>
    <row r="17" spans="1:12" x14ac:dyDescent="0.2">
      <c r="A17">
        <v>16</v>
      </c>
      <c r="B17" s="1">
        <v>1</v>
      </c>
      <c r="C17" s="1">
        <v>1</v>
      </c>
      <c r="D17" s="1">
        <v>4</v>
      </c>
      <c r="H17" s="9" t="s">
        <v>18</v>
      </c>
      <c r="I17" s="10"/>
      <c r="J17" s="10" t="s">
        <v>196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2</v>
      </c>
      <c r="D18" s="1">
        <v>2</v>
      </c>
      <c r="H18" s="12"/>
      <c r="I18" s="3">
        <v>1</v>
      </c>
      <c r="J18" s="3" t="s">
        <v>197</v>
      </c>
      <c r="K18">
        <f>COUNTIF(D2:D139,"1")</f>
        <v>11</v>
      </c>
      <c r="L18" s="13">
        <f>K18/K22</f>
        <v>8.7301587301587297E-2</v>
      </c>
    </row>
    <row r="19" spans="1:12" ht="15" x14ac:dyDescent="0.25">
      <c r="A19">
        <v>18</v>
      </c>
      <c r="B19" s="1">
        <v>2</v>
      </c>
      <c r="C19" s="1">
        <v>1</v>
      </c>
      <c r="D19" s="1">
        <v>2</v>
      </c>
      <c r="H19" s="12"/>
      <c r="I19" s="3">
        <v>2</v>
      </c>
      <c r="J19" s="3" t="s">
        <v>198</v>
      </c>
      <c r="K19">
        <f>COUNTIF(D2:D139,"2")</f>
        <v>31</v>
      </c>
      <c r="L19" s="13">
        <f>K19/K22</f>
        <v>0.24603174603174602</v>
      </c>
    </row>
    <row r="20" spans="1:12" ht="15" x14ac:dyDescent="0.25">
      <c r="A20">
        <v>19</v>
      </c>
      <c r="B20" s="1">
        <v>2</v>
      </c>
      <c r="C20" s="1">
        <v>1</v>
      </c>
      <c r="D20" s="1">
        <v>4</v>
      </c>
      <c r="H20" s="12"/>
      <c r="I20" s="3">
        <v>3</v>
      </c>
      <c r="J20" s="3" t="s">
        <v>199</v>
      </c>
      <c r="K20">
        <f>COUNTIF(D2:D139,"3")</f>
        <v>39</v>
      </c>
      <c r="L20" s="13">
        <f>K20/K22</f>
        <v>0.30952380952380953</v>
      </c>
    </row>
    <row r="21" spans="1:12" ht="15" x14ac:dyDescent="0.25">
      <c r="A21">
        <v>20</v>
      </c>
      <c r="B21" s="1">
        <v>2</v>
      </c>
      <c r="C21" s="1">
        <v>2</v>
      </c>
      <c r="D21" s="1">
        <v>3</v>
      </c>
      <c r="H21" s="12"/>
      <c r="I21" s="3">
        <v>4</v>
      </c>
      <c r="J21" s="3" t="s">
        <v>200</v>
      </c>
      <c r="K21">
        <f>COUNTIF(D2:D139,"4")</f>
        <v>45</v>
      </c>
      <c r="L21" s="13">
        <f>K21/K22</f>
        <v>0.35714285714285715</v>
      </c>
    </row>
    <row r="22" spans="1:12" x14ac:dyDescent="0.2">
      <c r="A22">
        <v>21</v>
      </c>
      <c r="B22" s="1">
        <v>1</v>
      </c>
      <c r="C22" s="1">
        <v>2</v>
      </c>
      <c r="D22" s="1">
        <v>3</v>
      </c>
      <c r="H22" s="12"/>
      <c r="I22" t="s">
        <v>179</v>
      </c>
      <c r="K22">
        <f>K18+K19+K20+K21</f>
        <v>126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2</v>
      </c>
      <c r="H23" s="14"/>
      <c r="I23" s="15" t="s">
        <v>180</v>
      </c>
      <c r="J23" s="15"/>
      <c r="K23" s="15">
        <f>COUNTIF(D2:D139,"-77")</f>
        <v>12</v>
      </c>
      <c r="L23" s="16"/>
    </row>
    <row r="24" spans="1:12" x14ac:dyDescent="0.2">
      <c r="A24">
        <v>23</v>
      </c>
      <c r="B24" s="1">
        <v>2</v>
      </c>
      <c r="C24" s="1">
        <v>1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1</v>
      </c>
      <c r="D25" s="1">
        <v>3</v>
      </c>
    </row>
    <row r="26" spans="1:12" x14ac:dyDescent="0.2">
      <c r="A26">
        <v>25</v>
      </c>
      <c r="B26" s="1">
        <v>2</v>
      </c>
      <c r="C26" s="1">
        <v>1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2</v>
      </c>
      <c r="D27" s="1">
        <v>1</v>
      </c>
      <c r="H27" s="12"/>
      <c r="J27" t="s">
        <v>202</v>
      </c>
      <c r="K27">
        <f>COUNTIFS(B2:B139,"1",C2:C139,"1")</f>
        <v>11</v>
      </c>
      <c r="L27" s="13">
        <f>K27/K29</f>
        <v>0.7857142857142857</v>
      </c>
    </row>
    <row r="28" spans="1:12" x14ac:dyDescent="0.2">
      <c r="A28">
        <v>27</v>
      </c>
      <c r="B28" s="1">
        <v>1</v>
      </c>
      <c r="C28" s="1">
        <v>1</v>
      </c>
      <c r="D28" s="1">
        <v>4</v>
      </c>
      <c r="H28" s="12"/>
      <c r="J28" t="s">
        <v>203</v>
      </c>
      <c r="K28">
        <f>COUNTIFS(B2:B139,"1",C2:C139,"2")</f>
        <v>3</v>
      </c>
      <c r="L28" s="13">
        <f>K28/K29</f>
        <v>0.21428571428571427</v>
      </c>
    </row>
    <row r="29" spans="1:12" ht="13.5" thickBot="1" x14ac:dyDescent="0.25">
      <c r="A29">
        <v>28</v>
      </c>
      <c r="B29" s="1">
        <v>2</v>
      </c>
      <c r="C29" s="1">
        <v>1</v>
      </c>
      <c r="D29" s="1">
        <v>4</v>
      </c>
      <c r="H29" s="14"/>
      <c r="I29" s="21" t="s">
        <v>204</v>
      </c>
      <c r="J29" s="21" t="s">
        <v>205</v>
      </c>
      <c r="K29" s="21">
        <f>K4</f>
        <v>14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1</v>
      </c>
      <c r="D30" s="1">
        <v>3</v>
      </c>
    </row>
    <row r="31" spans="1:12" ht="13.5" thickBot="1" x14ac:dyDescent="0.25">
      <c r="A31">
        <v>30</v>
      </c>
      <c r="B31" s="1">
        <v>1</v>
      </c>
      <c r="C31" s="1">
        <v>1</v>
      </c>
      <c r="D31" s="1">
        <v>4</v>
      </c>
    </row>
    <row r="32" spans="1:12" x14ac:dyDescent="0.2">
      <c r="A32">
        <v>31</v>
      </c>
      <c r="B32" s="1">
        <v>2</v>
      </c>
      <c r="C32" s="1">
        <v>1</v>
      </c>
      <c r="D32" s="1">
        <v>4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1</v>
      </c>
      <c r="D33" s="1">
        <v>3</v>
      </c>
      <c r="H33" s="12"/>
      <c r="J33" t="s">
        <v>207</v>
      </c>
      <c r="K33">
        <f>COUNTIFS(B2:B139,"2",C2:C139,"1")</f>
        <v>85</v>
      </c>
      <c r="L33" s="13">
        <f>K33/K35</f>
        <v>0.7589285714285714</v>
      </c>
    </row>
    <row r="34" spans="1:12" x14ac:dyDescent="0.2">
      <c r="A34">
        <v>33</v>
      </c>
      <c r="B34" s="1">
        <v>2</v>
      </c>
      <c r="C34" s="1">
        <v>2</v>
      </c>
      <c r="D34" s="1">
        <v>2</v>
      </c>
      <c r="H34" s="12"/>
      <c r="J34" t="s">
        <v>208</v>
      </c>
      <c r="K34">
        <f>COUNTIFS(B2:B139,"2",C2:C139,"2")</f>
        <v>27</v>
      </c>
      <c r="L34" s="13">
        <f>K34/K35</f>
        <v>0.24107142857142858</v>
      </c>
    </row>
    <row r="35" spans="1:12" ht="13.5" thickBot="1" x14ac:dyDescent="0.25">
      <c r="A35">
        <v>34</v>
      </c>
      <c r="B35" s="1">
        <v>2</v>
      </c>
      <c r="C35" s="1">
        <v>1</v>
      </c>
      <c r="D35" s="1">
        <v>2</v>
      </c>
      <c r="H35" s="14"/>
      <c r="I35" s="19" t="s">
        <v>204</v>
      </c>
      <c r="J35" s="19" t="s">
        <v>209</v>
      </c>
      <c r="K35" s="19">
        <f>K5</f>
        <v>112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1</v>
      </c>
      <c r="D36" s="1">
        <v>4</v>
      </c>
    </row>
    <row r="37" spans="1:12" ht="13.5" thickBot="1" x14ac:dyDescent="0.25">
      <c r="A37">
        <v>36</v>
      </c>
      <c r="B37" s="1">
        <v>2</v>
      </c>
      <c r="C37" s="1">
        <v>1</v>
      </c>
      <c r="D37" s="1">
        <v>2</v>
      </c>
    </row>
    <row r="38" spans="1:12" x14ac:dyDescent="0.2">
      <c r="A38">
        <v>37</v>
      </c>
      <c r="B38" s="1">
        <v>2</v>
      </c>
      <c r="C38" s="1">
        <v>1</v>
      </c>
      <c r="D38" s="1">
        <v>3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1</v>
      </c>
      <c r="D39" s="1">
        <v>3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2</v>
      </c>
      <c r="C42" s="1">
        <v>1</v>
      </c>
      <c r="D42" s="1">
        <v>4</v>
      </c>
      <c r="H42" s="12"/>
      <c r="J42" s="3" t="s">
        <v>199</v>
      </c>
      <c r="K42">
        <f>COUNTIFS(B2:B139,"1",C2:C139,"1",D2:D139,"3")</f>
        <v>0</v>
      </c>
      <c r="L42" s="13">
        <f>K42/K51</f>
        <v>0</v>
      </c>
    </row>
    <row r="43" spans="1:12" ht="15" x14ac:dyDescent="0.25">
      <c r="A43">
        <v>42</v>
      </c>
      <c r="B43" s="1">
        <v>2</v>
      </c>
      <c r="C43" s="1">
        <v>1</v>
      </c>
      <c r="D43" s="1">
        <v>4</v>
      </c>
      <c r="H43" s="12"/>
      <c r="J43" s="3" t="s">
        <v>200</v>
      </c>
      <c r="K43">
        <f>COUNTIFS(B2:B139,"1",C2:C139,"1",D2:D139,"4")</f>
        <v>11</v>
      </c>
      <c r="L43" s="13">
        <f>K43/K51</f>
        <v>0.7857142857142857</v>
      </c>
    </row>
    <row r="44" spans="1:12" x14ac:dyDescent="0.2">
      <c r="A44">
        <v>43</v>
      </c>
      <c r="B44" s="1">
        <v>2</v>
      </c>
      <c r="C44" s="1">
        <v>1</v>
      </c>
      <c r="D44" s="1">
        <v>2</v>
      </c>
      <c r="H44" s="12"/>
      <c r="L44" s="18"/>
    </row>
    <row r="45" spans="1:12" x14ac:dyDescent="0.2">
      <c r="A45">
        <v>44</v>
      </c>
      <c r="B45" s="1">
        <v>2</v>
      </c>
      <c r="C45" s="1">
        <v>1</v>
      </c>
      <c r="D45" s="1">
        <v>2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1</v>
      </c>
      <c r="C46" s="1">
        <v>1</v>
      </c>
      <c r="D46" s="1">
        <v>4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0</v>
      </c>
      <c r="L47" s="13">
        <f>K47/K51</f>
        <v>0</v>
      </c>
    </row>
    <row r="48" spans="1:12" ht="15" x14ac:dyDescent="0.25">
      <c r="A48">
        <v>47</v>
      </c>
      <c r="B48" s="1">
        <v>2</v>
      </c>
      <c r="C48" s="1">
        <v>1</v>
      </c>
      <c r="D48" s="1">
        <v>3</v>
      </c>
      <c r="H48" s="12"/>
      <c r="J48" s="3" t="s">
        <v>199</v>
      </c>
      <c r="K48">
        <f>COUNTIFS(B2:B139,"1",C2:C139,"2",D2:D139,"3")</f>
        <v>2</v>
      </c>
      <c r="L48" s="13">
        <f>K48/K51</f>
        <v>0.14285714285714285</v>
      </c>
    </row>
    <row r="49" spans="1:12" ht="15" x14ac:dyDescent="0.25">
      <c r="A49">
        <v>48</v>
      </c>
      <c r="B49" s="1">
        <v>2</v>
      </c>
      <c r="C49" s="1">
        <v>1</v>
      </c>
      <c r="D49" s="1">
        <v>4</v>
      </c>
      <c r="H49" s="12"/>
      <c r="J49" s="3" t="s">
        <v>200</v>
      </c>
      <c r="K49">
        <f>COUNTIFS(B2:B139,"1",C2:C139,"2",D2:D139,"4")</f>
        <v>1</v>
      </c>
      <c r="L49" s="13">
        <f>K49/K51</f>
        <v>7.1428571428571425E-2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1</v>
      </c>
      <c r="D51" s="1">
        <v>3</v>
      </c>
      <c r="H51" s="12"/>
      <c r="I51" s="22" t="s">
        <v>179</v>
      </c>
      <c r="J51" s="22"/>
      <c r="K51" s="22">
        <f>K40+K41+K42+K43+K46+K47+K48+K49</f>
        <v>14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1</v>
      </c>
      <c r="D52" s="1">
        <v>2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1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1</v>
      </c>
    </row>
    <row r="55" spans="1:12" x14ac:dyDescent="0.2">
      <c r="A55">
        <v>54</v>
      </c>
      <c r="B55" s="1">
        <v>2</v>
      </c>
      <c r="C55" s="1">
        <v>1</v>
      </c>
      <c r="D55" s="1">
        <v>3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1</v>
      </c>
      <c r="D56" s="1">
        <v>3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7</v>
      </c>
      <c r="L57" s="13">
        <f>K57/K68</f>
        <v>6.25E-2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20</v>
      </c>
      <c r="L58" s="13">
        <f>K58/K68</f>
        <v>0.17857142857142858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30</v>
      </c>
      <c r="L59" s="13">
        <f>K59/K68</f>
        <v>0.26785714285714285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28</v>
      </c>
      <c r="L60" s="13">
        <f>K60/K68</f>
        <v>0.25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1</v>
      </c>
      <c r="D62" s="1">
        <v>3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4</v>
      </c>
      <c r="L63" s="13">
        <f>K63/K68</f>
        <v>3.5714285714285712E-2</v>
      </c>
    </row>
    <row r="64" spans="1:12" ht="15" x14ac:dyDescent="0.25">
      <c r="A64">
        <v>63</v>
      </c>
      <c r="B64" s="1">
        <v>2</v>
      </c>
      <c r="C64" s="1">
        <v>1</v>
      </c>
      <c r="D64" s="1">
        <v>3</v>
      </c>
      <c r="H64" s="12"/>
      <c r="J64" s="3" t="s">
        <v>198</v>
      </c>
      <c r="K64">
        <f>COUNTIFS(B2:B139,"2",C2:C139,"2",D2:D139,"2")</f>
        <v>11</v>
      </c>
      <c r="L64" s="13">
        <f>K64/K68</f>
        <v>9.8214285714285712E-2</v>
      </c>
    </row>
    <row r="65" spans="1:12" ht="15" x14ac:dyDescent="0.25">
      <c r="A65">
        <v>64</v>
      </c>
      <c r="B65" s="1">
        <v>2</v>
      </c>
      <c r="C65" s="1">
        <v>1</v>
      </c>
      <c r="D65" s="1">
        <v>3</v>
      </c>
      <c r="H65" s="12"/>
      <c r="J65" s="3" t="s">
        <v>199</v>
      </c>
      <c r="K65">
        <f>COUNTIFS(B2:B139,"2",C2:C139,"2",D2:D139,"3")</f>
        <v>7</v>
      </c>
      <c r="L65" s="13">
        <f>K65/K68</f>
        <v>6.25E-2</v>
      </c>
    </row>
    <row r="66" spans="1:12" ht="15" x14ac:dyDescent="0.25">
      <c r="A66">
        <v>65</v>
      </c>
      <c r="B66" s="1">
        <v>2</v>
      </c>
      <c r="C66" s="1">
        <v>2</v>
      </c>
      <c r="D66" s="1">
        <v>1</v>
      </c>
      <c r="H66" s="12"/>
      <c r="J66" s="3" t="s">
        <v>200</v>
      </c>
      <c r="K66">
        <f>COUNTIFS(B2:B139,"2",C2:C139,"2",D2:D139,"4")</f>
        <v>5</v>
      </c>
      <c r="L66" s="13">
        <f>K66/K68</f>
        <v>4.4642857142857144E-2</v>
      </c>
    </row>
    <row r="67" spans="1:12" x14ac:dyDescent="0.2">
      <c r="A67">
        <v>66</v>
      </c>
      <c r="B67" s="1">
        <v>1</v>
      </c>
      <c r="C67" s="1">
        <v>1</v>
      </c>
      <c r="D67" s="1">
        <v>4</v>
      </c>
      <c r="H67" s="12"/>
      <c r="L67" s="18"/>
    </row>
    <row r="68" spans="1:12" x14ac:dyDescent="0.2">
      <c r="A68">
        <v>67</v>
      </c>
      <c r="B68" s="1">
        <v>2</v>
      </c>
      <c r="C68" s="1">
        <v>1</v>
      </c>
      <c r="D68" s="1">
        <v>2</v>
      </c>
      <c r="H68" s="12"/>
      <c r="I68" s="20" t="s">
        <v>179</v>
      </c>
      <c r="J68" s="20"/>
      <c r="K68" s="20">
        <f>K57+K58+K59+K60+K63+K64+K65+K66</f>
        <v>112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2</v>
      </c>
      <c r="D69" s="1">
        <v>1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2</v>
      </c>
      <c r="C70" s="1">
        <v>1</v>
      </c>
      <c r="D70" s="1">
        <v>4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1</v>
      </c>
      <c r="D72" s="1">
        <v>3</v>
      </c>
    </row>
    <row r="73" spans="1:12" x14ac:dyDescent="0.2">
      <c r="A73">
        <v>72</v>
      </c>
      <c r="B73" s="1">
        <v>2</v>
      </c>
      <c r="C73" s="1">
        <v>2</v>
      </c>
      <c r="D73" s="1">
        <v>2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2</v>
      </c>
      <c r="C75" s="1">
        <v>1</v>
      </c>
      <c r="D75" s="1">
        <v>3</v>
      </c>
    </row>
    <row r="76" spans="1:12" x14ac:dyDescent="0.2">
      <c r="A76">
        <v>75</v>
      </c>
      <c r="B76" s="1">
        <v>1</v>
      </c>
      <c r="C76" s="1">
        <v>1</v>
      </c>
      <c r="D76" s="1">
        <v>4</v>
      </c>
    </row>
    <row r="77" spans="1:12" x14ac:dyDescent="0.2">
      <c r="A77">
        <v>76</v>
      </c>
      <c r="B77" s="1">
        <v>2</v>
      </c>
      <c r="C77" s="1">
        <v>1</v>
      </c>
      <c r="D77" s="1">
        <v>4</v>
      </c>
    </row>
    <row r="78" spans="1:12" x14ac:dyDescent="0.2">
      <c r="A78">
        <v>77</v>
      </c>
      <c r="B78" s="1">
        <v>2</v>
      </c>
      <c r="C78" s="1">
        <v>2</v>
      </c>
      <c r="D78" s="1">
        <v>2</v>
      </c>
    </row>
    <row r="79" spans="1:12" x14ac:dyDescent="0.2">
      <c r="A79">
        <v>78</v>
      </c>
      <c r="B79" s="1">
        <v>2</v>
      </c>
      <c r="C79" s="1">
        <v>1</v>
      </c>
      <c r="D79" s="1">
        <v>2</v>
      </c>
    </row>
    <row r="80" spans="1:12" x14ac:dyDescent="0.2">
      <c r="A80">
        <v>79</v>
      </c>
      <c r="B80" s="1">
        <v>2</v>
      </c>
      <c r="C80" s="1">
        <v>1</v>
      </c>
      <c r="D80" s="1">
        <v>4</v>
      </c>
    </row>
    <row r="81" spans="1:4" x14ac:dyDescent="0.2">
      <c r="A81">
        <v>80</v>
      </c>
      <c r="B81" s="1">
        <v>2</v>
      </c>
      <c r="C81" s="1">
        <v>1</v>
      </c>
      <c r="D81" s="1">
        <v>4</v>
      </c>
    </row>
    <row r="82" spans="1:4" x14ac:dyDescent="0.2">
      <c r="A82">
        <v>81</v>
      </c>
      <c r="B82" s="1">
        <v>2</v>
      </c>
      <c r="C82" s="1">
        <v>1</v>
      </c>
      <c r="D82" s="1">
        <v>4</v>
      </c>
    </row>
    <row r="83" spans="1:4" x14ac:dyDescent="0.2">
      <c r="A83">
        <v>82</v>
      </c>
      <c r="B83" s="1">
        <v>2</v>
      </c>
      <c r="C83" s="1">
        <v>2</v>
      </c>
      <c r="D83" s="1">
        <v>3</v>
      </c>
    </row>
    <row r="84" spans="1:4" x14ac:dyDescent="0.2">
      <c r="A84">
        <v>83</v>
      </c>
      <c r="B84" s="1">
        <v>2</v>
      </c>
      <c r="C84" s="1">
        <v>1</v>
      </c>
      <c r="D84" s="1">
        <v>3</v>
      </c>
    </row>
    <row r="85" spans="1:4" x14ac:dyDescent="0.2">
      <c r="A85">
        <v>84</v>
      </c>
      <c r="B85" s="1">
        <v>2</v>
      </c>
      <c r="C85" s="1">
        <v>1</v>
      </c>
      <c r="D85" s="1">
        <v>3</v>
      </c>
    </row>
    <row r="86" spans="1:4" x14ac:dyDescent="0.2">
      <c r="A86">
        <v>85</v>
      </c>
      <c r="B86" s="1">
        <v>2</v>
      </c>
      <c r="C86" s="1">
        <v>1</v>
      </c>
      <c r="D86" s="1">
        <v>3</v>
      </c>
    </row>
    <row r="87" spans="1:4" x14ac:dyDescent="0.2">
      <c r="A87">
        <v>86</v>
      </c>
      <c r="B87" s="1">
        <v>2</v>
      </c>
      <c r="C87" s="1">
        <v>1</v>
      </c>
      <c r="D87" s="1">
        <v>2</v>
      </c>
    </row>
    <row r="88" spans="1:4" x14ac:dyDescent="0.2">
      <c r="A88">
        <v>87</v>
      </c>
      <c r="B88" s="1">
        <v>2</v>
      </c>
      <c r="C88" s="1">
        <v>1</v>
      </c>
      <c r="D88" s="1">
        <v>3</v>
      </c>
    </row>
    <row r="89" spans="1:4" x14ac:dyDescent="0.2">
      <c r="A89">
        <v>88</v>
      </c>
      <c r="B89" s="1">
        <v>1</v>
      </c>
      <c r="C89" s="1">
        <v>1</v>
      </c>
      <c r="D89" s="1">
        <v>4</v>
      </c>
    </row>
    <row r="90" spans="1:4" x14ac:dyDescent="0.2">
      <c r="A90">
        <v>89</v>
      </c>
      <c r="B90" s="1">
        <v>2</v>
      </c>
      <c r="C90" s="1">
        <v>1</v>
      </c>
      <c r="D90" s="1">
        <v>4</v>
      </c>
    </row>
    <row r="91" spans="1:4" x14ac:dyDescent="0.2">
      <c r="A91">
        <v>90</v>
      </c>
      <c r="B91" s="1">
        <v>1</v>
      </c>
      <c r="C91" s="1">
        <v>1</v>
      </c>
      <c r="D91" s="1">
        <v>4</v>
      </c>
    </row>
    <row r="92" spans="1:4" x14ac:dyDescent="0.2">
      <c r="A92">
        <v>91</v>
      </c>
      <c r="B92" s="1">
        <v>2</v>
      </c>
      <c r="C92" s="1">
        <v>2</v>
      </c>
      <c r="D92" s="1">
        <v>4</v>
      </c>
    </row>
    <row r="93" spans="1:4" x14ac:dyDescent="0.2">
      <c r="A93">
        <v>92</v>
      </c>
      <c r="B93" s="1">
        <v>1</v>
      </c>
      <c r="C93" s="1">
        <v>1</v>
      </c>
      <c r="D93" s="1">
        <v>4</v>
      </c>
    </row>
    <row r="94" spans="1:4" x14ac:dyDescent="0.2">
      <c r="A94">
        <v>93</v>
      </c>
      <c r="B94" s="1">
        <v>1</v>
      </c>
      <c r="C94" s="1">
        <v>2</v>
      </c>
      <c r="D94" s="1">
        <v>4</v>
      </c>
    </row>
    <row r="95" spans="1:4" x14ac:dyDescent="0.2">
      <c r="A95">
        <v>94</v>
      </c>
      <c r="B95" s="1">
        <v>2</v>
      </c>
      <c r="C95" s="1">
        <v>2</v>
      </c>
      <c r="D95" s="1">
        <v>2</v>
      </c>
    </row>
    <row r="96" spans="1:4" x14ac:dyDescent="0.2">
      <c r="A96">
        <v>95</v>
      </c>
      <c r="B96" s="1">
        <v>2</v>
      </c>
      <c r="C96" s="1">
        <v>1</v>
      </c>
      <c r="D96" s="1">
        <v>1</v>
      </c>
    </row>
    <row r="97" spans="1:4" x14ac:dyDescent="0.2">
      <c r="A97">
        <v>96</v>
      </c>
      <c r="B97" s="1">
        <v>2</v>
      </c>
      <c r="C97" s="1">
        <v>1</v>
      </c>
      <c r="D97" s="1">
        <v>4</v>
      </c>
    </row>
    <row r="98" spans="1:4" x14ac:dyDescent="0.2">
      <c r="A98">
        <v>97</v>
      </c>
      <c r="B98" s="1">
        <v>2</v>
      </c>
      <c r="C98" s="1">
        <v>2</v>
      </c>
      <c r="D98" s="1">
        <v>2</v>
      </c>
    </row>
    <row r="99" spans="1:4" x14ac:dyDescent="0.2">
      <c r="A99">
        <v>98</v>
      </c>
      <c r="B99" s="1">
        <v>2</v>
      </c>
      <c r="C99" s="1">
        <v>2</v>
      </c>
      <c r="D99" s="1">
        <v>3</v>
      </c>
    </row>
    <row r="100" spans="1:4" x14ac:dyDescent="0.2">
      <c r="A100">
        <v>99</v>
      </c>
      <c r="B100" s="1">
        <v>2</v>
      </c>
      <c r="C100" s="1">
        <v>1</v>
      </c>
      <c r="D100" s="1">
        <v>2</v>
      </c>
    </row>
    <row r="101" spans="1:4" x14ac:dyDescent="0.2">
      <c r="A101">
        <v>100</v>
      </c>
      <c r="B101" s="1">
        <v>2</v>
      </c>
      <c r="C101" s="1">
        <v>1</v>
      </c>
      <c r="D101" s="1">
        <v>4</v>
      </c>
    </row>
    <row r="102" spans="1:4" x14ac:dyDescent="0.2">
      <c r="A102">
        <v>101</v>
      </c>
      <c r="B102" s="1">
        <v>2</v>
      </c>
      <c r="C102" s="1">
        <v>1</v>
      </c>
      <c r="D102" s="1">
        <v>2</v>
      </c>
    </row>
    <row r="103" spans="1:4" x14ac:dyDescent="0.2">
      <c r="A103">
        <v>102</v>
      </c>
      <c r="B103" s="1">
        <v>2</v>
      </c>
      <c r="C103" s="1">
        <v>1</v>
      </c>
      <c r="D103" s="1">
        <v>1</v>
      </c>
    </row>
    <row r="104" spans="1:4" x14ac:dyDescent="0.2">
      <c r="A104">
        <v>103</v>
      </c>
      <c r="B104" s="1">
        <v>2</v>
      </c>
      <c r="C104" s="1">
        <v>1</v>
      </c>
      <c r="D104" s="1">
        <v>2</v>
      </c>
    </row>
    <row r="105" spans="1:4" x14ac:dyDescent="0.2">
      <c r="A105">
        <v>104</v>
      </c>
      <c r="B105" s="1">
        <v>2</v>
      </c>
      <c r="C105" s="1">
        <v>1</v>
      </c>
      <c r="D105" s="1">
        <v>2</v>
      </c>
    </row>
    <row r="106" spans="1:4" x14ac:dyDescent="0.2">
      <c r="A106">
        <v>105</v>
      </c>
      <c r="B106" s="1">
        <v>2</v>
      </c>
      <c r="C106" s="1">
        <v>1</v>
      </c>
      <c r="D106" s="1">
        <v>4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2</v>
      </c>
    </row>
    <row r="109" spans="1:4" x14ac:dyDescent="0.2">
      <c r="A109">
        <v>108</v>
      </c>
      <c r="B109" s="1">
        <v>2</v>
      </c>
      <c r="C109" s="1">
        <v>1</v>
      </c>
      <c r="D109" s="1">
        <v>1</v>
      </c>
    </row>
    <row r="110" spans="1:4" x14ac:dyDescent="0.2">
      <c r="A110">
        <v>109</v>
      </c>
      <c r="B110" s="1">
        <v>2</v>
      </c>
      <c r="C110" s="1">
        <v>1</v>
      </c>
      <c r="D110" s="1">
        <v>3</v>
      </c>
    </row>
    <row r="111" spans="1:4" x14ac:dyDescent="0.2">
      <c r="A111">
        <v>110</v>
      </c>
      <c r="B111" s="1">
        <v>2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1</v>
      </c>
      <c r="D112" s="1">
        <v>4</v>
      </c>
    </row>
    <row r="113" spans="1:4" x14ac:dyDescent="0.2">
      <c r="A113">
        <v>112</v>
      </c>
      <c r="B113" s="1">
        <v>2</v>
      </c>
      <c r="C113" s="1">
        <v>1</v>
      </c>
      <c r="D113" s="1">
        <v>3</v>
      </c>
    </row>
    <row r="114" spans="1:4" x14ac:dyDescent="0.2">
      <c r="A114">
        <v>113</v>
      </c>
      <c r="B114" s="1">
        <v>2</v>
      </c>
      <c r="C114" s="1">
        <v>2</v>
      </c>
      <c r="D114" s="1">
        <v>4</v>
      </c>
    </row>
    <row r="115" spans="1:4" x14ac:dyDescent="0.2">
      <c r="A115">
        <v>114</v>
      </c>
      <c r="B115" s="1">
        <v>2</v>
      </c>
      <c r="C115" s="1">
        <v>2</v>
      </c>
      <c r="D115" s="1">
        <v>4</v>
      </c>
    </row>
    <row r="116" spans="1:4" x14ac:dyDescent="0.2">
      <c r="A116">
        <v>115</v>
      </c>
      <c r="B116" s="1">
        <v>1</v>
      </c>
      <c r="C116" s="1">
        <v>1</v>
      </c>
      <c r="D116" s="1">
        <v>4</v>
      </c>
    </row>
    <row r="117" spans="1:4" x14ac:dyDescent="0.2">
      <c r="A117">
        <v>116</v>
      </c>
      <c r="B117" s="1">
        <v>1</v>
      </c>
      <c r="C117" s="1">
        <v>1</v>
      </c>
      <c r="D117" s="1">
        <v>4</v>
      </c>
    </row>
    <row r="118" spans="1:4" x14ac:dyDescent="0.2">
      <c r="A118">
        <v>117</v>
      </c>
      <c r="B118" s="1">
        <v>2</v>
      </c>
      <c r="C118" s="1">
        <v>1</v>
      </c>
      <c r="D118" s="1">
        <v>4</v>
      </c>
    </row>
    <row r="119" spans="1:4" x14ac:dyDescent="0.2">
      <c r="A119">
        <v>118</v>
      </c>
      <c r="B119" s="1">
        <v>2</v>
      </c>
      <c r="C119" s="1">
        <v>2</v>
      </c>
      <c r="D119" s="1">
        <v>2</v>
      </c>
    </row>
    <row r="120" spans="1:4" x14ac:dyDescent="0.2">
      <c r="A120">
        <v>119</v>
      </c>
      <c r="B120" s="1">
        <v>2</v>
      </c>
      <c r="C120" s="1">
        <v>1</v>
      </c>
      <c r="D120" s="1">
        <v>4</v>
      </c>
    </row>
    <row r="121" spans="1:4" x14ac:dyDescent="0.2">
      <c r="A121">
        <v>120</v>
      </c>
      <c r="B121" s="1">
        <v>2</v>
      </c>
      <c r="C121" s="1">
        <v>2</v>
      </c>
      <c r="D121" s="1">
        <v>3</v>
      </c>
    </row>
    <row r="122" spans="1:4" x14ac:dyDescent="0.2">
      <c r="A122">
        <v>121</v>
      </c>
      <c r="B122" s="1">
        <v>2</v>
      </c>
      <c r="C122" s="1">
        <v>1</v>
      </c>
      <c r="D122" s="1">
        <v>3</v>
      </c>
    </row>
    <row r="123" spans="1:4" x14ac:dyDescent="0.2">
      <c r="A123">
        <v>122</v>
      </c>
      <c r="B123" s="1">
        <v>2</v>
      </c>
      <c r="C123" s="1">
        <v>1</v>
      </c>
      <c r="D123" s="1">
        <v>2</v>
      </c>
    </row>
    <row r="124" spans="1:4" x14ac:dyDescent="0.2">
      <c r="A124">
        <v>123</v>
      </c>
      <c r="B124" s="1">
        <v>2</v>
      </c>
      <c r="C124" s="1">
        <v>1</v>
      </c>
      <c r="D124" s="1">
        <v>1</v>
      </c>
    </row>
    <row r="125" spans="1:4" x14ac:dyDescent="0.2">
      <c r="A125">
        <v>124</v>
      </c>
      <c r="B125" s="1">
        <v>2</v>
      </c>
      <c r="C125" s="1">
        <v>2</v>
      </c>
      <c r="D125" s="1">
        <v>3</v>
      </c>
    </row>
    <row r="126" spans="1:4" x14ac:dyDescent="0.2">
      <c r="A126">
        <v>125</v>
      </c>
      <c r="B126" s="1">
        <v>1</v>
      </c>
      <c r="C126" s="1">
        <v>2</v>
      </c>
      <c r="D126" s="1">
        <v>3</v>
      </c>
    </row>
    <row r="127" spans="1:4" x14ac:dyDescent="0.2">
      <c r="A127">
        <v>126</v>
      </c>
      <c r="B127" s="1">
        <v>2</v>
      </c>
      <c r="C127" s="1">
        <v>1</v>
      </c>
      <c r="D127" s="1">
        <v>3</v>
      </c>
    </row>
    <row r="128" spans="1:4" x14ac:dyDescent="0.2">
      <c r="A128">
        <v>127</v>
      </c>
      <c r="B128" s="1">
        <v>2</v>
      </c>
      <c r="C128" s="1">
        <v>1</v>
      </c>
      <c r="D128" s="1">
        <v>4</v>
      </c>
    </row>
    <row r="129" spans="1:4" x14ac:dyDescent="0.2">
      <c r="A129">
        <v>128</v>
      </c>
      <c r="B129" s="1">
        <v>2</v>
      </c>
      <c r="C129" s="1">
        <v>2</v>
      </c>
      <c r="D129" s="1">
        <v>1</v>
      </c>
    </row>
    <row r="130" spans="1:4" x14ac:dyDescent="0.2">
      <c r="A130">
        <v>129</v>
      </c>
      <c r="B130" s="1">
        <v>2</v>
      </c>
      <c r="C130" s="1">
        <v>1</v>
      </c>
      <c r="D130" s="1">
        <v>4</v>
      </c>
    </row>
    <row r="131" spans="1:4" x14ac:dyDescent="0.2">
      <c r="A131">
        <v>130</v>
      </c>
      <c r="B131" s="1">
        <v>2</v>
      </c>
      <c r="C131" s="1">
        <v>1</v>
      </c>
      <c r="D131" s="1">
        <v>2</v>
      </c>
    </row>
    <row r="132" spans="1:4" x14ac:dyDescent="0.2">
      <c r="A132">
        <v>131</v>
      </c>
      <c r="B132" s="1">
        <v>2</v>
      </c>
      <c r="C132" s="1">
        <v>1</v>
      </c>
      <c r="D132" s="1">
        <v>3</v>
      </c>
    </row>
    <row r="133" spans="1:4" x14ac:dyDescent="0.2">
      <c r="A133">
        <v>132</v>
      </c>
      <c r="B133" s="1">
        <v>2</v>
      </c>
      <c r="C133" s="1">
        <v>1</v>
      </c>
      <c r="D133" s="1">
        <v>2</v>
      </c>
    </row>
    <row r="134" spans="1:4" x14ac:dyDescent="0.2">
      <c r="A134">
        <v>133</v>
      </c>
      <c r="B134" s="1">
        <v>2</v>
      </c>
      <c r="C134" s="1">
        <v>2</v>
      </c>
      <c r="D134" s="1">
        <v>2</v>
      </c>
    </row>
    <row r="135" spans="1:4" x14ac:dyDescent="0.2">
      <c r="A135">
        <v>134</v>
      </c>
      <c r="B135" s="1">
        <v>2</v>
      </c>
      <c r="C135" s="1">
        <v>1</v>
      </c>
      <c r="D135" s="1">
        <v>3</v>
      </c>
    </row>
    <row r="136" spans="1:4" x14ac:dyDescent="0.2">
      <c r="A136">
        <v>135</v>
      </c>
      <c r="B136" s="1">
        <v>2</v>
      </c>
      <c r="C136" s="1">
        <v>2</v>
      </c>
      <c r="D136" s="1">
        <v>3</v>
      </c>
    </row>
    <row r="137" spans="1:4" x14ac:dyDescent="0.2">
      <c r="A137">
        <v>136</v>
      </c>
      <c r="B137" s="1">
        <v>2</v>
      </c>
      <c r="C137" s="1">
        <v>1</v>
      </c>
      <c r="D137" s="1">
        <v>1</v>
      </c>
    </row>
    <row r="138" spans="1:4" x14ac:dyDescent="0.2">
      <c r="A138">
        <v>137</v>
      </c>
      <c r="B138" s="1">
        <v>2</v>
      </c>
      <c r="C138" s="1">
        <v>1</v>
      </c>
      <c r="D138" s="1">
        <v>4</v>
      </c>
    </row>
    <row r="139" spans="1:4" x14ac:dyDescent="0.2">
      <c r="A139">
        <v>138</v>
      </c>
      <c r="B139" s="1">
        <v>2</v>
      </c>
      <c r="C139" s="1">
        <v>1</v>
      </c>
      <c r="D139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41C9-7A44-48CC-B77A-8756A502B980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20</v>
      </c>
      <c r="C1" s="1" t="s">
        <v>21</v>
      </c>
      <c r="D1" s="1" t="s">
        <v>22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3</v>
      </c>
    </row>
    <row r="3" spans="1:12" x14ac:dyDescent="0.2">
      <c r="A3">
        <v>2</v>
      </c>
      <c r="B3" s="1">
        <v>2</v>
      </c>
      <c r="C3" s="1">
        <v>2</v>
      </c>
      <c r="D3" s="1">
        <v>3</v>
      </c>
      <c r="G3" s="8" t="s">
        <v>188</v>
      </c>
      <c r="H3" s="9" t="s">
        <v>20</v>
      </c>
      <c r="I3" s="10"/>
      <c r="J3" s="10" t="s">
        <v>214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2</v>
      </c>
      <c r="D4" s="1">
        <v>3</v>
      </c>
      <c r="H4" s="12"/>
      <c r="I4" s="3">
        <v>1</v>
      </c>
      <c r="J4" s="23" t="s">
        <v>193</v>
      </c>
      <c r="K4">
        <f>COUNTIF(B2:B139,"1")</f>
        <v>36</v>
      </c>
      <c r="L4" s="13">
        <f>K4/K6</f>
        <v>0.29268292682926828</v>
      </c>
    </row>
    <row r="5" spans="1:12" ht="15" x14ac:dyDescent="0.25">
      <c r="A5">
        <v>4</v>
      </c>
      <c r="B5" s="1">
        <v>2</v>
      </c>
      <c r="C5" s="1">
        <v>2</v>
      </c>
      <c r="D5" s="1">
        <v>3</v>
      </c>
      <c r="H5" s="12"/>
      <c r="I5" s="3">
        <v>2</v>
      </c>
      <c r="J5" s="3" t="s">
        <v>194</v>
      </c>
      <c r="K5">
        <f>COUNTIF(B2:B139,"2")</f>
        <v>87</v>
      </c>
      <c r="L5" s="13">
        <f>K5/K6</f>
        <v>0.70731707317073167</v>
      </c>
    </row>
    <row r="6" spans="1:12" x14ac:dyDescent="0.2">
      <c r="A6">
        <v>5</v>
      </c>
      <c r="B6" s="1">
        <v>2</v>
      </c>
      <c r="C6" s="1">
        <v>1</v>
      </c>
      <c r="D6" s="1">
        <v>3</v>
      </c>
      <c r="H6" s="12"/>
      <c r="I6" t="s">
        <v>179</v>
      </c>
      <c r="K6">
        <f>K4+K5</f>
        <v>123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4</v>
      </c>
      <c r="H7" s="14"/>
      <c r="I7" s="15" t="s">
        <v>180</v>
      </c>
      <c r="J7" s="15"/>
      <c r="K7" s="15">
        <f>COUNTIF(B2:B139,"-77")</f>
        <v>15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2</v>
      </c>
      <c r="C9" s="1">
        <v>2</v>
      </c>
      <c r="D9" s="1">
        <v>4</v>
      </c>
    </row>
    <row r="10" spans="1:12" x14ac:dyDescent="0.2">
      <c r="A10">
        <v>9</v>
      </c>
      <c r="B10" s="1">
        <v>2</v>
      </c>
      <c r="C10" s="1">
        <v>2</v>
      </c>
      <c r="D10" s="1">
        <v>3</v>
      </c>
      <c r="H10" s="9" t="s">
        <v>21</v>
      </c>
      <c r="I10" s="10"/>
      <c r="J10" s="10" t="s">
        <v>215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1</v>
      </c>
      <c r="C11" s="1">
        <v>2</v>
      </c>
      <c r="D11" s="1">
        <v>4</v>
      </c>
      <c r="H11" s="12"/>
      <c r="I11" s="3">
        <v>1</v>
      </c>
      <c r="J11" s="3" t="s">
        <v>193</v>
      </c>
      <c r="K11">
        <f>COUNTIF(C2:C139,"1")</f>
        <v>24</v>
      </c>
      <c r="L11" s="13">
        <f>K11/K13</f>
        <v>0.1951219512195122</v>
      </c>
    </row>
    <row r="12" spans="1:12" ht="15" x14ac:dyDescent="0.25">
      <c r="A12">
        <v>11</v>
      </c>
      <c r="B12" s="1">
        <v>2</v>
      </c>
      <c r="C12" s="1">
        <v>2</v>
      </c>
      <c r="D12" s="1">
        <v>2</v>
      </c>
      <c r="H12" s="12"/>
      <c r="I12" s="3">
        <v>2</v>
      </c>
      <c r="J12" s="3" t="s">
        <v>194</v>
      </c>
      <c r="K12">
        <f>COUNTIF(C2:C139,"2")</f>
        <v>99</v>
      </c>
      <c r="L12" s="13">
        <f>K12/K13</f>
        <v>0.80487804878048785</v>
      </c>
    </row>
    <row r="13" spans="1:12" x14ac:dyDescent="0.2">
      <c r="A13">
        <v>12</v>
      </c>
      <c r="B13" s="1">
        <v>2</v>
      </c>
      <c r="C13" s="1">
        <v>2</v>
      </c>
      <c r="D13" s="1">
        <v>3</v>
      </c>
      <c r="H13" s="12"/>
      <c r="I13" t="s">
        <v>179</v>
      </c>
      <c r="K13">
        <f>K11+K12</f>
        <v>123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2</v>
      </c>
      <c r="D14" s="1">
        <v>3</v>
      </c>
      <c r="H14" s="14"/>
      <c r="I14" s="15" t="s">
        <v>180</v>
      </c>
      <c r="J14" s="15"/>
      <c r="K14" s="15">
        <f>COUNTIF(C2:C139,"-77")</f>
        <v>15</v>
      </c>
      <c r="L14" s="16"/>
    </row>
    <row r="15" spans="1:12" x14ac:dyDescent="0.2">
      <c r="A15">
        <v>14</v>
      </c>
      <c r="B15" s="1">
        <v>1</v>
      </c>
      <c r="C15" s="1">
        <v>2</v>
      </c>
      <c r="D15" s="1">
        <v>4</v>
      </c>
    </row>
    <row r="16" spans="1:12" ht="13.5" thickBot="1" x14ac:dyDescent="0.25">
      <c r="A16">
        <v>15</v>
      </c>
      <c r="B16" s="1">
        <v>2</v>
      </c>
      <c r="C16" s="1">
        <v>2</v>
      </c>
      <c r="D16" s="1">
        <v>4</v>
      </c>
    </row>
    <row r="17" spans="1:12" x14ac:dyDescent="0.2">
      <c r="A17">
        <v>16</v>
      </c>
      <c r="B17" s="1">
        <v>2</v>
      </c>
      <c r="C17" s="1">
        <v>1</v>
      </c>
      <c r="D17" s="1">
        <v>2</v>
      </c>
      <c r="H17" s="9" t="s">
        <v>22</v>
      </c>
      <c r="I17" s="10"/>
      <c r="J17" s="10" t="s">
        <v>216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2</v>
      </c>
      <c r="D18" s="1">
        <v>3</v>
      </c>
      <c r="H18" s="12"/>
      <c r="I18" s="3">
        <v>1</v>
      </c>
      <c r="J18" s="3" t="s">
        <v>197</v>
      </c>
      <c r="K18">
        <f>COUNTIF(D2:D139,"1")</f>
        <v>4</v>
      </c>
      <c r="L18" s="13">
        <f>K18/K22</f>
        <v>3.2520325203252036E-2</v>
      </c>
    </row>
    <row r="19" spans="1:12" ht="15" x14ac:dyDescent="0.25">
      <c r="A19">
        <v>18</v>
      </c>
      <c r="B19" s="1">
        <v>2</v>
      </c>
      <c r="C19" s="1">
        <v>2</v>
      </c>
      <c r="D19" s="1">
        <v>3</v>
      </c>
      <c r="H19" s="12"/>
      <c r="I19" s="3">
        <v>2</v>
      </c>
      <c r="J19" s="3" t="s">
        <v>198</v>
      </c>
      <c r="K19">
        <f>COUNTIF(D2:D139,"2")</f>
        <v>16</v>
      </c>
      <c r="L19" s="13">
        <f>K19/K22</f>
        <v>0.13008130081300814</v>
      </c>
    </row>
    <row r="20" spans="1:12" ht="15" x14ac:dyDescent="0.25">
      <c r="A20">
        <v>19</v>
      </c>
      <c r="B20" s="1">
        <v>1</v>
      </c>
      <c r="C20" s="1">
        <v>2</v>
      </c>
      <c r="D20" s="1">
        <v>3</v>
      </c>
      <c r="H20" s="12"/>
      <c r="I20" s="3">
        <v>3</v>
      </c>
      <c r="J20" s="3" t="s">
        <v>199</v>
      </c>
      <c r="K20">
        <f>COUNTIF(D2:D139,"3")</f>
        <v>47</v>
      </c>
      <c r="L20" s="13">
        <f>K20/K22</f>
        <v>0.38211382113821141</v>
      </c>
    </row>
    <row r="21" spans="1:12" ht="15" x14ac:dyDescent="0.25">
      <c r="A21">
        <v>20</v>
      </c>
      <c r="B21" s="1">
        <v>2</v>
      </c>
      <c r="C21" s="1">
        <v>1</v>
      </c>
      <c r="D21" s="1">
        <v>4</v>
      </c>
      <c r="H21" s="12"/>
      <c r="I21" s="3">
        <v>4</v>
      </c>
      <c r="J21" s="3" t="s">
        <v>200</v>
      </c>
      <c r="K21">
        <f>COUNTIF(D2:D139,"4")</f>
        <v>56</v>
      </c>
      <c r="L21" s="13">
        <f>K21/K22</f>
        <v>0.45528455284552843</v>
      </c>
    </row>
    <row r="22" spans="1:12" x14ac:dyDescent="0.2">
      <c r="A22">
        <v>21</v>
      </c>
      <c r="B22" s="1">
        <v>2</v>
      </c>
      <c r="C22" s="1">
        <v>2</v>
      </c>
      <c r="D22" s="1">
        <v>4</v>
      </c>
      <c r="H22" s="12"/>
      <c r="I22" t="s">
        <v>179</v>
      </c>
      <c r="K22">
        <f>K18+K19+K20+K21</f>
        <v>123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2</v>
      </c>
      <c r="D23" s="1">
        <v>4</v>
      </c>
      <c r="H23" s="14"/>
      <c r="I23" s="15" t="s">
        <v>180</v>
      </c>
      <c r="J23" s="15"/>
      <c r="K23" s="15">
        <f>COUNTIF(D2:D139,"-77")</f>
        <v>15</v>
      </c>
      <c r="L23" s="16"/>
    </row>
    <row r="24" spans="1:12" x14ac:dyDescent="0.2">
      <c r="A24">
        <v>23</v>
      </c>
      <c r="B24" s="1">
        <v>1</v>
      </c>
      <c r="C24" s="1">
        <v>2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3</v>
      </c>
    </row>
    <row r="26" spans="1:12" x14ac:dyDescent="0.2">
      <c r="A26">
        <v>25</v>
      </c>
      <c r="B26" s="1">
        <v>1</v>
      </c>
      <c r="C26" s="1">
        <v>2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1</v>
      </c>
      <c r="C27" s="1">
        <v>2</v>
      </c>
      <c r="D27" s="1">
        <v>4</v>
      </c>
      <c r="H27" s="12"/>
      <c r="J27" t="s">
        <v>202</v>
      </c>
      <c r="K27">
        <f>COUNTIFS(B2:B139,"1",C2:C139,"1")</f>
        <v>3</v>
      </c>
      <c r="L27" s="13">
        <f>K27/K29</f>
        <v>8.3333333333333329E-2</v>
      </c>
    </row>
    <row r="28" spans="1:12" x14ac:dyDescent="0.2">
      <c r="A28">
        <v>27</v>
      </c>
      <c r="B28" s="1">
        <v>2</v>
      </c>
      <c r="C28" s="1">
        <v>2</v>
      </c>
      <c r="D28" s="1">
        <v>3</v>
      </c>
      <c r="H28" s="12"/>
      <c r="J28" t="s">
        <v>203</v>
      </c>
      <c r="K28">
        <f>COUNTIFS(B2:B139,"1",C2:C139,"2")</f>
        <v>33</v>
      </c>
      <c r="L28" s="13">
        <f>K28/K29</f>
        <v>0.91666666666666663</v>
      </c>
    </row>
    <row r="29" spans="1:12" ht="13.5" thickBot="1" x14ac:dyDescent="0.25">
      <c r="A29">
        <v>28</v>
      </c>
      <c r="B29" s="1">
        <v>1</v>
      </c>
      <c r="C29" s="1">
        <v>2</v>
      </c>
      <c r="D29" s="1">
        <v>4</v>
      </c>
      <c r="H29" s="14"/>
      <c r="I29" s="21" t="s">
        <v>204</v>
      </c>
      <c r="J29" s="21" t="s">
        <v>205</v>
      </c>
      <c r="K29" s="21">
        <f>K4</f>
        <v>36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2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3</v>
      </c>
    </row>
    <row r="32" spans="1:12" x14ac:dyDescent="0.2">
      <c r="A32">
        <v>31</v>
      </c>
      <c r="B32" s="1">
        <v>2</v>
      </c>
      <c r="C32" s="1">
        <v>1</v>
      </c>
      <c r="D32" s="1">
        <v>2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2</v>
      </c>
      <c r="D33" s="1">
        <v>3</v>
      </c>
      <c r="H33" s="12"/>
      <c r="J33" t="s">
        <v>207</v>
      </c>
      <c r="K33">
        <f>COUNTIFS(B2:B139,"2",C2:C139,"1")</f>
        <v>21</v>
      </c>
      <c r="L33" s="13">
        <f>K33/K35</f>
        <v>0.2413793103448276</v>
      </c>
    </row>
    <row r="34" spans="1:12" x14ac:dyDescent="0.2">
      <c r="A34">
        <v>33</v>
      </c>
      <c r="B34" s="1">
        <v>2</v>
      </c>
      <c r="C34" s="1">
        <v>2</v>
      </c>
      <c r="D34" s="1">
        <v>4</v>
      </c>
      <c r="H34" s="12"/>
      <c r="J34" t="s">
        <v>208</v>
      </c>
      <c r="K34">
        <f>COUNTIFS(B2:B139,"2",C2:C139,"2")</f>
        <v>66</v>
      </c>
      <c r="L34" s="13">
        <f>K34/K35</f>
        <v>0.75862068965517238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87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2</v>
      </c>
      <c r="D36" s="1">
        <v>3</v>
      </c>
    </row>
    <row r="37" spans="1:12" ht="13.5" thickBot="1" x14ac:dyDescent="0.25">
      <c r="A37">
        <v>36</v>
      </c>
      <c r="B37" s="1">
        <v>1</v>
      </c>
      <c r="C37" s="1">
        <v>2</v>
      </c>
      <c r="D37" s="1">
        <v>4</v>
      </c>
    </row>
    <row r="38" spans="1:12" x14ac:dyDescent="0.2">
      <c r="A38">
        <v>37</v>
      </c>
      <c r="B38" s="1">
        <v>2</v>
      </c>
      <c r="C38" s="1">
        <v>2</v>
      </c>
      <c r="D38" s="1">
        <v>3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1</v>
      </c>
      <c r="C39" s="1">
        <v>2</v>
      </c>
      <c r="D39" s="1">
        <v>2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2</v>
      </c>
      <c r="C42" s="1">
        <v>1</v>
      </c>
      <c r="D42" s="1">
        <v>4</v>
      </c>
      <c r="H42" s="12"/>
      <c r="J42" s="3" t="s">
        <v>199</v>
      </c>
      <c r="K42">
        <f>COUNTIFS(B2:B139,"1",C2:C139,"1",D2:D139,"3")</f>
        <v>2</v>
      </c>
      <c r="L42" s="13">
        <f>K42/K51</f>
        <v>5.5555555555555552E-2</v>
      </c>
    </row>
    <row r="43" spans="1:12" ht="15" x14ac:dyDescent="0.25">
      <c r="A43">
        <v>42</v>
      </c>
      <c r="B43" s="1">
        <v>2</v>
      </c>
      <c r="C43" s="1">
        <v>2</v>
      </c>
      <c r="D43" s="1">
        <v>3</v>
      </c>
      <c r="H43" s="12"/>
      <c r="J43" s="3" t="s">
        <v>200</v>
      </c>
      <c r="K43">
        <f>COUNTIFS(B2:B139,"1",C2:C139,"1",D2:D139,"4")</f>
        <v>1</v>
      </c>
      <c r="L43" s="13">
        <f>K43/K51</f>
        <v>2.7777777777777776E-2</v>
      </c>
    </row>
    <row r="44" spans="1:12" x14ac:dyDescent="0.2">
      <c r="A44">
        <v>43</v>
      </c>
      <c r="B44" s="1">
        <v>2</v>
      </c>
      <c r="C44" s="1">
        <v>2</v>
      </c>
      <c r="D44" s="1">
        <v>3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4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1</v>
      </c>
      <c r="C46" s="1">
        <v>2</v>
      </c>
      <c r="D46" s="1">
        <v>4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1</v>
      </c>
      <c r="L47" s="13">
        <f>K47/K51</f>
        <v>2.7777777777777776E-2</v>
      </c>
    </row>
    <row r="48" spans="1:12" ht="15" x14ac:dyDescent="0.25">
      <c r="A48">
        <v>47</v>
      </c>
      <c r="B48" s="1">
        <v>1</v>
      </c>
      <c r="C48" s="1">
        <v>2</v>
      </c>
      <c r="D48" s="1">
        <v>4</v>
      </c>
      <c r="H48" s="12"/>
      <c r="J48" s="3" t="s">
        <v>199</v>
      </c>
      <c r="K48">
        <f>COUNTIFS(B2:B139,"1",C2:C139,"2",D2:D139,"3")</f>
        <v>4</v>
      </c>
      <c r="L48" s="13">
        <f>K48/K51</f>
        <v>0.1111111111111111</v>
      </c>
    </row>
    <row r="49" spans="1:12" ht="15" x14ac:dyDescent="0.25">
      <c r="A49">
        <v>48</v>
      </c>
      <c r="B49" s="1">
        <v>2</v>
      </c>
      <c r="C49" s="1">
        <v>2</v>
      </c>
      <c r="D49" s="1">
        <v>3</v>
      </c>
      <c r="H49" s="12"/>
      <c r="J49" s="3" t="s">
        <v>200</v>
      </c>
      <c r="K49">
        <f>COUNTIFS(B2:B139,"1",C2:C139,"2",D2:D139,"4")</f>
        <v>28</v>
      </c>
      <c r="L49" s="13">
        <f>K49/K51</f>
        <v>0.77777777777777779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2</v>
      </c>
      <c r="D51" s="1">
        <v>4</v>
      </c>
      <c r="H51" s="12"/>
      <c r="I51" s="22" t="s">
        <v>179</v>
      </c>
      <c r="J51" s="22"/>
      <c r="K51" s="22">
        <f>K40+K41+K42+K43+K46+K47+K48+K49</f>
        <v>36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2</v>
      </c>
      <c r="D52" s="1">
        <v>3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2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3</v>
      </c>
    </row>
    <row r="55" spans="1:12" x14ac:dyDescent="0.2">
      <c r="A55">
        <v>54</v>
      </c>
      <c r="B55" s="1">
        <v>2</v>
      </c>
      <c r="C55" s="1">
        <v>1</v>
      </c>
      <c r="D55" s="1">
        <v>2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2</v>
      </c>
      <c r="D56" s="1">
        <v>4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1</v>
      </c>
      <c r="L57" s="13">
        <f>K57/K68</f>
        <v>1.1494252873563218E-2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7</v>
      </c>
      <c r="L58" s="13">
        <f>K58/K68</f>
        <v>8.0459770114942528E-2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5</v>
      </c>
      <c r="L59" s="13">
        <f>K59/K68</f>
        <v>5.7471264367816091E-2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8</v>
      </c>
      <c r="L60" s="13">
        <f>K60/K68</f>
        <v>9.1954022988505746E-2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1</v>
      </c>
      <c r="C62" s="1">
        <v>2</v>
      </c>
      <c r="D62" s="1">
        <v>4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3</v>
      </c>
      <c r="L63" s="13">
        <f>K63/K68</f>
        <v>3.4482758620689655E-2</v>
      </c>
    </row>
    <row r="64" spans="1:12" ht="15" x14ac:dyDescent="0.25">
      <c r="A64">
        <v>63</v>
      </c>
      <c r="B64" s="1">
        <v>2</v>
      </c>
      <c r="C64" s="1">
        <v>2</v>
      </c>
      <c r="D64" s="1">
        <v>4</v>
      </c>
      <c r="H64" s="12"/>
      <c r="J64" s="3" t="s">
        <v>198</v>
      </c>
      <c r="K64">
        <f>COUNTIFS(B2:B139,"2",C2:C139,"2",D2:D139,"2")</f>
        <v>8</v>
      </c>
      <c r="L64" s="13">
        <f>K64/K68</f>
        <v>9.1954022988505746E-2</v>
      </c>
    </row>
    <row r="65" spans="1:12" ht="15" x14ac:dyDescent="0.25">
      <c r="A65">
        <v>64</v>
      </c>
      <c r="B65" s="1">
        <v>2</v>
      </c>
      <c r="C65" s="1">
        <v>2</v>
      </c>
      <c r="D65" s="1">
        <v>3</v>
      </c>
      <c r="H65" s="12"/>
      <c r="J65" s="3" t="s">
        <v>199</v>
      </c>
      <c r="K65">
        <f>COUNTIFS(B2:B139,"2",C2:C139,"2",D2:D139,"3")</f>
        <v>36</v>
      </c>
      <c r="L65" s="13">
        <f>K65/K68</f>
        <v>0.41379310344827586</v>
      </c>
    </row>
    <row r="66" spans="1:12" ht="15" x14ac:dyDescent="0.25">
      <c r="A66">
        <v>65</v>
      </c>
      <c r="B66" s="1">
        <v>2</v>
      </c>
      <c r="C66" s="1">
        <v>2</v>
      </c>
      <c r="D66" s="1">
        <v>1</v>
      </c>
      <c r="H66" s="12"/>
      <c r="J66" s="3" t="s">
        <v>200</v>
      </c>
      <c r="K66">
        <f>COUNTIFS(B2:B139,"2",C2:C139,"2",D2:D139,"4")</f>
        <v>19</v>
      </c>
      <c r="L66" s="13">
        <f>K66/K68</f>
        <v>0.21839080459770116</v>
      </c>
    </row>
    <row r="67" spans="1:12" x14ac:dyDescent="0.2">
      <c r="A67">
        <v>66</v>
      </c>
      <c r="B67" s="1">
        <v>1</v>
      </c>
      <c r="C67" s="1">
        <v>2</v>
      </c>
      <c r="D67" s="1">
        <v>4</v>
      </c>
      <c r="H67" s="12"/>
      <c r="L67" s="18"/>
    </row>
    <row r="68" spans="1:12" x14ac:dyDescent="0.2">
      <c r="A68">
        <v>67</v>
      </c>
      <c r="B68" s="1">
        <v>2</v>
      </c>
      <c r="C68" s="1">
        <v>2</v>
      </c>
      <c r="D68" s="1">
        <v>4</v>
      </c>
      <c r="H68" s="12"/>
      <c r="I68" s="20" t="s">
        <v>179</v>
      </c>
      <c r="J68" s="20"/>
      <c r="K68" s="20">
        <f>K57+K58+K59+K60+K63+K64+K65+K66</f>
        <v>87</v>
      </c>
      <c r="L68" s="13">
        <f>K68/K68</f>
        <v>1</v>
      </c>
    </row>
    <row r="69" spans="1:12" ht="13.5" thickBot="1" x14ac:dyDescent="0.25">
      <c r="A69">
        <v>68</v>
      </c>
      <c r="B69" s="1">
        <v>1</v>
      </c>
      <c r="C69" s="1">
        <v>2</v>
      </c>
      <c r="D69" s="1">
        <v>3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2</v>
      </c>
      <c r="D72" s="1">
        <v>2</v>
      </c>
    </row>
    <row r="73" spans="1:12" x14ac:dyDescent="0.2">
      <c r="A73">
        <v>72</v>
      </c>
      <c r="B73" s="1">
        <v>1</v>
      </c>
      <c r="C73" s="1">
        <v>2</v>
      </c>
      <c r="D73" s="1">
        <v>4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1</v>
      </c>
      <c r="C75" s="1">
        <v>2</v>
      </c>
      <c r="D75" s="1">
        <v>4</v>
      </c>
    </row>
    <row r="76" spans="1:12" x14ac:dyDescent="0.2">
      <c r="A76">
        <v>75</v>
      </c>
      <c r="B76" s="1">
        <v>1</v>
      </c>
      <c r="C76" s="1">
        <v>2</v>
      </c>
      <c r="D76" s="1">
        <v>4</v>
      </c>
    </row>
    <row r="77" spans="1:12" x14ac:dyDescent="0.2">
      <c r="A77">
        <v>76</v>
      </c>
      <c r="B77" s="1">
        <v>1</v>
      </c>
      <c r="C77" s="1">
        <v>2</v>
      </c>
      <c r="D77" s="1">
        <v>4</v>
      </c>
    </row>
    <row r="78" spans="1:12" x14ac:dyDescent="0.2">
      <c r="A78">
        <v>77</v>
      </c>
      <c r="B78" s="1">
        <v>2</v>
      </c>
      <c r="C78" s="1">
        <v>2</v>
      </c>
      <c r="D78" s="1">
        <v>2</v>
      </c>
    </row>
    <row r="79" spans="1:12" x14ac:dyDescent="0.2">
      <c r="A79">
        <v>78</v>
      </c>
      <c r="B79" s="1">
        <v>2</v>
      </c>
      <c r="C79" s="1">
        <v>2</v>
      </c>
      <c r="D79" s="1">
        <v>3</v>
      </c>
    </row>
    <row r="80" spans="1:12" x14ac:dyDescent="0.2">
      <c r="A80">
        <v>79</v>
      </c>
      <c r="B80" s="1">
        <v>2</v>
      </c>
      <c r="C80" s="1">
        <v>2</v>
      </c>
      <c r="D80" s="1">
        <v>3</v>
      </c>
    </row>
    <row r="81" spans="1:4" x14ac:dyDescent="0.2">
      <c r="A81">
        <v>80</v>
      </c>
      <c r="B81" s="1">
        <v>2</v>
      </c>
      <c r="C81" s="1">
        <v>2</v>
      </c>
      <c r="D81" s="1">
        <v>4</v>
      </c>
    </row>
    <row r="82" spans="1:4" x14ac:dyDescent="0.2">
      <c r="A82">
        <v>81</v>
      </c>
      <c r="B82" s="1">
        <v>1</v>
      </c>
      <c r="C82" s="1">
        <v>2</v>
      </c>
      <c r="D82" s="1">
        <v>4</v>
      </c>
    </row>
    <row r="83" spans="1:4" x14ac:dyDescent="0.2">
      <c r="A83">
        <v>82</v>
      </c>
      <c r="B83" s="1">
        <v>2</v>
      </c>
      <c r="C83" s="1">
        <v>2</v>
      </c>
      <c r="D83" s="1">
        <v>4</v>
      </c>
    </row>
    <row r="84" spans="1:4" x14ac:dyDescent="0.2">
      <c r="A84">
        <v>83</v>
      </c>
      <c r="B84" s="1">
        <v>1</v>
      </c>
      <c r="C84" s="1">
        <v>2</v>
      </c>
      <c r="D84" s="1">
        <v>4</v>
      </c>
    </row>
    <row r="85" spans="1:4" x14ac:dyDescent="0.2">
      <c r="A85">
        <v>84</v>
      </c>
      <c r="B85" s="1">
        <v>2</v>
      </c>
      <c r="C85" s="1">
        <v>2</v>
      </c>
      <c r="D85" s="1">
        <v>4</v>
      </c>
    </row>
    <row r="86" spans="1:4" x14ac:dyDescent="0.2">
      <c r="A86">
        <v>85</v>
      </c>
      <c r="B86" s="1">
        <v>2</v>
      </c>
      <c r="C86" s="1">
        <v>1</v>
      </c>
      <c r="D86" s="1">
        <v>4</v>
      </c>
    </row>
    <row r="87" spans="1:4" x14ac:dyDescent="0.2">
      <c r="A87">
        <v>86</v>
      </c>
      <c r="B87" s="1">
        <v>2</v>
      </c>
      <c r="C87" s="1">
        <v>2</v>
      </c>
      <c r="D87" s="1">
        <v>2</v>
      </c>
    </row>
    <row r="88" spans="1:4" x14ac:dyDescent="0.2">
      <c r="A88">
        <v>87</v>
      </c>
      <c r="B88" s="1">
        <v>2</v>
      </c>
      <c r="C88" s="1">
        <v>2</v>
      </c>
      <c r="D88" s="1">
        <v>4</v>
      </c>
    </row>
    <row r="89" spans="1:4" x14ac:dyDescent="0.2">
      <c r="A89">
        <v>88</v>
      </c>
      <c r="B89" s="1">
        <v>1</v>
      </c>
      <c r="C89" s="1">
        <v>1</v>
      </c>
      <c r="D89" s="1">
        <v>4</v>
      </c>
    </row>
    <row r="90" spans="1:4" x14ac:dyDescent="0.2">
      <c r="A90">
        <v>89</v>
      </c>
      <c r="B90" s="1">
        <v>1</v>
      </c>
      <c r="C90" s="1">
        <v>2</v>
      </c>
      <c r="D90" s="1">
        <v>4</v>
      </c>
    </row>
    <row r="91" spans="1:4" x14ac:dyDescent="0.2">
      <c r="A91">
        <v>90</v>
      </c>
      <c r="B91" s="1">
        <v>2</v>
      </c>
      <c r="C91" s="1">
        <v>2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4</v>
      </c>
    </row>
    <row r="93" spans="1:4" x14ac:dyDescent="0.2">
      <c r="A93">
        <v>92</v>
      </c>
      <c r="B93" s="1">
        <v>2</v>
      </c>
      <c r="C93" s="1">
        <v>2</v>
      </c>
      <c r="D93" s="1">
        <v>3</v>
      </c>
    </row>
    <row r="94" spans="1:4" x14ac:dyDescent="0.2">
      <c r="A94">
        <v>93</v>
      </c>
      <c r="B94" s="1">
        <v>2</v>
      </c>
      <c r="C94" s="1">
        <v>2</v>
      </c>
      <c r="D94" s="1">
        <v>3</v>
      </c>
    </row>
    <row r="95" spans="1:4" x14ac:dyDescent="0.2">
      <c r="A95">
        <v>94</v>
      </c>
      <c r="B95" s="1">
        <v>2</v>
      </c>
      <c r="C95" s="1">
        <v>2</v>
      </c>
      <c r="D95" s="1">
        <v>3</v>
      </c>
    </row>
    <row r="96" spans="1:4" x14ac:dyDescent="0.2">
      <c r="A96">
        <v>95</v>
      </c>
      <c r="B96" s="1">
        <v>2</v>
      </c>
      <c r="C96" s="1">
        <v>2</v>
      </c>
      <c r="D96" s="1">
        <v>2</v>
      </c>
    </row>
    <row r="97" spans="1:4" x14ac:dyDescent="0.2">
      <c r="A97">
        <v>96</v>
      </c>
      <c r="B97" s="1">
        <v>1</v>
      </c>
      <c r="C97" s="1">
        <v>1</v>
      </c>
      <c r="D97" s="1">
        <v>3</v>
      </c>
    </row>
    <row r="98" spans="1:4" x14ac:dyDescent="0.2">
      <c r="A98">
        <v>97</v>
      </c>
      <c r="B98" s="1">
        <v>2</v>
      </c>
      <c r="C98" s="1">
        <v>1</v>
      </c>
      <c r="D98" s="1">
        <v>2</v>
      </c>
    </row>
    <row r="99" spans="1:4" x14ac:dyDescent="0.2">
      <c r="A99">
        <v>98</v>
      </c>
      <c r="B99" s="1">
        <v>2</v>
      </c>
      <c r="C99" s="1">
        <v>2</v>
      </c>
      <c r="D99" s="1">
        <v>3</v>
      </c>
    </row>
    <row r="100" spans="1:4" x14ac:dyDescent="0.2">
      <c r="A100">
        <v>99</v>
      </c>
      <c r="B100" s="1">
        <v>2</v>
      </c>
      <c r="C100" s="1">
        <v>2</v>
      </c>
      <c r="D100" s="1">
        <v>4</v>
      </c>
    </row>
    <row r="101" spans="1:4" x14ac:dyDescent="0.2">
      <c r="A101">
        <v>100</v>
      </c>
      <c r="B101" s="1">
        <v>2</v>
      </c>
      <c r="C101" s="1">
        <v>2</v>
      </c>
      <c r="D101" s="1">
        <v>3</v>
      </c>
    </row>
    <row r="102" spans="1:4" x14ac:dyDescent="0.2">
      <c r="A102">
        <v>101</v>
      </c>
      <c r="B102" s="1">
        <v>1</v>
      </c>
      <c r="C102" s="1">
        <v>2</v>
      </c>
      <c r="D102" s="1">
        <v>4</v>
      </c>
    </row>
    <row r="103" spans="1:4" x14ac:dyDescent="0.2">
      <c r="A103">
        <v>102</v>
      </c>
      <c r="B103" s="1">
        <v>2</v>
      </c>
      <c r="C103" s="1">
        <v>1</v>
      </c>
      <c r="D103" s="1">
        <v>2</v>
      </c>
    </row>
    <row r="104" spans="1:4" x14ac:dyDescent="0.2">
      <c r="A104">
        <v>103</v>
      </c>
      <c r="B104" s="1">
        <v>2</v>
      </c>
      <c r="C104" s="1">
        <v>2</v>
      </c>
      <c r="D104" s="1">
        <v>3</v>
      </c>
    </row>
    <row r="105" spans="1:4" x14ac:dyDescent="0.2">
      <c r="A105">
        <v>104</v>
      </c>
      <c r="B105" s="1">
        <v>1</v>
      </c>
      <c r="C105" s="1">
        <v>2</v>
      </c>
      <c r="D105" s="1">
        <v>4</v>
      </c>
    </row>
    <row r="106" spans="1:4" x14ac:dyDescent="0.2">
      <c r="A106">
        <v>105</v>
      </c>
      <c r="B106" s="1">
        <v>2</v>
      </c>
      <c r="C106" s="1">
        <v>1</v>
      </c>
      <c r="D106" s="1">
        <v>4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4</v>
      </c>
    </row>
    <row r="109" spans="1:4" x14ac:dyDescent="0.2">
      <c r="A109">
        <v>108</v>
      </c>
      <c r="B109" s="1">
        <v>2</v>
      </c>
      <c r="C109" s="1">
        <v>1</v>
      </c>
      <c r="D109" s="1">
        <v>1</v>
      </c>
    </row>
    <row r="110" spans="1:4" x14ac:dyDescent="0.2">
      <c r="A110">
        <v>109</v>
      </c>
      <c r="B110" s="1">
        <v>2</v>
      </c>
      <c r="C110" s="1">
        <v>2</v>
      </c>
      <c r="D110" s="1">
        <v>3</v>
      </c>
    </row>
    <row r="111" spans="1:4" x14ac:dyDescent="0.2">
      <c r="A111">
        <v>110</v>
      </c>
      <c r="B111" s="1">
        <v>1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2</v>
      </c>
      <c r="D112" s="1">
        <v>2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1</v>
      </c>
      <c r="C114" s="1">
        <v>2</v>
      </c>
      <c r="D114" s="1">
        <v>4</v>
      </c>
    </row>
    <row r="115" spans="1:4" x14ac:dyDescent="0.2">
      <c r="A115">
        <v>114</v>
      </c>
      <c r="B115" s="1">
        <v>2</v>
      </c>
      <c r="C115" s="1">
        <v>2</v>
      </c>
      <c r="D115" s="1">
        <v>4</v>
      </c>
    </row>
    <row r="116" spans="1:4" x14ac:dyDescent="0.2">
      <c r="A116">
        <v>115</v>
      </c>
      <c r="B116" s="1">
        <v>1</v>
      </c>
      <c r="C116" s="1">
        <v>2</v>
      </c>
      <c r="D116" s="1">
        <v>4</v>
      </c>
    </row>
    <row r="117" spans="1:4" x14ac:dyDescent="0.2">
      <c r="A117">
        <v>116</v>
      </c>
      <c r="B117" s="1">
        <v>1</v>
      </c>
      <c r="C117" s="1">
        <v>2</v>
      </c>
      <c r="D117" s="1">
        <v>3</v>
      </c>
    </row>
    <row r="118" spans="1:4" x14ac:dyDescent="0.2">
      <c r="A118">
        <v>117</v>
      </c>
      <c r="B118" s="1">
        <v>2</v>
      </c>
      <c r="C118" s="1">
        <v>1</v>
      </c>
      <c r="D118" s="1">
        <v>4</v>
      </c>
    </row>
    <row r="119" spans="1:4" x14ac:dyDescent="0.2">
      <c r="A119">
        <v>118</v>
      </c>
      <c r="B119" s="1">
        <v>1</v>
      </c>
      <c r="C119" s="1">
        <v>2</v>
      </c>
      <c r="D119" s="1">
        <v>4</v>
      </c>
    </row>
    <row r="120" spans="1:4" x14ac:dyDescent="0.2">
      <c r="A120">
        <v>119</v>
      </c>
      <c r="B120" s="1">
        <v>1</v>
      </c>
      <c r="C120" s="1">
        <v>2</v>
      </c>
      <c r="D120" s="1">
        <v>4</v>
      </c>
    </row>
    <row r="121" spans="1:4" x14ac:dyDescent="0.2">
      <c r="A121">
        <v>120</v>
      </c>
      <c r="B121" s="1">
        <v>1</v>
      </c>
      <c r="C121" s="1">
        <v>2</v>
      </c>
      <c r="D121" s="1">
        <v>4</v>
      </c>
    </row>
    <row r="122" spans="1:4" x14ac:dyDescent="0.2">
      <c r="A122">
        <v>121</v>
      </c>
      <c r="B122" s="1">
        <v>1</v>
      </c>
      <c r="C122" s="1">
        <v>2</v>
      </c>
      <c r="D122" s="1">
        <v>4</v>
      </c>
    </row>
    <row r="123" spans="1:4" x14ac:dyDescent="0.2">
      <c r="A123">
        <v>122</v>
      </c>
      <c r="B123" s="1">
        <v>1</v>
      </c>
      <c r="C123" s="1">
        <v>2</v>
      </c>
      <c r="D123" s="1">
        <v>4</v>
      </c>
    </row>
    <row r="124" spans="1:4" x14ac:dyDescent="0.2">
      <c r="A124">
        <v>123</v>
      </c>
      <c r="B124" s="1">
        <v>2</v>
      </c>
      <c r="C124" s="1">
        <v>2</v>
      </c>
      <c r="D124" s="1">
        <v>2</v>
      </c>
    </row>
    <row r="125" spans="1:4" x14ac:dyDescent="0.2">
      <c r="A125">
        <v>124</v>
      </c>
      <c r="B125" s="1">
        <v>2</v>
      </c>
      <c r="C125" s="1">
        <v>1</v>
      </c>
      <c r="D125" s="1">
        <v>4</v>
      </c>
    </row>
    <row r="126" spans="1:4" x14ac:dyDescent="0.2">
      <c r="A126">
        <v>125</v>
      </c>
      <c r="B126" s="1">
        <v>2</v>
      </c>
      <c r="C126" s="1">
        <v>2</v>
      </c>
      <c r="D126" s="1">
        <v>3</v>
      </c>
    </row>
    <row r="127" spans="1:4" x14ac:dyDescent="0.2">
      <c r="A127">
        <v>126</v>
      </c>
      <c r="B127" s="1">
        <v>2</v>
      </c>
      <c r="C127" s="1">
        <v>2</v>
      </c>
      <c r="D127" s="1">
        <v>4</v>
      </c>
    </row>
    <row r="128" spans="1:4" x14ac:dyDescent="0.2">
      <c r="A128">
        <v>127</v>
      </c>
      <c r="B128" s="1">
        <v>2</v>
      </c>
      <c r="C128" s="1">
        <v>1</v>
      </c>
      <c r="D128" s="1">
        <v>2</v>
      </c>
    </row>
    <row r="129" spans="1:4" x14ac:dyDescent="0.2">
      <c r="A129">
        <v>128</v>
      </c>
      <c r="B129" s="1">
        <v>2</v>
      </c>
      <c r="C129" s="1">
        <v>2</v>
      </c>
      <c r="D129" s="1">
        <v>3</v>
      </c>
    </row>
    <row r="130" spans="1:4" x14ac:dyDescent="0.2">
      <c r="A130">
        <v>129</v>
      </c>
      <c r="B130" s="1">
        <v>2</v>
      </c>
      <c r="C130" s="1">
        <v>1</v>
      </c>
      <c r="D130" s="1">
        <v>3</v>
      </c>
    </row>
    <row r="131" spans="1:4" x14ac:dyDescent="0.2">
      <c r="A131">
        <v>130</v>
      </c>
      <c r="B131" s="1">
        <v>2</v>
      </c>
      <c r="C131" s="1">
        <v>1</v>
      </c>
      <c r="D131" s="1">
        <v>4</v>
      </c>
    </row>
    <row r="132" spans="1:4" x14ac:dyDescent="0.2">
      <c r="A132">
        <v>131</v>
      </c>
      <c r="B132" s="1">
        <v>2</v>
      </c>
      <c r="C132" s="1">
        <v>2</v>
      </c>
      <c r="D132" s="1">
        <v>2</v>
      </c>
    </row>
    <row r="133" spans="1:4" x14ac:dyDescent="0.2">
      <c r="A133">
        <v>132</v>
      </c>
      <c r="B133" s="1">
        <v>1</v>
      </c>
      <c r="C133" s="1">
        <v>2</v>
      </c>
      <c r="D133" s="1">
        <v>3</v>
      </c>
    </row>
    <row r="134" spans="1:4" x14ac:dyDescent="0.2">
      <c r="A134">
        <v>133</v>
      </c>
      <c r="B134" s="1">
        <v>2</v>
      </c>
      <c r="C134" s="1">
        <v>1</v>
      </c>
      <c r="D134" s="1">
        <v>2</v>
      </c>
    </row>
    <row r="135" spans="1:4" x14ac:dyDescent="0.2">
      <c r="A135">
        <v>134</v>
      </c>
      <c r="B135" s="1">
        <v>1</v>
      </c>
      <c r="C135" s="1">
        <v>2</v>
      </c>
      <c r="D135" s="1">
        <v>4</v>
      </c>
    </row>
    <row r="136" spans="1:4" x14ac:dyDescent="0.2">
      <c r="A136">
        <v>135</v>
      </c>
      <c r="B136" s="1">
        <v>2</v>
      </c>
      <c r="C136" s="1">
        <v>2</v>
      </c>
      <c r="D136" s="1">
        <v>3</v>
      </c>
    </row>
    <row r="137" spans="1:4" x14ac:dyDescent="0.2">
      <c r="A137">
        <v>136</v>
      </c>
      <c r="B137" s="1">
        <v>2</v>
      </c>
      <c r="C137" s="1">
        <v>2</v>
      </c>
      <c r="D137" s="1">
        <v>3</v>
      </c>
    </row>
    <row r="138" spans="1:4" x14ac:dyDescent="0.2">
      <c r="A138">
        <v>137</v>
      </c>
      <c r="B138" s="1">
        <v>2</v>
      </c>
      <c r="C138" s="1">
        <v>1</v>
      </c>
      <c r="D138" s="1">
        <v>3</v>
      </c>
    </row>
    <row r="139" spans="1:4" x14ac:dyDescent="0.2">
      <c r="A139">
        <v>138</v>
      </c>
      <c r="B139" s="1">
        <v>2</v>
      </c>
      <c r="C139" s="1">
        <v>2</v>
      </c>
      <c r="D139" s="1">
        <v>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47BB-05A5-4066-9B7A-18362A3B7DD5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24</v>
      </c>
      <c r="C1" s="1" t="s">
        <v>25</v>
      </c>
      <c r="D1" s="1" t="s">
        <v>26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2</v>
      </c>
    </row>
    <row r="3" spans="1:12" x14ac:dyDescent="0.2">
      <c r="A3">
        <v>2</v>
      </c>
      <c r="B3" s="1">
        <v>2</v>
      </c>
      <c r="C3" s="1">
        <v>1</v>
      </c>
      <c r="D3" s="1">
        <v>3</v>
      </c>
      <c r="G3" s="8" t="s">
        <v>188</v>
      </c>
      <c r="H3" s="9" t="s">
        <v>24</v>
      </c>
      <c r="I3" s="10"/>
      <c r="J3" s="10" t="s">
        <v>217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1</v>
      </c>
      <c r="D4" s="1">
        <v>3</v>
      </c>
      <c r="H4" s="12"/>
      <c r="I4" s="3">
        <v>1</v>
      </c>
      <c r="J4" s="23" t="s">
        <v>193</v>
      </c>
      <c r="K4">
        <f>COUNTIF(B2:B139,"1")</f>
        <v>2</v>
      </c>
      <c r="L4" s="13">
        <f>K4/K6</f>
        <v>1.6260162601626018E-2</v>
      </c>
    </row>
    <row r="5" spans="1:12" ht="15" x14ac:dyDescent="0.25">
      <c r="A5">
        <v>4</v>
      </c>
      <c r="B5" s="1">
        <v>2</v>
      </c>
      <c r="C5" s="1">
        <v>1</v>
      </c>
      <c r="D5" s="1">
        <v>4</v>
      </c>
      <c r="H5" s="12"/>
      <c r="I5" s="3">
        <v>2</v>
      </c>
      <c r="J5" s="3" t="s">
        <v>194</v>
      </c>
      <c r="K5">
        <f>COUNTIF(B2:B139,"2")</f>
        <v>121</v>
      </c>
      <c r="L5" s="13">
        <f>K5/K6</f>
        <v>0.98373983739837401</v>
      </c>
    </row>
    <row r="6" spans="1:12" x14ac:dyDescent="0.2">
      <c r="A6">
        <v>5</v>
      </c>
      <c r="B6" s="1">
        <v>2</v>
      </c>
      <c r="C6" s="1">
        <v>1</v>
      </c>
      <c r="D6" s="1">
        <v>1</v>
      </c>
      <c r="H6" s="12"/>
      <c r="I6" t="s">
        <v>179</v>
      </c>
      <c r="K6">
        <f>K4+K5</f>
        <v>123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3</v>
      </c>
      <c r="H7" s="14"/>
      <c r="I7" s="15" t="s">
        <v>180</v>
      </c>
      <c r="J7" s="15"/>
      <c r="K7" s="15">
        <f>COUNTIF(B2:B139,"-77")</f>
        <v>15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2</v>
      </c>
      <c r="C9" s="1">
        <v>1</v>
      </c>
      <c r="D9" s="1">
        <v>4</v>
      </c>
    </row>
    <row r="10" spans="1:12" x14ac:dyDescent="0.2">
      <c r="A10">
        <v>9</v>
      </c>
      <c r="B10" s="1">
        <v>2</v>
      </c>
      <c r="C10" s="1">
        <v>1</v>
      </c>
      <c r="D10" s="1">
        <v>4</v>
      </c>
      <c r="H10" s="9" t="s">
        <v>25</v>
      </c>
      <c r="I10" s="10"/>
      <c r="J10" s="10" t="s">
        <v>218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2</v>
      </c>
      <c r="C11" s="1">
        <v>1</v>
      </c>
      <c r="D11" s="1">
        <v>3</v>
      </c>
      <c r="H11" s="12"/>
      <c r="I11" s="3">
        <v>1</v>
      </c>
      <c r="J11" s="3" t="s">
        <v>193</v>
      </c>
      <c r="K11">
        <f>COUNTIF(C2:C139,"1")</f>
        <v>106</v>
      </c>
      <c r="L11" s="13">
        <f>K11/K13</f>
        <v>0.86178861788617889</v>
      </c>
    </row>
    <row r="12" spans="1:12" ht="15" x14ac:dyDescent="0.25">
      <c r="A12">
        <v>11</v>
      </c>
      <c r="B12" s="1">
        <v>2</v>
      </c>
      <c r="C12" s="1">
        <v>1</v>
      </c>
      <c r="D12" s="1">
        <v>3</v>
      </c>
      <c r="H12" s="12"/>
      <c r="I12" s="3">
        <v>2</v>
      </c>
      <c r="J12" s="3" t="s">
        <v>194</v>
      </c>
      <c r="K12">
        <f>COUNTIF(C2:C139,"2")</f>
        <v>17</v>
      </c>
      <c r="L12" s="13">
        <f>K12/K13</f>
        <v>0.13821138211382114</v>
      </c>
    </row>
    <row r="13" spans="1:12" x14ac:dyDescent="0.2">
      <c r="A13">
        <v>12</v>
      </c>
      <c r="B13" s="1">
        <v>2</v>
      </c>
      <c r="C13" s="1">
        <v>1</v>
      </c>
      <c r="D13" s="1">
        <v>3</v>
      </c>
      <c r="H13" s="12"/>
      <c r="I13" t="s">
        <v>179</v>
      </c>
      <c r="K13">
        <f>K11+K12</f>
        <v>123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1</v>
      </c>
      <c r="D14" s="1">
        <v>2</v>
      </c>
      <c r="H14" s="14"/>
      <c r="I14" s="15" t="s">
        <v>180</v>
      </c>
      <c r="J14" s="15"/>
      <c r="K14" s="15">
        <f>COUNTIF(C2:C139,"-77")</f>
        <v>15</v>
      </c>
      <c r="L14" s="16"/>
    </row>
    <row r="15" spans="1:12" x14ac:dyDescent="0.2">
      <c r="A15">
        <v>14</v>
      </c>
      <c r="B15" s="1">
        <v>2</v>
      </c>
      <c r="C15" s="1">
        <v>1</v>
      </c>
      <c r="D15" s="1">
        <v>4</v>
      </c>
    </row>
    <row r="16" spans="1:12" ht="13.5" thickBot="1" x14ac:dyDescent="0.25">
      <c r="A16">
        <v>15</v>
      </c>
      <c r="B16" s="1">
        <v>2</v>
      </c>
      <c r="C16" s="1">
        <v>1</v>
      </c>
      <c r="D16" s="1">
        <v>3</v>
      </c>
    </row>
    <row r="17" spans="1:12" x14ac:dyDescent="0.2">
      <c r="A17">
        <v>16</v>
      </c>
      <c r="B17" s="1">
        <v>2</v>
      </c>
      <c r="C17" s="1">
        <v>1</v>
      </c>
      <c r="D17" s="1">
        <v>4</v>
      </c>
      <c r="H17" s="9" t="s">
        <v>26</v>
      </c>
      <c r="I17" s="10"/>
      <c r="J17" s="10" t="s">
        <v>219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1</v>
      </c>
      <c r="D18" s="1">
        <v>3</v>
      </c>
      <c r="H18" s="12"/>
      <c r="I18" s="3">
        <v>1</v>
      </c>
      <c r="J18" s="3" t="s">
        <v>197</v>
      </c>
      <c r="K18">
        <f>COUNTIF(D2:D139,"1")</f>
        <v>14</v>
      </c>
      <c r="L18" s="13">
        <f>K18/K22</f>
        <v>0.11382113821138211</v>
      </c>
    </row>
    <row r="19" spans="1:12" ht="15" x14ac:dyDescent="0.25">
      <c r="A19">
        <v>18</v>
      </c>
      <c r="B19" s="1">
        <v>2</v>
      </c>
      <c r="C19" s="1">
        <v>1</v>
      </c>
      <c r="D19" s="1">
        <v>4</v>
      </c>
      <c r="H19" s="12"/>
      <c r="I19" s="3">
        <v>2</v>
      </c>
      <c r="J19" s="3" t="s">
        <v>198</v>
      </c>
      <c r="K19">
        <f>COUNTIF(D2:D139,"2")</f>
        <v>23</v>
      </c>
      <c r="L19" s="13">
        <f>K19/K22</f>
        <v>0.18699186991869918</v>
      </c>
    </row>
    <row r="20" spans="1:12" ht="15" x14ac:dyDescent="0.25">
      <c r="A20">
        <v>19</v>
      </c>
      <c r="B20" s="1">
        <v>2</v>
      </c>
      <c r="C20" s="1">
        <v>1</v>
      </c>
      <c r="D20" s="1">
        <v>2</v>
      </c>
      <c r="H20" s="12"/>
      <c r="I20" s="3">
        <v>3</v>
      </c>
      <c r="J20" s="3" t="s">
        <v>199</v>
      </c>
      <c r="K20">
        <f>COUNTIF(D2:D139,"3")</f>
        <v>49</v>
      </c>
      <c r="L20" s="13">
        <f>K20/K22</f>
        <v>0.3983739837398374</v>
      </c>
    </row>
    <row r="21" spans="1:12" ht="15" x14ac:dyDescent="0.25">
      <c r="A21">
        <v>20</v>
      </c>
      <c r="B21" s="1">
        <v>2</v>
      </c>
      <c r="C21" s="1">
        <v>1</v>
      </c>
      <c r="D21" s="1">
        <v>4</v>
      </c>
      <c r="H21" s="12"/>
      <c r="I21" s="3">
        <v>4</v>
      </c>
      <c r="J21" s="3" t="s">
        <v>200</v>
      </c>
      <c r="K21">
        <f>COUNTIF(D2:D139,"4")</f>
        <v>37</v>
      </c>
      <c r="L21" s="13">
        <f>K21/K22</f>
        <v>0.30081300813008133</v>
      </c>
    </row>
    <row r="22" spans="1:12" x14ac:dyDescent="0.2">
      <c r="A22">
        <v>21</v>
      </c>
      <c r="B22" s="1">
        <v>2</v>
      </c>
      <c r="C22" s="1">
        <v>1</v>
      </c>
      <c r="D22" s="1">
        <v>4</v>
      </c>
      <c r="H22" s="12"/>
      <c r="I22" t="s">
        <v>179</v>
      </c>
      <c r="K22">
        <f>K18+K19+K20+K21</f>
        <v>123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3</v>
      </c>
      <c r="H23" s="14"/>
      <c r="I23" s="15" t="s">
        <v>180</v>
      </c>
      <c r="J23" s="15"/>
      <c r="K23" s="15">
        <f>COUNTIF(D2:D139,"-77")</f>
        <v>15</v>
      </c>
      <c r="L23" s="16"/>
    </row>
    <row r="24" spans="1:12" x14ac:dyDescent="0.2">
      <c r="A24">
        <v>23</v>
      </c>
      <c r="B24" s="1">
        <v>2</v>
      </c>
      <c r="C24" s="1">
        <v>1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1</v>
      </c>
      <c r="D25" s="1">
        <v>2</v>
      </c>
    </row>
    <row r="26" spans="1:12" x14ac:dyDescent="0.2">
      <c r="A26">
        <v>25</v>
      </c>
      <c r="B26" s="1">
        <v>2</v>
      </c>
      <c r="C26" s="1">
        <v>1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2</v>
      </c>
      <c r="D27" s="1">
        <v>4</v>
      </c>
      <c r="H27" s="12"/>
      <c r="J27" t="s">
        <v>202</v>
      </c>
      <c r="K27">
        <f>COUNTIFS(B2:B139,"1",C2:C139,"1")</f>
        <v>1</v>
      </c>
      <c r="L27" s="13">
        <f>K27/K29</f>
        <v>0.5</v>
      </c>
    </row>
    <row r="28" spans="1:12" x14ac:dyDescent="0.2">
      <c r="A28">
        <v>27</v>
      </c>
      <c r="B28" s="1">
        <v>2</v>
      </c>
      <c r="C28" s="1">
        <v>1</v>
      </c>
      <c r="D28" s="1">
        <v>3</v>
      </c>
      <c r="H28" s="12"/>
      <c r="J28" t="s">
        <v>203</v>
      </c>
      <c r="K28">
        <f>COUNTIFS(B2:B139,"1",C2:C139,"2")</f>
        <v>1</v>
      </c>
      <c r="L28" s="13">
        <f>K28/K29</f>
        <v>0.5</v>
      </c>
    </row>
    <row r="29" spans="1:12" ht="13.5" thickBot="1" x14ac:dyDescent="0.25">
      <c r="A29">
        <v>28</v>
      </c>
      <c r="B29" s="1">
        <v>2</v>
      </c>
      <c r="C29" s="1">
        <v>1</v>
      </c>
      <c r="D29" s="1">
        <v>4</v>
      </c>
      <c r="H29" s="14"/>
      <c r="I29" s="21" t="s">
        <v>204</v>
      </c>
      <c r="J29" s="21" t="s">
        <v>205</v>
      </c>
      <c r="K29" s="21">
        <f>K4</f>
        <v>2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1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2</v>
      </c>
    </row>
    <row r="32" spans="1:12" x14ac:dyDescent="0.2">
      <c r="A32">
        <v>31</v>
      </c>
      <c r="B32" s="1">
        <v>2</v>
      </c>
      <c r="C32" s="1">
        <v>2</v>
      </c>
      <c r="D32" s="1">
        <v>2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1</v>
      </c>
      <c r="D33" s="1">
        <v>3</v>
      </c>
      <c r="H33" s="12"/>
      <c r="J33" t="s">
        <v>207</v>
      </c>
      <c r="K33">
        <f>COUNTIFS(B2:B139,"2",C2:C139,"1")</f>
        <v>105</v>
      </c>
      <c r="L33" s="13">
        <f>K33/K35</f>
        <v>0.86776859504132231</v>
      </c>
    </row>
    <row r="34" spans="1:12" x14ac:dyDescent="0.2">
      <c r="A34">
        <v>33</v>
      </c>
      <c r="B34" s="1">
        <v>2</v>
      </c>
      <c r="C34" s="1">
        <v>1</v>
      </c>
      <c r="D34" s="1">
        <v>3</v>
      </c>
      <c r="H34" s="12"/>
      <c r="J34" t="s">
        <v>208</v>
      </c>
      <c r="K34">
        <f>COUNTIFS(B2:B139,"2",C2:C139,"2")</f>
        <v>16</v>
      </c>
      <c r="L34" s="13">
        <f>K34/K35</f>
        <v>0.13223140495867769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121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1</v>
      </c>
      <c r="D36" s="1">
        <v>3</v>
      </c>
    </row>
    <row r="37" spans="1:12" ht="13.5" thickBot="1" x14ac:dyDescent="0.25">
      <c r="A37">
        <v>36</v>
      </c>
      <c r="B37" s="1">
        <v>2</v>
      </c>
      <c r="C37" s="1">
        <v>1</v>
      </c>
      <c r="D37" s="1">
        <v>4</v>
      </c>
    </row>
    <row r="38" spans="1:12" x14ac:dyDescent="0.2">
      <c r="A38">
        <v>37</v>
      </c>
      <c r="B38" s="1">
        <v>2</v>
      </c>
      <c r="C38" s="1">
        <v>1</v>
      </c>
      <c r="D38" s="1">
        <v>4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1</v>
      </c>
      <c r="D39" s="1">
        <v>4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2</v>
      </c>
      <c r="C42" s="1">
        <v>1</v>
      </c>
      <c r="D42" s="1">
        <v>4</v>
      </c>
      <c r="H42" s="12"/>
      <c r="J42" s="3" t="s">
        <v>199</v>
      </c>
      <c r="K42">
        <f>COUNTIFS(B2:B139,"1",C2:C139,"1",D2:D139,"3")</f>
        <v>1</v>
      </c>
      <c r="L42" s="13">
        <f>K42/K51</f>
        <v>0.5</v>
      </c>
    </row>
    <row r="43" spans="1:12" ht="15" x14ac:dyDescent="0.25">
      <c r="A43">
        <v>42</v>
      </c>
      <c r="B43" s="1">
        <v>2</v>
      </c>
      <c r="C43" s="1">
        <v>1</v>
      </c>
      <c r="D43" s="1">
        <v>4</v>
      </c>
      <c r="H43" s="12"/>
      <c r="J43" s="3" t="s">
        <v>200</v>
      </c>
      <c r="K43">
        <f>COUNTIFS(B2:B139,"1",C2:C139,"1",D2:D139,"4")</f>
        <v>0</v>
      </c>
      <c r="L43" s="13">
        <f>K43/K51</f>
        <v>0</v>
      </c>
    </row>
    <row r="44" spans="1:12" x14ac:dyDescent="0.2">
      <c r="A44">
        <v>43</v>
      </c>
      <c r="B44" s="1">
        <v>2</v>
      </c>
      <c r="C44" s="1">
        <v>1</v>
      </c>
      <c r="D44" s="1">
        <v>4</v>
      </c>
      <c r="H44" s="12"/>
      <c r="L44" s="18"/>
    </row>
    <row r="45" spans="1:12" x14ac:dyDescent="0.2">
      <c r="A45">
        <v>44</v>
      </c>
      <c r="B45" s="1">
        <v>1</v>
      </c>
      <c r="C45" s="1">
        <v>2</v>
      </c>
      <c r="D45" s="1">
        <v>2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1</v>
      </c>
      <c r="D46" s="1">
        <v>1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1</v>
      </c>
      <c r="L47" s="13">
        <f>K47/K51</f>
        <v>0.5</v>
      </c>
    </row>
    <row r="48" spans="1:12" ht="15" x14ac:dyDescent="0.25">
      <c r="A48">
        <v>47</v>
      </c>
      <c r="B48" s="1">
        <v>2</v>
      </c>
      <c r="C48" s="1">
        <v>1</v>
      </c>
      <c r="D48" s="1">
        <v>3</v>
      </c>
      <c r="H48" s="12"/>
      <c r="J48" s="3" t="s">
        <v>199</v>
      </c>
      <c r="K48">
        <f>COUNTIFS(B2:B139,"1",C2:C139,"2",D2:D139,"3")</f>
        <v>0</v>
      </c>
      <c r="L48" s="13">
        <f>K48/K51</f>
        <v>0</v>
      </c>
    </row>
    <row r="49" spans="1:12" ht="15" x14ac:dyDescent="0.25">
      <c r="A49">
        <v>48</v>
      </c>
      <c r="B49" s="1">
        <v>2</v>
      </c>
      <c r="C49" s="1">
        <v>1</v>
      </c>
      <c r="D49" s="1">
        <v>3</v>
      </c>
      <c r="H49" s="12"/>
      <c r="J49" s="3" t="s">
        <v>200</v>
      </c>
      <c r="K49">
        <f>COUNTIFS(B2:B139,"1",C2:C139,"2",D2:D139,"4")</f>
        <v>0</v>
      </c>
      <c r="L49" s="13">
        <f>K49/K51</f>
        <v>0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1</v>
      </c>
      <c r="D51" s="1">
        <v>3</v>
      </c>
      <c r="H51" s="12"/>
      <c r="I51" s="22" t="s">
        <v>179</v>
      </c>
      <c r="J51" s="22"/>
      <c r="K51" s="22">
        <f>K40+K41+K42+K43+K46+K47+K48+K49</f>
        <v>2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1</v>
      </c>
      <c r="D52" s="1">
        <v>3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1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3</v>
      </c>
    </row>
    <row r="55" spans="1:12" x14ac:dyDescent="0.2">
      <c r="A55">
        <v>54</v>
      </c>
      <c r="B55" s="1">
        <v>2</v>
      </c>
      <c r="C55" s="1">
        <v>1</v>
      </c>
      <c r="D55" s="1">
        <v>4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1</v>
      </c>
      <c r="D56" s="1">
        <v>4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9</v>
      </c>
      <c r="L57" s="13">
        <f>K57/K68</f>
        <v>7.43801652892562E-2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15</v>
      </c>
      <c r="L58" s="13">
        <f>K58/K68</f>
        <v>0.12396694214876033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46</v>
      </c>
      <c r="L59" s="13">
        <f>K59/K68</f>
        <v>0.38016528925619836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35</v>
      </c>
      <c r="L60" s="13">
        <f>K60/K68</f>
        <v>0.28925619834710742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1</v>
      </c>
      <c r="D62" s="1">
        <v>4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5</v>
      </c>
      <c r="L63" s="13">
        <f>K63/K68</f>
        <v>4.1322314049586778E-2</v>
      </c>
    </row>
    <row r="64" spans="1:12" ht="15" x14ac:dyDescent="0.25">
      <c r="A64">
        <v>63</v>
      </c>
      <c r="B64" s="1">
        <v>2</v>
      </c>
      <c r="C64" s="1">
        <v>1</v>
      </c>
      <c r="D64" s="1">
        <v>3</v>
      </c>
      <c r="H64" s="12"/>
      <c r="J64" s="3" t="s">
        <v>198</v>
      </c>
      <c r="K64">
        <f>COUNTIFS(B2:B139,"2",C2:C139,"2",D2:D139,"2")</f>
        <v>7</v>
      </c>
      <c r="L64" s="13">
        <f>K64/K68</f>
        <v>5.7851239669421489E-2</v>
      </c>
    </row>
    <row r="65" spans="1:12" ht="15" x14ac:dyDescent="0.25">
      <c r="A65">
        <v>64</v>
      </c>
      <c r="B65" s="1">
        <v>2</v>
      </c>
      <c r="C65" s="1">
        <v>1</v>
      </c>
      <c r="D65" s="1">
        <v>4</v>
      </c>
      <c r="H65" s="12"/>
      <c r="J65" s="3" t="s">
        <v>199</v>
      </c>
      <c r="K65">
        <f>COUNTIFS(B2:B139,"2",C2:C139,"2",D2:D139,"3")</f>
        <v>2</v>
      </c>
      <c r="L65" s="13">
        <f>K65/K68</f>
        <v>1.6528925619834711E-2</v>
      </c>
    </row>
    <row r="66" spans="1:12" ht="15" x14ac:dyDescent="0.25">
      <c r="A66">
        <v>65</v>
      </c>
      <c r="B66" s="1">
        <v>2</v>
      </c>
      <c r="C66" s="1">
        <v>2</v>
      </c>
      <c r="D66" s="1">
        <v>1</v>
      </c>
      <c r="H66" s="12"/>
      <c r="J66" s="3" t="s">
        <v>200</v>
      </c>
      <c r="K66">
        <f>COUNTIFS(B2:B139,"2",C2:C139,"2",D2:D139,"4")</f>
        <v>2</v>
      </c>
      <c r="L66" s="13">
        <f>K66/K68</f>
        <v>1.6528925619834711E-2</v>
      </c>
    </row>
    <row r="67" spans="1:12" x14ac:dyDescent="0.2">
      <c r="A67">
        <v>66</v>
      </c>
      <c r="B67" s="1">
        <v>2</v>
      </c>
      <c r="C67" s="1">
        <v>2</v>
      </c>
      <c r="D67" s="1">
        <v>2</v>
      </c>
      <c r="H67" s="12"/>
      <c r="L67" s="18"/>
    </row>
    <row r="68" spans="1:12" x14ac:dyDescent="0.2">
      <c r="A68">
        <v>67</v>
      </c>
      <c r="B68" s="1">
        <v>2</v>
      </c>
      <c r="C68" s="1">
        <v>1</v>
      </c>
      <c r="D68" s="1">
        <v>1</v>
      </c>
      <c r="H68" s="12"/>
      <c r="I68" s="20" t="s">
        <v>179</v>
      </c>
      <c r="J68" s="20"/>
      <c r="K68" s="20">
        <f>K57+K58+K59+K60+K63+K64+K65+K66</f>
        <v>121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1</v>
      </c>
      <c r="D69" s="1">
        <v>2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1</v>
      </c>
      <c r="D72" s="1">
        <v>3</v>
      </c>
    </row>
    <row r="73" spans="1:12" x14ac:dyDescent="0.2">
      <c r="A73">
        <v>72</v>
      </c>
      <c r="B73" s="1">
        <v>2</v>
      </c>
      <c r="C73" s="1">
        <v>1</v>
      </c>
      <c r="D73" s="1">
        <v>3</v>
      </c>
    </row>
    <row r="74" spans="1:12" x14ac:dyDescent="0.2">
      <c r="A74">
        <v>73</v>
      </c>
      <c r="B74" s="1">
        <v>2</v>
      </c>
      <c r="C74" s="1">
        <v>1</v>
      </c>
      <c r="D74" s="1">
        <v>3</v>
      </c>
    </row>
    <row r="75" spans="1:12" x14ac:dyDescent="0.2">
      <c r="A75">
        <v>74</v>
      </c>
      <c r="B75" s="1">
        <v>2</v>
      </c>
      <c r="C75" s="1">
        <v>1</v>
      </c>
      <c r="D75" s="1">
        <v>3</v>
      </c>
    </row>
    <row r="76" spans="1:12" x14ac:dyDescent="0.2">
      <c r="A76">
        <v>75</v>
      </c>
      <c r="B76" s="1">
        <v>2</v>
      </c>
      <c r="C76" s="1">
        <v>1</v>
      </c>
      <c r="D76" s="1">
        <v>3</v>
      </c>
    </row>
    <row r="77" spans="1:12" x14ac:dyDescent="0.2">
      <c r="A77">
        <v>76</v>
      </c>
      <c r="B77" s="1">
        <v>2</v>
      </c>
      <c r="C77" s="1">
        <v>1</v>
      </c>
      <c r="D77" s="1">
        <v>3</v>
      </c>
    </row>
    <row r="78" spans="1:12" x14ac:dyDescent="0.2">
      <c r="A78">
        <v>77</v>
      </c>
      <c r="B78" s="1">
        <v>2</v>
      </c>
      <c r="C78" s="1">
        <v>1</v>
      </c>
      <c r="D78" s="1">
        <v>2</v>
      </c>
    </row>
    <row r="79" spans="1:12" x14ac:dyDescent="0.2">
      <c r="A79">
        <v>78</v>
      </c>
      <c r="B79" s="1">
        <v>2</v>
      </c>
      <c r="C79" s="1">
        <v>1</v>
      </c>
      <c r="D79" s="1">
        <v>1</v>
      </c>
    </row>
    <row r="80" spans="1:12" x14ac:dyDescent="0.2">
      <c r="A80">
        <v>79</v>
      </c>
      <c r="B80" s="1">
        <v>2</v>
      </c>
      <c r="C80" s="1">
        <v>1</v>
      </c>
      <c r="D80" s="1">
        <v>2</v>
      </c>
    </row>
    <row r="81" spans="1:4" x14ac:dyDescent="0.2">
      <c r="A81">
        <v>80</v>
      </c>
      <c r="B81" s="1">
        <v>2</v>
      </c>
      <c r="C81" s="1">
        <v>1</v>
      </c>
      <c r="D81" s="1">
        <v>4</v>
      </c>
    </row>
    <row r="82" spans="1:4" x14ac:dyDescent="0.2">
      <c r="A82">
        <v>81</v>
      </c>
      <c r="B82" s="1">
        <v>2</v>
      </c>
      <c r="C82" s="1">
        <v>1</v>
      </c>
      <c r="D82" s="1">
        <v>2</v>
      </c>
    </row>
    <row r="83" spans="1:4" x14ac:dyDescent="0.2">
      <c r="A83">
        <v>82</v>
      </c>
      <c r="B83" s="1">
        <v>2</v>
      </c>
      <c r="C83" s="1">
        <v>1</v>
      </c>
      <c r="D83" s="1">
        <v>4</v>
      </c>
    </row>
    <row r="84" spans="1:4" x14ac:dyDescent="0.2">
      <c r="A84">
        <v>83</v>
      </c>
      <c r="B84" s="1">
        <v>2</v>
      </c>
      <c r="C84" s="1">
        <v>1</v>
      </c>
      <c r="D84" s="1">
        <v>4</v>
      </c>
    </row>
    <row r="85" spans="1:4" x14ac:dyDescent="0.2">
      <c r="A85">
        <v>84</v>
      </c>
      <c r="B85" s="1">
        <v>2</v>
      </c>
      <c r="C85" s="1">
        <v>1</v>
      </c>
      <c r="D85" s="1">
        <v>3</v>
      </c>
    </row>
    <row r="86" spans="1:4" x14ac:dyDescent="0.2">
      <c r="A86">
        <v>85</v>
      </c>
      <c r="B86" s="1">
        <v>2</v>
      </c>
      <c r="C86" s="1">
        <v>1</v>
      </c>
      <c r="D86" s="1">
        <v>3</v>
      </c>
    </row>
    <row r="87" spans="1:4" x14ac:dyDescent="0.2">
      <c r="A87">
        <v>86</v>
      </c>
      <c r="B87" s="1">
        <v>2</v>
      </c>
      <c r="C87" s="1">
        <v>1</v>
      </c>
      <c r="D87" s="1">
        <v>3</v>
      </c>
    </row>
    <row r="88" spans="1:4" x14ac:dyDescent="0.2">
      <c r="A88">
        <v>87</v>
      </c>
      <c r="B88" s="1">
        <v>2</v>
      </c>
      <c r="C88" s="1">
        <v>1</v>
      </c>
      <c r="D88" s="1">
        <v>4</v>
      </c>
    </row>
    <row r="89" spans="1:4" x14ac:dyDescent="0.2">
      <c r="A89">
        <v>88</v>
      </c>
      <c r="B89" s="1">
        <v>2</v>
      </c>
      <c r="C89" s="1">
        <v>1</v>
      </c>
      <c r="D89" s="1">
        <v>1</v>
      </c>
    </row>
    <row r="90" spans="1:4" x14ac:dyDescent="0.2">
      <c r="A90">
        <v>89</v>
      </c>
      <c r="B90" s="1">
        <v>2</v>
      </c>
      <c r="C90" s="1">
        <v>2</v>
      </c>
      <c r="D90" s="1">
        <v>2</v>
      </c>
    </row>
    <row r="91" spans="1:4" x14ac:dyDescent="0.2">
      <c r="A91">
        <v>90</v>
      </c>
      <c r="B91" s="1">
        <v>2</v>
      </c>
      <c r="C91" s="1">
        <v>1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3</v>
      </c>
    </row>
    <row r="93" spans="1:4" x14ac:dyDescent="0.2">
      <c r="A93">
        <v>92</v>
      </c>
      <c r="B93" s="1">
        <v>2</v>
      </c>
      <c r="C93" s="1">
        <v>1</v>
      </c>
      <c r="D93" s="1">
        <v>3</v>
      </c>
    </row>
    <row r="94" spans="1:4" x14ac:dyDescent="0.2">
      <c r="A94">
        <v>93</v>
      </c>
      <c r="B94" s="1">
        <v>2</v>
      </c>
      <c r="C94" s="1">
        <v>1</v>
      </c>
      <c r="D94" s="1">
        <v>4</v>
      </c>
    </row>
    <row r="95" spans="1:4" x14ac:dyDescent="0.2">
      <c r="A95">
        <v>94</v>
      </c>
      <c r="B95" s="1">
        <v>2</v>
      </c>
      <c r="C95" s="1">
        <v>1</v>
      </c>
      <c r="D95" s="1">
        <v>3</v>
      </c>
    </row>
    <row r="96" spans="1:4" x14ac:dyDescent="0.2">
      <c r="A96">
        <v>95</v>
      </c>
      <c r="B96" s="1">
        <v>2</v>
      </c>
      <c r="C96" s="1">
        <v>1</v>
      </c>
      <c r="D96" s="1">
        <v>3</v>
      </c>
    </row>
    <row r="97" spans="1:4" x14ac:dyDescent="0.2">
      <c r="A97">
        <v>96</v>
      </c>
      <c r="B97" s="1">
        <v>2</v>
      </c>
      <c r="C97" s="1">
        <v>2</v>
      </c>
      <c r="D97" s="1">
        <v>3</v>
      </c>
    </row>
    <row r="98" spans="1:4" x14ac:dyDescent="0.2">
      <c r="A98">
        <v>97</v>
      </c>
      <c r="B98" s="1">
        <v>2</v>
      </c>
      <c r="C98" s="1">
        <v>1</v>
      </c>
      <c r="D98" s="1">
        <v>2</v>
      </c>
    </row>
    <row r="99" spans="1:4" x14ac:dyDescent="0.2">
      <c r="A99">
        <v>98</v>
      </c>
      <c r="B99" s="1">
        <v>2</v>
      </c>
      <c r="C99" s="1">
        <v>1</v>
      </c>
      <c r="D99" s="1">
        <v>3</v>
      </c>
    </row>
    <row r="100" spans="1:4" x14ac:dyDescent="0.2">
      <c r="A100">
        <v>99</v>
      </c>
      <c r="B100" s="1">
        <v>2</v>
      </c>
      <c r="C100" s="1">
        <v>1</v>
      </c>
      <c r="D100" s="1">
        <v>3</v>
      </c>
    </row>
    <row r="101" spans="1:4" x14ac:dyDescent="0.2">
      <c r="A101">
        <v>100</v>
      </c>
      <c r="B101" s="1">
        <v>2</v>
      </c>
      <c r="C101" s="1">
        <v>1</v>
      </c>
      <c r="D101" s="1">
        <v>3</v>
      </c>
    </row>
    <row r="102" spans="1:4" x14ac:dyDescent="0.2">
      <c r="A102">
        <v>101</v>
      </c>
      <c r="B102" s="1">
        <v>2</v>
      </c>
      <c r="C102" s="1">
        <v>1</v>
      </c>
      <c r="D102" s="1">
        <v>3</v>
      </c>
    </row>
    <row r="103" spans="1:4" x14ac:dyDescent="0.2">
      <c r="A103">
        <v>102</v>
      </c>
      <c r="B103" s="1">
        <v>2</v>
      </c>
      <c r="C103" s="1">
        <v>1</v>
      </c>
      <c r="D103" s="1">
        <v>2</v>
      </c>
    </row>
    <row r="104" spans="1:4" x14ac:dyDescent="0.2">
      <c r="A104">
        <v>103</v>
      </c>
      <c r="B104" s="1">
        <v>2</v>
      </c>
      <c r="C104" s="1">
        <v>1</v>
      </c>
      <c r="D104" s="1">
        <v>2</v>
      </c>
    </row>
    <row r="105" spans="1:4" x14ac:dyDescent="0.2">
      <c r="A105">
        <v>104</v>
      </c>
      <c r="B105" s="1">
        <v>2</v>
      </c>
      <c r="C105" s="1">
        <v>2</v>
      </c>
      <c r="D105" s="1">
        <v>2</v>
      </c>
    </row>
    <row r="106" spans="1:4" x14ac:dyDescent="0.2">
      <c r="A106">
        <v>105</v>
      </c>
      <c r="B106" s="1">
        <v>2</v>
      </c>
      <c r="C106" s="1">
        <v>1</v>
      </c>
      <c r="D106" s="1">
        <v>4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1</v>
      </c>
      <c r="D108" s="1">
        <v>3</v>
      </c>
    </row>
    <row r="109" spans="1:4" x14ac:dyDescent="0.2">
      <c r="A109">
        <v>108</v>
      </c>
      <c r="B109" s="1">
        <v>2</v>
      </c>
      <c r="C109" s="1">
        <v>2</v>
      </c>
      <c r="D109" s="1">
        <v>1</v>
      </c>
    </row>
    <row r="110" spans="1:4" x14ac:dyDescent="0.2">
      <c r="A110">
        <v>109</v>
      </c>
      <c r="B110" s="1">
        <v>2</v>
      </c>
      <c r="C110" s="1">
        <v>1</v>
      </c>
      <c r="D110" s="1">
        <v>4</v>
      </c>
    </row>
    <row r="111" spans="1:4" x14ac:dyDescent="0.2">
      <c r="A111">
        <v>110</v>
      </c>
      <c r="B111" s="1">
        <v>2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1</v>
      </c>
      <c r="D112" s="1">
        <v>4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1</v>
      </c>
      <c r="D114" s="1">
        <v>2</v>
      </c>
    </row>
    <row r="115" spans="1:4" x14ac:dyDescent="0.2">
      <c r="A115">
        <v>114</v>
      </c>
      <c r="B115" s="1">
        <v>2</v>
      </c>
      <c r="C115" s="1">
        <v>1</v>
      </c>
      <c r="D115" s="1">
        <v>3</v>
      </c>
    </row>
    <row r="116" spans="1:4" x14ac:dyDescent="0.2">
      <c r="A116">
        <v>115</v>
      </c>
      <c r="B116" s="1">
        <v>2</v>
      </c>
      <c r="C116" s="1">
        <v>1</v>
      </c>
      <c r="D116" s="1">
        <v>4</v>
      </c>
    </row>
    <row r="117" spans="1:4" x14ac:dyDescent="0.2">
      <c r="A117">
        <v>116</v>
      </c>
      <c r="B117" s="1">
        <v>1</v>
      </c>
      <c r="C117" s="1">
        <v>1</v>
      </c>
      <c r="D117" s="1">
        <v>3</v>
      </c>
    </row>
    <row r="118" spans="1:4" x14ac:dyDescent="0.2">
      <c r="A118">
        <v>117</v>
      </c>
      <c r="B118" s="1">
        <v>2</v>
      </c>
      <c r="C118" s="1">
        <v>1</v>
      </c>
      <c r="D118" s="1">
        <v>4</v>
      </c>
    </row>
    <row r="119" spans="1:4" x14ac:dyDescent="0.2">
      <c r="A119">
        <v>118</v>
      </c>
      <c r="B119" s="1">
        <v>2</v>
      </c>
      <c r="C119" s="1">
        <v>1</v>
      </c>
      <c r="D119" s="1">
        <v>3</v>
      </c>
    </row>
    <row r="120" spans="1:4" x14ac:dyDescent="0.2">
      <c r="A120">
        <v>119</v>
      </c>
      <c r="B120" s="1">
        <v>2</v>
      </c>
      <c r="C120" s="1">
        <v>1</v>
      </c>
      <c r="D120" s="1">
        <v>3</v>
      </c>
    </row>
    <row r="121" spans="1:4" x14ac:dyDescent="0.2">
      <c r="A121">
        <v>120</v>
      </c>
      <c r="B121" s="1">
        <v>2</v>
      </c>
      <c r="C121" s="1">
        <v>1</v>
      </c>
      <c r="D121" s="1">
        <v>4</v>
      </c>
    </row>
    <row r="122" spans="1:4" x14ac:dyDescent="0.2">
      <c r="A122">
        <v>121</v>
      </c>
      <c r="B122" s="1">
        <v>2</v>
      </c>
      <c r="C122" s="1">
        <v>2</v>
      </c>
      <c r="D122" s="1">
        <v>4</v>
      </c>
    </row>
    <row r="123" spans="1:4" x14ac:dyDescent="0.2">
      <c r="A123">
        <v>122</v>
      </c>
      <c r="B123" s="1">
        <v>2</v>
      </c>
      <c r="C123" s="1">
        <v>1</v>
      </c>
      <c r="D123" s="1">
        <v>2</v>
      </c>
    </row>
    <row r="124" spans="1:4" x14ac:dyDescent="0.2">
      <c r="A124">
        <v>123</v>
      </c>
      <c r="B124" s="1">
        <v>2</v>
      </c>
      <c r="C124" s="1">
        <v>1</v>
      </c>
      <c r="D124" s="1">
        <v>1</v>
      </c>
    </row>
    <row r="125" spans="1:4" x14ac:dyDescent="0.2">
      <c r="A125">
        <v>124</v>
      </c>
      <c r="B125" s="1">
        <v>2</v>
      </c>
      <c r="C125" s="1">
        <v>1</v>
      </c>
      <c r="D125" s="1">
        <v>4</v>
      </c>
    </row>
    <row r="126" spans="1:4" x14ac:dyDescent="0.2">
      <c r="A126">
        <v>125</v>
      </c>
      <c r="B126" s="1">
        <v>2</v>
      </c>
      <c r="C126" s="1">
        <v>1</v>
      </c>
      <c r="D126" s="1">
        <v>3</v>
      </c>
    </row>
    <row r="127" spans="1:4" x14ac:dyDescent="0.2">
      <c r="A127">
        <v>126</v>
      </c>
      <c r="B127" s="1">
        <v>2</v>
      </c>
      <c r="C127" s="1">
        <v>1</v>
      </c>
      <c r="D127" s="1">
        <v>2</v>
      </c>
    </row>
    <row r="128" spans="1:4" x14ac:dyDescent="0.2">
      <c r="A128">
        <v>127</v>
      </c>
      <c r="B128" s="1">
        <v>2</v>
      </c>
      <c r="C128" s="1">
        <v>2</v>
      </c>
      <c r="D128" s="1">
        <v>1</v>
      </c>
    </row>
    <row r="129" spans="1:4" x14ac:dyDescent="0.2">
      <c r="A129">
        <v>128</v>
      </c>
      <c r="B129" s="1">
        <v>2</v>
      </c>
      <c r="C129" s="1">
        <v>1</v>
      </c>
      <c r="D129" s="1">
        <v>2</v>
      </c>
    </row>
    <row r="130" spans="1:4" x14ac:dyDescent="0.2">
      <c r="A130">
        <v>129</v>
      </c>
      <c r="B130" s="1">
        <v>2</v>
      </c>
      <c r="C130" s="1">
        <v>2</v>
      </c>
      <c r="D130" s="1">
        <v>1</v>
      </c>
    </row>
    <row r="131" spans="1:4" x14ac:dyDescent="0.2">
      <c r="A131">
        <v>130</v>
      </c>
      <c r="B131" s="1">
        <v>2</v>
      </c>
      <c r="C131" s="1">
        <v>2</v>
      </c>
      <c r="D131" s="1">
        <v>2</v>
      </c>
    </row>
    <row r="132" spans="1:4" x14ac:dyDescent="0.2">
      <c r="A132">
        <v>131</v>
      </c>
      <c r="B132" s="1">
        <v>2</v>
      </c>
      <c r="C132" s="1">
        <v>1</v>
      </c>
      <c r="D132" s="1">
        <v>1</v>
      </c>
    </row>
    <row r="133" spans="1:4" x14ac:dyDescent="0.2">
      <c r="A133">
        <v>132</v>
      </c>
      <c r="B133" s="1">
        <v>2</v>
      </c>
      <c r="C133" s="1">
        <v>1</v>
      </c>
      <c r="D133" s="1">
        <v>4</v>
      </c>
    </row>
    <row r="134" spans="1:4" x14ac:dyDescent="0.2">
      <c r="A134">
        <v>133</v>
      </c>
      <c r="B134" s="1">
        <v>2</v>
      </c>
      <c r="C134" s="1">
        <v>1</v>
      </c>
      <c r="D134" s="1">
        <v>3</v>
      </c>
    </row>
    <row r="135" spans="1:4" x14ac:dyDescent="0.2">
      <c r="A135">
        <v>134</v>
      </c>
      <c r="B135" s="1">
        <v>2</v>
      </c>
      <c r="C135" s="1">
        <v>2</v>
      </c>
      <c r="D135" s="1">
        <v>1</v>
      </c>
    </row>
    <row r="136" spans="1:4" x14ac:dyDescent="0.2">
      <c r="A136">
        <v>135</v>
      </c>
      <c r="B136" s="1">
        <v>2</v>
      </c>
      <c r="C136" s="1">
        <v>1</v>
      </c>
      <c r="D136" s="1">
        <v>3</v>
      </c>
    </row>
    <row r="137" spans="1:4" x14ac:dyDescent="0.2">
      <c r="A137">
        <v>136</v>
      </c>
      <c r="B137" s="1">
        <v>2</v>
      </c>
      <c r="C137" s="1">
        <v>1</v>
      </c>
      <c r="D137" s="1">
        <v>3</v>
      </c>
    </row>
    <row r="138" spans="1:4" x14ac:dyDescent="0.2">
      <c r="A138">
        <v>137</v>
      </c>
      <c r="B138" s="1">
        <v>2</v>
      </c>
      <c r="C138" s="1">
        <v>1</v>
      </c>
      <c r="D138" s="1">
        <v>2</v>
      </c>
    </row>
    <row r="139" spans="1:4" x14ac:dyDescent="0.2">
      <c r="A139">
        <v>138</v>
      </c>
      <c r="B139" s="1">
        <v>2</v>
      </c>
      <c r="C139" s="1">
        <v>1</v>
      </c>
      <c r="D139" s="1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E3D2-0F33-451F-BE0B-7CD3D48A83DC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28</v>
      </c>
      <c r="C1" s="1" t="s">
        <v>29</v>
      </c>
      <c r="D1" s="1" t="s">
        <v>30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3</v>
      </c>
    </row>
    <row r="3" spans="1:12" x14ac:dyDescent="0.2">
      <c r="A3">
        <v>2</v>
      </c>
      <c r="B3" s="1">
        <v>2</v>
      </c>
      <c r="C3" s="1">
        <v>2</v>
      </c>
      <c r="D3" s="1">
        <v>2</v>
      </c>
      <c r="G3" s="8" t="s">
        <v>188</v>
      </c>
      <c r="H3" s="9" t="s">
        <v>28</v>
      </c>
      <c r="I3" s="10"/>
      <c r="J3" s="10" t="s">
        <v>220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2</v>
      </c>
      <c r="D4" s="1">
        <v>3</v>
      </c>
      <c r="H4" s="12"/>
      <c r="I4" s="3">
        <v>1</v>
      </c>
      <c r="J4" s="23" t="s">
        <v>193</v>
      </c>
      <c r="K4">
        <f>COUNTIF(B2:B139,"1")</f>
        <v>9</v>
      </c>
      <c r="L4" s="13">
        <f>K4/K6</f>
        <v>7.4999999999999997E-2</v>
      </c>
    </row>
    <row r="5" spans="1:12" ht="15" x14ac:dyDescent="0.25">
      <c r="A5">
        <v>4</v>
      </c>
      <c r="B5" s="1">
        <v>2</v>
      </c>
      <c r="C5" s="1">
        <v>2</v>
      </c>
      <c r="D5" s="1">
        <v>4</v>
      </c>
      <c r="H5" s="12"/>
      <c r="I5" s="3">
        <v>2</v>
      </c>
      <c r="J5" s="3" t="s">
        <v>194</v>
      </c>
      <c r="K5">
        <f>COUNTIF(B2:B139,"2")</f>
        <v>111</v>
      </c>
      <c r="L5" s="13">
        <f>K5/K6</f>
        <v>0.92500000000000004</v>
      </c>
    </row>
    <row r="6" spans="1:12" x14ac:dyDescent="0.2">
      <c r="A6">
        <v>5</v>
      </c>
      <c r="B6" s="1">
        <v>2</v>
      </c>
      <c r="C6" s="1">
        <v>1</v>
      </c>
      <c r="D6" s="1">
        <v>2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2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1</v>
      </c>
      <c r="C9" s="1">
        <v>1</v>
      </c>
      <c r="D9" s="1">
        <v>4</v>
      </c>
    </row>
    <row r="10" spans="1:12" x14ac:dyDescent="0.2">
      <c r="A10">
        <v>9</v>
      </c>
      <c r="B10" s="1">
        <v>2</v>
      </c>
      <c r="C10" s="1">
        <v>2</v>
      </c>
      <c r="D10" s="1">
        <v>3</v>
      </c>
      <c r="H10" s="9" t="s">
        <v>29</v>
      </c>
      <c r="I10" s="10"/>
      <c r="J10" s="10" t="s">
        <v>221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1</v>
      </c>
      <c r="C11" s="1">
        <v>1</v>
      </c>
      <c r="D11" s="1">
        <v>4</v>
      </c>
      <c r="H11" s="12"/>
      <c r="I11" s="3">
        <v>1</v>
      </c>
      <c r="J11" s="3" t="s">
        <v>193</v>
      </c>
      <c r="K11">
        <f>COUNTIF(C2:C139,"1")</f>
        <v>57</v>
      </c>
      <c r="L11" s="47">
        <f>K11/K13</f>
        <v>0.47499999999999998</v>
      </c>
    </row>
    <row r="12" spans="1:12" ht="15" x14ac:dyDescent="0.25">
      <c r="A12">
        <v>11</v>
      </c>
      <c r="B12" s="1">
        <v>2</v>
      </c>
      <c r="C12" s="1">
        <v>1</v>
      </c>
      <c r="D12" s="1">
        <v>4</v>
      </c>
      <c r="H12" s="12"/>
      <c r="I12" s="3">
        <v>2</v>
      </c>
      <c r="J12" s="3" t="s">
        <v>194</v>
      </c>
      <c r="K12">
        <f>COUNTIF(C2:C139,"2")</f>
        <v>63</v>
      </c>
      <c r="L12" s="47">
        <f>K12/K13</f>
        <v>0.52500000000000002</v>
      </c>
    </row>
    <row r="13" spans="1:12" x14ac:dyDescent="0.2">
      <c r="A13">
        <v>12</v>
      </c>
      <c r="B13" s="1">
        <v>2</v>
      </c>
      <c r="C13" s="1">
        <v>2</v>
      </c>
      <c r="D13" s="1">
        <v>2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1</v>
      </c>
      <c r="D14" s="1">
        <v>3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2</v>
      </c>
      <c r="C15" s="1">
        <v>2</v>
      </c>
      <c r="D15" s="1">
        <v>3</v>
      </c>
    </row>
    <row r="16" spans="1:12" ht="13.5" thickBot="1" x14ac:dyDescent="0.25">
      <c r="A16">
        <v>15</v>
      </c>
      <c r="B16" s="1">
        <v>2</v>
      </c>
      <c r="C16" s="1">
        <v>1</v>
      </c>
      <c r="D16" s="1">
        <v>4</v>
      </c>
    </row>
    <row r="17" spans="1:12" x14ac:dyDescent="0.2">
      <c r="A17">
        <v>16</v>
      </c>
      <c r="B17" s="1">
        <v>2</v>
      </c>
      <c r="C17" s="1">
        <v>1</v>
      </c>
      <c r="D17" s="1">
        <v>2</v>
      </c>
      <c r="H17" s="9" t="s">
        <v>30</v>
      </c>
      <c r="I17" s="10"/>
      <c r="J17" s="10" t="s">
        <v>222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1</v>
      </c>
      <c r="D18" s="1">
        <v>4</v>
      </c>
      <c r="H18" s="12"/>
      <c r="I18" s="3">
        <v>1</v>
      </c>
      <c r="J18" s="3" t="s">
        <v>197</v>
      </c>
      <c r="K18">
        <f>COUNTIF(D2:D139,"1")</f>
        <v>11</v>
      </c>
      <c r="L18" s="13">
        <f>K18/K22</f>
        <v>9.166666666666666E-2</v>
      </c>
    </row>
    <row r="19" spans="1:12" ht="15" x14ac:dyDescent="0.25">
      <c r="A19">
        <v>18</v>
      </c>
      <c r="B19" s="1">
        <v>2</v>
      </c>
      <c r="C19" s="1">
        <v>2</v>
      </c>
      <c r="D19" s="1">
        <v>2</v>
      </c>
      <c r="H19" s="12"/>
      <c r="I19" s="3">
        <v>2</v>
      </c>
      <c r="J19" s="3" t="s">
        <v>198</v>
      </c>
      <c r="K19">
        <f>COUNTIF(D2:D139,"2")</f>
        <v>36</v>
      </c>
      <c r="L19" s="13">
        <f>K19/K22</f>
        <v>0.3</v>
      </c>
    </row>
    <row r="20" spans="1:12" ht="15" x14ac:dyDescent="0.25">
      <c r="A20">
        <v>19</v>
      </c>
      <c r="B20" s="1">
        <v>2</v>
      </c>
      <c r="C20" s="1">
        <v>2</v>
      </c>
      <c r="D20" s="1">
        <v>2</v>
      </c>
      <c r="H20" s="12"/>
      <c r="I20" s="3">
        <v>3</v>
      </c>
      <c r="J20" s="3" t="s">
        <v>199</v>
      </c>
      <c r="K20">
        <f>COUNTIF(D2:D139,"3")</f>
        <v>51</v>
      </c>
      <c r="L20" s="13">
        <f>K20/K22</f>
        <v>0.42499999999999999</v>
      </c>
    </row>
    <row r="21" spans="1:12" ht="15" x14ac:dyDescent="0.25">
      <c r="A21">
        <v>20</v>
      </c>
      <c r="B21" s="1">
        <v>2</v>
      </c>
      <c r="C21" s="1">
        <v>2</v>
      </c>
      <c r="D21" s="1">
        <v>3</v>
      </c>
      <c r="H21" s="12"/>
      <c r="I21" s="3">
        <v>4</v>
      </c>
      <c r="J21" s="3" t="s">
        <v>200</v>
      </c>
      <c r="K21">
        <f>COUNTIF(D2:D139,"4")</f>
        <v>22</v>
      </c>
      <c r="L21" s="13">
        <f>K21/K22</f>
        <v>0.18333333333333332</v>
      </c>
    </row>
    <row r="22" spans="1:12" x14ac:dyDescent="0.2">
      <c r="A22">
        <v>21</v>
      </c>
      <c r="B22" s="1">
        <v>2</v>
      </c>
      <c r="C22" s="1">
        <v>2</v>
      </c>
      <c r="D22" s="1">
        <v>3</v>
      </c>
      <c r="H22" s="12"/>
      <c r="I22" t="s">
        <v>179</v>
      </c>
      <c r="K22">
        <f>K18+K19+K20+K21</f>
        <v>120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3</v>
      </c>
      <c r="H23" s="14"/>
      <c r="I23" s="15" t="s">
        <v>180</v>
      </c>
      <c r="J23" s="15"/>
      <c r="K23" s="15">
        <f>COUNTIF(D2:D139,"-77")</f>
        <v>18</v>
      </c>
      <c r="L23" s="16"/>
    </row>
    <row r="24" spans="1:12" x14ac:dyDescent="0.2">
      <c r="A24">
        <v>23</v>
      </c>
      <c r="B24" s="1">
        <v>2</v>
      </c>
      <c r="C24" s="1">
        <v>1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1</v>
      </c>
    </row>
    <row r="26" spans="1:12" x14ac:dyDescent="0.2">
      <c r="A26">
        <v>25</v>
      </c>
      <c r="B26" s="1">
        <v>2</v>
      </c>
      <c r="C26" s="1">
        <v>1</v>
      </c>
      <c r="D26" s="1">
        <v>3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1</v>
      </c>
      <c r="D27" s="1">
        <v>3</v>
      </c>
      <c r="H27" s="12"/>
      <c r="J27" t="s">
        <v>202</v>
      </c>
      <c r="K27">
        <f>COUNTIFS(B2:B139,"1",C2:C139,"1")</f>
        <v>5</v>
      </c>
      <c r="L27" s="13">
        <f>K27/K29</f>
        <v>0.55555555555555558</v>
      </c>
    </row>
    <row r="28" spans="1:12" x14ac:dyDescent="0.2">
      <c r="A28">
        <v>27</v>
      </c>
      <c r="B28" s="1">
        <v>1</v>
      </c>
      <c r="C28" s="1">
        <v>1</v>
      </c>
      <c r="D28" s="1">
        <v>3</v>
      </c>
      <c r="H28" s="12"/>
      <c r="J28" t="s">
        <v>203</v>
      </c>
      <c r="K28">
        <f>COUNTIFS(B2:B139,"1",C2:C139,"2")</f>
        <v>4</v>
      </c>
      <c r="L28" s="13">
        <f>K28/K29</f>
        <v>0.44444444444444442</v>
      </c>
    </row>
    <row r="29" spans="1:12" ht="13.5" thickBot="1" x14ac:dyDescent="0.25">
      <c r="A29">
        <v>28</v>
      </c>
      <c r="B29" s="1">
        <v>2</v>
      </c>
      <c r="C29" s="1">
        <v>1</v>
      </c>
      <c r="D29" s="1">
        <v>3</v>
      </c>
      <c r="H29" s="14"/>
      <c r="I29" s="21" t="s">
        <v>204</v>
      </c>
      <c r="J29" s="21" t="s">
        <v>205</v>
      </c>
      <c r="K29" s="21">
        <f>K4</f>
        <v>9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1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3</v>
      </c>
    </row>
    <row r="32" spans="1:12" x14ac:dyDescent="0.2">
      <c r="A32">
        <v>31</v>
      </c>
      <c r="B32" s="1">
        <v>2</v>
      </c>
      <c r="C32" s="1">
        <v>2</v>
      </c>
      <c r="D32" s="1">
        <v>3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1</v>
      </c>
      <c r="D33" s="1">
        <v>3</v>
      </c>
      <c r="H33" s="12"/>
      <c r="J33" t="s">
        <v>207</v>
      </c>
      <c r="K33">
        <f>COUNTIFS(B2:B139,"2",C2:C139,"1")</f>
        <v>52</v>
      </c>
      <c r="L33" s="13">
        <f>K33/K35</f>
        <v>0.46846846846846846</v>
      </c>
    </row>
    <row r="34" spans="1:12" x14ac:dyDescent="0.2">
      <c r="A34">
        <v>33</v>
      </c>
      <c r="B34" s="1">
        <v>1</v>
      </c>
      <c r="C34" s="1">
        <v>1</v>
      </c>
      <c r="D34" s="1">
        <v>3</v>
      </c>
      <c r="H34" s="12"/>
      <c r="J34" t="s">
        <v>208</v>
      </c>
      <c r="K34">
        <f>COUNTIFS(B2:B139,"2",C2:C139,"2")</f>
        <v>59</v>
      </c>
      <c r="L34" s="13">
        <f>K34/K35</f>
        <v>0.53153153153153154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111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1</v>
      </c>
      <c r="D36" s="1">
        <v>3</v>
      </c>
    </row>
    <row r="37" spans="1:12" ht="13.5" thickBot="1" x14ac:dyDescent="0.25">
      <c r="A37">
        <v>36</v>
      </c>
      <c r="B37" s="1">
        <v>2</v>
      </c>
      <c r="C37" s="1">
        <v>2</v>
      </c>
      <c r="D37" s="1">
        <v>2</v>
      </c>
    </row>
    <row r="38" spans="1:12" x14ac:dyDescent="0.2">
      <c r="A38">
        <v>37</v>
      </c>
      <c r="B38" s="1">
        <v>2</v>
      </c>
      <c r="C38" s="1">
        <v>2</v>
      </c>
      <c r="D38" s="1">
        <v>3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1</v>
      </c>
      <c r="D39" s="1">
        <v>2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2</v>
      </c>
      <c r="L42" s="13">
        <f>K42/K51</f>
        <v>0.22222222222222221</v>
      </c>
    </row>
    <row r="43" spans="1:12" ht="15" x14ac:dyDescent="0.25">
      <c r="A43">
        <v>42</v>
      </c>
      <c r="B43" s="1">
        <v>2</v>
      </c>
      <c r="C43" s="1">
        <v>2</v>
      </c>
      <c r="D43" s="1">
        <v>3</v>
      </c>
      <c r="H43" s="12"/>
      <c r="J43" s="3" t="s">
        <v>200</v>
      </c>
      <c r="K43">
        <f>COUNTIFS(B2:B139,"1",C2:C139,"1",D2:D139,"4")</f>
        <v>3</v>
      </c>
      <c r="L43" s="13">
        <f>K43/K51</f>
        <v>0.33333333333333331</v>
      </c>
    </row>
    <row r="44" spans="1:12" x14ac:dyDescent="0.2">
      <c r="A44">
        <v>43</v>
      </c>
      <c r="B44" s="1">
        <v>2</v>
      </c>
      <c r="C44" s="1">
        <v>2</v>
      </c>
      <c r="D44" s="1">
        <v>3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2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1</v>
      </c>
      <c r="D46" s="1">
        <v>3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2</v>
      </c>
      <c r="L47" s="13">
        <f>K47/K51</f>
        <v>0.22222222222222221</v>
      </c>
    </row>
    <row r="48" spans="1:12" ht="15" x14ac:dyDescent="0.25">
      <c r="A48">
        <v>47</v>
      </c>
      <c r="B48" s="1">
        <v>2</v>
      </c>
      <c r="C48" s="1">
        <v>2</v>
      </c>
      <c r="D48" s="1">
        <v>2</v>
      </c>
      <c r="H48" s="12"/>
      <c r="J48" s="3" t="s">
        <v>199</v>
      </c>
      <c r="K48">
        <f>COUNTIFS(B2:B139,"1",C2:C139,"2",D2:D139,"3")</f>
        <v>0</v>
      </c>
      <c r="L48" s="13">
        <f>K48/K51</f>
        <v>0</v>
      </c>
    </row>
    <row r="49" spans="1:12" ht="15" x14ac:dyDescent="0.25">
      <c r="A49">
        <v>48</v>
      </c>
      <c r="B49" s="1">
        <v>2</v>
      </c>
      <c r="C49" s="1">
        <v>2</v>
      </c>
      <c r="D49" s="1">
        <v>4</v>
      </c>
      <c r="H49" s="12"/>
      <c r="J49" s="3" t="s">
        <v>200</v>
      </c>
      <c r="K49">
        <f>COUNTIFS(B2:B139,"1",C2:C139,"2",D2:D139,"4")</f>
        <v>2</v>
      </c>
      <c r="L49" s="13">
        <f>K49/K51</f>
        <v>0.22222222222222221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1</v>
      </c>
      <c r="D51" s="1">
        <v>2</v>
      </c>
      <c r="H51" s="12"/>
      <c r="I51" s="22" t="s">
        <v>179</v>
      </c>
      <c r="J51" s="22"/>
      <c r="K51" s="22">
        <f>K40+K41+K42+K43+K46+K47+K48+K49</f>
        <v>9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2</v>
      </c>
      <c r="D52" s="1">
        <v>3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2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2</v>
      </c>
      <c r="D54" s="1">
        <v>2</v>
      </c>
    </row>
    <row r="55" spans="1:12" x14ac:dyDescent="0.2">
      <c r="A55">
        <v>54</v>
      </c>
      <c r="B55" s="1">
        <v>2</v>
      </c>
      <c r="C55" s="1">
        <v>2</v>
      </c>
      <c r="D55" s="1">
        <v>3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1</v>
      </c>
      <c r="D56" s="1">
        <v>2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4</v>
      </c>
      <c r="L57" s="13">
        <f>K57/K68</f>
        <v>3.6036036036036036E-2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18</v>
      </c>
      <c r="L58" s="13">
        <f>K58/K68</f>
        <v>0.16216216216216217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20</v>
      </c>
      <c r="L59" s="13">
        <f>K59/K68</f>
        <v>0.18018018018018017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10</v>
      </c>
      <c r="L60" s="13">
        <f>K60/K68</f>
        <v>9.0090090090090086E-2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1</v>
      </c>
      <c r="C62" s="1">
        <v>2</v>
      </c>
      <c r="D62" s="1">
        <v>4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7</v>
      </c>
      <c r="L63" s="13">
        <f>K63/K68</f>
        <v>6.3063063063063057E-2</v>
      </c>
    </row>
    <row r="64" spans="1:12" ht="15" x14ac:dyDescent="0.25">
      <c r="A64">
        <v>63</v>
      </c>
      <c r="B64" s="1">
        <v>2</v>
      </c>
      <c r="C64" s="1">
        <v>2</v>
      </c>
      <c r="D64" s="1">
        <v>3</v>
      </c>
      <c r="H64" s="12"/>
      <c r="J64" s="3" t="s">
        <v>198</v>
      </c>
      <c r="K64">
        <f>COUNTIFS(B2:B139,"2",C2:C139,"2",D2:D139,"2")</f>
        <v>16</v>
      </c>
      <c r="L64" s="13">
        <f>K64/K68</f>
        <v>0.14414414414414414</v>
      </c>
    </row>
    <row r="65" spans="1:12" ht="15" x14ac:dyDescent="0.25">
      <c r="A65">
        <v>64</v>
      </c>
      <c r="B65" s="1">
        <v>1</v>
      </c>
      <c r="C65" s="1">
        <v>2</v>
      </c>
      <c r="D65" s="1">
        <v>2</v>
      </c>
      <c r="H65" s="12"/>
      <c r="J65" s="3" t="s">
        <v>199</v>
      </c>
      <c r="K65">
        <f>COUNTIFS(B2:B139,"2",C2:C139,"2",D2:D139,"3")</f>
        <v>29</v>
      </c>
      <c r="L65" s="13">
        <f>K65/K68</f>
        <v>0.26126126126126126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7</v>
      </c>
      <c r="L66" s="13">
        <f>K66/K68</f>
        <v>6.3063063063063057E-2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2</v>
      </c>
      <c r="D68" s="1">
        <v>3</v>
      </c>
      <c r="H68" s="12"/>
      <c r="I68" s="20" t="s">
        <v>179</v>
      </c>
      <c r="J68" s="20"/>
      <c r="K68" s="20">
        <f>K57+K58+K59+K60+K63+K64+K65+K66</f>
        <v>111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1</v>
      </c>
      <c r="D69" s="1">
        <v>2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2</v>
      </c>
      <c r="D72" s="1">
        <v>1</v>
      </c>
    </row>
    <row r="73" spans="1:12" x14ac:dyDescent="0.2">
      <c r="A73">
        <v>72</v>
      </c>
      <c r="B73" s="1">
        <v>2</v>
      </c>
      <c r="C73" s="1">
        <v>2</v>
      </c>
      <c r="D73" s="1">
        <v>2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2</v>
      </c>
      <c r="C75" s="1">
        <v>1</v>
      </c>
      <c r="D75" s="1">
        <v>2</v>
      </c>
    </row>
    <row r="76" spans="1:12" x14ac:dyDescent="0.2">
      <c r="A76">
        <v>75</v>
      </c>
      <c r="B76" s="1">
        <v>2</v>
      </c>
      <c r="C76" s="1">
        <v>2</v>
      </c>
      <c r="D76" s="1">
        <v>2</v>
      </c>
    </row>
    <row r="77" spans="1:12" x14ac:dyDescent="0.2">
      <c r="A77">
        <v>76</v>
      </c>
      <c r="B77" s="1">
        <v>2</v>
      </c>
      <c r="C77" s="1">
        <v>2</v>
      </c>
      <c r="D77" s="1">
        <v>2</v>
      </c>
    </row>
    <row r="78" spans="1:12" x14ac:dyDescent="0.2">
      <c r="A78">
        <v>77</v>
      </c>
      <c r="B78" s="1">
        <v>2</v>
      </c>
      <c r="C78" s="1">
        <v>2</v>
      </c>
      <c r="D78" s="1">
        <v>2</v>
      </c>
    </row>
    <row r="79" spans="1:12" x14ac:dyDescent="0.2">
      <c r="A79">
        <v>78</v>
      </c>
      <c r="B79" s="1">
        <v>2</v>
      </c>
      <c r="C79" s="1">
        <v>1</v>
      </c>
      <c r="D79" s="1">
        <v>1</v>
      </c>
    </row>
    <row r="80" spans="1:12" x14ac:dyDescent="0.2">
      <c r="A80">
        <v>79</v>
      </c>
      <c r="B80" s="1">
        <v>2</v>
      </c>
      <c r="C80" s="1">
        <v>1</v>
      </c>
      <c r="D80" s="1">
        <v>2</v>
      </c>
    </row>
    <row r="81" spans="1:4" x14ac:dyDescent="0.2">
      <c r="A81">
        <v>80</v>
      </c>
      <c r="B81" s="1">
        <v>1</v>
      </c>
      <c r="C81" s="1">
        <v>2</v>
      </c>
      <c r="D81" s="1">
        <v>4</v>
      </c>
    </row>
    <row r="82" spans="1:4" x14ac:dyDescent="0.2">
      <c r="A82">
        <v>81</v>
      </c>
      <c r="B82" s="1">
        <v>2</v>
      </c>
      <c r="C82" s="1">
        <v>1</v>
      </c>
      <c r="D82" s="1">
        <v>2</v>
      </c>
    </row>
    <row r="83" spans="1:4" x14ac:dyDescent="0.2">
      <c r="A83">
        <v>82</v>
      </c>
      <c r="B83" s="1">
        <v>2</v>
      </c>
      <c r="C83" s="1">
        <v>2</v>
      </c>
      <c r="D83" s="1">
        <v>3</v>
      </c>
    </row>
    <row r="84" spans="1:4" x14ac:dyDescent="0.2">
      <c r="A84">
        <v>83</v>
      </c>
      <c r="B84" s="1">
        <v>2</v>
      </c>
      <c r="C84" s="1">
        <v>2</v>
      </c>
      <c r="D84" s="1">
        <v>4</v>
      </c>
    </row>
    <row r="85" spans="1:4" x14ac:dyDescent="0.2">
      <c r="A85">
        <v>84</v>
      </c>
      <c r="B85" s="1">
        <v>2</v>
      </c>
      <c r="C85" s="1">
        <v>1</v>
      </c>
      <c r="D85" s="1">
        <v>3</v>
      </c>
    </row>
    <row r="86" spans="1:4" x14ac:dyDescent="0.2">
      <c r="A86">
        <v>85</v>
      </c>
      <c r="B86" s="1">
        <v>2</v>
      </c>
      <c r="C86" s="1">
        <v>2</v>
      </c>
      <c r="D86" s="1">
        <v>3</v>
      </c>
    </row>
    <row r="87" spans="1:4" x14ac:dyDescent="0.2">
      <c r="A87">
        <v>86</v>
      </c>
      <c r="B87" s="1">
        <v>2</v>
      </c>
      <c r="C87" s="1">
        <v>2</v>
      </c>
      <c r="D87" s="1">
        <v>2</v>
      </c>
    </row>
    <row r="88" spans="1:4" x14ac:dyDescent="0.2">
      <c r="A88">
        <v>87</v>
      </c>
      <c r="B88" s="1">
        <v>2</v>
      </c>
      <c r="C88" s="1">
        <v>2</v>
      </c>
      <c r="D88" s="1">
        <v>3</v>
      </c>
    </row>
    <row r="89" spans="1:4" x14ac:dyDescent="0.2">
      <c r="A89">
        <v>88</v>
      </c>
      <c r="B89" s="1">
        <v>2</v>
      </c>
      <c r="C89" s="1">
        <v>2</v>
      </c>
      <c r="D89" s="1">
        <v>3</v>
      </c>
    </row>
    <row r="90" spans="1:4" x14ac:dyDescent="0.2">
      <c r="A90">
        <v>89</v>
      </c>
      <c r="B90" s="1">
        <v>2</v>
      </c>
      <c r="C90" s="1">
        <v>2</v>
      </c>
      <c r="D90" s="1">
        <v>3</v>
      </c>
    </row>
    <row r="91" spans="1:4" x14ac:dyDescent="0.2">
      <c r="A91">
        <v>90</v>
      </c>
      <c r="B91" s="1">
        <v>2</v>
      </c>
      <c r="C91" s="1">
        <v>1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4</v>
      </c>
    </row>
    <row r="93" spans="1:4" x14ac:dyDescent="0.2">
      <c r="A93">
        <v>92</v>
      </c>
      <c r="B93" s="1">
        <v>2</v>
      </c>
      <c r="C93" s="1">
        <v>1</v>
      </c>
      <c r="D93" s="1">
        <v>3</v>
      </c>
    </row>
    <row r="94" spans="1:4" x14ac:dyDescent="0.2">
      <c r="A94">
        <v>93</v>
      </c>
      <c r="B94" s="1">
        <v>2</v>
      </c>
      <c r="C94" s="1">
        <v>2</v>
      </c>
      <c r="D94" s="1">
        <v>4</v>
      </c>
    </row>
    <row r="95" spans="1:4" x14ac:dyDescent="0.2">
      <c r="A95">
        <v>94</v>
      </c>
      <c r="B95" s="1">
        <v>2</v>
      </c>
      <c r="C95" s="1">
        <v>1</v>
      </c>
      <c r="D95" s="1">
        <v>2</v>
      </c>
    </row>
    <row r="96" spans="1:4" x14ac:dyDescent="0.2">
      <c r="A96">
        <v>95</v>
      </c>
      <c r="B96" s="1">
        <v>2</v>
      </c>
      <c r="C96" s="1">
        <v>1</v>
      </c>
      <c r="D96" s="1">
        <v>2</v>
      </c>
    </row>
    <row r="97" spans="1:4" x14ac:dyDescent="0.2">
      <c r="A97">
        <v>96</v>
      </c>
      <c r="B97" s="1">
        <v>2</v>
      </c>
      <c r="C97" s="1">
        <v>1</v>
      </c>
      <c r="D97" s="1">
        <v>3</v>
      </c>
    </row>
    <row r="98" spans="1:4" x14ac:dyDescent="0.2">
      <c r="A98">
        <v>97</v>
      </c>
      <c r="B98" s="1">
        <v>2</v>
      </c>
      <c r="C98" s="1">
        <v>2</v>
      </c>
      <c r="D98" s="1">
        <v>2</v>
      </c>
    </row>
    <row r="99" spans="1:4" x14ac:dyDescent="0.2">
      <c r="A99">
        <v>98</v>
      </c>
      <c r="B99" s="1">
        <v>2</v>
      </c>
      <c r="C99" s="1">
        <v>1</v>
      </c>
      <c r="D99" s="1">
        <v>2</v>
      </c>
    </row>
    <row r="100" spans="1:4" x14ac:dyDescent="0.2">
      <c r="A100">
        <v>99</v>
      </c>
      <c r="B100" s="1">
        <v>2</v>
      </c>
      <c r="C100" s="1">
        <v>2</v>
      </c>
      <c r="D100" s="1">
        <v>1</v>
      </c>
    </row>
    <row r="101" spans="1:4" x14ac:dyDescent="0.2">
      <c r="A101">
        <v>100</v>
      </c>
      <c r="B101" s="1">
        <v>2</v>
      </c>
      <c r="C101" s="1">
        <v>1</v>
      </c>
      <c r="D101" s="1">
        <v>2</v>
      </c>
    </row>
    <row r="102" spans="1:4" x14ac:dyDescent="0.2">
      <c r="A102">
        <v>101</v>
      </c>
      <c r="B102" s="1">
        <v>2</v>
      </c>
      <c r="C102" s="1">
        <v>2</v>
      </c>
      <c r="D102" s="1">
        <v>2</v>
      </c>
    </row>
    <row r="103" spans="1:4" x14ac:dyDescent="0.2">
      <c r="A103">
        <v>102</v>
      </c>
      <c r="B103" s="1">
        <v>2</v>
      </c>
      <c r="C103" s="1">
        <v>1</v>
      </c>
      <c r="D103" s="1">
        <v>2</v>
      </c>
    </row>
    <row r="104" spans="1:4" x14ac:dyDescent="0.2">
      <c r="A104">
        <v>103</v>
      </c>
      <c r="B104" s="1">
        <v>2</v>
      </c>
      <c r="C104" s="1">
        <v>2</v>
      </c>
      <c r="D104" s="1">
        <v>3</v>
      </c>
    </row>
    <row r="105" spans="1:4" x14ac:dyDescent="0.2">
      <c r="A105">
        <v>104</v>
      </c>
      <c r="B105" s="1">
        <v>2</v>
      </c>
      <c r="C105" s="1">
        <v>1</v>
      </c>
      <c r="D105" s="1">
        <v>1</v>
      </c>
    </row>
    <row r="106" spans="1:4" x14ac:dyDescent="0.2">
      <c r="A106">
        <v>105</v>
      </c>
      <c r="B106" s="1">
        <v>2</v>
      </c>
      <c r="C106" s="1">
        <v>1</v>
      </c>
      <c r="D106" s="1">
        <v>2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3</v>
      </c>
    </row>
    <row r="109" spans="1:4" x14ac:dyDescent="0.2">
      <c r="A109">
        <v>108</v>
      </c>
      <c r="B109" s="1">
        <v>2</v>
      </c>
      <c r="C109" s="1">
        <v>1</v>
      </c>
      <c r="D109" s="1">
        <v>3</v>
      </c>
    </row>
    <row r="110" spans="1:4" x14ac:dyDescent="0.2">
      <c r="A110">
        <v>109</v>
      </c>
      <c r="B110" s="1">
        <v>2</v>
      </c>
      <c r="C110" s="1">
        <v>1</v>
      </c>
      <c r="D110" s="1">
        <v>4</v>
      </c>
    </row>
    <row r="111" spans="1:4" x14ac:dyDescent="0.2">
      <c r="A111">
        <v>110</v>
      </c>
      <c r="B111" s="1">
        <v>2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2</v>
      </c>
      <c r="D112" s="1">
        <v>2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2</v>
      </c>
      <c r="D114" s="1">
        <v>3</v>
      </c>
    </row>
    <row r="115" spans="1:4" x14ac:dyDescent="0.2">
      <c r="A115">
        <v>114</v>
      </c>
      <c r="B115" s="1">
        <v>2</v>
      </c>
      <c r="C115" s="1">
        <v>2</v>
      </c>
      <c r="D115" s="1">
        <v>3</v>
      </c>
    </row>
    <row r="116" spans="1:4" x14ac:dyDescent="0.2">
      <c r="A116">
        <v>115</v>
      </c>
      <c r="B116" s="1">
        <v>2</v>
      </c>
      <c r="C116" s="1">
        <v>1</v>
      </c>
      <c r="D116" s="1">
        <v>3</v>
      </c>
    </row>
    <row r="117" spans="1:4" x14ac:dyDescent="0.2">
      <c r="A117">
        <v>116</v>
      </c>
      <c r="B117" s="1">
        <v>1</v>
      </c>
      <c r="C117" s="1">
        <v>2</v>
      </c>
      <c r="D117" s="1">
        <v>2</v>
      </c>
    </row>
    <row r="118" spans="1:4" x14ac:dyDescent="0.2">
      <c r="A118">
        <v>117</v>
      </c>
      <c r="B118" s="1">
        <v>2</v>
      </c>
      <c r="C118" s="1">
        <v>2</v>
      </c>
      <c r="D118" s="1">
        <v>4</v>
      </c>
    </row>
    <row r="119" spans="1:4" x14ac:dyDescent="0.2">
      <c r="A119">
        <v>118</v>
      </c>
      <c r="B119" s="1">
        <v>1</v>
      </c>
      <c r="C119" s="1">
        <v>1</v>
      </c>
      <c r="D119" s="1">
        <v>4</v>
      </c>
    </row>
    <row r="120" spans="1:4" x14ac:dyDescent="0.2">
      <c r="A120">
        <v>119</v>
      </c>
      <c r="B120" s="1">
        <v>2</v>
      </c>
      <c r="C120" s="1">
        <v>1</v>
      </c>
      <c r="D120" s="1">
        <v>3</v>
      </c>
    </row>
    <row r="121" spans="1:4" x14ac:dyDescent="0.2">
      <c r="A121">
        <v>120</v>
      </c>
      <c r="B121" s="1">
        <v>2</v>
      </c>
      <c r="C121" s="1">
        <v>1</v>
      </c>
      <c r="D121" s="1">
        <v>4</v>
      </c>
    </row>
    <row r="122" spans="1:4" x14ac:dyDescent="0.2">
      <c r="A122">
        <v>121</v>
      </c>
      <c r="B122" s="1">
        <v>2</v>
      </c>
      <c r="C122" s="1">
        <v>1</v>
      </c>
      <c r="D122" s="1">
        <v>4</v>
      </c>
    </row>
    <row r="123" spans="1:4" x14ac:dyDescent="0.2">
      <c r="A123">
        <v>122</v>
      </c>
      <c r="B123" s="1">
        <v>2</v>
      </c>
      <c r="C123" s="1">
        <v>2</v>
      </c>
      <c r="D123" s="1">
        <v>3</v>
      </c>
    </row>
    <row r="124" spans="1:4" x14ac:dyDescent="0.2">
      <c r="A124">
        <v>123</v>
      </c>
      <c r="B124" s="1">
        <v>2</v>
      </c>
      <c r="C124" s="1">
        <v>1</v>
      </c>
      <c r="D124" s="1">
        <v>3</v>
      </c>
    </row>
    <row r="125" spans="1:4" x14ac:dyDescent="0.2">
      <c r="A125">
        <v>124</v>
      </c>
      <c r="B125" s="1">
        <v>2</v>
      </c>
      <c r="C125" s="1">
        <v>1</v>
      </c>
      <c r="D125" s="1">
        <v>4</v>
      </c>
    </row>
    <row r="126" spans="1:4" x14ac:dyDescent="0.2">
      <c r="A126">
        <v>125</v>
      </c>
      <c r="B126" s="1">
        <v>2</v>
      </c>
      <c r="C126" s="1">
        <v>2</v>
      </c>
      <c r="D126" s="1">
        <v>3</v>
      </c>
    </row>
    <row r="127" spans="1:4" x14ac:dyDescent="0.2">
      <c r="A127">
        <v>126</v>
      </c>
      <c r="B127" s="1">
        <v>2</v>
      </c>
      <c r="C127" s="1">
        <v>2</v>
      </c>
      <c r="D127" s="1">
        <v>3</v>
      </c>
    </row>
    <row r="128" spans="1:4" x14ac:dyDescent="0.2">
      <c r="A128">
        <v>127</v>
      </c>
      <c r="B128" s="1">
        <v>2</v>
      </c>
      <c r="C128" s="1">
        <v>2</v>
      </c>
      <c r="D128" s="1">
        <v>4</v>
      </c>
    </row>
    <row r="129" spans="1:4" x14ac:dyDescent="0.2">
      <c r="A129">
        <v>128</v>
      </c>
      <c r="B129" s="1">
        <v>2</v>
      </c>
      <c r="C129" s="1">
        <v>2</v>
      </c>
      <c r="D129" s="1">
        <v>1</v>
      </c>
    </row>
    <row r="130" spans="1:4" x14ac:dyDescent="0.2">
      <c r="A130">
        <v>129</v>
      </c>
      <c r="B130" s="1">
        <v>2</v>
      </c>
      <c r="C130" s="1">
        <v>1</v>
      </c>
      <c r="D130" s="1">
        <v>1</v>
      </c>
    </row>
    <row r="131" spans="1:4" x14ac:dyDescent="0.2">
      <c r="A131">
        <v>130</v>
      </c>
      <c r="B131" s="1">
        <v>2</v>
      </c>
      <c r="C131" s="1">
        <v>2</v>
      </c>
      <c r="D131" s="1">
        <v>3</v>
      </c>
    </row>
    <row r="132" spans="1:4" x14ac:dyDescent="0.2">
      <c r="A132">
        <v>131</v>
      </c>
      <c r="B132" s="1">
        <v>2</v>
      </c>
      <c r="C132" s="1">
        <v>2</v>
      </c>
      <c r="D132" s="1">
        <v>1</v>
      </c>
    </row>
    <row r="133" spans="1:4" x14ac:dyDescent="0.2">
      <c r="A133">
        <v>132</v>
      </c>
      <c r="B133" s="1">
        <v>2</v>
      </c>
      <c r="C133" s="1">
        <v>1</v>
      </c>
      <c r="D133" s="1">
        <v>2</v>
      </c>
    </row>
    <row r="134" spans="1:4" x14ac:dyDescent="0.2">
      <c r="A134">
        <v>133</v>
      </c>
      <c r="B134" s="1">
        <v>2</v>
      </c>
      <c r="C134" s="1">
        <v>1</v>
      </c>
      <c r="D134" s="1">
        <v>3</v>
      </c>
    </row>
    <row r="135" spans="1:4" x14ac:dyDescent="0.2">
      <c r="A135">
        <v>134</v>
      </c>
      <c r="B135" s="1">
        <v>2</v>
      </c>
      <c r="C135" s="1">
        <v>1</v>
      </c>
      <c r="D135" s="1">
        <v>2</v>
      </c>
    </row>
    <row r="136" spans="1:4" x14ac:dyDescent="0.2">
      <c r="A136">
        <v>135</v>
      </c>
      <c r="B136" s="1">
        <v>2</v>
      </c>
      <c r="C136" s="1">
        <v>1</v>
      </c>
      <c r="D136" s="1">
        <v>4</v>
      </c>
    </row>
    <row r="137" spans="1:4" x14ac:dyDescent="0.2">
      <c r="A137">
        <v>136</v>
      </c>
      <c r="B137" s="1">
        <v>2</v>
      </c>
      <c r="C137" s="1">
        <v>1</v>
      </c>
      <c r="D137" s="1">
        <v>3</v>
      </c>
    </row>
    <row r="138" spans="1:4" x14ac:dyDescent="0.2">
      <c r="A138">
        <v>137</v>
      </c>
      <c r="B138" s="1">
        <v>2</v>
      </c>
      <c r="C138" s="1">
        <v>2</v>
      </c>
      <c r="D138" s="1">
        <v>1</v>
      </c>
    </row>
    <row r="139" spans="1:4" x14ac:dyDescent="0.2">
      <c r="A139">
        <v>138</v>
      </c>
      <c r="B139" s="1">
        <v>2</v>
      </c>
      <c r="C139" s="1">
        <v>1</v>
      </c>
      <c r="D139" s="1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11D8-9B51-4B18-B337-7A89D982788F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32</v>
      </c>
      <c r="C1" s="1" t="s">
        <v>33</v>
      </c>
      <c r="D1" s="1" t="s">
        <v>34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2</v>
      </c>
    </row>
    <row r="3" spans="1:12" x14ac:dyDescent="0.2">
      <c r="A3">
        <v>2</v>
      </c>
      <c r="B3" s="1">
        <v>2</v>
      </c>
      <c r="C3" s="1">
        <v>2</v>
      </c>
      <c r="D3" s="1">
        <v>4</v>
      </c>
      <c r="G3" s="8" t="s">
        <v>188</v>
      </c>
      <c r="H3" s="9" t="s">
        <v>32</v>
      </c>
      <c r="I3" s="10"/>
      <c r="J3" s="10" t="s">
        <v>223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1</v>
      </c>
      <c r="D4" s="1">
        <v>3</v>
      </c>
      <c r="H4" s="12"/>
      <c r="I4" s="3">
        <v>1</v>
      </c>
      <c r="J4" s="23" t="s">
        <v>193</v>
      </c>
      <c r="K4">
        <f>COUNTIF(B2:B139,"1")</f>
        <v>25</v>
      </c>
      <c r="L4" s="13">
        <f>K4/K6</f>
        <v>0.20833333333333334</v>
      </c>
    </row>
    <row r="5" spans="1:12" ht="15" x14ac:dyDescent="0.25">
      <c r="A5">
        <v>4</v>
      </c>
      <c r="B5" s="1">
        <v>2</v>
      </c>
      <c r="C5" s="1">
        <v>1</v>
      </c>
      <c r="D5" s="1">
        <v>4</v>
      </c>
      <c r="H5" s="12"/>
      <c r="I5" s="3">
        <v>2</v>
      </c>
      <c r="J5" s="3" t="s">
        <v>194</v>
      </c>
      <c r="K5">
        <f>COUNTIF(B2:B139,"2")</f>
        <v>95</v>
      </c>
      <c r="L5" s="13">
        <f>K5/K6</f>
        <v>0.79166666666666663</v>
      </c>
    </row>
    <row r="6" spans="1:12" x14ac:dyDescent="0.2">
      <c r="A6">
        <v>5</v>
      </c>
      <c r="B6" s="1">
        <v>2</v>
      </c>
      <c r="C6" s="1">
        <v>2</v>
      </c>
      <c r="D6" s="1">
        <v>3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2</v>
      </c>
      <c r="D7" s="1">
        <v>2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1</v>
      </c>
      <c r="C9" s="1">
        <v>2</v>
      </c>
      <c r="D9" s="1">
        <v>4</v>
      </c>
    </row>
    <row r="10" spans="1:12" x14ac:dyDescent="0.2">
      <c r="A10">
        <v>9</v>
      </c>
      <c r="B10" s="1">
        <v>2</v>
      </c>
      <c r="C10" s="1">
        <v>1</v>
      </c>
      <c r="D10" s="1">
        <v>3</v>
      </c>
      <c r="H10" s="9" t="s">
        <v>33</v>
      </c>
      <c r="I10" s="10"/>
      <c r="J10" s="10" t="s">
        <v>224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2</v>
      </c>
      <c r="C11" s="1">
        <v>2</v>
      </c>
      <c r="D11" s="1">
        <v>3</v>
      </c>
      <c r="H11" s="12"/>
      <c r="I11" s="3">
        <v>1</v>
      </c>
      <c r="J11" s="3" t="s">
        <v>193</v>
      </c>
      <c r="K11">
        <f>COUNTIF(C2:C139,"1")</f>
        <v>22</v>
      </c>
      <c r="L11" s="13">
        <f>K11/K13</f>
        <v>0.18333333333333332</v>
      </c>
    </row>
    <row r="12" spans="1:12" ht="15" x14ac:dyDescent="0.25">
      <c r="A12">
        <v>11</v>
      </c>
      <c r="B12" s="1">
        <v>2</v>
      </c>
      <c r="C12" s="1">
        <v>2</v>
      </c>
      <c r="D12" s="1">
        <v>3</v>
      </c>
      <c r="H12" s="12"/>
      <c r="I12" s="3">
        <v>2</v>
      </c>
      <c r="J12" s="3" t="s">
        <v>194</v>
      </c>
      <c r="K12">
        <f>COUNTIF(C2:C139,"2")</f>
        <v>98</v>
      </c>
      <c r="L12" s="13">
        <f>K12/K13</f>
        <v>0.81666666666666665</v>
      </c>
    </row>
    <row r="13" spans="1:12" x14ac:dyDescent="0.2">
      <c r="A13">
        <v>12</v>
      </c>
      <c r="B13" s="1">
        <v>2</v>
      </c>
      <c r="C13" s="1">
        <v>1</v>
      </c>
      <c r="D13" s="1">
        <v>2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2</v>
      </c>
      <c r="D14" s="1">
        <v>3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2</v>
      </c>
      <c r="C15" s="1">
        <v>2</v>
      </c>
      <c r="D15" s="1">
        <v>2</v>
      </c>
    </row>
    <row r="16" spans="1:12" ht="13.5" thickBot="1" x14ac:dyDescent="0.25">
      <c r="A16">
        <v>15</v>
      </c>
      <c r="B16" s="1">
        <v>2</v>
      </c>
      <c r="C16" s="1">
        <v>2</v>
      </c>
      <c r="D16" s="1">
        <v>4</v>
      </c>
    </row>
    <row r="17" spans="1:12" x14ac:dyDescent="0.2">
      <c r="A17">
        <v>16</v>
      </c>
      <c r="B17" s="1">
        <v>2</v>
      </c>
      <c r="C17" s="1">
        <v>2</v>
      </c>
      <c r="D17" s="1">
        <v>2</v>
      </c>
      <c r="H17" s="9" t="s">
        <v>34</v>
      </c>
      <c r="I17" s="10"/>
      <c r="J17" s="10" t="s">
        <v>225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2</v>
      </c>
      <c r="D18" s="1">
        <v>3</v>
      </c>
      <c r="H18" s="12"/>
      <c r="I18" s="3">
        <v>1</v>
      </c>
      <c r="J18" s="3" t="s">
        <v>197</v>
      </c>
      <c r="K18">
        <f>COUNTIF(D2:D139,"1")</f>
        <v>6</v>
      </c>
      <c r="L18" s="13">
        <f>K18/K22</f>
        <v>0.05</v>
      </c>
    </row>
    <row r="19" spans="1:12" ht="15" x14ac:dyDescent="0.25">
      <c r="A19">
        <v>18</v>
      </c>
      <c r="B19" s="1">
        <v>1</v>
      </c>
      <c r="C19" s="1">
        <v>2</v>
      </c>
      <c r="D19" s="1">
        <v>3</v>
      </c>
      <c r="H19" s="12"/>
      <c r="I19" s="3">
        <v>2</v>
      </c>
      <c r="J19" s="3" t="s">
        <v>198</v>
      </c>
      <c r="K19">
        <f>COUNTIF(D2:D139,"2")</f>
        <v>27</v>
      </c>
      <c r="L19" s="13">
        <f>K19/K22</f>
        <v>0.22500000000000001</v>
      </c>
    </row>
    <row r="20" spans="1:12" ht="15" x14ac:dyDescent="0.25">
      <c r="A20">
        <v>19</v>
      </c>
      <c r="B20" s="1">
        <v>2</v>
      </c>
      <c r="C20" s="1">
        <v>2</v>
      </c>
      <c r="D20" s="1">
        <v>1</v>
      </c>
      <c r="H20" s="12"/>
      <c r="I20" s="3">
        <v>3</v>
      </c>
      <c r="J20" s="3" t="s">
        <v>199</v>
      </c>
      <c r="K20">
        <f>COUNTIF(D2:D139,"3")</f>
        <v>57</v>
      </c>
      <c r="L20" s="13">
        <f>K20/K22</f>
        <v>0.47499999999999998</v>
      </c>
    </row>
    <row r="21" spans="1:12" ht="15" x14ac:dyDescent="0.25">
      <c r="A21">
        <v>20</v>
      </c>
      <c r="B21" s="1">
        <v>2</v>
      </c>
      <c r="C21" s="1">
        <v>1</v>
      </c>
      <c r="D21" s="1">
        <v>2</v>
      </c>
      <c r="H21" s="12"/>
      <c r="I21" s="3">
        <v>4</v>
      </c>
      <c r="J21" s="3" t="s">
        <v>200</v>
      </c>
      <c r="K21">
        <f>COUNTIF(D2:D139,"4")</f>
        <v>30</v>
      </c>
      <c r="L21" s="13">
        <f>K21/K22</f>
        <v>0.25</v>
      </c>
    </row>
    <row r="22" spans="1:12" x14ac:dyDescent="0.2">
      <c r="A22">
        <v>21</v>
      </c>
      <c r="B22" s="1">
        <v>2</v>
      </c>
      <c r="C22" s="1">
        <v>2</v>
      </c>
      <c r="D22" s="1">
        <v>4</v>
      </c>
      <c r="H22" s="12"/>
      <c r="I22" t="s">
        <v>179</v>
      </c>
      <c r="K22">
        <f>K18+K19+K20+K21</f>
        <v>120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2</v>
      </c>
      <c r="H23" s="14"/>
      <c r="I23" s="15" t="s">
        <v>180</v>
      </c>
      <c r="J23" s="15"/>
      <c r="K23" s="15">
        <f>COUNTIF(D2:D139,"-77")</f>
        <v>18</v>
      </c>
      <c r="L23" s="16"/>
    </row>
    <row r="24" spans="1:12" x14ac:dyDescent="0.2">
      <c r="A24">
        <v>23</v>
      </c>
      <c r="B24" s="1">
        <v>1</v>
      </c>
      <c r="C24" s="1">
        <v>2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1</v>
      </c>
    </row>
    <row r="26" spans="1:12" x14ac:dyDescent="0.2">
      <c r="A26">
        <v>25</v>
      </c>
      <c r="B26" s="1">
        <v>2</v>
      </c>
      <c r="C26" s="1">
        <v>2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2</v>
      </c>
      <c r="D27" s="1">
        <v>4</v>
      </c>
      <c r="H27" s="12"/>
      <c r="J27" t="s">
        <v>202</v>
      </c>
      <c r="K27">
        <f>COUNTIFS(B2:B139,"1",C2:C139,"1")</f>
        <v>3</v>
      </c>
      <c r="L27" s="13">
        <f>K27/K29</f>
        <v>0.12</v>
      </c>
    </row>
    <row r="28" spans="1:12" x14ac:dyDescent="0.2">
      <c r="A28">
        <v>27</v>
      </c>
      <c r="B28" s="1">
        <v>2</v>
      </c>
      <c r="C28" s="1">
        <v>2</v>
      </c>
      <c r="D28" s="1">
        <v>2</v>
      </c>
      <c r="H28" s="12"/>
      <c r="J28" t="s">
        <v>203</v>
      </c>
      <c r="K28">
        <f>COUNTIFS(B2:B139,"1",C2:C139,"2")</f>
        <v>22</v>
      </c>
      <c r="L28" s="13">
        <f>K28/K29</f>
        <v>0.88</v>
      </c>
    </row>
    <row r="29" spans="1:12" ht="13.5" thickBot="1" x14ac:dyDescent="0.25">
      <c r="A29">
        <v>28</v>
      </c>
      <c r="B29" s="1">
        <v>2</v>
      </c>
      <c r="C29" s="1">
        <v>2</v>
      </c>
      <c r="D29" s="1">
        <v>3</v>
      </c>
      <c r="H29" s="14"/>
      <c r="I29" s="21" t="s">
        <v>204</v>
      </c>
      <c r="J29" s="21" t="s">
        <v>205</v>
      </c>
      <c r="K29" s="21">
        <f>K4</f>
        <v>25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2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3</v>
      </c>
    </row>
    <row r="32" spans="1:12" x14ac:dyDescent="0.2">
      <c r="A32">
        <v>31</v>
      </c>
      <c r="B32" s="1">
        <v>2</v>
      </c>
      <c r="C32" s="1">
        <v>2</v>
      </c>
      <c r="D32" s="1">
        <v>3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1</v>
      </c>
      <c r="C33" s="1">
        <v>2</v>
      </c>
      <c r="D33" s="1">
        <v>3</v>
      </c>
      <c r="H33" s="12"/>
      <c r="J33" t="s">
        <v>207</v>
      </c>
      <c r="K33">
        <f>COUNTIFS(B2:B139,"2",C2:C139,"1")</f>
        <v>19</v>
      </c>
      <c r="L33" s="13">
        <f>K33/K35</f>
        <v>0.2</v>
      </c>
    </row>
    <row r="34" spans="1:12" x14ac:dyDescent="0.2">
      <c r="A34">
        <v>33</v>
      </c>
      <c r="B34" s="1">
        <v>2</v>
      </c>
      <c r="C34" s="1">
        <v>2</v>
      </c>
      <c r="D34" s="1">
        <v>3</v>
      </c>
      <c r="H34" s="12"/>
      <c r="J34" t="s">
        <v>208</v>
      </c>
      <c r="K34">
        <f>COUNTIFS(B2:B139,"2",C2:C139,"2")</f>
        <v>76</v>
      </c>
      <c r="L34" s="13">
        <f>K34/K35</f>
        <v>0.8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95</v>
      </c>
      <c r="L35" s="17">
        <f>K35/K35</f>
        <v>1</v>
      </c>
    </row>
    <row r="36" spans="1:12" x14ac:dyDescent="0.2">
      <c r="A36">
        <v>35</v>
      </c>
      <c r="B36" s="1">
        <v>1</v>
      </c>
      <c r="C36" s="1">
        <v>2</v>
      </c>
      <c r="D36" s="1">
        <v>4</v>
      </c>
    </row>
    <row r="37" spans="1:12" ht="13.5" thickBot="1" x14ac:dyDescent="0.25">
      <c r="A37">
        <v>36</v>
      </c>
      <c r="B37" s="1">
        <v>2</v>
      </c>
      <c r="C37" s="1">
        <v>2</v>
      </c>
      <c r="D37" s="1">
        <v>3</v>
      </c>
    </row>
    <row r="38" spans="1:12" x14ac:dyDescent="0.2">
      <c r="A38">
        <v>37</v>
      </c>
      <c r="B38" s="1">
        <v>2</v>
      </c>
      <c r="C38" s="1">
        <v>2</v>
      </c>
      <c r="D38" s="1">
        <v>3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1</v>
      </c>
      <c r="C39" s="1">
        <v>2</v>
      </c>
      <c r="D39" s="1">
        <v>2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3</v>
      </c>
      <c r="L42" s="13">
        <f>K42/K51</f>
        <v>0.12</v>
      </c>
    </row>
    <row r="43" spans="1:12" ht="15" x14ac:dyDescent="0.25">
      <c r="A43">
        <v>42</v>
      </c>
      <c r="B43" s="1">
        <v>2</v>
      </c>
      <c r="C43" s="1">
        <v>2</v>
      </c>
      <c r="D43" s="1">
        <v>2</v>
      </c>
      <c r="H43" s="12"/>
      <c r="J43" s="3" t="s">
        <v>200</v>
      </c>
      <c r="K43">
        <f>COUNTIFS(B2:B139,"1",C2:C139,"1",D2:D139,"4")</f>
        <v>0</v>
      </c>
      <c r="L43" s="13">
        <f>K43/K51</f>
        <v>0</v>
      </c>
    </row>
    <row r="44" spans="1:12" x14ac:dyDescent="0.2">
      <c r="A44">
        <v>43</v>
      </c>
      <c r="B44" s="1">
        <v>2</v>
      </c>
      <c r="C44" s="1">
        <v>1</v>
      </c>
      <c r="D44" s="1">
        <v>4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2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2</v>
      </c>
      <c r="D46" s="1">
        <v>3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1</v>
      </c>
      <c r="L47" s="13">
        <f>K47/K51</f>
        <v>0.04</v>
      </c>
    </row>
    <row r="48" spans="1:12" ht="15" x14ac:dyDescent="0.25">
      <c r="A48">
        <v>47</v>
      </c>
      <c r="B48" s="1">
        <v>2</v>
      </c>
      <c r="C48" s="1">
        <v>2</v>
      </c>
      <c r="D48" s="1">
        <v>2</v>
      </c>
      <c r="H48" s="12"/>
      <c r="J48" s="3" t="s">
        <v>199</v>
      </c>
      <c r="K48">
        <f>COUNTIFS(B2:B139,"1",C2:C139,"2",D2:D139,"3")</f>
        <v>9</v>
      </c>
      <c r="L48" s="13">
        <f>K48/K51</f>
        <v>0.36</v>
      </c>
    </row>
    <row r="49" spans="1:12" ht="15" x14ac:dyDescent="0.25">
      <c r="A49">
        <v>48</v>
      </c>
      <c r="B49" s="1">
        <v>1</v>
      </c>
      <c r="C49" s="1">
        <v>2</v>
      </c>
      <c r="D49" s="1">
        <v>4</v>
      </c>
      <c r="H49" s="12"/>
      <c r="J49" s="3" t="s">
        <v>200</v>
      </c>
      <c r="K49">
        <f>COUNTIFS(B2:B139,"1",C2:C139,"2",D2:D139,"4")</f>
        <v>12</v>
      </c>
      <c r="L49" s="13">
        <f>K49/K51</f>
        <v>0.48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2</v>
      </c>
      <c r="D51" s="1">
        <v>2</v>
      </c>
      <c r="H51" s="12"/>
      <c r="I51" s="22" t="s">
        <v>179</v>
      </c>
      <c r="J51" s="22"/>
      <c r="K51" s="22">
        <f>K40+K41+K42+K43+K46+K47+K48+K49</f>
        <v>25</v>
      </c>
      <c r="L51" s="13">
        <f>K51/K51</f>
        <v>1</v>
      </c>
    </row>
    <row r="52" spans="1:12" ht="13.5" thickBot="1" x14ac:dyDescent="0.25">
      <c r="A52">
        <v>51</v>
      </c>
      <c r="B52" s="1">
        <v>1</v>
      </c>
      <c r="C52" s="1">
        <v>2</v>
      </c>
      <c r="D52" s="1">
        <v>4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2</v>
      </c>
      <c r="D53" s="1">
        <v>1</v>
      </c>
    </row>
    <row r="54" spans="1:12" ht="13.5" thickBot="1" x14ac:dyDescent="0.25">
      <c r="A54">
        <v>53</v>
      </c>
      <c r="B54" s="1">
        <v>1</v>
      </c>
      <c r="C54" s="1">
        <v>2</v>
      </c>
      <c r="D54" s="1">
        <v>3</v>
      </c>
    </row>
    <row r="55" spans="1:12" x14ac:dyDescent="0.2">
      <c r="A55">
        <v>54</v>
      </c>
      <c r="B55" s="1">
        <v>2</v>
      </c>
      <c r="C55" s="1">
        <v>2</v>
      </c>
      <c r="D55" s="1">
        <v>3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2</v>
      </c>
      <c r="D56" s="1">
        <v>3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0</v>
      </c>
      <c r="L57" s="13">
        <f>K57/K68</f>
        <v>0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7</v>
      </c>
      <c r="L58" s="13">
        <f>K58/K68</f>
        <v>7.3684210526315783E-2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9</v>
      </c>
      <c r="L59" s="13">
        <f>K59/K68</f>
        <v>9.4736842105263161E-2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3</v>
      </c>
      <c r="L60" s="13">
        <f>K60/K68</f>
        <v>3.1578947368421054E-2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1</v>
      </c>
      <c r="D62" s="1">
        <v>3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6</v>
      </c>
      <c r="L63" s="13">
        <f>K63/K68</f>
        <v>6.3157894736842107E-2</v>
      </c>
    </row>
    <row r="64" spans="1:12" ht="15" x14ac:dyDescent="0.25">
      <c r="A64">
        <v>63</v>
      </c>
      <c r="B64" s="1">
        <v>2</v>
      </c>
      <c r="C64" s="1">
        <v>2</v>
      </c>
      <c r="D64" s="1">
        <v>3</v>
      </c>
      <c r="H64" s="12"/>
      <c r="J64" s="3" t="s">
        <v>198</v>
      </c>
      <c r="K64">
        <f>COUNTIFS(B2:B139,"2",C2:C139,"2",D2:D139,"2")</f>
        <v>19</v>
      </c>
      <c r="L64" s="13">
        <f>K64/K68</f>
        <v>0.2</v>
      </c>
    </row>
    <row r="65" spans="1:12" ht="15" x14ac:dyDescent="0.25">
      <c r="A65">
        <v>64</v>
      </c>
      <c r="B65" s="1">
        <v>2</v>
      </c>
      <c r="C65" s="1">
        <v>2</v>
      </c>
      <c r="D65" s="1">
        <v>2</v>
      </c>
      <c r="H65" s="12"/>
      <c r="J65" s="3" t="s">
        <v>199</v>
      </c>
      <c r="K65">
        <f>COUNTIFS(B2:B139,"2",C2:C139,"2",D2:D139,"3")</f>
        <v>36</v>
      </c>
      <c r="L65" s="13">
        <f>K65/K68</f>
        <v>0.37894736842105264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15</v>
      </c>
      <c r="L66" s="13">
        <f>K66/K68</f>
        <v>0.15789473684210525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2</v>
      </c>
      <c r="D68" s="1">
        <v>3</v>
      </c>
      <c r="H68" s="12"/>
      <c r="I68" s="20" t="s">
        <v>179</v>
      </c>
      <c r="J68" s="20"/>
      <c r="K68" s="20">
        <f>K57+K58+K59+K60+K63+K64+K65+K66</f>
        <v>95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2</v>
      </c>
      <c r="D69" s="1">
        <v>2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2</v>
      </c>
      <c r="D72" s="1">
        <v>4</v>
      </c>
    </row>
    <row r="73" spans="1:12" x14ac:dyDescent="0.2">
      <c r="A73">
        <v>72</v>
      </c>
      <c r="B73" s="1">
        <v>2</v>
      </c>
      <c r="C73" s="1">
        <v>2</v>
      </c>
      <c r="D73" s="1">
        <v>3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1</v>
      </c>
      <c r="C75" s="1">
        <v>2</v>
      </c>
      <c r="D75" s="1">
        <v>4</v>
      </c>
    </row>
    <row r="76" spans="1:12" x14ac:dyDescent="0.2">
      <c r="A76">
        <v>75</v>
      </c>
      <c r="B76" s="1">
        <v>2</v>
      </c>
      <c r="C76" s="1">
        <v>2</v>
      </c>
      <c r="D76" s="1">
        <v>3</v>
      </c>
    </row>
    <row r="77" spans="1:12" x14ac:dyDescent="0.2">
      <c r="A77">
        <v>76</v>
      </c>
      <c r="B77" s="1">
        <v>2</v>
      </c>
      <c r="C77" s="1">
        <v>2</v>
      </c>
      <c r="D77" s="1">
        <v>3</v>
      </c>
    </row>
    <row r="78" spans="1:12" x14ac:dyDescent="0.2">
      <c r="A78">
        <v>77</v>
      </c>
      <c r="B78" s="1">
        <v>2</v>
      </c>
      <c r="C78" s="1">
        <v>2</v>
      </c>
      <c r="D78" s="1">
        <v>3</v>
      </c>
    </row>
    <row r="79" spans="1:12" x14ac:dyDescent="0.2">
      <c r="A79">
        <v>78</v>
      </c>
      <c r="B79" s="1">
        <v>1</v>
      </c>
      <c r="C79" s="1">
        <v>2</v>
      </c>
      <c r="D79" s="1">
        <v>4</v>
      </c>
    </row>
    <row r="80" spans="1:12" x14ac:dyDescent="0.2">
      <c r="A80">
        <v>79</v>
      </c>
      <c r="B80" s="1">
        <v>2</v>
      </c>
      <c r="C80" s="1">
        <v>2</v>
      </c>
      <c r="D80" s="1">
        <v>3</v>
      </c>
    </row>
    <row r="81" spans="1:4" x14ac:dyDescent="0.2">
      <c r="A81">
        <v>80</v>
      </c>
      <c r="B81" s="1">
        <v>2</v>
      </c>
      <c r="C81" s="1">
        <v>2</v>
      </c>
      <c r="D81" s="1">
        <v>4</v>
      </c>
    </row>
    <row r="82" spans="1:4" x14ac:dyDescent="0.2">
      <c r="A82">
        <v>81</v>
      </c>
      <c r="B82" s="1">
        <v>2</v>
      </c>
      <c r="C82" s="1">
        <v>2</v>
      </c>
      <c r="D82" s="1">
        <v>4</v>
      </c>
    </row>
    <row r="83" spans="1:4" x14ac:dyDescent="0.2">
      <c r="A83">
        <v>82</v>
      </c>
      <c r="B83" s="1">
        <v>2</v>
      </c>
      <c r="C83" s="1">
        <v>2</v>
      </c>
      <c r="D83" s="1">
        <v>4</v>
      </c>
    </row>
    <row r="84" spans="1:4" x14ac:dyDescent="0.2">
      <c r="A84">
        <v>83</v>
      </c>
      <c r="B84" s="1">
        <v>2</v>
      </c>
      <c r="C84" s="1">
        <v>2</v>
      </c>
      <c r="D84" s="1">
        <v>3</v>
      </c>
    </row>
    <row r="85" spans="1:4" x14ac:dyDescent="0.2">
      <c r="A85">
        <v>84</v>
      </c>
      <c r="B85" s="1">
        <v>2</v>
      </c>
      <c r="C85" s="1">
        <v>2</v>
      </c>
      <c r="D85" s="1">
        <v>3</v>
      </c>
    </row>
    <row r="86" spans="1:4" x14ac:dyDescent="0.2">
      <c r="A86">
        <v>85</v>
      </c>
      <c r="B86" s="1">
        <v>2</v>
      </c>
      <c r="C86" s="1">
        <v>2</v>
      </c>
      <c r="D86" s="1">
        <v>4</v>
      </c>
    </row>
    <row r="87" spans="1:4" x14ac:dyDescent="0.2">
      <c r="A87">
        <v>86</v>
      </c>
      <c r="B87" s="1">
        <v>2</v>
      </c>
      <c r="C87" s="1">
        <v>2</v>
      </c>
      <c r="D87" s="1">
        <v>2</v>
      </c>
    </row>
    <row r="88" spans="1:4" x14ac:dyDescent="0.2">
      <c r="A88">
        <v>87</v>
      </c>
      <c r="B88" s="1">
        <v>2</v>
      </c>
      <c r="C88" s="1">
        <v>2</v>
      </c>
      <c r="D88" s="1">
        <v>4</v>
      </c>
    </row>
    <row r="89" spans="1:4" x14ac:dyDescent="0.2">
      <c r="A89">
        <v>88</v>
      </c>
      <c r="B89" s="1">
        <v>2</v>
      </c>
      <c r="C89" s="1">
        <v>2</v>
      </c>
      <c r="D89" s="1">
        <v>3</v>
      </c>
    </row>
    <row r="90" spans="1:4" x14ac:dyDescent="0.2">
      <c r="A90">
        <v>89</v>
      </c>
      <c r="B90" s="1">
        <v>1</v>
      </c>
      <c r="C90" s="1">
        <v>2</v>
      </c>
      <c r="D90" s="1">
        <v>4</v>
      </c>
    </row>
    <row r="91" spans="1:4" x14ac:dyDescent="0.2">
      <c r="A91">
        <v>90</v>
      </c>
      <c r="B91" s="1">
        <v>2</v>
      </c>
      <c r="C91" s="1">
        <v>2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2</v>
      </c>
    </row>
    <row r="93" spans="1:4" x14ac:dyDescent="0.2">
      <c r="A93">
        <v>92</v>
      </c>
      <c r="B93" s="1">
        <v>2</v>
      </c>
      <c r="C93" s="1">
        <v>2</v>
      </c>
      <c r="D93" s="1">
        <v>3</v>
      </c>
    </row>
    <row r="94" spans="1:4" x14ac:dyDescent="0.2">
      <c r="A94">
        <v>93</v>
      </c>
      <c r="B94" s="1">
        <v>2</v>
      </c>
      <c r="C94" s="1">
        <v>2</v>
      </c>
      <c r="D94" s="1">
        <v>3</v>
      </c>
    </row>
    <row r="95" spans="1:4" x14ac:dyDescent="0.2">
      <c r="A95">
        <v>94</v>
      </c>
      <c r="B95" s="1">
        <v>1</v>
      </c>
      <c r="C95" s="1">
        <v>2</v>
      </c>
      <c r="D95" s="1">
        <v>3</v>
      </c>
    </row>
    <row r="96" spans="1:4" x14ac:dyDescent="0.2">
      <c r="A96">
        <v>95</v>
      </c>
      <c r="B96" s="1">
        <v>2</v>
      </c>
      <c r="C96" s="1">
        <v>2</v>
      </c>
      <c r="D96" s="1">
        <v>2</v>
      </c>
    </row>
    <row r="97" spans="1:4" x14ac:dyDescent="0.2">
      <c r="A97">
        <v>96</v>
      </c>
      <c r="B97" s="1">
        <v>2</v>
      </c>
      <c r="C97" s="1">
        <v>1</v>
      </c>
      <c r="D97" s="1">
        <v>2</v>
      </c>
    </row>
    <row r="98" spans="1:4" x14ac:dyDescent="0.2">
      <c r="A98">
        <v>97</v>
      </c>
      <c r="B98" s="1">
        <v>2</v>
      </c>
      <c r="C98" s="1">
        <v>2</v>
      </c>
      <c r="D98" s="1">
        <v>2</v>
      </c>
    </row>
    <row r="99" spans="1:4" x14ac:dyDescent="0.2">
      <c r="A99">
        <v>98</v>
      </c>
      <c r="B99" s="1">
        <v>1</v>
      </c>
      <c r="C99" s="1">
        <v>2</v>
      </c>
      <c r="D99" s="1">
        <v>3</v>
      </c>
    </row>
    <row r="100" spans="1:4" x14ac:dyDescent="0.2">
      <c r="A100">
        <v>99</v>
      </c>
      <c r="B100" s="1">
        <v>1</v>
      </c>
      <c r="C100" s="1">
        <v>2</v>
      </c>
      <c r="D100" s="1">
        <v>4</v>
      </c>
    </row>
    <row r="101" spans="1:4" x14ac:dyDescent="0.2">
      <c r="A101">
        <v>100</v>
      </c>
      <c r="B101" s="1">
        <v>2</v>
      </c>
      <c r="C101" s="1">
        <v>2</v>
      </c>
      <c r="D101" s="1">
        <v>4</v>
      </c>
    </row>
    <row r="102" spans="1:4" x14ac:dyDescent="0.2">
      <c r="A102">
        <v>101</v>
      </c>
      <c r="B102" s="1">
        <v>1</v>
      </c>
      <c r="C102" s="1">
        <v>2</v>
      </c>
      <c r="D102" s="1">
        <v>3</v>
      </c>
    </row>
    <row r="103" spans="1:4" x14ac:dyDescent="0.2">
      <c r="A103">
        <v>102</v>
      </c>
      <c r="B103" s="1">
        <v>2</v>
      </c>
      <c r="C103" s="1">
        <v>1</v>
      </c>
      <c r="D103" s="1">
        <v>2</v>
      </c>
    </row>
    <row r="104" spans="1:4" x14ac:dyDescent="0.2">
      <c r="A104">
        <v>103</v>
      </c>
      <c r="B104" s="1">
        <v>1</v>
      </c>
      <c r="C104" s="1">
        <v>2</v>
      </c>
      <c r="D104" s="1">
        <v>3</v>
      </c>
    </row>
    <row r="105" spans="1:4" x14ac:dyDescent="0.2">
      <c r="A105">
        <v>104</v>
      </c>
      <c r="B105" s="1">
        <v>1</v>
      </c>
      <c r="C105" s="1">
        <v>1</v>
      </c>
      <c r="D105" s="1">
        <v>3</v>
      </c>
    </row>
    <row r="106" spans="1:4" x14ac:dyDescent="0.2">
      <c r="A106">
        <v>105</v>
      </c>
      <c r="B106" s="1">
        <v>2</v>
      </c>
      <c r="C106" s="1">
        <v>2</v>
      </c>
      <c r="D106" s="1">
        <v>2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3</v>
      </c>
    </row>
    <row r="109" spans="1:4" x14ac:dyDescent="0.2">
      <c r="A109">
        <v>108</v>
      </c>
      <c r="B109" s="1">
        <v>2</v>
      </c>
      <c r="C109" s="1">
        <v>1</v>
      </c>
      <c r="D109" s="1">
        <v>3</v>
      </c>
    </row>
    <row r="110" spans="1:4" x14ac:dyDescent="0.2">
      <c r="A110">
        <v>109</v>
      </c>
      <c r="B110" s="1">
        <v>2</v>
      </c>
      <c r="C110" s="1">
        <v>2</v>
      </c>
      <c r="D110" s="1">
        <v>3</v>
      </c>
    </row>
    <row r="111" spans="1:4" x14ac:dyDescent="0.2">
      <c r="A111">
        <v>110</v>
      </c>
      <c r="B111" s="1">
        <v>1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1</v>
      </c>
      <c r="D112" s="1">
        <v>3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2</v>
      </c>
      <c r="D114" s="1">
        <v>3</v>
      </c>
    </row>
    <row r="115" spans="1:4" x14ac:dyDescent="0.2">
      <c r="A115">
        <v>114</v>
      </c>
      <c r="B115" s="1">
        <v>2</v>
      </c>
      <c r="C115" s="1">
        <v>2</v>
      </c>
      <c r="D115" s="1">
        <v>3</v>
      </c>
    </row>
    <row r="116" spans="1:4" x14ac:dyDescent="0.2">
      <c r="A116">
        <v>115</v>
      </c>
      <c r="B116" s="1">
        <v>1</v>
      </c>
      <c r="C116" s="1">
        <v>2</v>
      </c>
      <c r="D116" s="1">
        <v>3</v>
      </c>
    </row>
    <row r="117" spans="1:4" x14ac:dyDescent="0.2">
      <c r="A117">
        <v>116</v>
      </c>
      <c r="B117" s="1">
        <v>1</v>
      </c>
      <c r="C117" s="1">
        <v>1</v>
      </c>
      <c r="D117" s="1">
        <v>3</v>
      </c>
    </row>
    <row r="118" spans="1:4" x14ac:dyDescent="0.2">
      <c r="A118">
        <v>117</v>
      </c>
      <c r="B118" s="1">
        <v>2</v>
      </c>
      <c r="C118" s="1">
        <v>2</v>
      </c>
      <c r="D118" s="1">
        <v>4</v>
      </c>
    </row>
    <row r="119" spans="1:4" x14ac:dyDescent="0.2">
      <c r="A119">
        <v>118</v>
      </c>
      <c r="B119" s="1">
        <v>1</v>
      </c>
      <c r="C119" s="1">
        <v>2</v>
      </c>
      <c r="D119" s="1">
        <v>4</v>
      </c>
    </row>
    <row r="120" spans="1:4" x14ac:dyDescent="0.2">
      <c r="A120">
        <v>119</v>
      </c>
      <c r="B120" s="1">
        <v>2</v>
      </c>
      <c r="C120" s="1">
        <v>1</v>
      </c>
      <c r="D120" s="1">
        <v>3</v>
      </c>
    </row>
    <row r="121" spans="1:4" x14ac:dyDescent="0.2">
      <c r="A121">
        <v>120</v>
      </c>
      <c r="B121" s="1">
        <v>2</v>
      </c>
      <c r="C121" s="1">
        <v>2</v>
      </c>
      <c r="D121" s="1">
        <v>4</v>
      </c>
    </row>
    <row r="122" spans="1:4" x14ac:dyDescent="0.2">
      <c r="A122">
        <v>121</v>
      </c>
      <c r="B122" s="1">
        <v>1</v>
      </c>
      <c r="C122" s="1">
        <v>2</v>
      </c>
      <c r="D122" s="1">
        <v>4</v>
      </c>
    </row>
    <row r="123" spans="1:4" x14ac:dyDescent="0.2">
      <c r="A123">
        <v>122</v>
      </c>
      <c r="B123" s="1">
        <v>2</v>
      </c>
      <c r="C123" s="1">
        <v>1</v>
      </c>
      <c r="D123" s="1">
        <v>4</v>
      </c>
    </row>
    <row r="124" spans="1:4" x14ac:dyDescent="0.2">
      <c r="A124">
        <v>123</v>
      </c>
      <c r="B124" s="1">
        <v>2</v>
      </c>
      <c r="C124" s="1">
        <v>2</v>
      </c>
      <c r="D124" s="1">
        <v>1</v>
      </c>
    </row>
    <row r="125" spans="1:4" x14ac:dyDescent="0.2">
      <c r="A125">
        <v>124</v>
      </c>
      <c r="B125" s="1">
        <v>2</v>
      </c>
      <c r="C125" s="1">
        <v>1</v>
      </c>
      <c r="D125" s="1">
        <v>3</v>
      </c>
    </row>
    <row r="126" spans="1:4" x14ac:dyDescent="0.2">
      <c r="A126">
        <v>125</v>
      </c>
      <c r="B126" s="1">
        <v>2</v>
      </c>
      <c r="C126" s="1">
        <v>2</v>
      </c>
      <c r="D126" s="1">
        <v>3</v>
      </c>
    </row>
    <row r="127" spans="1:4" x14ac:dyDescent="0.2">
      <c r="A127">
        <v>126</v>
      </c>
      <c r="B127" s="1">
        <v>2</v>
      </c>
      <c r="C127" s="1">
        <v>2</v>
      </c>
      <c r="D127" s="1">
        <v>2</v>
      </c>
    </row>
    <row r="128" spans="1:4" x14ac:dyDescent="0.2">
      <c r="A128">
        <v>127</v>
      </c>
      <c r="B128" s="1">
        <v>2</v>
      </c>
      <c r="C128" s="1">
        <v>1</v>
      </c>
      <c r="D128" s="1">
        <v>2</v>
      </c>
    </row>
    <row r="129" spans="1:4" x14ac:dyDescent="0.2">
      <c r="A129">
        <v>128</v>
      </c>
      <c r="B129" s="1">
        <v>2</v>
      </c>
      <c r="C129" s="1">
        <v>1</v>
      </c>
      <c r="D129" s="1">
        <v>2</v>
      </c>
    </row>
    <row r="130" spans="1:4" x14ac:dyDescent="0.2">
      <c r="A130">
        <v>129</v>
      </c>
      <c r="B130" s="1">
        <v>2</v>
      </c>
      <c r="C130" s="1">
        <v>2</v>
      </c>
      <c r="D130" s="1">
        <v>3</v>
      </c>
    </row>
    <row r="131" spans="1:4" x14ac:dyDescent="0.2">
      <c r="A131">
        <v>130</v>
      </c>
      <c r="B131" s="1">
        <v>2</v>
      </c>
      <c r="C131" s="1">
        <v>2</v>
      </c>
      <c r="D131" s="1">
        <v>4</v>
      </c>
    </row>
    <row r="132" spans="1:4" x14ac:dyDescent="0.2">
      <c r="A132">
        <v>131</v>
      </c>
      <c r="B132" s="1">
        <v>2</v>
      </c>
      <c r="C132" s="1">
        <v>2</v>
      </c>
      <c r="D132" s="1">
        <v>2</v>
      </c>
    </row>
    <row r="133" spans="1:4" x14ac:dyDescent="0.2">
      <c r="A133">
        <v>132</v>
      </c>
      <c r="B133" s="1">
        <v>1</v>
      </c>
      <c r="C133" s="1">
        <v>2</v>
      </c>
      <c r="D133" s="1">
        <v>3</v>
      </c>
    </row>
    <row r="134" spans="1:4" x14ac:dyDescent="0.2">
      <c r="A134">
        <v>133</v>
      </c>
      <c r="B134" s="1">
        <v>2</v>
      </c>
      <c r="C134" s="1">
        <v>2</v>
      </c>
      <c r="D134" s="1">
        <v>1</v>
      </c>
    </row>
    <row r="135" spans="1:4" x14ac:dyDescent="0.2">
      <c r="A135">
        <v>134</v>
      </c>
      <c r="B135" s="1">
        <v>2</v>
      </c>
      <c r="C135" s="1">
        <v>2</v>
      </c>
      <c r="D135" s="1">
        <v>3</v>
      </c>
    </row>
    <row r="136" spans="1:4" x14ac:dyDescent="0.2">
      <c r="A136">
        <v>135</v>
      </c>
      <c r="B136" s="1">
        <v>1</v>
      </c>
      <c r="C136" s="1">
        <v>2</v>
      </c>
      <c r="D136" s="1">
        <v>4</v>
      </c>
    </row>
    <row r="137" spans="1:4" x14ac:dyDescent="0.2">
      <c r="A137">
        <v>136</v>
      </c>
      <c r="B137" s="1">
        <v>2</v>
      </c>
      <c r="C137" s="1">
        <v>1</v>
      </c>
      <c r="D137" s="1">
        <v>3</v>
      </c>
    </row>
    <row r="138" spans="1:4" x14ac:dyDescent="0.2">
      <c r="A138">
        <v>137</v>
      </c>
      <c r="B138" s="1">
        <v>2</v>
      </c>
      <c r="C138" s="1">
        <v>2</v>
      </c>
      <c r="D138" s="1">
        <v>3</v>
      </c>
    </row>
    <row r="139" spans="1:4" x14ac:dyDescent="0.2">
      <c r="A139">
        <v>138</v>
      </c>
      <c r="B139" s="1">
        <v>2</v>
      </c>
      <c r="C139" s="1">
        <v>2</v>
      </c>
      <c r="D139" s="1">
        <v>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3D11-705D-4D4E-8233-C26F1B938F88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36</v>
      </c>
      <c r="C1" s="1" t="s">
        <v>37</v>
      </c>
      <c r="D1" s="1" t="s">
        <v>38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2</v>
      </c>
    </row>
    <row r="3" spans="1:12" x14ac:dyDescent="0.2">
      <c r="A3">
        <v>2</v>
      </c>
      <c r="B3" s="1">
        <v>2</v>
      </c>
      <c r="C3" s="1">
        <v>1</v>
      </c>
      <c r="D3" s="1">
        <v>2</v>
      </c>
      <c r="G3" s="8" t="s">
        <v>188</v>
      </c>
      <c r="H3" s="9" t="s">
        <v>36</v>
      </c>
      <c r="I3" s="10"/>
      <c r="J3" s="10" t="s">
        <v>226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1</v>
      </c>
      <c r="D4" s="1">
        <v>3</v>
      </c>
      <c r="H4" s="12"/>
      <c r="I4" s="3">
        <v>1</v>
      </c>
      <c r="J4" s="23" t="s">
        <v>193</v>
      </c>
      <c r="K4">
        <f>COUNTIF(B2:B139,"1")</f>
        <v>11</v>
      </c>
      <c r="L4" s="13">
        <f>K4/K6</f>
        <v>9.166666666666666E-2</v>
      </c>
    </row>
    <row r="5" spans="1:12" ht="15" x14ac:dyDescent="0.25">
      <c r="A5">
        <v>4</v>
      </c>
      <c r="B5" s="1">
        <v>2</v>
      </c>
      <c r="C5" s="1">
        <v>2</v>
      </c>
      <c r="D5" s="1">
        <v>4</v>
      </c>
      <c r="H5" s="12"/>
      <c r="I5" s="3">
        <v>2</v>
      </c>
      <c r="J5" s="3" t="s">
        <v>194</v>
      </c>
      <c r="K5">
        <f>COUNTIF(B2:B139,"2")</f>
        <v>109</v>
      </c>
      <c r="L5" s="13">
        <f>K5/K6</f>
        <v>0.90833333333333333</v>
      </c>
    </row>
    <row r="6" spans="1:12" x14ac:dyDescent="0.2">
      <c r="A6">
        <v>5</v>
      </c>
      <c r="B6" s="1">
        <v>2</v>
      </c>
      <c r="C6" s="1">
        <v>1</v>
      </c>
      <c r="D6" s="1">
        <v>1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4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2</v>
      </c>
      <c r="C9" s="1">
        <v>1</v>
      </c>
      <c r="D9" s="1">
        <v>4</v>
      </c>
    </row>
    <row r="10" spans="1:12" x14ac:dyDescent="0.2">
      <c r="A10">
        <v>9</v>
      </c>
      <c r="B10" s="1">
        <v>2</v>
      </c>
      <c r="C10" s="1">
        <v>2</v>
      </c>
      <c r="D10" s="1">
        <v>3</v>
      </c>
      <c r="H10" s="9" t="s">
        <v>37</v>
      </c>
      <c r="I10" s="10"/>
      <c r="J10" s="10" t="s">
        <v>227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1</v>
      </c>
      <c r="C11" s="1">
        <v>1</v>
      </c>
      <c r="D11" s="1">
        <v>4</v>
      </c>
      <c r="H11" s="12"/>
      <c r="I11" s="3">
        <v>1</v>
      </c>
      <c r="J11" s="3" t="s">
        <v>193</v>
      </c>
      <c r="K11">
        <f>COUNTIF(C2:C139,"1")</f>
        <v>76</v>
      </c>
      <c r="L11" s="13">
        <f>K11/K13</f>
        <v>0.6333333333333333</v>
      </c>
    </row>
    <row r="12" spans="1:12" ht="15" x14ac:dyDescent="0.25">
      <c r="A12">
        <v>11</v>
      </c>
      <c r="B12" s="1">
        <v>2</v>
      </c>
      <c r="C12" s="1">
        <v>1</v>
      </c>
      <c r="D12" s="1">
        <v>4</v>
      </c>
      <c r="H12" s="12"/>
      <c r="I12" s="3">
        <v>2</v>
      </c>
      <c r="J12" s="3" t="s">
        <v>194</v>
      </c>
      <c r="K12">
        <f>COUNTIF(C2:C139,"2")</f>
        <v>44</v>
      </c>
      <c r="L12" s="13">
        <f>K12/K13</f>
        <v>0.36666666666666664</v>
      </c>
    </row>
    <row r="13" spans="1:12" x14ac:dyDescent="0.2">
      <c r="A13">
        <v>12</v>
      </c>
      <c r="B13" s="1">
        <v>2</v>
      </c>
      <c r="C13" s="1">
        <v>1</v>
      </c>
      <c r="D13" s="1">
        <v>4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1</v>
      </c>
      <c r="D14" s="1">
        <v>4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2</v>
      </c>
      <c r="C15" s="1">
        <v>1</v>
      </c>
      <c r="D15" s="1">
        <v>3</v>
      </c>
    </row>
    <row r="16" spans="1:12" ht="13.5" thickBot="1" x14ac:dyDescent="0.25">
      <c r="A16">
        <v>15</v>
      </c>
      <c r="B16" s="1">
        <v>2</v>
      </c>
      <c r="C16" s="1">
        <v>1</v>
      </c>
      <c r="D16" s="1">
        <v>4</v>
      </c>
    </row>
    <row r="17" spans="1:12" x14ac:dyDescent="0.2">
      <c r="A17">
        <v>16</v>
      </c>
      <c r="B17" s="1">
        <v>1</v>
      </c>
      <c r="C17" s="1">
        <v>2</v>
      </c>
      <c r="D17" s="1">
        <v>4</v>
      </c>
      <c r="H17" s="9" t="s">
        <v>38</v>
      </c>
      <c r="I17" s="10"/>
      <c r="J17" s="10" t="s">
        <v>228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2</v>
      </c>
      <c r="D18" s="1">
        <v>3</v>
      </c>
      <c r="H18" s="12"/>
      <c r="I18" s="3">
        <v>1</v>
      </c>
      <c r="J18" s="3" t="s">
        <v>197</v>
      </c>
      <c r="K18">
        <f>COUNTIF(D2:D139,"1")</f>
        <v>6</v>
      </c>
      <c r="L18" s="13">
        <f>K18/K22</f>
        <v>0.05</v>
      </c>
    </row>
    <row r="19" spans="1:12" ht="15" x14ac:dyDescent="0.25">
      <c r="A19">
        <v>18</v>
      </c>
      <c r="B19" s="1">
        <v>2</v>
      </c>
      <c r="C19" s="1">
        <v>1</v>
      </c>
      <c r="D19" s="1">
        <v>3</v>
      </c>
      <c r="H19" s="12"/>
      <c r="I19" s="3">
        <v>2</v>
      </c>
      <c r="J19" s="3" t="s">
        <v>198</v>
      </c>
      <c r="K19">
        <f>COUNTIF(D2:D139,"2")</f>
        <v>25</v>
      </c>
      <c r="L19" s="13">
        <f>K19/K22</f>
        <v>0.20833333333333334</v>
      </c>
    </row>
    <row r="20" spans="1:12" ht="15" x14ac:dyDescent="0.25">
      <c r="A20">
        <v>19</v>
      </c>
      <c r="B20" s="1">
        <v>2</v>
      </c>
      <c r="C20" s="1">
        <v>1</v>
      </c>
      <c r="D20" s="1">
        <v>2</v>
      </c>
      <c r="H20" s="12"/>
      <c r="I20" s="3">
        <v>3</v>
      </c>
      <c r="J20" s="3" t="s">
        <v>199</v>
      </c>
      <c r="K20">
        <f>COUNTIF(D2:D139,"3")</f>
        <v>46</v>
      </c>
      <c r="L20" s="13">
        <f>K20/K22</f>
        <v>0.38333333333333336</v>
      </c>
    </row>
    <row r="21" spans="1:12" ht="15" x14ac:dyDescent="0.25">
      <c r="A21">
        <v>20</v>
      </c>
      <c r="B21" s="1">
        <v>2</v>
      </c>
      <c r="C21" s="1">
        <v>1</v>
      </c>
      <c r="D21" s="1">
        <v>4</v>
      </c>
      <c r="H21" s="12"/>
      <c r="I21" s="3">
        <v>4</v>
      </c>
      <c r="J21" s="3" t="s">
        <v>200</v>
      </c>
      <c r="K21">
        <f>COUNTIF(D2:D139,"4")</f>
        <v>43</v>
      </c>
      <c r="L21" s="13">
        <f>K21/K22</f>
        <v>0.35833333333333334</v>
      </c>
    </row>
    <row r="22" spans="1:12" x14ac:dyDescent="0.2">
      <c r="A22">
        <v>21</v>
      </c>
      <c r="B22" s="1">
        <v>2</v>
      </c>
      <c r="C22" s="1">
        <v>1</v>
      </c>
      <c r="D22" s="1">
        <v>3</v>
      </c>
      <c r="H22" s="12"/>
      <c r="I22" t="s">
        <v>179</v>
      </c>
      <c r="K22">
        <f>K18+K19+K20+K21</f>
        <v>120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2</v>
      </c>
      <c r="D23" s="1">
        <v>3</v>
      </c>
      <c r="H23" s="14"/>
      <c r="I23" s="15" t="s">
        <v>180</v>
      </c>
      <c r="J23" s="15"/>
      <c r="K23" s="15">
        <f>COUNTIF(D2:D139,"-77")</f>
        <v>18</v>
      </c>
      <c r="L23" s="16"/>
    </row>
    <row r="24" spans="1:12" x14ac:dyDescent="0.2">
      <c r="A24">
        <v>23</v>
      </c>
      <c r="B24" s="1">
        <v>2</v>
      </c>
      <c r="C24" s="1">
        <v>1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3</v>
      </c>
    </row>
    <row r="26" spans="1:12" x14ac:dyDescent="0.2">
      <c r="A26">
        <v>25</v>
      </c>
      <c r="B26" s="1">
        <v>2</v>
      </c>
      <c r="C26" s="1">
        <v>1</v>
      </c>
      <c r="D26" s="1">
        <v>3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1</v>
      </c>
      <c r="D27" s="1">
        <v>3</v>
      </c>
      <c r="H27" s="12"/>
      <c r="J27" t="s">
        <v>202</v>
      </c>
      <c r="K27">
        <f>COUNTIFS(B2:B139,"1",C2:C139,"1")</f>
        <v>8</v>
      </c>
      <c r="L27" s="13">
        <f>K27/K29</f>
        <v>0.72727272727272729</v>
      </c>
    </row>
    <row r="28" spans="1:12" x14ac:dyDescent="0.2">
      <c r="A28">
        <v>27</v>
      </c>
      <c r="B28" s="1">
        <v>2</v>
      </c>
      <c r="C28" s="1">
        <v>2</v>
      </c>
      <c r="D28" s="1">
        <v>3</v>
      </c>
      <c r="H28" s="12"/>
      <c r="J28" t="s">
        <v>203</v>
      </c>
      <c r="K28">
        <f>COUNTIFS(B2:B139,"1",C2:C139,"2")</f>
        <v>3</v>
      </c>
      <c r="L28" s="13">
        <f>K28/K29</f>
        <v>0.27272727272727271</v>
      </c>
    </row>
    <row r="29" spans="1:12" ht="13.5" thickBot="1" x14ac:dyDescent="0.25">
      <c r="A29">
        <v>28</v>
      </c>
      <c r="B29" s="1">
        <v>2</v>
      </c>
      <c r="C29" s="1">
        <v>1</v>
      </c>
      <c r="D29" s="1">
        <v>3</v>
      </c>
      <c r="H29" s="14"/>
      <c r="I29" s="21" t="s">
        <v>204</v>
      </c>
      <c r="J29" s="21" t="s">
        <v>205</v>
      </c>
      <c r="K29" s="21">
        <f>K4</f>
        <v>11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1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1</v>
      </c>
      <c r="D31" s="1">
        <v>2</v>
      </c>
    </row>
    <row r="32" spans="1:12" x14ac:dyDescent="0.2">
      <c r="A32">
        <v>31</v>
      </c>
      <c r="B32" s="1">
        <v>2</v>
      </c>
      <c r="C32" s="1">
        <v>1</v>
      </c>
      <c r="D32" s="1">
        <v>2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1</v>
      </c>
      <c r="D33" s="1">
        <v>3</v>
      </c>
      <c r="H33" s="12"/>
      <c r="J33" t="s">
        <v>207</v>
      </c>
      <c r="K33">
        <f>COUNTIFS(B2:B139,"2",C2:C139,"1")</f>
        <v>68</v>
      </c>
      <c r="L33" s="13">
        <f>K33/K35</f>
        <v>0.62385321100917435</v>
      </c>
    </row>
    <row r="34" spans="1:12" x14ac:dyDescent="0.2">
      <c r="A34">
        <v>33</v>
      </c>
      <c r="B34" s="1">
        <v>2</v>
      </c>
      <c r="C34" s="1">
        <v>1</v>
      </c>
      <c r="D34" s="1">
        <v>2</v>
      </c>
      <c r="H34" s="12"/>
      <c r="J34" t="s">
        <v>208</v>
      </c>
      <c r="K34">
        <f>COUNTIFS(B2:B139,"2",C2:C139,"2")</f>
        <v>41</v>
      </c>
      <c r="L34" s="13">
        <f>K34/K35</f>
        <v>0.37614678899082571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109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2</v>
      </c>
      <c r="D36" s="1">
        <v>3</v>
      </c>
    </row>
    <row r="37" spans="1:12" ht="13.5" thickBot="1" x14ac:dyDescent="0.25">
      <c r="A37">
        <v>36</v>
      </c>
      <c r="B37" s="1">
        <v>2</v>
      </c>
      <c r="C37" s="1">
        <v>1</v>
      </c>
      <c r="D37" s="1">
        <v>4</v>
      </c>
    </row>
    <row r="38" spans="1:12" x14ac:dyDescent="0.2">
      <c r="A38">
        <v>37</v>
      </c>
      <c r="B38" s="1">
        <v>1</v>
      </c>
      <c r="C38" s="1">
        <v>1</v>
      </c>
      <c r="D38" s="1">
        <v>4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1</v>
      </c>
      <c r="D39" s="1">
        <v>4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1</v>
      </c>
      <c r="L42" s="13">
        <f>K42/K51</f>
        <v>9.0909090909090912E-2</v>
      </c>
    </row>
    <row r="43" spans="1:12" ht="15" x14ac:dyDescent="0.25">
      <c r="A43">
        <v>42</v>
      </c>
      <c r="B43" s="1">
        <v>2</v>
      </c>
      <c r="C43" s="1">
        <v>1</v>
      </c>
      <c r="D43" s="1">
        <v>4</v>
      </c>
      <c r="H43" s="12"/>
      <c r="J43" s="3" t="s">
        <v>200</v>
      </c>
      <c r="K43">
        <f>COUNTIFS(B2:B139,"1",C2:C139,"1",D2:D139,"4")</f>
        <v>7</v>
      </c>
      <c r="L43" s="13">
        <f>K43/K51</f>
        <v>0.63636363636363635</v>
      </c>
    </row>
    <row r="44" spans="1:12" x14ac:dyDescent="0.2">
      <c r="A44">
        <v>43</v>
      </c>
      <c r="B44" s="1">
        <v>2</v>
      </c>
      <c r="C44" s="1">
        <v>2</v>
      </c>
      <c r="D44" s="1">
        <v>3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3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1</v>
      </c>
      <c r="D46" s="1">
        <v>2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1</v>
      </c>
      <c r="L47" s="13">
        <f>K47/K51</f>
        <v>9.0909090909090912E-2</v>
      </c>
    </row>
    <row r="48" spans="1:12" ht="15" x14ac:dyDescent="0.25">
      <c r="A48">
        <v>47</v>
      </c>
      <c r="B48" s="1">
        <v>2</v>
      </c>
      <c r="C48" s="1">
        <v>1</v>
      </c>
      <c r="D48" s="1">
        <v>3</v>
      </c>
      <c r="H48" s="12"/>
      <c r="J48" s="3" t="s">
        <v>199</v>
      </c>
      <c r="K48">
        <f>COUNTIFS(B2:B139,"1",C2:C139,"2",D2:D139,"3")</f>
        <v>1</v>
      </c>
      <c r="L48" s="13">
        <f>K48/K51</f>
        <v>9.0909090909090912E-2</v>
      </c>
    </row>
    <row r="49" spans="1:12" ht="15" x14ac:dyDescent="0.25">
      <c r="A49">
        <v>48</v>
      </c>
      <c r="B49" s="1">
        <v>2</v>
      </c>
      <c r="C49" s="1">
        <v>1</v>
      </c>
      <c r="D49" s="1">
        <v>4</v>
      </c>
      <c r="H49" s="12"/>
      <c r="J49" s="3" t="s">
        <v>200</v>
      </c>
      <c r="K49">
        <f>COUNTIFS(B2:B139,"1",C2:C139,"2",D2:D139,"4")</f>
        <v>1</v>
      </c>
      <c r="L49" s="13">
        <f>K49/K51</f>
        <v>9.0909090909090912E-2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1</v>
      </c>
      <c r="D51" s="1">
        <v>4</v>
      </c>
      <c r="H51" s="12"/>
      <c r="I51" s="22" t="s">
        <v>179</v>
      </c>
      <c r="J51" s="22"/>
      <c r="K51" s="22">
        <f>K40+K41+K42+K43+K46+K47+K48+K49</f>
        <v>11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1</v>
      </c>
      <c r="D52" s="1">
        <v>4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1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2</v>
      </c>
    </row>
    <row r="55" spans="1:12" x14ac:dyDescent="0.2">
      <c r="A55">
        <v>54</v>
      </c>
      <c r="B55" s="1">
        <v>2</v>
      </c>
      <c r="C55" s="1">
        <v>2</v>
      </c>
      <c r="D55" s="1">
        <v>2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1</v>
      </c>
      <c r="D56" s="1">
        <v>3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4</v>
      </c>
      <c r="L57" s="13">
        <f>K57/K68</f>
        <v>3.669724770642202E-2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15</v>
      </c>
      <c r="L58" s="13">
        <f>K58/K68</f>
        <v>0.13761467889908258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23</v>
      </c>
      <c r="L59" s="13">
        <f>K59/K68</f>
        <v>0.21100917431192662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26</v>
      </c>
      <c r="L60" s="13">
        <f>K60/K68</f>
        <v>0.23853211009174313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2</v>
      </c>
      <c r="D62" s="1">
        <v>2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2</v>
      </c>
      <c r="L63" s="13">
        <f>K63/K68</f>
        <v>1.834862385321101E-2</v>
      </c>
    </row>
    <row r="64" spans="1:12" ht="15" x14ac:dyDescent="0.25">
      <c r="A64">
        <v>63</v>
      </c>
      <c r="B64" s="1">
        <v>2</v>
      </c>
      <c r="C64" s="1">
        <v>2</v>
      </c>
      <c r="D64" s="1">
        <v>4</v>
      </c>
      <c r="H64" s="12"/>
      <c r="J64" s="3" t="s">
        <v>198</v>
      </c>
      <c r="K64">
        <f>COUNTIFS(B2:B139,"2",C2:C139,"2",D2:D139,"2")</f>
        <v>9</v>
      </c>
      <c r="L64" s="13">
        <f>K64/K68</f>
        <v>8.2568807339449546E-2</v>
      </c>
    </row>
    <row r="65" spans="1:12" ht="15" x14ac:dyDescent="0.25">
      <c r="A65">
        <v>64</v>
      </c>
      <c r="B65" s="1">
        <v>2</v>
      </c>
      <c r="C65" s="1">
        <v>1</v>
      </c>
      <c r="D65" s="1">
        <v>3</v>
      </c>
      <c r="H65" s="12"/>
      <c r="J65" s="3" t="s">
        <v>199</v>
      </c>
      <c r="K65">
        <f>COUNTIFS(B2:B139,"2",C2:C139,"2",D2:D139,"3")</f>
        <v>21</v>
      </c>
      <c r="L65" s="13">
        <f>K65/K68</f>
        <v>0.19266055045871561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9</v>
      </c>
      <c r="L66" s="13">
        <f>K66/K68</f>
        <v>8.2568807339449546E-2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1</v>
      </c>
      <c r="D68" s="1">
        <v>4</v>
      </c>
      <c r="H68" s="12"/>
      <c r="I68" s="20" t="s">
        <v>179</v>
      </c>
      <c r="J68" s="20"/>
      <c r="K68" s="20">
        <f>K57+K58+K59+K60+K63+K64+K65+K66</f>
        <v>109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1</v>
      </c>
      <c r="D69" s="1">
        <v>2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1</v>
      </c>
      <c r="D72" s="1">
        <v>3</v>
      </c>
    </row>
    <row r="73" spans="1:12" x14ac:dyDescent="0.2">
      <c r="A73">
        <v>72</v>
      </c>
      <c r="B73" s="1">
        <v>2</v>
      </c>
      <c r="C73" s="1">
        <v>1</v>
      </c>
      <c r="D73" s="1">
        <v>1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2</v>
      </c>
      <c r="C75" s="1">
        <v>1</v>
      </c>
      <c r="D75" s="1">
        <v>4</v>
      </c>
    </row>
    <row r="76" spans="1:12" x14ac:dyDescent="0.2">
      <c r="A76">
        <v>75</v>
      </c>
      <c r="B76" s="1">
        <v>2</v>
      </c>
      <c r="C76" s="1">
        <v>1</v>
      </c>
      <c r="D76" s="1">
        <v>4</v>
      </c>
    </row>
    <row r="77" spans="1:12" x14ac:dyDescent="0.2">
      <c r="A77">
        <v>76</v>
      </c>
      <c r="B77" s="1">
        <v>2</v>
      </c>
      <c r="C77" s="1">
        <v>2</v>
      </c>
      <c r="D77" s="1">
        <v>3</v>
      </c>
    </row>
    <row r="78" spans="1:12" x14ac:dyDescent="0.2">
      <c r="A78">
        <v>77</v>
      </c>
      <c r="B78" s="1">
        <v>2</v>
      </c>
      <c r="C78" s="1">
        <v>1</v>
      </c>
      <c r="D78" s="1">
        <v>3</v>
      </c>
    </row>
    <row r="79" spans="1:12" x14ac:dyDescent="0.2">
      <c r="A79">
        <v>78</v>
      </c>
      <c r="B79" s="1">
        <v>1</v>
      </c>
      <c r="C79" s="1">
        <v>1</v>
      </c>
      <c r="D79" s="1">
        <v>4</v>
      </c>
    </row>
    <row r="80" spans="1:12" x14ac:dyDescent="0.2">
      <c r="A80">
        <v>79</v>
      </c>
      <c r="B80" s="1">
        <v>2</v>
      </c>
      <c r="C80" s="1">
        <v>1</v>
      </c>
      <c r="D80" s="1">
        <v>2</v>
      </c>
    </row>
    <row r="81" spans="1:4" x14ac:dyDescent="0.2">
      <c r="A81">
        <v>80</v>
      </c>
      <c r="B81" s="1">
        <v>2</v>
      </c>
      <c r="C81" s="1">
        <v>2</v>
      </c>
      <c r="D81" s="1">
        <v>3</v>
      </c>
    </row>
    <row r="82" spans="1:4" x14ac:dyDescent="0.2">
      <c r="A82">
        <v>81</v>
      </c>
      <c r="B82" s="1">
        <v>2</v>
      </c>
      <c r="C82" s="1">
        <v>1</v>
      </c>
      <c r="D82" s="1">
        <v>3</v>
      </c>
    </row>
    <row r="83" spans="1:4" x14ac:dyDescent="0.2">
      <c r="A83">
        <v>82</v>
      </c>
      <c r="B83" s="1">
        <v>2</v>
      </c>
      <c r="C83" s="1">
        <v>1</v>
      </c>
      <c r="D83" s="1">
        <v>4</v>
      </c>
    </row>
    <row r="84" spans="1:4" x14ac:dyDescent="0.2">
      <c r="A84">
        <v>83</v>
      </c>
      <c r="B84" s="1">
        <v>2</v>
      </c>
      <c r="C84" s="1">
        <v>2</v>
      </c>
      <c r="D84" s="1">
        <v>3</v>
      </c>
    </row>
    <row r="85" spans="1:4" x14ac:dyDescent="0.2">
      <c r="A85">
        <v>84</v>
      </c>
      <c r="B85" s="1">
        <v>2</v>
      </c>
      <c r="C85" s="1">
        <v>1</v>
      </c>
      <c r="D85" s="1">
        <v>4</v>
      </c>
    </row>
    <row r="86" spans="1:4" x14ac:dyDescent="0.2">
      <c r="A86">
        <v>85</v>
      </c>
      <c r="B86" s="1">
        <v>2</v>
      </c>
      <c r="C86" s="1">
        <v>1</v>
      </c>
      <c r="D86" s="1">
        <v>3</v>
      </c>
    </row>
    <row r="87" spans="1:4" x14ac:dyDescent="0.2">
      <c r="A87">
        <v>86</v>
      </c>
      <c r="B87" s="1">
        <v>1</v>
      </c>
      <c r="C87" s="1">
        <v>2</v>
      </c>
      <c r="D87" s="1">
        <v>2</v>
      </c>
    </row>
    <row r="88" spans="1:4" x14ac:dyDescent="0.2">
      <c r="A88">
        <v>87</v>
      </c>
      <c r="B88" s="1">
        <v>2</v>
      </c>
      <c r="C88" s="1">
        <v>1</v>
      </c>
      <c r="D88" s="1">
        <v>4</v>
      </c>
    </row>
    <row r="89" spans="1:4" x14ac:dyDescent="0.2">
      <c r="A89">
        <v>88</v>
      </c>
      <c r="B89" s="1">
        <v>2</v>
      </c>
      <c r="C89" s="1">
        <v>2</v>
      </c>
      <c r="D89" s="1">
        <v>2</v>
      </c>
    </row>
    <row r="90" spans="1:4" x14ac:dyDescent="0.2">
      <c r="A90">
        <v>89</v>
      </c>
      <c r="B90" s="1">
        <v>2</v>
      </c>
      <c r="C90" s="1">
        <v>1</v>
      </c>
      <c r="D90" s="1">
        <v>2</v>
      </c>
    </row>
    <row r="91" spans="1:4" x14ac:dyDescent="0.2">
      <c r="A91">
        <v>90</v>
      </c>
      <c r="B91" s="1">
        <v>2</v>
      </c>
      <c r="C91" s="1">
        <v>2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3</v>
      </c>
    </row>
    <row r="93" spans="1:4" x14ac:dyDescent="0.2">
      <c r="A93">
        <v>92</v>
      </c>
      <c r="B93" s="1">
        <v>2</v>
      </c>
      <c r="C93" s="1">
        <v>2</v>
      </c>
      <c r="D93" s="1">
        <v>3</v>
      </c>
    </row>
    <row r="94" spans="1:4" x14ac:dyDescent="0.2">
      <c r="A94">
        <v>93</v>
      </c>
      <c r="B94" s="1">
        <v>1</v>
      </c>
      <c r="C94" s="1">
        <v>1</v>
      </c>
      <c r="D94" s="1">
        <v>4</v>
      </c>
    </row>
    <row r="95" spans="1:4" x14ac:dyDescent="0.2">
      <c r="A95">
        <v>94</v>
      </c>
      <c r="B95" s="1">
        <v>1</v>
      </c>
      <c r="C95" s="1">
        <v>2</v>
      </c>
      <c r="D95" s="1">
        <v>3</v>
      </c>
    </row>
    <row r="96" spans="1:4" x14ac:dyDescent="0.2">
      <c r="A96">
        <v>95</v>
      </c>
      <c r="B96" s="1">
        <v>2</v>
      </c>
      <c r="C96" s="1">
        <v>1</v>
      </c>
      <c r="D96" s="1">
        <v>2</v>
      </c>
    </row>
    <row r="97" spans="1:4" x14ac:dyDescent="0.2">
      <c r="A97">
        <v>96</v>
      </c>
      <c r="B97" s="1">
        <v>2</v>
      </c>
      <c r="C97" s="1">
        <v>2</v>
      </c>
      <c r="D97" s="1">
        <v>2</v>
      </c>
    </row>
    <row r="98" spans="1:4" x14ac:dyDescent="0.2">
      <c r="A98">
        <v>97</v>
      </c>
      <c r="B98" s="1">
        <v>2</v>
      </c>
      <c r="C98" s="1">
        <v>2</v>
      </c>
      <c r="D98" s="1">
        <v>3</v>
      </c>
    </row>
    <row r="99" spans="1:4" x14ac:dyDescent="0.2">
      <c r="A99">
        <v>98</v>
      </c>
      <c r="B99" s="1">
        <v>2</v>
      </c>
      <c r="C99" s="1">
        <v>2</v>
      </c>
      <c r="D99" s="1">
        <v>4</v>
      </c>
    </row>
    <row r="100" spans="1:4" x14ac:dyDescent="0.2">
      <c r="A100">
        <v>99</v>
      </c>
      <c r="B100" s="1">
        <v>2</v>
      </c>
      <c r="C100" s="1">
        <v>2</v>
      </c>
      <c r="D100" s="1">
        <v>1</v>
      </c>
    </row>
    <row r="101" spans="1:4" x14ac:dyDescent="0.2">
      <c r="A101">
        <v>100</v>
      </c>
      <c r="B101" s="1">
        <v>2</v>
      </c>
      <c r="C101" s="1">
        <v>1</v>
      </c>
      <c r="D101" s="1">
        <v>4</v>
      </c>
    </row>
    <row r="102" spans="1:4" x14ac:dyDescent="0.2">
      <c r="A102">
        <v>101</v>
      </c>
      <c r="B102" s="1">
        <v>2</v>
      </c>
      <c r="C102" s="1">
        <v>1</v>
      </c>
      <c r="D102" s="1">
        <v>2</v>
      </c>
    </row>
    <row r="103" spans="1:4" x14ac:dyDescent="0.2">
      <c r="A103">
        <v>102</v>
      </c>
      <c r="B103" s="1">
        <v>2</v>
      </c>
      <c r="C103" s="1">
        <v>2</v>
      </c>
      <c r="D103" s="1">
        <v>2</v>
      </c>
    </row>
    <row r="104" spans="1:4" x14ac:dyDescent="0.2">
      <c r="A104">
        <v>103</v>
      </c>
      <c r="B104" s="1">
        <v>1</v>
      </c>
      <c r="C104" s="1">
        <v>1</v>
      </c>
      <c r="D104" s="1">
        <v>4</v>
      </c>
    </row>
    <row r="105" spans="1:4" x14ac:dyDescent="0.2">
      <c r="A105">
        <v>104</v>
      </c>
      <c r="B105" s="1">
        <v>2</v>
      </c>
      <c r="C105" s="1">
        <v>1</v>
      </c>
      <c r="D105" s="1">
        <v>2</v>
      </c>
    </row>
    <row r="106" spans="1:4" x14ac:dyDescent="0.2">
      <c r="A106">
        <v>105</v>
      </c>
      <c r="B106" s="1">
        <v>2</v>
      </c>
      <c r="C106" s="1">
        <v>1</v>
      </c>
      <c r="D106" s="1">
        <v>4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4</v>
      </c>
    </row>
    <row r="109" spans="1:4" x14ac:dyDescent="0.2">
      <c r="A109">
        <v>108</v>
      </c>
      <c r="B109" s="1">
        <v>2</v>
      </c>
      <c r="C109" s="1">
        <v>2</v>
      </c>
      <c r="D109" s="1">
        <v>2</v>
      </c>
    </row>
    <row r="110" spans="1:4" x14ac:dyDescent="0.2">
      <c r="A110">
        <v>109</v>
      </c>
      <c r="B110" s="1">
        <v>2</v>
      </c>
      <c r="C110" s="1">
        <v>1</v>
      </c>
      <c r="D110" s="1">
        <v>4</v>
      </c>
    </row>
    <row r="111" spans="1:4" x14ac:dyDescent="0.2">
      <c r="A111">
        <v>110</v>
      </c>
      <c r="B111" s="1">
        <v>1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2</v>
      </c>
      <c r="D112" s="1">
        <v>2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2</v>
      </c>
      <c r="D114" s="1">
        <v>3</v>
      </c>
    </row>
    <row r="115" spans="1:4" x14ac:dyDescent="0.2">
      <c r="A115">
        <v>114</v>
      </c>
      <c r="B115" s="1">
        <v>2</v>
      </c>
      <c r="C115" s="1">
        <v>1</v>
      </c>
      <c r="D115" s="1">
        <v>3</v>
      </c>
    </row>
    <row r="116" spans="1:4" x14ac:dyDescent="0.2">
      <c r="A116">
        <v>115</v>
      </c>
      <c r="B116" s="1">
        <v>2</v>
      </c>
      <c r="C116" s="1">
        <v>2</v>
      </c>
      <c r="D116" s="1">
        <v>3</v>
      </c>
    </row>
    <row r="117" spans="1:4" x14ac:dyDescent="0.2">
      <c r="A117">
        <v>116</v>
      </c>
      <c r="B117" s="1">
        <v>1</v>
      </c>
      <c r="C117" s="1">
        <v>1</v>
      </c>
      <c r="D117" s="1">
        <v>4</v>
      </c>
    </row>
    <row r="118" spans="1:4" x14ac:dyDescent="0.2">
      <c r="A118">
        <v>117</v>
      </c>
      <c r="B118" s="1">
        <v>1</v>
      </c>
      <c r="C118" s="1">
        <v>1</v>
      </c>
      <c r="D118" s="1">
        <v>4</v>
      </c>
    </row>
    <row r="119" spans="1:4" x14ac:dyDescent="0.2">
      <c r="A119">
        <v>118</v>
      </c>
      <c r="B119" s="1">
        <v>2</v>
      </c>
      <c r="C119" s="1">
        <v>2</v>
      </c>
      <c r="D119" s="1">
        <v>3</v>
      </c>
    </row>
    <row r="120" spans="1:4" x14ac:dyDescent="0.2">
      <c r="A120">
        <v>119</v>
      </c>
      <c r="B120" s="1">
        <v>2</v>
      </c>
      <c r="C120" s="1">
        <v>1</v>
      </c>
      <c r="D120" s="1">
        <v>3</v>
      </c>
    </row>
    <row r="121" spans="1:4" x14ac:dyDescent="0.2">
      <c r="A121">
        <v>120</v>
      </c>
      <c r="B121" s="1">
        <v>2</v>
      </c>
      <c r="C121" s="1">
        <v>1</v>
      </c>
      <c r="D121" s="1">
        <v>4</v>
      </c>
    </row>
    <row r="122" spans="1:4" x14ac:dyDescent="0.2">
      <c r="A122">
        <v>121</v>
      </c>
      <c r="B122" s="1">
        <v>2</v>
      </c>
      <c r="C122" s="1">
        <v>1</v>
      </c>
      <c r="D122" s="1">
        <v>4</v>
      </c>
    </row>
    <row r="123" spans="1:4" x14ac:dyDescent="0.2">
      <c r="A123">
        <v>122</v>
      </c>
      <c r="B123" s="1">
        <v>2</v>
      </c>
      <c r="C123" s="1">
        <v>1</v>
      </c>
      <c r="D123" s="1">
        <v>3</v>
      </c>
    </row>
    <row r="124" spans="1:4" x14ac:dyDescent="0.2">
      <c r="A124">
        <v>123</v>
      </c>
      <c r="B124" s="1">
        <v>2</v>
      </c>
      <c r="C124" s="1">
        <v>2</v>
      </c>
      <c r="D124" s="1">
        <v>3</v>
      </c>
    </row>
    <row r="125" spans="1:4" x14ac:dyDescent="0.2">
      <c r="A125">
        <v>124</v>
      </c>
      <c r="B125" s="1">
        <v>2</v>
      </c>
      <c r="C125" s="1">
        <v>2</v>
      </c>
      <c r="D125" s="1">
        <v>4</v>
      </c>
    </row>
    <row r="126" spans="1:4" x14ac:dyDescent="0.2">
      <c r="A126">
        <v>125</v>
      </c>
      <c r="B126" s="1">
        <v>2</v>
      </c>
      <c r="C126" s="1">
        <v>2</v>
      </c>
      <c r="D126" s="1">
        <v>3</v>
      </c>
    </row>
    <row r="127" spans="1:4" x14ac:dyDescent="0.2">
      <c r="A127">
        <v>126</v>
      </c>
      <c r="B127" s="1">
        <v>2</v>
      </c>
      <c r="C127" s="1">
        <v>2</v>
      </c>
      <c r="D127" s="1">
        <v>4</v>
      </c>
    </row>
    <row r="128" spans="1:4" x14ac:dyDescent="0.2">
      <c r="A128">
        <v>127</v>
      </c>
      <c r="B128" s="1">
        <v>2</v>
      </c>
      <c r="C128" s="1">
        <v>1</v>
      </c>
      <c r="D128" s="1">
        <v>3</v>
      </c>
    </row>
    <row r="129" spans="1:4" x14ac:dyDescent="0.2">
      <c r="A129">
        <v>128</v>
      </c>
      <c r="B129" s="1">
        <v>2</v>
      </c>
      <c r="C129" s="1">
        <v>2</v>
      </c>
      <c r="D129" s="1">
        <v>2</v>
      </c>
    </row>
    <row r="130" spans="1:4" x14ac:dyDescent="0.2">
      <c r="A130">
        <v>129</v>
      </c>
      <c r="B130" s="1">
        <v>2</v>
      </c>
      <c r="C130" s="1">
        <v>1</v>
      </c>
      <c r="D130" s="1">
        <v>2</v>
      </c>
    </row>
    <row r="131" spans="1:4" x14ac:dyDescent="0.2">
      <c r="A131">
        <v>130</v>
      </c>
      <c r="B131" s="1">
        <v>2</v>
      </c>
      <c r="C131" s="1">
        <v>2</v>
      </c>
      <c r="D131" s="1">
        <v>4</v>
      </c>
    </row>
    <row r="132" spans="1:4" x14ac:dyDescent="0.2">
      <c r="A132">
        <v>131</v>
      </c>
      <c r="B132" s="1">
        <v>2</v>
      </c>
      <c r="C132" s="1">
        <v>1</v>
      </c>
      <c r="D132" s="1">
        <v>3</v>
      </c>
    </row>
    <row r="133" spans="1:4" x14ac:dyDescent="0.2">
      <c r="A133">
        <v>132</v>
      </c>
      <c r="B133" s="1">
        <v>2</v>
      </c>
      <c r="C133" s="1">
        <v>1</v>
      </c>
      <c r="D133" s="1">
        <v>1</v>
      </c>
    </row>
    <row r="134" spans="1:4" x14ac:dyDescent="0.2">
      <c r="A134">
        <v>133</v>
      </c>
      <c r="B134" s="1">
        <v>2</v>
      </c>
      <c r="C134" s="1">
        <v>1</v>
      </c>
      <c r="D134" s="1">
        <v>2</v>
      </c>
    </row>
    <row r="135" spans="1:4" x14ac:dyDescent="0.2">
      <c r="A135">
        <v>134</v>
      </c>
      <c r="B135" s="1">
        <v>2</v>
      </c>
      <c r="C135" s="1">
        <v>2</v>
      </c>
      <c r="D135" s="1">
        <v>3</v>
      </c>
    </row>
    <row r="136" spans="1:4" x14ac:dyDescent="0.2">
      <c r="A136">
        <v>135</v>
      </c>
      <c r="B136" s="1">
        <v>2</v>
      </c>
      <c r="C136" s="1">
        <v>1</v>
      </c>
      <c r="D136" s="1">
        <v>3</v>
      </c>
    </row>
    <row r="137" spans="1:4" x14ac:dyDescent="0.2">
      <c r="A137">
        <v>136</v>
      </c>
      <c r="B137" s="1">
        <v>2</v>
      </c>
      <c r="C137" s="1">
        <v>1</v>
      </c>
      <c r="D137" s="1">
        <v>4</v>
      </c>
    </row>
    <row r="138" spans="1:4" x14ac:dyDescent="0.2">
      <c r="A138">
        <v>137</v>
      </c>
      <c r="B138" s="1">
        <v>2</v>
      </c>
      <c r="C138" s="1">
        <v>2</v>
      </c>
      <c r="D138" s="1">
        <v>4</v>
      </c>
    </row>
    <row r="139" spans="1:4" x14ac:dyDescent="0.2">
      <c r="A139">
        <v>138</v>
      </c>
      <c r="B139" s="1">
        <v>2</v>
      </c>
      <c r="C139" s="1">
        <v>2</v>
      </c>
      <c r="D139" s="1">
        <v>4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61B4-71D8-4B8E-9A04-746D4D0DBCED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40</v>
      </c>
      <c r="C1" s="1" t="s">
        <v>41</v>
      </c>
      <c r="D1" s="1" t="s">
        <v>42</v>
      </c>
    </row>
    <row r="2" spans="1:12" ht="13.5" thickBot="1" x14ac:dyDescent="0.25">
      <c r="A2">
        <v>1</v>
      </c>
      <c r="B2" s="1">
        <v>1</v>
      </c>
      <c r="C2" s="1">
        <v>2</v>
      </c>
      <c r="D2" s="1">
        <v>2</v>
      </c>
    </row>
    <row r="3" spans="1:12" x14ac:dyDescent="0.2">
      <c r="A3">
        <v>2</v>
      </c>
      <c r="B3" s="1">
        <v>2</v>
      </c>
      <c r="C3" s="1">
        <v>2</v>
      </c>
      <c r="D3" s="1">
        <v>4</v>
      </c>
      <c r="G3" s="8" t="s">
        <v>188</v>
      </c>
      <c r="H3" s="9" t="s">
        <v>40</v>
      </c>
      <c r="I3" s="10"/>
      <c r="J3" s="10" t="s">
        <v>229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1</v>
      </c>
      <c r="D4" s="1">
        <v>3</v>
      </c>
      <c r="H4" s="12"/>
      <c r="I4" s="3">
        <v>1</v>
      </c>
      <c r="J4" s="23" t="s">
        <v>193</v>
      </c>
      <c r="K4">
        <f>COUNTIF(B2:B139,"1")</f>
        <v>25</v>
      </c>
      <c r="L4" s="13">
        <f>K4/K6</f>
        <v>0.20833333333333334</v>
      </c>
    </row>
    <row r="5" spans="1:12" ht="15" x14ac:dyDescent="0.25">
      <c r="A5">
        <v>4</v>
      </c>
      <c r="B5" s="1">
        <v>2</v>
      </c>
      <c r="C5" s="1">
        <v>1</v>
      </c>
      <c r="D5" s="1">
        <v>4</v>
      </c>
      <c r="H5" s="12"/>
      <c r="I5" s="3">
        <v>2</v>
      </c>
      <c r="J5" s="3" t="s">
        <v>194</v>
      </c>
      <c r="K5">
        <f>COUNTIF(B2:B139,"2")</f>
        <v>95</v>
      </c>
      <c r="L5" s="13">
        <f>K5/K6</f>
        <v>0.79166666666666663</v>
      </c>
    </row>
    <row r="6" spans="1:12" x14ac:dyDescent="0.2">
      <c r="A6">
        <v>5</v>
      </c>
      <c r="B6" s="1">
        <v>2</v>
      </c>
      <c r="C6" s="1">
        <v>2</v>
      </c>
      <c r="D6" s="1">
        <v>4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4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1</v>
      </c>
      <c r="C9" s="1">
        <v>2</v>
      </c>
      <c r="D9" s="1">
        <v>3</v>
      </c>
    </row>
    <row r="10" spans="1:12" x14ac:dyDescent="0.2">
      <c r="A10">
        <v>9</v>
      </c>
      <c r="B10" s="1">
        <v>2</v>
      </c>
      <c r="C10" s="1">
        <v>1</v>
      </c>
      <c r="D10" s="1">
        <v>4</v>
      </c>
      <c r="H10" s="9" t="s">
        <v>41</v>
      </c>
      <c r="I10" s="10"/>
      <c r="J10" s="10" t="s">
        <v>230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2</v>
      </c>
      <c r="C11" s="1">
        <v>2</v>
      </c>
      <c r="D11" s="1">
        <v>4</v>
      </c>
      <c r="H11" s="12"/>
      <c r="I11" s="3">
        <v>1</v>
      </c>
      <c r="J11" s="3" t="s">
        <v>193</v>
      </c>
      <c r="K11">
        <f>COUNTIF(C2:C139,"1")</f>
        <v>31</v>
      </c>
      <c r="L11" s="13">
        <f>K11/K13</f>
        <v>0.25833333333333336</v>
      </c>
    </row>
    <row r="12" spans="1:12" ht="15" x14ac:dyDescent="0.25">
      <c r="A12">
        <v>11</v>
      </c>
      <c r="B12" s="1">
        <v>2</v>
      </c>
      <c r="C12" s="1">
        <v>2</v>
      </c>
      <c r="D12" s="1">
        <v>2</v>
      </c>
      <c r="H12" s="12"/>
      <c r="I12" s="3">
        <v>2</v>
      </c>
      <c r="J12" s="3" t="s">
        <v>194</v>
      </c>
      <c r="K12">
        <f>COUNTIF(C2:C139,"2")</f>
        <v>89</v>
      </c>
      <c r="L12" s="13">
        <f>K12/K13</f>
        <v>0.7416666666666667</v>
      </c>
    </row>
    <row r="13" spans="1:12" x14ac:dyDescent="0.2">
      <c r="A13">
        <v>12</v>
      </c>
      <c r="B13" s="1">
        <v>2</v>
      </c>
      <c r="C13" s="1">
        <v>1</v>
      </c>
      <c r="D13" s="1">
        <v>2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2</v>
      </c>
      <c r="D14" s="1">
        <v>3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1</v>
      </c>
      <c r="C15" s="1">
        <v>2</v>
      </c>
      <c r="D15" s="1">
        <v>3</v>
      </c>
    </row>
    <row r="16" spans="1:12" ht="13.5" thickBot="1" x14ac:dyDescent="0.25">
      <c r="A16">
        <v>15</v>
      </c>
      <c r="B16" s="1">
        <v>2</v>
      </c>
      <c r="C16" s="1">
        <v>2</v>
      </c>
      <c r="D16" s="1">
        <v>4</v>
      </c>
    </row>
    <row r="17" spans="1:12" x14ac:dyDescent="0.2">
      <c r="A17">
        <v>16</v>
      </c>
      <c r="B17" s="1">
        <v>2</v>
      </c>
      <c r="C17" s="1">
        <v>1</v>
      </c>
      <c r="D17" s="1">
        <v>3</v>
      </c>
      <c r="H17" s="9" t="s">
        <v>42</v>
      </c>
      <c r="I17" s="10"/>
      <c r="J17" s="10" t="s">
        <v>231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2</v>
      </c>
      <c r="D18" s="1">
        <v>2</v>
      </c>
      <c r="H18" s="12"/>
      <c r="I18" s="3">
        <v>1</v>
      </c>
      <c r="J18" s="3" t="s">
        <v>197</v>
      </c>
      <c r="K18">
        <f>COUNTIF(D2:D139,"1")</f>
        <v>4</v>
      </c>
      <c r="L18" s="13">
        <f>K18/K22</f>
        <v>3.3333333333333333E-2</v>
      </c>
    </row>
    <row r="19" spans="1:12" ht="15" x14ac:dyDescent="0.25">
      <c r="A19">
        <v>18</v>
      </c>
      <c r="B19" s="1">
        <v>2</v>
      </c>
      <c r="C19" s="1">
        <v>1</v>
      </c>
      <c r="D19" s="1">
        <v>3</v>
      </c>
      <c r="H19" s="12"/>
      <c r="I19" s="3">
        <v>2</v>
      </c>
      <c r="J19" s="3" t="s">
        <v>198</v>
      </c>
      <c r="K19">
        <f>COUNTIF(D2:D139,"2")</f>
        <v>19</v>
      </c>
      <c r="L19" s="13">
        <f>K19/K22</f>
        <v>0.15833333333333333</v>
      </c>
    </row>
    <row r="20" spans="1:12" ht="15" x14ac:dyDescent="0.25">
      <c r="A20">
        <v>19</v>
      </c>
      <c r="B20" s="1">
        <v>2</v>
      </c>
      <c r="C20" s="1">
        <v>2</v>
      </c>
      <c r="D20" s="1">
        <v>4</v>
      </c>
      <c r="H20" s="12"/>
      <c r="I20" s="3">
        <v>3</v>
      </c>
      <c r="J20" s="3" t="s">
        <v>199</v>
      </c>
      <c r="K20">
        <f>COUNTIF(D2:D139,"3")</f>
        <v>41</v>
      </c>
      <c r="L20" s="13">
        <f>K20/K22</f>
        <v>0.34166666666666667</v>
      </c>
    </row>
    <row r="21" spans="1:12" ht="15" x14ac:dyDescent="0.25">
      <c r="A21">
        <v>20</v>
      </c>
      <c r="B21" s="1">
        <v>2</v>
      </c>
      <c r="C21" s="1">
        <v>1</v>
      </c>
      <c r="D21" s="1">
        <v>3</v>
      </c>
      <c r="H21" s="12"/>
      <c r="I21" s="3">
        <v>4</v>
      </c>
      <c r="J21" s="3" t="s">
        <v>200</v>
      </c>
      <c r="K21">
        <f>COUNTIF(D2:D139,"4")</f>
        <v>56</v>
      </c>
      <c r="L21" s="13">
        <f>K21/K22</f>
        <v>0.46666666666666667</v>
      </c>
    </row>
    <row r="22" spans="1:12" x14ac:dyDescent="0.2">
      <c r="A22">
        <v>21</v>
      </c>
      <c r="B22" s="1">
        <v>2</v>
      </c>
      <c r="C22" s="1">
        <v>2</v>
      </c>
      <c r="D22" s="1">
        <v>4</v>
      </c>
      <c r="H22" s="12"/>
      <c r="I22" t="s">
        <v>179</v>
      </c>
      <c r="K22">
        <f>K18+K19+K20+K21</f>
        <v>120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2</v>
      </c>
      <c r="H23" s="14"/>
      <c r="I23" s="15" t="s">
        <v>180</v>
      </c>
      <c r="J23" s="15"/>
      <c r="K23" s="15">
        <f>COUNTIF(D2:D139,"-77")</f>
        <v>18</v>
      </c>
      <c r="L23" s="16"/>
    </row>
    <row r="24" spans="1:12" x14ac:dyDescent="0.2">
      <c r="A24">
        <v>23</v>
      </c>
      <c r="B24" s="1">
        <v>1</v>
      </c>
      <c r="C24" s="1">
        <v>2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3</v>
      </c>
    </row>
    <row r="26" spans="1:12" x14ac:dyDescent="0.2">
      <c r="A26">
        <v>25</v>
      </c>
      <c r="B26" s="1">
        <v>2</v>
      </c>
      <c r="C26" s="1">
        <v>2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2</v>
      </c>
      <c r="D27" s="1">
        <v>4</v>
      </c>
      <c r="H27" s="12"/>
      <c r="J27" t="s">
        <v>202</v>
      </c>
      <c r="K27">
        <f>COUNTIFS(B2:B139,"1",C2:C139,"1")</f>
        <v>3</v>
      </c>
      <c r="L27" s="13">
        <f>K27/K29</f>
        <v>0.12</v>
      </c>
    </row>
    <row r="28" spans="1:12" x14ac:dyDescent="0.2">
      <c r="A28">
        <v>27</v>
      </c>
      <c r="B28" s="1">
        <v>1</v>
      </c>
      <c r="C28" s="1">
        <v>2</v>
      </c>
      <c r="D28" s="1">
        <v>4</v>
      </c>
      <c r="H28" s="12"/>
      <c r="J28" t="s">
        <v>203</v>
      </c>
      <c r="K28">
        <f>COUNTIFS(B2:B139,"1",C2:C139,"2")</f>
        <v>22</v>
      </c>
      <c r="L28" s="13">
        <f>K28/K29</f>
        <v>0.88</v>
      </c>
    </row>
    <row r="29" spans="1:12" ht="13.5" thickBot="1" x14ac:dyDescent="0.25">
      <c r="A29">
        <v>28</v>
      </c>
      <c r="B29" s="1">
        <v>2</v>
      </c>
      <c r="C29" s="1">
        <v>2</v>
      </c>
      <c r="D29" s="1">
        <v>4</v>
      </c>
      <c r="H29" s="14"/>
      <c r="I29" s="21" t="s">
        <v>204</v>
      </c>
      <c r="J29" s="21" t="s">
        <v>205</v>
      </c>
      <c r="K29" s="21">
        <f>K4</f>
        <v>25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2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4</v>
      </c>
    </row>
    <row r="32" spans="1:12" x14ac:dyDescent="0.2">
      <c r="A32">
        <v>31</v>
      </c>
      <c r="B32" s="1">
        <v>2</v>
      </c>
      <c r="C32" s="1">
        <v>1</v>
      </c>
      <c r="D32" s="1">
        <v>2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1</v>
      </c>
      <c r="C33" s="1">
        <v>2</v>
      </c>
      <c r="D33" s="1">
        <v>4</v>
      </c>
      <c r="H33" s="12"/>
      <c r="J33" t="s">
        <v>207</v>
      </c>
      <c r="K33">
        <f>COUNTIFS(B2:B139,"2",C2:C139,"1")</f>
        <v>28</v>
      </c>
      <c r="L33" s="13">
        <f>K33/K35</f>
        <v>0.29473684210526313</v>
      </c>
    </row>
    <row r="34" spans="1:12" x14ac:dyDescent="0.2">
      <c r="A34">
        <v>33</v>
      </c>
      <c r="B34" s="1">
        <v>2</v>
      </c>
      <c r="C34" s="1">
        <v>2</v>
      </c>
      <c r="D34" s="1">
        <v>3</v>
      </c>
      <c r="H34" s="12"/>
      <c r="J34" t="s">
        <v>208</v>
      </c>
      <c r="K34">
        <f>COUNTIFS(B2:B139,"2",C2:C139,"2")</f>
        <v>67</v>
      </c>
      <c r="L34" s="13">
        <f>K34/K35</f>
        <v>0.70526315789473681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95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1</v>
      </c>
      <c r="D36" s="1">
        <v>4</v>
      </c>
    </row>
    <row r="37" spans="1:12" ht="13.5" thickBot="1" x14ac:dyDescent="0.25">
      <c r="A37">
        <v>36</v>
      </c>
      <c r="B37" s="1">
        <v>2</v>
      </c>
      <c r="C37" s="1">
        <v>2</v>
      </c>
      <c r="D37" s="1">
        <v>4</v>
      </c>
    </row>
    <row r="38" spans="1:12" x14ac:dyDescent="0.2">
      <c r="A38">
        <v>37</v>
      </c>
      <c r="B38" s="1">
        <v>1</v>
      </c>
      <c r="C38" s="1">
        <v>2</v>
      </c>
      <c r="D38" s="1">
        <v>4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2</v>
      </c>
      <c r="D39" s="1">
        <v>3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2</v>
      </c>
      <c r="L42" s="13">
        <f>K42/K51</f>
        <v>0.08</v>
      </c>
    </row>
    <row r="43" spans="1:12" ht="15" x14ac:dyDescent="0.25">
      <c r="A43">
        <v>42</v>
      </c>
      <c r="B43" s="1">
        <v>2</v>
      </c>
      <c r="C43" s="1">
        <v>2</v>
      </c>
      <c r="D43" s="1">
        <v>3</v>
      </c>
      <c r="H43" s="12"/>
      <c r="J43" s="3" t="s">
        <v>200</v>
      </c>
      <c r="K43">
        <f>COUNTIFS(B2:B139,"1",C2:C139,"1",D2:D139,"4")</f>
        <v>1</v>
      </c>
      <c r="L43" s="13">
        <f>K43/K51</f>
        <v>0.04</v>
      </c>
    </row>
    <row r="44" spans="1:12" x14ac:dyDescent="0.2">
      <c r="A44">
        <v>43</v>
      </c>
      <c r="B44" s="1">
        <v>2</v>
      </c>
      <c r="C44" s="1">
        <v>2</v>
      </c>
      <c r="D44" s="1">
        <v>2</v>
      </c>
      <c r="H44" s="12"/>
      <c r="L44" s="18"/>
    </row>
    <row r="45" spans="1:12" x14ac:dyDescent="0.2">
      <c r="A45">
        <v>44</v>
      </c>
      <c r="B45" s="1">
        <v>2</v>
      </c>
      <c r="C45" s="1">
        <v>1</v>
      </c>
      <c r="D45" s="1">
        <v>4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2</v>
      </c>
      <c r="D46" s="1">
        <v>3</v>
      </c>
      <c r="H46" s="12"/>
      <c r="J46" s="3" t="s">
        <v>197</v>
      </c>
      <c r="K46">
        <f>COUNTIFS(B2:B139,"1",C2:C139,"2",D2:D139,"1")</f>
        <v>1</v>
      </c>
      <c r="L46" s="13">
        <f>K46/K51</f>
        <v>0.04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1</v>
      </c>
      <c r="L47" s="13">
        <f>K47/K51</f>
        <v>0.04</v>
      </c>
    </row>
    <row r="48" spans="1:12" ht="15" x14ac:dyDescent="0.25">
      <c r="A48">
        <v>47</v>
      </c>
      <c r="B48" s="1">
        <v>2</v>
      </c>
      <c r="C48" s="1">
        <v>2</v>
      </c>
      <c r="D48" s="1">
        <v>4</v>
      </c>
      <c r="H48" s="12"/>
      <c r="J48" s="3" t="s">
        <v>199</v>
      </c>
      <c r="K48">
        <f>COUNTIFS(B2:B139,"1",C2:C139,"2",D2:D139,"3")</f>
        <v>4</v>
      </c>
      <c r="L48" s="13">
        <f>K48/K51</f>
        <v>0.16</v>
      </c>
    </row>
    <row r="49" spans="1:12" ht="15" x14ac:dyDescent="0.25">
      <c r="A49">
        <v>48</v>
      </c>
      <c r="B49" s="1">
        <v>2</v>
      </c>
      <c r="C49" s="1">
        <v>2</v>
      </c>
      <c r="D49" s="1">
        <v>4</v>
      </c>
      <c r="H49" s="12"/>
      <c r="J49" s="3" t="s">
        <v>200</v>
      </c>
      <c r="K49">
        <f>COUNTIFS(B2:B139,"1",C2:C139,"2",D2:D139,"4")</f>
        <v>16</v>
      </c>
      <c r="L49" s="13">
        <f>K49/K51</f>
        <v>0.64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2</v>
      </c>
      <c r="D51" s="1">
        <v>4</v>
      </c>
      <c r="H51" s="12"/>
      <c r="I51" s="22" t="s">
        <v>179</v>
      </c>
      <c r="J51" s="22"/>
      <c r="K51" s="22">
        <f>K40+K41+K42+K43+K46+K47+K48+K49</f>
        <v>25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2</v>
      </c>
      <c r="D52" s="1">
        <v>4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2</v>
      </c>
      <c r="D53" s="1">
        <v>2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3</v>
      </c>
    </row>
    <row r="55" spans="1:12" x14ac:dyDescent="0.2">
      <c r="A55">
        <v>54</v>
      </c>
      <c r="B55" s="1">
        <v>2</v>
      </c>
      <c r="C55" s="1">
        <v>2</v>
      </c>
      <c r="D55" s="1">
        <v>2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2</v>
      </c>
      <c r="D56" s="1">
        <v>3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1</v>
      </c>
      <c r="L57" s="13">
        <f>K57/K68</f>
        <v>1.0526315789473684E-2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7</v>
      </c>
      <c r="L58" s="13">
        <f>K58/K68</f>
        <v>7.3684210526315783E-2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10</v>
      </c>
      <c r="L59" s="13">
        <f>K59/K68</f>
        <v>0.10526315789473684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10</v>
      </c>
      <c r="L60" s="13">
        <f>K60/K68</f>
        <v>0.10526315789473684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2</v>
      </c>
      <c r="D62" s="1">
        <v>4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2</v>
      </c>
      <c r="L63" s="13">
        <f>K63/K68</f>
        <v>2.1052631578947368E-2</v>
      </c>
    </row>
    <row r="64" spans="1:12" ht="15" x14ac:dyDescent="0.25">
      <c r="A64">
        <v>63</v>
      </c>
      <c r="B64" s="1">
        <v>2</v>
      </c>
      <c r="C64" s="1">
        <v>2</v>
      </c>
      <c r="D64" s="1">
        <v>3</v>
      </c>
      <c r="H64" s="12"/>
      <c r="J64" s="3" t="s">
        <v>198</v>
      </c>
      <c r="K64">
        <f>COUNTIFS(B2:B139,"2",C2:C139,"2",D2:D139,"2")</f>
        <v>11</v>
      </c>
      <c r="L64" s="13">
        <f>K64/K68</f>
        <v>0.11578947368421053</v>
      </c>
    </row>
    <row r="65" spans="1:12" ht="15" x14ac:dyDescent="0.25">
      <c r="A65">
        <v>64</v>
      </c>
      <c r="B65" s="1">
        <v>2</v>
      </c>
      <c r="C65" s="1">
        <v>2</v>
      </c>
      <c r="D65" s="1">
        <v>4</v>
      </c>
      <c r="H65" s="12"/>
      <c r="J65" s="3" t="s">
        <v>199</v>
      </c>
      <c r="K65">
        <f>COUNTIFS(B2:B139,"2",C2:C139,"2",D2:D139,"3")</f>
        <v>25</v>
      </c>
      <c r="L65" s="13">
        <f>K65/K68</f>
        <v>0.26315789473684209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29</v>
      </c>
      <c r="L66" s="13">
        <f>K66/K68</f>
        <v>0.30526315789473685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2</v>
      </c>
      <c r="D68" s="1">
        <v>4</v>
      </c>
      <c r="H68" s="12"/>
      <c r="I68" s="20" t="s">
        <v>179</v>
      </c>
      <c r="J68" s="20"/>
      <c r="K68" s="20">
        <f>K57+K58+K59+K60+K63+K64+K65+K66</f>
        <v>95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2</v>
      </c>
      <c r="D69" s="1">
        <v>1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2</v>
      </c>
      <c r="D72" s="1">
        <v>3</v>
      </c>
    </row>
    <row r="73" spans="1:12" x14ac:dyDescent="0.2">
      <c r="A73">
        <v>72</v>
      </c>
      <c r="B73" s="1">
        <v>1</v>
      </c>
      <c r="C73" s="1">
        <v>2</v>
      </c>
      <c r="D73" s="1">
        <v>4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2</v>
      </c>
      <c r="C75" s="1">
        <v>2</v>
      </c>
      <c r="D75" s="1">
        <v>4</v>
      </c>
    </row>
    <row r="76" spans="1:12" x14ac:dyDescent="0.2">
      <c r="A76">
        <v>75</v>
      </c>
      <c r="B76" s="1">
        <v>1</v>
      </c>
      <c r="C76" s="1">
        <v>2</v>
      </c>
      <c r="D76" s="1">
        <v>3</v>
      </c>
    </row>
    <row r="77" spans="1:12" x14ac:dyDescent="0.2">
      <c r="A77">
        <v>76</v>
      </c>
      <c r="B77" s="1">
        <v>1</v>
      </c>
      <c r="C77" s="1">
        <v>2</v>
      </c>
      <c r="D77" s="1">
        <v>4</v>
      </c>
    </row>
    <row r="78" spans="1:12" x14ac:dyDescent="0.2">
      <c r="A78">
        <v>77</v>
      </c>
      <c r="B78" s="1">
        <v>2</v>
      </c>
      <c r="C78" s="1">
        <v>2</v>
      </c>
      <c r="D78" s="1">
        <v>3</v>
      </c>
    </row>
    <row r="79" spans="1:12" x14ac:dyDescent="0.2">
      <c r="A79">
        <v>78</v>
      </c>
      <c r="B79" s="1">
        <v>1</v>
      </c>
      <c r="C79" s="1">
        <v>2</v>
      </c>
      <c r="D79" s="1">
        <v>4</v>
      </c>
    </row>
    <row r="80" spans="1:12" x14ac:dyDescent="0.2">
      <c r="A80">
        <v>79</v>
      </c>
      <c r="B80" s="1">
        <v>2</v>
      </c>
      <c r="C80" s="1">
        <v>2</v>
      </c>
      <c r="D80" s="1">
        <v>3</v>
      </c>
    </row>
    <row r="81" spans="1:4" x14ac:dyDescent="0.2">
      <c r="A81">
        <v>80</v>
      </c>
      <c r="B81" s="1">
        <v>2</v>
      </c>
      <c r="C81" s="1">
        <v>2</v>
      </c>
      <c r="D81" s="1">
        <v>4</v>
      </c>
    </row>
    <row r="82" spans="1:4" x14ac:dyDescent="0.2">
      <c r="A82">
        <v>81</v>
      </c>
      <c r="B82" s="1">
        <v>1</v>
      </c>
      <c r="C82" s="1">
        <v>2</v>
      </c>
      <c r="D82" s="1">
        <v>4</v>
      </c>
    </row>
    <row r="83" spans="1:4" x14ac:dyDescent="0.2">
      <c r="A83">
        <v>82</v>
      </c>
      <c r="B83" s="1">
        <v>2</v>
      </c>
      <c r="C83" s="1">
        <v>2</v>
      </c>
      <c r="D83" s="1">
        <v>3</v>
      </c>
    </row>
    <row r="84" spans="1:4" x14ac:dyDescent="0.2">
      <c r="A84">
        <v>83</v>
      </c>
      <c r="B84" s="1">
        <v>2</v>
      </c>
      <c r="C84" s="1">
        <v>2</v>
      </c>
      <c r="D84" s="1">
        <v>4</v>
      </c>
    </row>
    <row r="85" spans="1:4" x14ac:dyDescent="0.2">
      <c r="A85">
        <v>84</v>
      </c>
      <c r="B85" s="1">
        <v>2</v>
      </c>
      <c r="C85" s="1">
        <v>1</v>
      </c>
      <c r="D85" s="1">
        <v>4</v>
      </c>
    </row>
    <row r="86" spans="1:4" x14ac:dyDescent="0.2">
      <c r="A86">
        <v>85</v>
      </c>
      <c r="B86" s="1">
        <v>1</v>
      </c>
      <c r="C86" s="1">
        <v>1</v>
      </c>
      <c r="D86" s="1">
        <v>4</v>
      </c>
    </row>
    <row r="87" spans="1:4" x14ac:dyDescent="0.2">
      <c r="A87">
        <v>86</v>
      </c>
      <c r="B87" s="1">
        <v>2</v>
      </c>
      <c r="C87" s="1">
        <v>2</v>
      </c>
      <c r="D87" s="1">
        <v>3</v>
      </c>
    </row>
    <row r="88" spans="1:4" x14ac:dyDescent="0.2">
      <c r="A88">
        <v>87</v>
      </c>
      <c r="B88" s="1">
        <v>2</v>
      </c>
      <c r="C88" s="1">
        <v>2</v>
      </c>
      <c r="D88" s="1">
        <v>3</v>
      </c>
    </row>
    <row r="89" spans="1:4" x14ac:dyDescent="0.2">
      <c r="A89">
        <v>88</v>
      </c>
      <c r="B89" s="1">
        <v>1</v>
      </c>
      <c r="C89" s="1">
        <v>2</v>
      </c>
      <c r="D89" s="1">
        <v>1</v>
      </c>
    </row>
    <row r="90" spans="1:4" x14ac:dyDescent="0.2">
      <c r="A90">
        <v>89</v>
      </c>
      <c r="B90" s="1">
        <v>2</v>
      </c>
      <c r="C90" s="1">
        <v>2</v>
      </c>
      <c r="D90" s="1">
        <v>3</v>
      </c>
    </row>
    <row r="91" spans="1:4" x14ac:dyDescent="0.2">
      <c r="A91">
        <v>90</v>
      </c>
      <c r="B91" s="1">
        <v>2</v>
      </c>
      <c r="C91" s="1">
        <v>2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4</v>
      </c>
    </row>
    <row r="93" spans="1:4" x14ac:dyDescent="0.2">
      <c r="A93">
        <v>92</v>
      </c>
      <c r="B93" s="1">
        <v>1</v>
      </c>
      <c r="C93" s="1">
        <v>2</v>
      </c>
      <c r="D93" s="1">
        <v>4</v>
      </c>
    </row>
    <row r="94" spans="1:4" x14ac:dyDescent="0.2">
      <c r="A94">
        <v>93</v>
      </c>
      <c r="B94" s="1">
        <v>2</v>
      </c>
      <c r="C94" s="1">
        <v>2</v>
      </c>
      <c r="D94" s="1">
        <v>4</v>
      </c>
    </row>
    <row r="95" spans="1:4" x14ac:dyDescent="0.2">
      <c r="A95">
        <v>94</v>
      </c>
      <c r="B95" s="1">
        <v>2</v>
      </c>
      <c r="C95" s="1">
        <v>1</v>
      </c>
      <c r="D95" s="1">
        <v>3</v>
      </c>
    </row>
    <row r="96" spans="1:4" x14ac:dyDescent="0.2">
      <c r="A96">
        <v>95</v>
      </c>
      <c r="B96" s="1">
        <v>2</v>
      </c>
      <c r="C96" s="1">
        <v>2</v>
      </c>
      <c r="D96" s="1">
        <v>2</v>
      </c>
    </row>
    <row r="97" spans="1:4" x14ac:dyDescent="0.2">
      <c r="A97">
        <v>96</v>
      </c>
      <c r="B97" s="1">
        <v>2</v>
      </c>
      <c r="C97" s="1">
        <v>1</v>
      </c>
      <c r="D97" s="1">
        <v>2</v>
      </c>
    </row>
    <row r="98" spans="1:4" x14ac:dyDescent="0.2">
      <c r="A98">
        <v>97</v>
      </c>
      <c r="B98" s="1">
        <v>2</v>
      </c>
      <c r="C98" s="1">
        <v>2</v>
      </c>
      <c r="D98" s="1">
        <v>3</v>
      </c>
    </row>
    <row r="99" spans="1:4" x14ac:dyDescent="0.2">
      <c r="A99">
        <v>98</v>
      </c>
      <c r="B99" s="1">
        <v>2</v>
      </c>
      <c r="C99" s="1">
        <v>1</v>
      </c>
      <c r="D99" s="1">
        <v>3</v>
      </c>
    </row>
    <row r="100" spans="1:4" x14ac:dyDescent="0.2">
      <c r="A100">
        <v>99</v>
      </c>
      <c r="B100" s="1">
        <v>2</v>
      </c>
      <c r="C100" s="1">
        <v>2</v>
      </c>
      <c r="D100" s="1">
        <v>4</v>
      </c>
    </row>
    <row r="101" spans="1:4" x14ac:dyDescent="0.2">
      <c r="A101">
        <v>100</v>
      </c>
      <c r="B101" s="1">
        <v>1</v>
      </c>
      <c r="C101" s="1">
        <v>2</v>
      </c>
      <c r="D101" s="1">
        <v>4</v>
      </c>
    </row>
    <row r="102" spans="1:4" x14ac:dyDescent="0.2">
      <c r="A102">
        <v>101</v>
      </c>
      <c r="B102" s="1">
        <v>1</v>
      </c>
      <c r="C102" s="1">
        <v>2</v>
      </c>
      <c r="D102" s="1">
        <v>4</v>
      </c>
    </row>
    <row r="103" spans="1:4" x14ac:dyDescent="0.2">
      <c r="A103">
        <v>102</v>
      </c>
      <c r="B103" s="1">
        <v>2</v>
      </c>
      <c r="C103" s="1">
        <v>2</v>
      </c>
      <c r="D103" s="1">
        <v>2</v>
      </c>
    </row>
    <row r="104" spans="1:4" x14ac:dyDescent="0.2">
      <c r="A104">
        <v>103</v>
      </c>
      <c r="B104" s="1">
        <v>1</v>
      </c>
      <c r="C104" s="1">
        <v>2</v>
      </c>
      <c r="D104" s="1">
        <v>4</v>
      </c>
    </row>
    <row r="105" spans="1:4" x14ac:dyDescent="0.2">
      <c r="A105">
        <v>104</v>
      </c>
      <c r="B105" s="1">
        <v>2</v>
      </c>
      <c r="C105" s="1">
        <v>1</v>
      </c>
      <c r="D105" s="1">
        <v>3</v>
      </c>
    </row>
    <row r="106" spans="1:4" x14ac:dyDescent="0.2">
      <c r="A106">
        <v>105</v>
      </c>
      <c r="B106" s="1">
        <v>2</v>
      </c>
      <c r="C106" s="1">
        <v>1</v>
      </c>
      <c r="D106" s="1">
        <v>4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2</v>
      </c>
    </row>
    <row r="109" spans="1:4" x14ac:dyDescent="0.2">
      <c r="A109">
        <v>108</v>
      </c>
      <c r="B109" s="1">
        <v>2</v>
      </c>
      <c r="C109" s="1">
        <v>1</v>
      </c>
      <c r="D109" s="1">
        <v>1</v>
      </c>
    </row>
    <row r="110" spans="1:4" x14ac:dyDescent="0.2">
      <c r="A110">
        <v>109</v>
      </c>
      <c r="B110" s="1">
        <v>2</v>
      </c>
      <c r="C110" s="1">
        <v>2</v>
      </c>
      <c r="D110" s="1">
        <v>4</v>
      </c>
    </row>
    <row r="111" spans="1:4" x14ac:dyDescent="0.2">
      <c r="A111">
        <v>110</v>
      </c>
      <c r="B111" s="1">
        <v>1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2</v>
      </c>
      <c r="D112" s="1">
        <v>3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1</v>
      </c>
      <c r="C114" s="1">
        <v>2</v>
      </c>
      <c r="D114" s="1">
        <v>4</v>
      </c>
    </row>
    <row r="115" spans="1:4" x14ac:dyDescent="0.2">
      <c r="A115">
        <v>114</v>
      </c>
      <c r="B115" s="1">
        <v>2</v>
      </c>
      <c r="C115" s="1">
        <v>2</v>
      </c>
      <c r="D115" s="1">
        <v>4</v>
      </c>
    </row>
    <row r="116" spans="1:4" x14ac:dyDescent="0.2">
      <c r="A116">
        <v>115</v>
      </c>
      <c r="B116" s="1">
        <v>1</v>
      </c>
      <c r="C116" s="1">
        <v>1</v>
      </c>
      <c r="D116" s="1">
        <v>3</v>
      </c>
    </row>
    <row r="117" spans="1:4" x14ac:dyDescent="0.2">
      <c r="A117">
        <v>116</v>
      </c>
      <c r="B117" s="1">
        <v>1</v>
      </c>
      <c r="C117" s="1">
        <v>2</v>
      </c>
      <c r="D117" s="1">
        <v>3</v>
      </c>
    </row>
    <row r="118" spans="1:4" x14ac:dyDescent="0.2">
      <c r="A118">
        <v>117</v>
      </c>
      <c r="B118" s="1">
        <v>2</v>
      </c>
      <c r="C118" s="1">
        <v>1</v>
      </c>
      <c r="D118" s="1">
        <v>4</v>
      </c>
    </row>
    <row r="119" spans="1:4" x14ac:dyDescent="0.2">
      <c r="A119">
        <v>118</v>
      </c>
      <c r="B119" s="1">
        <v>1</v>
      </c>
      <c r="C119" s="1">
        <v>2</v>
      </c>
      <c r="D119" s="1">
        <v>4</v>
      </c>
    </row>
    <row r="120" spans="1:4" x14ac:dyDescent="0.2">
      <c r="A120">
        <v>119</v>
      </c>
      <c r="B120" s="1">
        <v>2</v>
      </c>
      <c r="C120" s="1">
        <v>2</v>
      </c>
      <c r="D120" s="1">
        <v>3</v>
      </c>
    </row>
    <row r="121" spans="1:4" x14ac:dyDescent="0.2">
      <c r="A121">
        <v>120</v>
      </c>
      <c r="B121" s="1">
        <v>2</v>
      </c>
      <c r="C121" s="1">
        <v>2</v>
      </c>
      <c r="D121" s="1">
        <v>4</v>
      </c>
    </row>
    <row r="122" spans="1:4" x14ac:dyDescent="0.2">
      <c r="A122">
        <v>121</v>
      </c>
      <c r="B122" s="1">
        <v>1</v>
      </c>
      <c r="C122" s="1">
        <v>2</v>
      </c>
      <c r="D122" s="1">
        <v>4</v>
      </c>
    </row>
    <row r="123" spans="1:4" x14ac:dyDescent="0.2">
      <c r="A123">
        <v>122</v>
      </c>
      <c r="B123" s="1">
        <v>2</v>
      </c>
      <c r="C123" s="1">
        <v>1</v>
      </c>
      <c r="D123" s="1">
        <v>4</v>
      </c>
    </row>
    <row r="124" spans="1:4" x14ac:dyDescent="0.2">
      <c r="A124">
        <v>123</v>
      </c>
      <c r="B124" s="1">
        <v>2</v>
      </c>
      <c r="C124" s="1">
        <v>1</v>
      </c>
      <c r="D124" s="1">
        <v>2</v>
      </c>
    </row>
    <row r="125" spans="1:4" x14ac:dyDescent="0.2">
      <c r="A125">
        <v>124</v>
      </c>
      <c r="B125" s="1">
        <v>2</v>
      </c>
      <c r="C125" s="1">
        <v>2</v>
      </c>
      <c r="D125" s="1">
        <v>3</v>
      </c>
    </row>
    <row r="126" spans="1:4" x14ac:dyDescent="0.2">
      <c r="A126">
        <v>125</v>
      </c>
      <c r="B126" s="1">
        <v>2</v>
      </c>
      <c r="C126" s="1">
        <v>1</v>
      </c>
      <c r="D126" s="1">
        <v>2</v>
      </c>
    </row>
    <row r="127" spans="1:4" x14ac:dyDescent="0.2">
      <c r="A127">
        <v>126</v>
      </c>
      <c r="B127" s="1">
        <v>2</v>
      </c>
      <c r="C127" s="1">
        <v>2</v>
      </c>
      <c r="D127" s="1">
        <v>2</v>
      </c>
    </row>
    <row r="128" spans="1:4" x14ac:dyDescent="0.2">
      <c r="A128">
        <v>127</v>
      </c>
      <c r="B128" s="1">
        <v>2</v>
      </c>
      <c r="C128" s="1">
        <v>2</v>
      </c>
      <c r="D128" s="1">
        <v>3</v>
      </c>
    </row>
    <row r="129" spans="1:4" x14ac:dyDescent="0.2">
      <c r="A129">
        <v>128</v>
      </c>
      <c r="B129" s="1">
        <v>2</v>
      </c>
      <c r="C129" s="1">
        <v>2</v>
      </c>
      <c r="D129" s="1">
        <v>3</v>
      </c>
    </row>
    <row r="130" spans="1:4" x14ac:dyDescent="0.2">
      <c r="A130">
        <v>129</v>
      </c>
      <c r="B130" s="1">
        <v>2</v>
      </c>
      <c r="C130" s="1">
        <v>1</v>
      </c>
      <c r="D130" s="1">
        <v>2</v>
      </c>
    </row>
    <row r="131" spans="1:4" x14ac:dyDescent="0.2">
      <c r="A131">
        <v>130</v>
      </c>
      <c r="B131" s="1">
        <v>2</v>
      </c>
      <c r="C131" s="1">
        <v>2</v>
      </c>
      <c r="D131" s="1">
        <v>4</v>
      </c>
    </row>
    <row r="132" spans="1:4" x14ac:dyDescent="0.2">
      <c r="A132">
        <v>131</v>
      </c>
      <c r="B132" s="1">
        <v>2</v>
      </c>
      <c r="C132" s="1">
        <v>2</v>
      </c>
      <c r="D132" s="1">
        <v>3</v>
      </c>
    </row>
    <row r="133" spans="1:4" x14ac:dyDescent="0.2">
      <c r="A133">
        <v>132</v>
      </c>
      <c r="B133" s="1">
        <v>2</v>
      </c>
      <c r="C133" s="1">
        <v>2</v>
      </c>
      <c r="D133" s="1">
        <v>2</v>
      </c>
    </row>
    <row r="134" spans="1:4" x14ac:dyDescent="0.2">
      <c r="A134">
        <v>133</v>
      </c>
      <c r="B134" s="1">
        <v>2</v>
      </c>
      <c r="C134" s="1">
        <v>2</v>
      </c>
      <c r="D134" s="1">
        <v>2</v>
      </c>
    </row>
    <row r="135" spans="1:4" x14ac:dyDescent="0.2">
      <c r="A135">
        <v>134</v>
      </c>
      <c r="B135" s="1">
        <v>1</v>
      </c>
      <c r="C135" s="1">
        <v>2</v>
      </c>
      <c r="D135" s="1">
        <v>4</v>
      </c>
    </row>
    <row r="136" spans="1:4" x14ac:dyDescent="0.2">
      <c r="A136">
        <v>135</v>
      </c>
      <c r="B136" s="1">
        <v>2</v>
      </c>
      <c r="C136" s="1">
        <v>2</v>
      </c>
      <c r="D136" s="1">
        <v>4</v>
      </c>
    </row>
    <row r="137" spans="1:4" x14ac:dyDescent="0.2">
      <c r="A137">
        <v>136</v>
      </c>
      <c r="B137" s="1">
        <v>2</v>
      </c>
      <c r="C137" s="1">
        <v>1</v>
      </c>
      <c r="D137" s="1">
        <v>4</v>
      </c>
    </row>
    <row r="138" spans="1:4" x14ac:dyDescent="0.2">
      <c r="A138">
        <v>137</v>
      </c>
      <c r="B138" s="1">
        <v>2</v>
      </c>
      <c r="C138" s="1">
        <v>2</v>
      </c>
      <c r="D138" s="1">
        <v>3</v>
      </c>
    </row>
    <row r="139" spans="1:4" x14ac:dyDescent="0.2">
      <c r="A139">
        <v>138</v>
      </c>
      <c r="B139" s="1">
        <v>2</v>
      </c>
      <c r="C139" s="1">
        <v>1</v>
      </c>
      <c r="D139" s="1">
        <v>3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434C-3536-4CE7-B4F0-FA04EA9E6BEB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44</v>
      </c>
      <c r="C1" s="1" t="s">
        <v>45</v>
      </c>
      <c r="D1" s="1" t="s">
        <v>46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2</v>
      </c>
    </row>
    <row r="3" spans="1:12" x14ac:dyDescent="0.2">
      <c r="A3">
        <v>2</v>
      </c>
      <c r="B3" s="1">
        <v>2</v>
      </c>
      <c r="C3" s="1">
        <v>2</v>
      </c>
      <c r="D3" s="1">
        <v>3</v>
      </c>
      <c r="G3" s="8" t="s">
        <v>188</v>
      </c>
      <c r="H3" s="9" t="s">
        <v>44</v>
      </c>
      <c r="I3" s="10"/>
      <c r="J3" s="10" t="s">
        <v>232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2</v>
      </c>
      <c r="D4" s="1">
        <v>2</v>
      </c>
      <c r="H4" s="12"/>
      <c r="I4" s="3">
        <v>1</v>
      </c>
      <c r="J4" s="23" t="s">
        <v>193</v>
      </c>
      <c r="K4">
        <f>COUNTIF(B2:B139,"1")</f>
        <v>5</v>
      </c>
      <c r="L4" s="13">
        <f>K4/K6</f>
        <v>4.1666666666666664E-2</v>
      </c>
    </row>
    <row r="5" spans="1:12" ht="15" x14ac:dyDescent="0.25">
      <c r="A5">
        <v>4</v>
      </c>
      <c r="B5" s="1">
        <v>1</v>
      </c>
      <c r="C5" s="1">
        <v>1</v>
      </c>
      <c r="D5" s="1">
        <v>4</v>
      </c>
      <c r="H5" s="12"/>
      <c r="I5" s="3">
        <v>2</v>
      </c>
      <c r="J5" s="3" t="s">
        <v>194</v>
      </c>
      <c r="K5">
        <f>COUNTIF(B2:B139,"2")</f>
        <v>115</v>
      </c>
      <c r="L5" s="13">
        <f>K5/K6</f>
        <v>0.95833333333333337</v>
      </c>
    </row>
    <row r="6" spans="1:12" x14ac:dyDescent="0.2">
      <c r="A6">
        <v>5</v>
      </c>
      <c r="B6" s="1">
        <v>2</v>
      </c>
      <c r="C6" s="1">
        <v>2</v>
      </c>
      <c r="D6" s="1">
        <v>3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2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2</v>
      </c>
      <c r="C9" s="1">
        <v>2</v>
      </c>
      <c r="D9" s="1">
        <v>3</v>
      </c>
    </row>
    <row r="10" spans="1:12" x14ac:dyDescent="0.2">
      <c r="A10">
        <v>9</v>
      </c>
      <c r="B10" s="1">
        <v>2</v>
      </c>
      <c r="C10" s="1">
        <v>1</v>
      </c>
      <c r="D10" s="1">
        <v>4</v>
      </c>
      <c r="H10" s="9" t="s">
        <v>45</v>
      </c>
      <c r="I10" s="10"/>
      <c r="J10" s="10" t="s">
        <v>233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2</v>
      </c>
      <c r="C11" s="1">
        <v>2</v>
      </c>
      <c r="D11" s="1">
        <v>3</v>
      </c>
      <c r="H11" s="12"/>
      <c r="I11" s="3">
        <v>1</v>
      </c>
      <c r="J11" s="3" t="s">
        <v>193</v>
      </c>
      <c r="K11">
        <f>COUNTIF(C2:C139,"1")</f>
        <v>28</v>
      </c>
      <c r="L11" s="13">
        <f>K11/K13</f>
        <v>0.23333333333333334</v>
      </c>
    </row>
    <row r="12" spans="1:12" ht="15" x14ac:dyDescent="0.25">
      <c r="A12">
        <v>11</v>
      </c>
      <c r="B12" s="1">
        <v>2</v>
      </c>
      <c r="C12" s="1">
        <v>2</v>
      </c>
      <c r="D12" s="1">
        <v>3</v>
      </c>
      <c r="H12" s="12"/>
      <c r="I12" s="3">
        <v>2</v>
      </c>
      <c r="J12" s="3" t="s">
        <v>194</v>
      </c>
      <c r="K12">
        <f>COUNTIF(C2:C139,"2")</f>
        <v>92</v>
      </c>
      <c r="L12" s="13">
        <f>K12/K13</f>
        <v>0.76666666666666672</v>
      </c>
    </row>
    <row r="13" spans="1:12" x14ac:dyDescent="0.2">
      <c r="A13">
        <v>12</v>
      </c>
      <c r="B13" s="1">
        <v>2</v>
      </c>
      <c r="C13" s="1">
        <v>1</v>
      </c>
      <c r="D13" s="1">
        <v>3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2</v>
      </c>
      <c r="D14" s="1">
        <v>3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2</v>
      </c>
      <c r="C15" s="1">
        <v>2</v>
      </c>
      <c r="D15" s="1">
        <v>4</v>
      </c>
    </row>
    <row r="16" spans="1:12" ht="13.5" thickBot="1" x14ac:dyDescent="0.25">
      <c r="A16">
        <v>15</v>
      </c>
      <c r="B16" s="1">
        <v>2</v>
      </c>
      <c r="C16" s="1">
        <v>2</v>
      </c>
      <c r="D16" s="1">
        <v>4</v>
      </c>
    </row>
    <row r="17" spans="1:12" x14ac:dyDescent="0.2">
      <c r="A17">
        <v>16</v>
      </c>
      <c r="B17" s="1">
        <v>2</v>
      </c>
      <c r="C17" s="1">
        <v>2</v>
      </c>
      <c r="D17" s="1">
        <v>4</v>
      </c>
      <c r="H17" s="9" t="s">
        <v>46</v>
      </c>
      <c r="I17" s="10"/>
      <c r="J17" s="10" t="s">
        <v>234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1</v>
      </c>
      <c r="D18" s="1">
        <v>2</v>
      </c>
      <c r="H18" s="12"/>
      <c r="I18" s="3">
        <v>1</v>
      </c>
      <c r="J18" s="3" t="s">
        <v>197</v>
      </c>
      <c r="K18">
        <f>COUNTIF(D2:D139,"1")</f>
        <v>6</v>
      </c>
      <c r="L18" s="13">
        <f>K18/K22</f>
        <v>5.0420168067226892E-2</v>
      </c>
    </row>
    <row r="19" spans="1:12" ht="15" x14ac:dyDescent="0.25">
      <c r="A19">
        <v>18</v>
      </c>
      <c r="B19" s="1">
        <v>2</v>
      </c>
      <c r="C19" s="1">
        <v>1</v>
      </c>
      <c r="D19" s="1">
        <v>3</v>
      </c>
      <c r="H19" s="12"/>
      <c r="I19" s="3">
        <v>2</v>
      </c>
      <c r="J19" s="3" t="s">
        <v>198</v>
      </c>
      <c r="K19">
        <f>COUNTIF(D2:D139,"2")</f>
        <v>28</v>
      </c>
      <c r="L19" s="13">
        <f>K19/K22</f>
        <v>0.23529411764705882</v>
      </c>
    </row>
    <row r="20" spans="1:12" ht="15" x14ac:dyDescent="0.25">
      <c r="A20">
        <v>19</v>
      </c>
      <c r="B20" s="1">
        <v>2</v>
      </c>
      <c r="C20" s="1">
        <v>2</v>
      </c>
      <c r="D20" s="1">
        <v>3</v>
      </c>
      <c r="H20" s="12"/>
      <c r="I20" s="3">
        <v>3</v>
      </c>
      <c r="J20" s="3" t="s">
        <v>199</v>
      </c>
      <c r="K20">
        <f>COUNTIF(D2:D139,"3")</f>
        <v>61</v>
      </c>
      <c r="L20" s="13">
        <f>K20/K22</f>
        <v>0.51260504201680668</v>
      </c>
    </row>
    <row r="21" spans="1:12" ht="15" x14ac:dyDescent="0.25">
      <c r="A21">
        <v>20</v>
      </c>
      <c r="B21" s="1">
        <v>2</v>
      </c>
      <c r="C21" s="1">
        <v>1</v>
      </c>
      <c r="D21" s="1">
        <v>2</v>
      </c>
      <c r="H21" s="12"/>
      <c r="I21" s="3">
        <v>4</v>
      </c>
      <c r="J21" s="3" t="s">
        <v>200</v>
      </c>
      <c r="K21">
        <f>COUNTIF(D2:D139,"4")</f>
        <v>24</v>
      </c>
      <c r="L21" s="13">
        <f>K21/K22</f>
        <v>0.20168067226890757</v>
      </c>
    </row>
    <row r="22" spans="1:12" x14ac:dyDescent="0.2">
      <c r="A22">
        <v>21</v>
      </c>
      <c r="B22" s="1">
        <v>2</v>
      </c>
      <c r="C22" s="1">
        <v>2</v>
      </c>
      <c r="D22" s="1">
        <v>3</v>
      </c>
      <c r="H22" s="12"/>
      <c r="I22" t="s">
        <v>179</v>
      </c>
      <c r="K22">
        <f>K18+K19+K20+K21</f>
        <v>119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3</v>
      </c>
      <c r="H23" s="14"/>
      <c r="I23" s="15" t="s">
        <v>180</v>
      </c>
      <c r="J23" s="15"/>
      <c r="K23" s="15">
        <f>COUNTIF(D2:D139,"-77")</f>
        <v>19</v>
      </c>
      <c r="L23" s="16"/>
    </row>
    <row r="24" spans="1:12" x14ac:dyDescent="0.2">
      <c r="A24">
        <v>23</v>
      </c>
      <c r="B24" s="1">
        <v>2</v>
      </c>
      <c r="C24" s="1">
        <v>2</v>
      </c>
      <c r="D24" s="1">
        <v>3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3</v>
      </c>
    </row>
    <row r="26" spans="1:12" x14ac:dyDescent="0.2">
      <c r="A26">
        <v>25</v>
      </c>
      <c r="B26" s="1">
        <v>2</v>
      </c>
      <c r="C26" s="1">
        <v>2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2</v>
      </c>
      <c r="D27" s="1">
        <v>4</v>
      </c>
      <c r="H27" s="12"/>
      <c r="J27" t="s">
        <v>202</v>
      </c>
      <c r="K27">
        <f>COUNTIFS(B2:B139,"1",C2:C139,"1")</f>
        <v>2</v>
      </c>
      <c r="L27" s="13">
        <f>K27/K29</f>
        <v>0.4</v>
      </c>
    </row>
    <row r="28" spans="1:12" x14ac:dyDescent="0.2">
      <c r="A28">
        <v>27</v>
      </c>
      <c r="B28" s="1">
        <v>2</v>
      </c>
      <c r="C28" s="1">
        <v>2</v>
      </c>
      <c r="D28" s="1">
        <v>2</v>
      </c>
      <c r="H28" s="12"/>
      <c r="J28" t="s">
        <v>203</v>
      </c>
      <c r="K28">
        <f>COUNTIFS(B2:B139,"1",C2:C139,"2")</f>
        <v>3</v>
      </c>
      <c r="L28" s="13">
        <f>K28/K29</f>
        <v>0.6</v>
      </c>
    </row>
    <row r="29" spans="1:12" ht="13.5" thickBot="1" x14ac:dyDescent="0.25">
      <c r="A29">
        <v>28</v>
      </c>
      <c r="B29" s="1">
        <v>2</v>
      </c>
      <c r="C29" s="1">
        <v>2</v>
      </c>
      <c r="D29" s="1">
        <v>3</v>
      </c>
      <c r="H29" s="14"/>
      <c r="I29" s="21" t="s">
        <v>204</v>
      </c>
      <c r="J29" s="21" t="s">
        <v>205</v>
      </c>
      <c r="K29" s="21">
        <f>K4</f>
        <v>5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2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3</v>
      </c>
    </row>
    <row r="32" spans="1:12" x14ac:dyDescent="0.2">
      <c r="A32">
        <v>31</v>
      </c>
      <c r="B32" s="1">
        <v>2</v>
      </c>
      <c r="C32" s="1">
        <v>2</v>
      </c>
      <c r="D32" s="1">
        <v>2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2</v>
      </c>
      <c r="D33" s="1">
        <v>3</v>
      </c>
      <c r="H33" s="12"/>
      <c r="J33" t="s">
        <v>207</v>
      </c>
      <c r="K33">
        <f>COUNTIFS(B2:B139,"2",C2:C139,"1")</f>
        <v>26</v>
      </c>
      <c r="L33" s="13">
        <f>K33/K35</f>
        <v>0.22608695652173913</v>
      </c>
    </row>
    <row r="34" spans="1:12" x14ac:dyDescent="0.2">
      <c r="A34">
        <v>33</v>
      </c>
      <c r="B34" s="1">
        <v>2</v>
      </c>
      <c r="C34" s="1">
        <v>2</v>
      </c>
      <c r="D34" s="1">
        <v>2</v>
      </c>
      <c r="H34" s="12"/>
      <c r="J34" t="s">
        <v>208</v>
      </c>
      <c r="K34">
        <f>COUNTIFS(B2:B139,"2",C2:C139,"2")</f>
        <v>89</v>
      </c>
      <c r="L34" s="13">
        <f>K34/K35</f>
        <v>0.77391304347826084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115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2</v>
      </c>
      <c r="D36" s="1">
        <v>3</v>
      </c>
    </row>
    <row r="37" spans="1:12" ht="13.5" thickBot="1" x14ac:dyDescent="0.25">
      <c r="A37">
        <v>36</v>
      </c>
      <c r="B37" s="1">
        <v>2</v>
      </c>
      <c r="C37" s="1">
        <v>2</v>
      </c>
      <c r="D37" s="1">
        <v>4</v>
      </c>
    </row>
    <row r="38" spans="1:12" x14ac:dyDescent="0.2">
      <c r="A38">
        <v>37</v>
      </c>
      <c r="B38" s="1">
        <v>2</v>
      </c>
      <c r="C38" s="1">
        <v>2</v>
      </c>
      <c r="D38" s="1">
        <v>4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2</v>
      </c>
      <c r="D39" s="1">
        <v>2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0</v>
      </c>
      <c r="L42" s="13">
        <f>K42/K51</f>
        <v>0</v>
      </c>
    </row>
    <row r="43" spans="1:12" ht="15" x14ac:dyDescent="0.25">
      <c r="A43">
        <v>42</v>
      </c>
      <c r="B43" s="1">
        <v>2</v>
      </c>
      <c r="C43" s="1">
        <v>2</v>
      </c>
      <c r="D43" s="1">
        <v>4</v>
      </c>
      <c r="H43" s="12"/>
      <c r="J43" s="3" t="s">
        <v>200</v>
      </c>
      <c r="K43">
        <f>COUNTIFS(B2:B139,"1",C2:C139,"1",D2:D139,"4")</f>
        <v>2</v>
      </c>
      <c r="L43" s="13">
        <f>K43/K51</f>
        <v>0.4</v>
      </c>
    </row>
    <row r="44" spans="1:12" x14ac:dyDescent="0.2">
      <c r="A44">
        <v>43</v>
      </c>
      <c r="B44" s="1">
        <v>2</v>
      </c>
      <c r="C44" s="1">
        <v>2</v>
      </c>
      <c r="D44" s="1">
        <v>2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4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2</v>
      </c>
      <c r="D46" s="1">
        <v>3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0</v>
      </c>
      <c r="L47" s="13">
        <f>K47/K51</f>
        <v>0</v>
      </c>
    </row>
    <row r="48" spans="1:12" ht="15" x14ac:dyDescent="0.25">
      <c r="A48">
        <v>47</v>
      </c>
      <c r="B48" s="1">
        <v>2</v>
      </c>
      <c r="C48" s="1">
        <v>1</v>
      </c>
      <c r="D48" s="1">
        <v>3</v>
      </c>
      <c r="H48" s="12"/>
      <c r="J48" s="3" t="s">
        <v>199</v>
      </c>
      <c r="K48">
        <f>COUNTIFS(B2:B139,"1",C2:C139,"2",D2:D139,"3")</f>
        <v>2</v>
      </c>
      <c r="L48" s="13">
        <f>K48/K51</f>
        <v>0.4</v>
      </c>
    </row>
    <row r="49" spans="1:12" ht="15" x14ac:dyDescent="0.25">
      <c r="A49">
        <v>48</v>
      </c>
      <c r="B49" s="1">
        <v>2</v>
      </c>
      <c r="C49" s="1">
        <v>2</v>
      </c>
      <c r="D49" s="1">
        <v>3</v>
      </c>
      <c r="H49" s="12"/>
      <c r="J49" s="3" t="s">
        <v>200</v>
      </c>
      <c r="K49">
        <f>COUNTIFS(B2:B139,"1",C2:C139,"2",D2:D139,"4")</f>
        <v>1</v>
      </c>
      <c r="L49" s="13">
        <f>K49/K51</f>
        <v>0.2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2</v>
      </c>
      <c r="D51" s="1">
        <v>4</v>
      </c>
      <c r="H51" s="12"/>
      <c r="I51" s="22" t="s">
        <v>179</v>
      </c>
      <c r="J51" s="22"/>
      <c r="K51" s="22">
        <f>K40+K41+K42+K43+K46+K47+K48+K49</f>
        <v>5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2</v>
      </c>
      <c r="D52" s="1">
        <v>3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1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3</v>
      </c>
    </row>
    <row r="55" spans="1:12" x14ac:dyDescent="0.2">
      <c r="A55">
        <v>54</v>
      </c>
      <c r="B55" s="1">
        <v>2</v>
      </c>
      <c r="C55" s="1">
        <v>1</v>
      </c>
      <c r="D55" s="1">
        <v>3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2</v>
      </c>
      <c r="D56" s="1">
        <v>3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4</v>
      </c>
      <c r="L57" s="13">
        <f>K57/K68</f>
        <v>3.5087719298245612E-2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7</v>
      </c>
      <c r="L58" s="13">
        <f>K58/K68</f>
        <v>6.1403508771929821E-2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11</v>
      </c>
      <c r="L59" s="13">
        <f>K59/K68</f>
        <v>9.6491228070175433E-2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4</v>
      </c>
      <c r="L60" s="13">
        <f>K60/K68</f>
        <v>3.5087719298245612E-2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2</v>
      </c>
      <c r="D62" s="1">
        <v>3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2</v>
      </c>
      <c r="L63" s="13">
        <f>K63/K68</f>
        <v>1.7543859649122806E-2</v>
      </c>
    </row>
    <row r="64" spans="1:12" ht="15" x14ac:dyDescent="0.25">
      <c r="A64">
        <v>63</v>
      </c>
      <c r="B64" s="1">
        <v>2</v>
      </c>
      <c r="C64" s="1">
        <v>2</v>
      </c>
      <c r="D64" s="1">
        <v>3</v>
      </c>
      <c r="H64" s="12"/>
      <c r="J64" s="3" t="s">
        <v>198</v>
      </c>
      <c r="K64">
        <f>COUNTIFS(B2:B139,"2",C2:C139,"2",D2:D139,"2")</f>
        <v>21</v>
      </c>
      <c r="L64" s="13">
        <f>K64/K68</f>
        <v>0.18421052631578946</v>
      </c>
    </row>
    <row r="65" spans="1:12" ht="15" x14ac:dyDescent="0.25">
      <c r="A65">
        <v>64</v>
      </c>
      <c r="B65" s="1">
        <v>2</v>
      </c>
      <c r="C65" s="1">
        <v>2</v>
      </c>
      <c r="D65" s="1">
        <v>3</v>
      </c>
      <c r="H65" s="12"/>
      <c r="J65" s="3" t="s">
        <v>199</v>
      </c>
      <c r="K65">
        <f>COUNTIFS(B2:B139,"2",C2:C139,"2",D2:D139,"3")</f>
        <v>48</v>
      </c>
      <c r="L65" s="13">
        <f>K65/K68</f>
        <v>0.42105263157894735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17</v>
      </c>
      <c r="L66" s="13">
        <f>K66/K68</f>
        <v>0.14912280701754385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2</v>
      </c>
      <c r="D68" s="1">
        <v>4</v>
      </c>
      <c r="H68" s="12"/>
      <c r="I68" s="20" t="s">
        <v>179</v>
      </c>
      <c r="J68" s="20"/>
      <c r="K68" s="20">
        <f>K57+K58+K59+K60+K63+K64+K65+K66</f>
        <v>114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2</v>
      </c>
      <c r="D69" s="1">
        <v>3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2</v>
      </c>
      <c r="D72" s="1">
        <v>2</v>
      </c>
    </row>
    <row r="73" spans="1:12" x14ac:dyDescent="0.2">
      <c r="A73">
        <v>72</v>
      </c>
      <c r="B73" s="1">
        <v>2</v>
      </c>
      <c r="C73" s="1">
        <v>2</v>
      </c>
      <c r="D73" s="1">
        <v>3</v>
      </c>
    </row>
    <row r="74" spans="1:12" x14ac:dyDescent="0.2">
      <c r="A74">
        <v>73</v>
      </c>
      <c r="B74" s="1">
        <v>2</v>
      </c>
      <c r="C74" s="1">
        <v>2</v>
      </c>
      <c r="D74" s="1">
        <v>3</v>
      </c>
    </row>
    <row r="75" spans="1:12" x14ac:dyDescent="0.2">
      <c r="A75">
        <v>74</v>
      </c>
      <c r="B75" s="1">
        <v>2</v>
      </c>
      <c r="C75" s="1">
        <v>2</v>
      </c>
      <c r="D75" s="1">
        <v>2</v>
      </c>
    </row>
    <row r="76" spans="1:12" x14ac:dyDescent="0.2">
      <c r="A76">
        <v>75</v>
      </c>
      <c r="B76" s="1">
        <v>2</v>
      </c>
      <c r="C76" s="1">
        <v>2</v>
      </c>
      <c r="D76" s="1">
        <v>4</v>
      </c>
    </row>
    <row r="77" spans="1:12" x14ac:dyDescent="0.2">
      <c r="A77">
        <v>76</v>
      </c>
      <c r="B77" s="1">
        <v>2</v>
      </c>
      <c r="C77" s="1">
        <v>2</v>
      </c>
      <c r="D77" s="1">
        <v>3</v>
      </c>
    </row>
    <row r="78" spans="1:12" x14ac:dyDescent="0.2">
      <c r="A78">
        <v>77</v>
      </c>
      <c r="B78" s="1">
        <v>2</v>
      </c>
      <c r="C78" s="1">
        <v>2</v>
      </c>
      <c r="D78" s="1">
        <v>2</v>
      </c>
    </row>
    <row r="79" spans="1:12" x14ac:dyDescent="0.2">
      <c r="A79">
        <v>78</v>
      </c>
      <c r="B79" s="1">
        <v>1</v>
      </c>
      <c r="C79" s="1">
        <v>2</v>
      </c>
      <c r="D79" s="1">
        <v>3</v>
      </c>
    </row>
    <row r="80" spans="1:12" x14ac:dyDescent="0.2">
      <c r="A80">
        <v>79</v>
      </c>
      <c r="B80" s="1">
        <v>2</v>
      </c>
      <c r="C80" s="1">
        <v>2</v>
      </c>
      <c r="D80" s="1">
        <v>3</v>
      </c>
    </row>
    <row r="81" spans="1:4" x14ac:dyDescent="0.2">
      <c r="A81">
        <v>80</v>
      </c>
      <c r="B81" s="1">
        <v>2</v>
      </c>
      <c r="C81" s="1">
        <v>2</v>
      </c>
      <c r="D81" s="1">
        <v>4</v>
      </c>
    </row>
    <row r="82" spans="1:4" x14ac:dyDescent="0.2">
      <c r="A82">
        <v>81</v>
      </c>
      <c r="B82" s="1">
        <v>2</v>
      </c>
      <c r="C82" s="1">
        <v>2</v>
      </c>
      <c r="D82" s="1">
        <v>3</v>
      </c>
    </row>
    <row r="83" spans="1:4" x14ac:dyDescent="0.2">
      <c r="A83">
        <v>82</v>
      </c>
      <c r="B83" s="1">
        <v>2</v>
      </c>
      <c r="C83" s="1">
        <v>2</v>
      </c>
      <c r="D83" s="1">
        <v>4</v>
      </c>
    </row>
    <row r="84" spans="1:4" x14ac:dyDescent="0.2">
      <c r="A84">
        <v>83</v>
      </c>
      <c r="B84" s="1">
        <v>2</v>
      </c>
      <c r="C84" s="1">
        <v>2</v>
      </c>
      <c r="D84" s="1">
        <v>4</v>
      </c>
    </row>
    <row r="85" spans="1:4" x14ac:dyDescent="0.2">
      <c r="A85">
        <v>84</v>
      </c>
      <c r="B85" s="1">
        <v>2</v>
      </c>
      <c r="C85" s="1">
        <v>2</v>
      </c>
      <c r="D85" s="1">
        <v>3</v>
      </c>
    </row>
    <row r="86" spans="1:4" x14ac:dyDescent="0.2">
      <c r="A86">
        <v>85</v>
      </c>
      <c r="B86" s="1">
        <v>2</v>
      </c>
      <c r="C86" s="1">
        <v>1</v>
      </c>
      <c r="D86" s="1">
        <v>4</v>
      </c>
    </row>
    <row r="87" spans="1:4" x14ac:dyDescent="0.2">
      <c r="A87">
        <v>86</v>
      </c>
      <c r="B87" s="1">
        <v>2</v>
      </c>
      <c r="C87" s="1">
        <v>2</v>
      </c>
      <c r="D87" s="1">
        <v>3</v>
      </c>
    </row>
    <row r="88" spans="1:4" x14ac:dyDescent="0.2">
      <c r="A88">
        <v>87</v>
      </c>
      <c r="B88" s="1">
        <v>2</v>
      </c>
      <c r="C88" s="1">
        <v>2</v>
      </c>
      <c r="D88" s="1">
        <v>3</v>
      </c>
    </row>
    <row r="89" spans="1:4" x14ac:dyDescent="0.2">
      <c r="A89">
        <v>88</v>
      </c>
      <c r="B89" s="1">
        <v>2</v>
      </c>
      <c r="C89" s="1">
        <v>2</v>
      </c>
      <c r="D89" s="1">
        <v>2</v>
      </c>
    </row>
    <row r="90" spans="1:4" x14ac:dyDescent="0.2">
      <c r="A90">
        <v>89</v>
      </c>
      <c r="B90" s="1">
        <v>2</v>
      </c>
      <c r="C90" s="1">
        <v>1</v>
      </c>
      <c r="D90" s="1">
        <v>2</v>
      </c>
    </row>
    <row r="91" spans="1:4" x14ac:dyDescent="0.2">
      <c r="A91">
        <v>90</v>
      </c>
      <c r="B91" s="1">
        <v>2</v>
      </c>
      <c r="C91" s="1">
        <v>2</v>
      </c>
      <c r="D91" s="1">
        <v>1</v>
      </c>
    </row>
    <row r="92" spans="1:4" x14ac:dyDescent="0.2">
      <c r="A92">
        <v>91</v>
      </c>
      <c r="B92" s="1">
        <v>2</v>
      </c>
      <c r="C92" s="1">
        <v>1</v>
      </c>
      <c r="D92" s="1">
        <v>2</v>
      </c>
    </row>
    <row r="93" spans="1:4" x14ac:dyDescent="0.2">
      <c r="A93">
        <v>92</v>
      </c>
      <c r="B93" s="1">
        <v>2</v>
      </c>
      <c r="C93" s="1">
        <v>2</v>
      </c>
      <c r="D93" s="1">
        <v>3</v>
      </c>
    </row>
    <row r="94" spans="1:4" x14ac:dyDescent="0.2">
      <c r="A94">
        <v>93</v>
      </c>
      <c r="B94" s="1">
        <v>2</v>
      </c>
      <c r="C94" s="1">
        <v>1</v>
      </c>
      <c r="D94" s="1">
        <v>4</v>
      </c>
    </row>
    <row r="95" spans="1:4" x14ac:dyDescent="0.2">
      <c r="A95">
        <v>94</v>
      </c>
      <c r="B95" s="1">
        <v>2</v>
      </c>
      <c r="C95" s="1">
        <v>2</v>
      </c>
      <c r="D95" s="1">
        <v>3</v>
      </c>
    </row>
    <row r="96" spans="1:4" x14ac:dyDescent="0.2">
      <c r="A96">
        <v>95</v>
      </c>
      <c r="B96" s="1">
        <v>2</v>
      </c>
      <c r="C96" s="1">
        <v>2</v>
      </c>
      <c r="D96" s="1">
        <v>3</v>
      </c>
    </row>
    <row r="97" spans="1:4" x14ac:dyDescent="0.2">
      <c r="A97">
        <v>96</v>
      </c>
      <c r="B97" s="1">
        <v>2</v>
      </c>
      <c r="C97" s="1">
        <v>1</v>
      </c>
      <c r="D97" s="1">
        <v>1</v>
      </c>
    </row>
    <row r="98" spans="1:4" x14ac:dyDescent="0.2">
      <c r="A98">
        <v>97</v>
      </c>
      <c r="B98" s="1">
        <v>1</v>
      </c>
      <c r="C98" s="1">
        <v>2</v>
      </c>
      <c r="D98" s="1">
        <v>3</v>
      </c>
    </row>
    <row r="99" spans="1:4" x14ac:dyDescent="0.2">
      <c r="A99">
        <v>98</v>
      </c>
      <c r="B99" s="1">
        <v>2</v>
      </c>
      <c r="C99" s="1">
        <v>1</v>
      </c>
      <c r="D99" s="1">
        <v>3</v>
      </c>
    </row>
    <row r="100" spans="1:4" x14ac:dyDescent="0.2">
      <c r="A100">
        <v>99</v>
      </c>
      <c r="B100" s="1">
        <v>2</v>
      </c>
      <c r="C100" s="1">
        <v>2</v>
      </c>
      <c r="D100" s="1">
        <v>2</v>
      </c>
    </row>
    <row r="101" spans="1:4" x14ac:dyDescent="0.2">
      <c r="A101">
        <v>100</v>
      </c>
      <c r="B101" s="1">
        <v>1</v>
      </c>
      <c r="C101" s="1">
        <v>2</v>
      </c>
      <c r="D101" s="1">
        <v>4</v>
      </c>
    </row>
    <row r="102" spans="1:4" x14ac:dyDescent="0.2">
      <c r="A102">
        <v>101</v>
      </c>
      <c r="B102" s="1">
        <v>2</v>
      </c>
      <c r="C102" s="1">
        <v>2</v>
      </c>
      <c r="D102" s="1">
        <v>3</v>
      </c>
    </row>
    <row r="103" spans="1:4" x14ac:dyDescent="0.2">
      <c r="A103">
        <v>102</v>
      </c>
      <c r="B103" s="1">
        <v>2</v>
      </c>
      <c r="C103" s="1">
        <v>2</v>
      </c>
      <c r="D103" s="1">
        <v>2</v>
      </c>
    </row>
    <row r="104" spans="1:4" x14ac:dyDescent="0.2">
      <c r="A104">
        <v>103</v>
      </c>
      <c r="B104" s="1">
        <v>2</v>
      </c>
      <c r="C104" s="1">
        <v>2</v>
      </c>
      <c r="D104" s="1">
        <v>3</v>
      </c>
    </row>
    <row r="105" spans="1:4" x14ac:dyDescent="0.2">
      <c r="A105">
        <v>104</v>
      </c>
      <c r="B105" s="1">
        <v>2</v>
      </c>
      <c r="C105" s="1">
        <v>2</v>
      </c>
      <c r="D105" s="1">
        <v>2</v>
      </c>
    </row>
    <row r="106" spans="1:4" x14ac:dyDescent="0.2">
      <c r="A106">
        <v>105</v>
      </c>
      <c r="B106" s="1">
        <v>2</v>
      </c>
      <c r="C106" s="1">
        <v>2</v>
      </c>
      <c r="D106" s="1">
        <v>3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2</v>
      </c>
      <c r="D108" s="1">
        <v>3</v>
      </c>
    </row>
    <row r="109" spans="1:4" x14ac:dyDescent="0.2">
      <c r="A109">
        <v>108</v>
      </c>
      <c r="B109" s="1">
        <v>2</v>
      </c>
      <c r="C109" s="1">
        <v>2</v>
      </c>
      <c r="D109" s="1">
        <v>2</v>
      </c>
    </row>
    <row r="110" spans="1:4" x14ac:dyDescent="0.2">
      <c r="A110">
        <v>109</v>
      </c>
      <c r="B110" s="1">
        <v>2</v>
      </c>
      <c r="C110" s="1">
        <v>2</v>
      </c>
      <c r="D110" s="1">
        <v>3</v>
      </c>
    </row>
    <row r="111" spans="1:4" x14ac:dyDescent="0.2">
      <c r="A111">
        <v>110</v>
      </c>
      <c r="B111" s="1">
        <v>2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2</v>
      </c>
      <c r="D112" s="1">
        <v>3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2</v>
      </c>
      <c r="D114" s="1">
        <v>3</v>
      </c>
    </row>
    <row r="115" spans="1:4" x14ac:dyDescent="0.2">
      <c r="A115">
        <v>114</v>
      </c>
      <c r="B115" s="1">
        <v>2</v>
      </c>
      <c r="C115" s="1">
        <v>2</v>
      </c>
      <c r="D115" s="1">
        <v>4</v>
      </c>
    </row>
    <row r="116" spans="1:4" x14ac:dyDescent="0.2">
      <c r="A116">
        <v>115</v>
      </c>
      <c r="B116" s="1">
        <v>2</v>
      </c>
      <c r="C116" s="1">
        <v>1</v>
      </c>
      <c r="D116" s="1">
        <v>2</v>
      </c>
    </row>
    <row r="117" spans="1:4" x14ac:dyDescent="0.2">
      <c r="A117">
        <v>116</v>
      </c>
      <c r="B117" s="1">
        <v>1</v>
      </c>
      <c r="C117" s="1">
        <v>1</v>
      </c>
      <c r="D117" s="1">
        <v>4</v>
      </c>
    </row>
    <row r="118" spans="1:4" x14ac:dyDescent="0.2">
      <c r="A118">
        <v>117</v>
      </c>
      <c r="B118" s="1">
        <v>2</v>
      </c>
      <c r="C118" s="1">
        <v>1</v>
      </c>
      <c r="D118" s="1">
        <v>4</v>
      </c>
    </row>
    <row r="119" spans="1:4" x14ac:dyDescent="0.2">
      <c r="A119">
        <v>118</v>
      </c>
      <c r="B119" s="1">
        <v>2</v>
      </c>
      <c r="C119" s="1">
        <v>2</v>
      </c>
      <c r="D119" s="1">
        <v>2</v>
      </c>
    </row>
    <row r="120" spans="1:4" x14ac:dyDescent="0.2">
      <c r="A120">
        <v>119</v>
      </c>
      <c r="B120" s="1">
        <v>2</v>
      </c>
      <c r="C120" s="1">
        <v>2</v>
      </c>
      <c r="D120" s="1">
        <v>3</v>
      </c>
    </row>
    <row r="121" spans="1:4" x14ac:dyDescent="0.2">
      <c r="A121">
        <v>120</v>
      </c>
      <c r="B121" s="1">
        <v>2</v>
      </c>
      <c r="C121" s="1">
        <v>1</v>
      </c>
      <c r="D121" s="1">
        <v>3</v>
      </c>
    </row>
    <row r="122" spans="1:4" x14ac:dyDescent="0.2">
      <c r="A122">
        <v>121</v>
      </c>
      <c r="B122" s="1">
        <v>2</v>
      </c>
      <c r="C122" s="1">
        <v>2</v>
      </c>
      <c r="D122" s="1">
        <v>4</v>
      </c>
    </row>
    <row r="123" spans="1:4" x14ac:dyDescent="0.2">
      <c r="A123">
        <v>122</v>
      </c>
      <c r="B123" s="1">
        <v>2</v>
      </c>
      <c r="C123" s="1">
        <v>1</v>
      </c>
      <c r="D123" s="1">
        <v>3</v>
      </c>
    </row>
    <row r="124" spans="1:4" x14ac:dyDescent="0.2">
      <c r="A124">
        <v>123</v>
      </c>
      <c r="B124" s="1">
        <v>2</v>
      </c>
      <c r="C124" s="1">
        <v>2</v>
      </c>
      <c r="D124" s="1">
        <v>2</v>
      </c>
    </row>
    <row r="125" spans="1:4" x14ac:dyDescent="0.2">
      <c r="A125">
        <v>124</v>
      </c>
      <c r="B125" s="1">
        <v>2</v>
      </c>
      <c r="C125" s="1">
        <v>2</v>
      </c>
      <c r="D125" s="1">
        <v>-77</v>
      </c>
    </row>
    <row r="126" spans="1:4" x14ac:dyDescent="0.2">
      <c r="A126">
        <v>125</v>
      </c>
      <c r="B126" s="1">
        <v>2</v>
      </c>
      <c r="C126" s="1">
        <v>1</v>
      </c>
      <c r="D126" s="1">
        <v>2</v>
      </c>
    </row>
    <row r="127" spans="1:4" x14ac:dyDescent="0.2">
      <c r="A127">
        <v>126</v>
      </c>
      <c r="B127" s="1">
        <v>2</v>
      </c>
      <c r="C127" s="1">
        <v>2</v>
      </c>
      <c r="D127" s="1">
        <v>2</v>
      </c>
    </row>
    <row r="128" spans="1:4" x14ac:dyDescent="0.2">
      <c r="A128">
        <v>127</v>
      </c>
      <c r="B128" s="1">
        <v>2</v>
      </c>
      <c r="C128" s="1">
        <v>2</v>
      </c>
      <c r="D128" s="1">
        <v>3</v>
      </c>
    </row>
    <row r="129" spans="1:4" x14ac:dyDescent="0.2">
      <c r="A129">
        <v>128</v>
      </c>
      <c r="B129" s="1">
        <v>2</v>
      </c>
      <c r="C129" s="1">
        <v>2</v>
      </c>
      <c r="D129" s="1">
        <v>2</v>
      </c>
    </row>
    <row r="130" spans="1:4" x14ac:dyDescent="0.2">
      <c r="A130">
        <v>129</v>
      </c>
      <c r="B130" s="1">
        <v>2</v>
      </c>
      <c r="C130" s="1">
        <v>1</v>
      </c>
      <c r="D130" s="1">
        <v>1</v>
      </c>
    </row>
    <row r="131" spans="1:4" x14ac:dyDescent="0.2">
      <c r="A131">
        <v>130</v>
      </c>
      <c r="B131" s="1">
        <v>2</v>
      </c>
      <c r="C131" s="1">
        <v>2</v>
      </c>
      <c r="D131" s="1">
        <v>3</v>
      </c>
    </row>
    <row r="132" spans="1:4" x14ac:dyDescent="0.2">
      <c r="A132">
        <v>131</v>
      </c>
      <c r="B132" s="1">
        <v>2</v>
      </c>
      <c r="C132" s="1">
        <v>2</v>
      </c>
      <c r="D132" s="1">
        <v>1</v>
      </c>
    </row>
    <row r="133" spans="1:4" x14ac:dyDescent="0.2">
      <c r="A133">
        <v>132</v>
      </c>
      <c r="B133" s="1">
        <v>2</v>
      </c>
      <c r="C133" s="1">
        <v>2</v>
      </c>
      <c r="D133" s="1">
        <v>3</v>
      </c>
    </row>
    <row r="134" spans="1:4" x14ac:dyDescent="0.2">
      <c r="A134">
        <v>133</v>
      </c>
      <c r="B134" s="1">
        <v>2</v>
      </c>
      <c r="C134" s="1">
        <v>2</v>
      </c>
      <c r="D134" s="1">
        <v>2</v>
      </c>
    </row>
    <row r="135" spans="1:4" x14ac:dyDescent="0.2">
      <c r="A135">
        <v>134</v>
      </c>
      <c r="B135" s="1">
        <v>2</v>
      </c>
      <c r="C135" s="1">
        <v>1</v>
      </c>
      <c r="D135" s="1">
        <v>1</v>
      </c>
    </row>
    <row r="136" spans="1:4" x14ac:dyDescent="0.2">
      <c r="A136">
        <v>135</v>
      </c>
      <c r="B136" s="1">
        <v>2</v>
      </c>
      <c r="C136" s="1">
        <v>2</v>
      </c>
      <c r="D136" s="1">
        <v>2</v>
      </c>
    </row>
    <row r="137" spans="1:4" x14ac:dyDescent="0.2">
      <c r="A137">
        <v>136</v>
      </c>
      <c r="B137" s="1">
        <v>2</v>
      </c>
      <c r="C137" s="1">
        <v>2</v>
      </c>
      <c r="D137" s="1">
        <v>3</v>
      </c>
    </row>
    <row r="138" spans="1:4" x14ac:dyDescent="0.2">
      <c r="A138">
        <v>137</v>
      </c>
      <c r="B138" s="1">
        <v>2</v>
      </c>
      <c r="C138" s="1">
        <v>2</v>
      </c>
      <c r="D138" s="1">
        <v>3</v>
      </c>
    </row>
    <row r="139" spans="1:4" x14ac:dyDescent="0.2">
      <c r="A139">
        <v>138</v>
      </c>
      <c r="B139" s="1">
        <v>2</v>
      </c>
      <c r="C139" s="1">
        <v>2</v>
      </c>
      <c r="D139" s="1">
        <v>3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DA1-562C-41B7-94D1-96B38A3BC854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48</v>
      </c>
      <c r="C1" s="1" t="s">
        <v>49</v>
      </c>
      <c r="D1" s="1" t="s">
        <v>50</v>
      </c>
    </row>
    <row r="2" spans="1:12" ht="13.5" thickBot="1" x14ac:dyDescent="0.25">
      <c r="A2">
        <v>1</v>
      </c>
      <c r="B2" s="1">
        <v>2</v>
      </c>
      <c r="C2" s="1">
        <v>1</v>
      </c>
      <c r="D2" s="1">
        <v>2</v>
      </c>
    </row>
    <row r="3" spans="1:12" x14ac:dyDescent="0.2">
      <c r="A3">
        <v>2</v>
      </c>
      <c r="B3" s="1">
        <v>2</v>
      </c>
      <c r="C3" s="1">
        <v>1</v>
      </c>
      <c r="D3" s="1">
        <v>4</v>
      </c>
      <c r="G3" s="8" t="s">
        <v>188</v>
      </c>
      <c r="H3" s="9" t="s">
        <v>48</v>
      </c>
      <c r="I3" s="10"/>
      <c r="J3" s="10" t="s">
        <v>235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1</v>
      </c>
      <c r="D4" s="1">
        <v>3</v>
      </c>
      <c r="H4" s="12"/>
      <c r="I4" s="3">
        <v>1</v>
      </c>
      <c r="J4" s="23" t="s">
        <v>193</v>
      </c>
      <c r="K4">
        <f>COUNTIF(B2:B139,"1")</f>
        <v>7</v>
      </c>
      <c r="L4" s="13">
        <f>K4/K6</f>
        <v>5.8333333333333334E-2</v>
      </c>
    </row>
    <row r="5" spans="1:12" ht="15" x14ac:dyDescent="0.25">
      <c r="A5">
        <v>4</v>
      </c>
      <c r="B5" s="1">
        <v>1</v>
      </c>
      <c r="C5" s="1">
        <v>1</v>
      </c>
      <c r="D5" s="1">
        <v>4</v>
      </c>
      <c r="H5" s="12"/>
      <c r="I5" s="3">
        <v>2</v>
      </c>
      <c r="J5" s="3" t="s">
        <v>194</v>
      </c>
      <c r="K5">
        <f>COUNTIF(B2:B139,"2")</f>
        <v>113</v>
      </c>
      <c r="L5" s="13">
        <f>K5/K6</f>
        <v>0.94166666666666665</v>
      </c>
    </row>
    <row r="6" spans="1:12" x14ac:dyDescent="0.2">
      <c r="A6">
        <v>5</v>
      </c>
      <c r="B6" s="1">
        <v>2</v>
      </c>
      <c r="C6" s="1">
        <v>1</v>
      </c>
      <c r="D6" s="1">
        <v>2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4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2</v>
      </c>
      <c r="C9" s="1">
        <v>1</v>
      </c>
      <c r="D9" s="1">
        <v>4</v>
      </c>
    </row>
    <row r="10" spans="1:12" x14ac:dyDescent="0.2">
      <c r="A10">
        <v>9</v>
      </c>
      <c r="B10" s="1">
        <v>2</v>
      </c>
      <c r="C10" s="1">
        <v>1</v>
      </c>
      <c r="D10" s="1">
        <v>4</v>
      </c>
      <c r="H10" s="9" t="s">
        <v>49</v>
      </c>
      <c r="I10" s="10"/>
      <c r="J10" s="10" t="s">
        <v>236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2</v>
      </c>
      <c r="C11" s="1">
        <v>1</v>
      </c>
      <c r="D11" s="1">
        <v>4</v>
      </c>
      <c r="H11" s="12"/>
      <c r="I11" s="3">
        <v>1</v>
      </c>
      <c r="J11" s="3" t="s">
        <v>193</v>
      </c>
      <c r="K11">
        <f>COUNTIF(C2:C139,"1")</f>
        <v>109</v>
      </c>
      <c r="L11" s="13">
        <f>K11/K13</f>
        <v>0.90833333333333333</v>
      </c>
    </row>
    <row r="12" spans="1:12" ht="15" x14ac:dyDescent="0.25">
      <c r="A12">
        <v>11</v>
      </c>
      <c r="B12" s="1">
        <v>2</v>
      </c>
      <c r="C12" s="1">
        <v>1</v>
      </c>
      <c r="D12" s="1">
        <v>3</v>
      </c>
      <c r="H12" s="12"/>
      <c r="I12" s="3">
        <v>2</v>
      </c>
      <c r="J12" s="3" t="s">
        <v>194</v>
      </c>
      <c r="K12">
        <f>COUNTIF(C2:C139,"2")</f>
        <v>11</v>
      </c>
      <c r="L12" s="13">
        <f>K12/K13</f>
        <v>9.166666666666666E-2</v>
      </c>
    </row>
    <row r="13" spans="1:12" x14ac:dyDescent="0.2">
      <c r="A13">
        <v>12</v>
      </c>
      <c r="B13" s="1">
        <v>2</v>
      </c>
      <c r="C13" s="1">
        <v>1</v>
      </c>
      <c r="D13" s="1">
        <v>3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2</v>
      </c>
      <c r="C14" s="1">
        <v>1</v>
      </c>
      <c r="D14" s="1">
        <v>4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2</v>
      </c>
      <c r="C15" s="1">
        <v>1</v>
      </c>
      <c r="D15" s="1">
        <v>4</v>
      </c>
    </row>
    <row r="16" spans="1:12" ht="13.5" thickBot="1" x14ac:dyDescent="0.25">
      <c r="A16">
        <v>15</v>
      </c>
      <c r="B16" s="1">
        <v>2</v>
      </c>
      <c r="C16" s="1">
        <v>1</v>
      </c>
      <c r="D16" s="1">
        <v>4</v>
      </c>
    </row>
    <row r="17" spans="1:12" x14ac:dyDescent="0.2">
      <c r="A17">
        <v>16</v>
      </c>
      <c r="B17" s="1">
        <v>1</v>
      </c>
      <c r="C17" s="1">
        <v>1</v>
      </c>
      <c r="D17" s="1">
        <v>4</v>
      </c>
      <c r="H17" s="9" t="s">
        <v>50</v>
      </c>
      <c r="I17" s="10"/>
      <c r="J17" s="10" t="s">
        <v>237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1</v>
      </c>
      <c r="D18" s="1">
        <v>3</v>
      </c>
      <c r="H18" s="12"/>
      <c r="I18" s="3">
        <v>1</v>
      </c>
      <c r="J18" s="3" t="s">
        <v>197</v>
      </c>
      <c r="K18">
        <f>COUNTIF(D2:D139,"1")</f>
        <v>3</v>
      </c>
      <c r="L18" s="13">
        <f>K18/K22</f>
        <v>2.5000000000000001E-2</v>
      </c>
    </row>
    <row r="19" spans="1:12" ht="15" x14ac:dyDescent="0.25">
      <c r="A19">
        <v>18</v>
      </c>
      <c r="B19" s="1">
        <v>2</v>
      </c>
      <c r="C19" s="1">
        <v>1</v>
      </c>
      <c r="D19" s="1">
        <v>4</v>
      </c>
      <c r="H19" s="12"/>
      <c r="I19" s="3">
        <v>2</v>
      </c>
      <c r="J19" s="3" t="s">
        <v>198</v>
      </c>
      <c r="K19">
        <f>COUNTIF(D2:D139,"2")</f>
        <v>24</v>
      </c>
      <c r="L19" s="13">
        <f>K19/K22</f>
        <v>0.2</v>
      </c>
    </row>
    <row r="20" spans="1:12" ht="15" x14ac:dyDescent="0.25">
      <c r="A20">
        <v>19</v>
      </c>
      <c r="B20" s="1">
        <v>2</v>
      </c>
      <c r="C20" s="1">
        <v>2</v>
      </c>
      <c r="D20" s="1">
        <v>3</v>
      </c>
      <c r="H20" s="12"/>
      <c r="I20" s="3">
        <v>3</v>
      </c>
      <c r="J20" s="3" t="s">
        <v>199</v>
      </c>
      <c r="K20">
        <f>COUNTIF(D2:D139,"3")</f>
        <v>45</v>
      </c>
      <c r="L20" s="13">
        <f>K20/K22</f>
        <v>0.375</v>
      </c>
    </row>
    <row r="21" spans="1:12" ht="15" x14ac:dyDescent="0.25">
      <c r="A21">
        <v>20</v>
      </c>
      <c r="B21" s="1">
        <v>2</v>
      </c>
      <c r="C21" s="1">
        <v>1</v>
      </c>
      <c r="D21" s="1">
        <v>2</v>
      </c>
      <c r="H21" s="12"/>
      <c r="I21" s="3">
        <v>4</v>
      </c>
      <c r="J21" s="3" t="s">
        <v>200</v>
      </c>
      <c r="K21">
        <f>COUNTIF(D2:D139,"4")</f>
        <v>48</v>
      </c>
      <c r="L21" s="13">
        <f>K21/K22</f>
        <v>0.4</v>
      </c>
    </row>
    <row r="22" spans="1:12" x14ac:dyDescent="0.2">
      <c r="A22">
        <v>21</v>
      </c>
      <c r="B22" s="1">
        <v>2</v>
      </c>
      <c r="C22" s="1">
        <v>1</v>
      </c>
      <c r="D22" s="1">
        <v>2</v>
      </c>
      <c r="H22" s="12"/>
      <c r="I22" t="s">
        <v>179</v>
      </c>
      <c r="K22">
        <f>K18+K19+K20+K21</f>
        <v>120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4</v>
      </c>
      <c r="H23" s="14"/>
      <c r="I23" s="15" t="s">
        <v>180</v>
      </c>
      <c r="J23" s="15"/>
      <c r="K23" s="15">
        <f>COUNTIF(D2:D139,"-77")</f>
        <v>18</v>
      </c>
      <c r="L23" s="16"/>
    </row>
    <row r="24" spans="1:12" x14ac:dyDescent="0.2">
      <c r="A24">
        <v>23</v>
      </c>
      <c r="B24" s="1">
        <v>2</v>
      </c>
      <c r="C24" s="1">
        <v>1</v>
      </c>
      <c r="D24" s="1">
        <v>3</v>
      </c>
    </row>
    <row r="25" spans="1:12" ht="13.5" thickBot="1" x14ac:dyDescent="0.25">
      <c r="A25">
        <v>24</v>
      </c>
      <c r="B25" s="1">
        <v>2</v>
      </c>
      <c r="C25" s="1">
        <v>1</v>
      </c>
      <c r="D25" s="1">
        <v>4</v>
      </c>
    </row>
    <row r="26" spans="1:12" x14ac:dyDescent="0.2">
      <c r="A26">
        <v>25</v>
      </c>
      <c r="B26" s="1">
        <v>2</v>
      </c>
      <c r="C26" s="1">
        <v>1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1</v>
      </c>
      <c r="D27" s="1">
        <v>4</v>
      </c>
      <c r="H27" s="12"/>
      <c r="J27" t="s">
        <v>202</v>
      </c>
      <c r="K27">
        <f>COUNTIFS(B2:B139,"1",C2:C139,"1")</f>
        <v>7</v>
      </c>
      <c r="L27" s="13">
        <f>K27/K29</f>
        <v>1</v>
      </c>
    </row>
    <row r="28" spans="1:12" x14ac:dyDescent="0.2">
      <c r="A28">
        <v>27</v>
      </c>
      <c r="B28" s="1">
        <v>2</v>
      </c>
      <c r="C28" s="1">
        <v>1</v>
      </c>
      <c r="D28" s="1">
        <v>3</v>
      </c>
      <c r="H28" s="12"/>
      <c r="J28" t="s">
        <v>203</v>
      </c>
      <c r="K28">
        <f>COUNTIFS(B2:B139,"1",C2:C139,"2")</f>
        <v>0</v>
      </c>
      <c r="L28" s="13">
        <f>K28/K29</f>
        <v>0</v>
      </c>
    </row>
    <row r="29" spans="1:12" ht="13.5" thickBot="1" x14ac:dyDescent="0.25">
      <c r="A29">
        <v>28</v>
      </c>
      <c r="B29" s="1">
        <v>2</v>
      </c>
      <c r="C29" s="1">
        <v>1</v>
      </c>
      <c r="D29" s="1">
        <v>4</v>
      </c>
      <c r="H29" s="14"/>
      <c r="I29" s="21" t="s">
        <v>204</v>
      </c>
      <c r="J29" s="21" t="s">
        <v>205</v>
      </c>
      <c r="K29" s="21">
        <f>K4</f>
        <v>7</v>
      </c>
      <c r="L29" s="17">
        <f>K29/K29</f>
        <v>1</v>
      </c>
    </row>
    <row r="30" spans="1:12" x14ac:dyDescent="0.2">
      <c r="A30">
        <v>29</v>
      </c>
      <c r="B30" s="1">
        <v>2</v>
      </c>
      <c r="C30" s="1">
        <v>1</v>
      </c>
      <c r="D30" s="1">
        <v>3</v>
      </c>
    </row>
    <row r="31" spans="1:12" ht="13.5" thickBot="1" x14ac:dyDescent="0.25">
      <c r="A31">
        <v>30</v>
      </c>
      <c r="B31" s="1">
        <v>2</v>
      </c>
      <c r="C31" s="1">
        <v>1</v>
      </c>
      <c r="D31" s="1">
        <v>4</v>
      </c>
    </row>
    <row r="32" spans="1:12" x14ac:dyDescent="0.2">
      <c r="A32">
        <v>31</v>
      </c>
      <c r="B32" s="1">
        <v>2</v>
      </c>
      <c r="C32" s="1">
        <v>1</v>
      </c>
      <c r="D32" s="1">
        <v>2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2</v>
      </c>
      <c r="C33" s="1">
        <v>1</v>
      </c>
      <c r="D33" s="1">
        <v>3</v>
      </c>
      <c r="H33" s="12"/>
      <c r="J33" t="s">
        <v>207</v>
      </c>
      <c r="K33">
        <f>COUNTIFS(B2:B139,"2",C2:C139,"1")</f>
        <v>102</v>
      </c>
      <c r="L33" s="13">
        <f>K33/K35</f>
        <v>0.90265486725663713</v>
      </c>
    </row>
    <row r="34" spans="1:12" x14ac:dyDescent="0.2">
      <c r="A34">
        <v>33</v>
      </c>
      <c r="B34" s="1">
        <v>2</v>
      </c>
      <c r="C34" s="1">
        <v>1</v>
      </c>
      <c r="D34" s="1">
        <v>3</v>
      </c>
      <c r="H34" s="12"/>
      <c r="J34" t="s">
        <v>208</v>
      </c>
      <c r="K34">
        <f>COUNTIFS(B2:B139,"2",C2:C139,"2")</f>
        <v>11</v>
      </c>
      <c r="L34" s="13">
        <f>K34/K35</f>
        <v>9.7345132743362831E-2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113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1</v>
      </c>
      <c r="D36" s="1">
        <v>3</v>
      </c>
    </row>
    <row r="37" spans="1:12" ht="13.5" thickBot="1" x14ac:dyDescent="0.25">
      <c r="A37">
        <v>36</v>
      </c>
      <c r="B37" s="1">
        <v>2</v>
      </c>
      <c r="C37" s="1">
        <v>1</v>
      </c>
      <c r="D37" s="1">
        <v>4</v>
      </c>
    </row>
    <row r="38" spans="1:12" x14ac:dyDescent="0.2">
      <c r="A38">
        <v>37</v>
      </c>
      <c r="B38" s="1">
        <v>1</v>
      </c>
      <c r="C38" s="1">
        <v>1</v>
      </c>
      <c r="D38" s="1">
        <v>4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2</v>
      </c>
      <c r="C39" s="1">
        <v>1</v>
      </c>
      <c r="D39" s="1">
        <v>4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0</v>
      </c>
      <c r="L41" s="13">
        <f>K41/K51</f>
        <v>0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2</v>
      </c>
      <c r="L42" s="13">
        <f>K42/K51</f>
        <v>0.2857142857142857</v>
      </c>
    </row>
    <row r="43" spans="1:12" ht="15" x14ac:dyDescent="0.25">
      <c r="A43">
        <v>42</v>
      </c>
      <c r="B43" s="1">
        <v>2</v>
      </c>
      <c r="C43" s="1">
        <v>1</v>
      </c>
      <c r="D43" s="1">
        <v>4</v>
      </c>
      <c r="H43" s="12"/>
      <c r="J43" s="3" t="s">
        <v>200</v>
      </c>
      <c r="K43">
        <f>COUNTIFS(B2:B139,"1",C2:C139,"1",D2:D139,"4")</f>
        <v>5</v>
      </c>
      <c r="L43" s="13">
        <f>K43/K51</f>
        <v>0.7142857142857143</v>
      </c>
    </row>
    <row r="44" spans="1:12" x14ac:dyDescent="0.2">
      <c r="A44">
        <v>43</v>
      </c>
      <c r="B44" s="1">
        <v>2</v>
      </c>
      <c r="C44" s="1">
        <v>2</v>
      </c>
      <c r="D44" s="1">
        <v>2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2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1</v>
      </c>
      <c r="D46" s="1">
        <v>3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0</v>
      </c>
      <c r="L47" s="13">
        <f>K47/K51</f>
        <v>0</v>
      </c>
    </row>
    <row r="48" spans="1:12" ht="15" x14ac:dyDescent="0.25">
      <c r="A48">
        <v>47</v>
      </c>
      <c r="B48" s="1">
        <v>2</v>
      </c>
      <c r="C48" s="1">
        <v>1</v>
      </c>
      <c r="D48" s="1">
        <v>4</v>
      </c>
      <c r="H48" s="12"/>
      <c r="J48" s="3" t="s">
        <v>199</v>
      </c>
      <c r="K48">
        <f>COUNTIFS(B2:B139,"1",C2:C139,"2",D2:D139,"3")</f>
        <v>0</v>
      </c>
      <c r="L48" s="13">
        <f>K48/K51</f>
        <v>0</v>
      </c>
    </row>
    <row r="49" spans="1:12" ht="15" x14ac:dyDescent="0.25">
      <c r="A49">
        <v>48</v>
      </c>
      <c r="B49" s="1">
        <v>1</v>
      </c>
      <c r="C49" s="1">
        <v>1</v>
      </c>
      <c r="D49" s="1">
        <v>3</v>
      </c>
      <c r="H49" s="12"/>
      <c r="J49" s="3" t="s">
        <v>200</v>
      </c>
      <c r="K49">
        <f>COUNTIFS(B2:B139,"1",C2:C139,"2",D2:D139,"4")</f>
        <v>0</v>
      </c>
      <c r="L49" s="13">
        <f>K49/K51</f>
        <v>0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1</v>
      </c>
      <c r="D51" s="1">
        <v>4</v>
      </c>
      <c r="H51" s="12"/>
      <c r="I51" s="22" t="s">
        <v>179</v>
      </c>
      <c r="J51" s="22"/>
      <c r="K51" s="22">
        <f>K40+K41+K42+K43+K46+K47+K48+K49</f>
        <v>7</v>
      </c>
      <c r="L51" s="13">
        <f>K51/K51</f>
        <v>1</v>
      </c>
    </row>
    <row r="52" spans="1:12" ht="13.5" thickBot="1" x14ac:dyDescent="0.25">
      <c r="A52">
        <v>51</v>
      </c>
      <c r="B52" s="1">
        <v>2</v>
      </c>
      <c r="C52" s="1">
        <v>1</v>
      </c>
      <c r="D52" s="1">
        <v>4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1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1</v>
      </c>
      <c r="D54" s="1">
        <v>3</v>
      </c>
    </row>
    <row r="55" spans="1:12" x14ac:dyDescent="0.2">
      <c r="A55">
        <v>54</v>
      </c>
      <c r="B55" s="1">
        <v>2</v>
      </c>
      <c r="C55" s="1">
        <v>1</v>
      </c>
      <c r="D55" s="1">
        <v>4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2</v>
      </c>
      <c r="C56" s="1">
        <v>1</v>
      </c>
      <c r="D56" s="1">
        <v>4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2</v>
      </c>
      <c r="L57" s="13">
        <f>K57/K68</f>
        <v>1.7699115044247787E-2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19</v>
      </c>
      <c r="L58" s="13">
        <f>K58/K68</f>
        <v>0.16814159292035399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39</v>
      </c>
      <c r="L59" s="13">
        <f>K59/K68</f>
        <v>0.34513274336283184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42</v>
      </c>
      <c r="L60" s="13">
        <f>K60/K68</f>
        <v>0.37168141592920356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1</v>
      </c>
      <c r="D62" s="1">
        <v>4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1</v>
      </c>
      <c r="L63" s="13">
        <f>K63/K68</f>
        <v>8.8495575221238937E-3</v>
      </c>
    </row>
    <row r="64" spans="1:12" ht="15" x14ac:dyDescent="0.25">
      <c r="A64">
        <v>63</v>
      </c>
      <c r="B64" s="1">
        <v>2</v>
      </c>
      <c r="C64" s="1">
        <v>1</v>
      </c>
      <c r="D64" s="1">
        <v>2</v>
      </c>
      <c r="H64" s="12"/>
      <c r="J64" s="3" t="s">
        <v>198</v>
      </c>
      <c r="K64">
        <f>COUNTIFS(B2:B139,"2",C2:C139,"2",D2:D139,"2")</f>
        <v>5</v>
      </c>
      <c r="L64" s="13">
        <f>K64/K68</f>
        <v>4.4247787610619468E-2</v>
      </c>
    </row>
    <row r="65" spans="1:12" ht="15" x14ac:dyDescent="0.25">
      <c r="A65">
        <v>64</v>
      </c>
      <c r="B65" s="1">
        <v>2</v>
      </c>
      <c r="C65" s="1">
        <v>1</v>
      </c>
      <c r="D65" s="1">
        <v>3</v>
      </c>
      <c r="H65" s="12"/>
      <c r="J65" s="3" t="s">
        <v>199</v>
      </c>
      <c r="K65">
        <f>COUNTIFS(B2:B139,"2",C2:C139,"2",D2:D139,"3")</f>
        <v>4</v>
      </c>
      <c r="L65" s="13">
        <f>K65/K68</f>
        <v>3.5398230088495575E-2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1</v>
      </c>
      <c r="L66" s="13">
        <f>K66/K68</f>
        <v>8.8495575221238937E-3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1</v>
      </c>
      <c r="D68" s="1">
        <v>3</v>
      </c>
      <c r="H68" s="12"/>
      <c r="I68" s="20" t="s">
        <v>179</v>
      </c>
      <c r="J68" s="20"/>
      <c r="K68" s="20">
        <f>K57+K58+K59+K60+K63+K64+K65+K66</f>
        <v>113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1</v>
      </c>
      <c r="D69" s="1">
        <v>2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2</v>
      </c>
      <c r="C72" s="1">
        <v>1</v>
      </c>
      <c r="D72" s="1">
        <v>3</v>
      </c>
    </row>
    <row r="73" spans="1:12" x14ac:dyDescent="0.2">
      <c r="A73">
        <v>72</v>
      </c>
      <c r="B73" s="1">
        <v>2</v>
      </c>
      <c r="C73" s="1">
        <v>1</v>
      </c>
      <c r="D73" s="1">
        <v>2</v>
      </c>
    </row>
    <row r="74" spans="1:12" x14ac:dyDescent="0.2">
      <c r="A74">
        <v>73</v>
      </c>
      <c r="B74" s="1">
        <v>2</v>
      </c>
      <c r="C74" s="1">
        <v>1</v>
      </c>
      <c r="D74" s="1">
        <v>3</v>
      </c>
    </row>
    <row r="75" spans="1:12" x14ac:dyDescent="0.2">
      <c r="A75">
        <v>74</v>
      </c>
      <c r="B75" s="1">
        <v>2</v>
      </c>
      <c r="C75" s="1">
        <v>1</v>
      </c>
      <c r="D75" s="1">
        <v>4</v>
      </c>
    </row>
    <row r="76" spans="1:12" x14ac:dyDescent="0.2">
      <c r="A76">
        <v>75</v>
      </c>
      <c r="B76" s="1">
        <v>2</v>
      </c>
      <c r="C76" s="1">
        <v>1</v>
      </c>
      <c r="D76" s="1">
        <v>4</v>
      </c>
    </row>
    <row r="77" spans="1:12" x14ac:dyDescent="0.2">
      <c r="A77">
        <v>76</v>
      </c>
      <c r="B77" s="1">
        <v>2</v>
      </c>
      <c r="C77" s="1">
        <v>1</v>
      </c>
      <c r="D77" s="1">
        <v>2</v>
      </c>
    </row>
    <row r="78" spans="1:12" x14ac:dyDescent="0.2">
      <c r="A78">
        <v>77</v>
      </c>
      <c r="B78" s="1">
        <v>2</v>
      </c>
      <c r="C78" s="1">
        <v>2</v>
      </c>
      <c r="D78" s="1">
        <v>2</v>
      </c>
    </row>
    <row r="79" spans="1:12" x14ac:dyDescent="0.2">
      <c r="A79">
        <v>78</v>
      </c>
      <c r="B79" s="1">
        <v>2</v>
      </c>
      <c r="C79" s="1">
        <v>1</v>
      </c>
      <c r="D79" s="1">
        <v>3</v>
      </c>
    </row>
    <row r="80" spans="1:12" x14ac:dyDescent="0.2">
      <c r="A80">
        <v>79</v>
      </c>
      <c r="B80" s="1">
        <v>2</v>
      </c>
      <c r="C80" s="1">
        <v>1</v>
      </c>
      <c r="D80" s="1">
        <v>3</v>
      </c>
    </row>
    <row r="81" spans="1:4" x14ac:dyDescent="0.2">
      <c r="A81">
        <v>80</v>
      </c>
      <c r="B81" s="1">
        <v>2</v>
      </c>
      <c r="C81" s="1">
        <v>1</v>
      </c>
      <c r="D81" s="1">
        <v>3</v>
      </c>
    </row>
    <row r="82" spans="1:4" x14ac:dyDescent="0.2">
      <c r="A82">
        <v>81</v>
      </c>
      <c r="B82" s="1">
        <v>2</v>
      </c>
      <c r="C82" s="1">
        <v>1</v>
      </c>
      <c r="D82" s="1">
        <v>3</v>
      </c>
    </row>
    <row r="83" spans="1:4" x14ac:dyDescent="0.2">
      <c r="A83">
        <v>82</v>
      </c>
      <c r="B83" s="1">
        <v>2</v>
      </c>
      <c r="C83" s="1">
        <v>1</v>
      </c>
      <c r="D83" s="1">
        <v>3</v>
      </c>
    </row>
    <row r="84" spans="1:4" x14ac:dyDescent="0.2">
      <c r="A84">
        <v>83</v>
      </c>
      <c r="B84" s="1">
        <v>2</v>
      </c>
      <c r="C84" s="1">
        <v>1</v>
      </c>
      <c r="D84" s="1">
        <v>4</v>
      </c>
    </row>
    <row r="85" spans="1:4" x14ac:dyDescent="0.2">
      <c r="A85">
        <v>84</v>
      </c>
      <c r="B85" s="1">
        <v>2</v>
      </c>
      <c r="C85" s="1">
        <v>1</v>
      </c>
      <c r="D85" s="1">
        <v>4</v>
      </c>
    </row>
    <row r="86" spans="1:4" x14ac:dyDescent="0.2">
      <c r="A86">
        <v>85</v>
      </c>
      <c r="B86" s="1">
        <v>2</v>
      </c>
      <c r="C86" s="1">
        <v>1</v>
      </c>
      <c r="D86" s="1">
        <v>3</v>
      </c>
    </row>
    <row r="87" spans="1:4" x14ac:dyDescent="0.2">
      <c r="A87">
        <v>86</v>
      </c>
      <c r="B87" s="1">
        <v>2</v>
      </c>
      <c r="C87" s="1">
        <v>1</v>
      </c>
      <c r="D87" s="1">
        <v>2</v>
      </c>
    </row>
    <row r="88" spans="1:4" x14ac:dyDescent="0.2">
      <c r="A88">
        <v>87</v>
      </c>
      <c r="B88" s="1">
        <v>2</v>
      </c>
      <c r="C88" s="1">
        <v>1</v>
      </c>
      <c r="D88" s="1">
        <v>4</v>
      </c>
    </row>
    <row r="89" spans="1:4" x14ac:dyDescent="0.2">
      <c r="A89">
        <v>88</v>
      </c>
      <c r="B89" s="1">
        <v>2</v>
      </c>
      <c r="C89" s="1">
        <v>2</v>
      </c>
      <c r="D89" s="1">
        <v>2</v>
      </c>
    </row>
    <row r="90" spans="1:4" x14ac:dyDescent="0.2">
      <c r="A90">
        <v>89</v>
      </c>
      <c r="B90" s="1">
        <v>2</v>
      </c>
      <c r="C90" s="1">
        <v>1</v>
      </c>
      <c r="D90" s="1">
        <v>2</v>
      </c>
    </row>
    <row r="91" spans="1:4" x14ac:dyDescent="0.2">
      <c r="A91">
        <v>90</v>
      </c>
      <c r="B91" s="1">
        <v>2</v>
      </c>
      <c r="C91" s="1">
        <v>2</v>
      </c>
      <c r="D91" s="1">
        <v>1</v>
      </c>
    </row>
    <row r="92" spans="1:4" x14ac:dyDescent="0.2">
      <c r="A92">
        <v>91</v>
      </c>
      <c r="B92" s="1">
        <v>2</v>
      </c>
      <c r="C92" s="1">
        <v>1</v>
      </c>
      <c r="D92" s="1">
        <v>2</v>
      </c>
    </row>
    <row r="93" spans="1:4" x14ac:dyDescent="0.2">
      <c r="A93">
        <v>92</v>
      </c>
      <c r="B93" s="1">
        <v>2</v>
      </c>
      <c r="C93" s="1">
        <v>1</v>
      </c>
      <c r="D93" s="1">
        <v>3</v>
      </c>
    </row>
    <row r="94" spans="1:4" x14ac:dyDescent="0.2">
      <c r="A94">
        <v>93</v>
      </c>
      <c r="B94" s="1">
        <v>2</v>
      </c>
      <c r="C94" s="1">
        <v>1</v>
      </c>
      <c r="D94" s="1">
        <v>3</v>
      </c>
    </row>
    <row r="95" spans="1:4" x14ac:dyDescent="0.2">
      <c r="A95">
        <v>94</v>
      </c>
      <c r="B95" s="1">
        <v>2</v>
      </c>
      <c r="C95" s="1">
        <v>1</v>
      </c>
      <c r="D95" s="1">
        <v>2</v>
      </c>
    </row>
    <row r="96" spans="1:4" x14ac:dyDescent="0.2">
      <c r="A96">
        <v>95</v>
      </c>
      <c r="B96" s="1">
        <v>2</v>
      </c>
      <c r="C96" s="1">
        <v>2</v>
      </c>
      <c r="D96" s="1">
        <v>2</v>
      </c>
    </row>
    <row r="97" spans="1:4" x14ac:dyDescent="0.2">
      <c r="A97">
        <v>96</v>
      </c>
      <c r="B97" s="1">
        <v>2</v>
      </c>
      <c r="C97" s="1">
        <v>2</v>
      </c>
      <c r="D97" s="1">
        <v>3</v>
      </c>
    </row>
    <row r="98" spans="1:4" x14ac:dyDescent="0.2">
      <c r="A98">
        <v>97</v>
      </c>
      <c r="B98" s="1">
        <v>2</v>
      </c>
      <c r="C98" s="1">
        <v>1</v>
      </c>
      <c r="D98" s="1">
        <v>3</v>
      </c>
    </row>
    <row r="99" spans="1:4" x14ac:dyDescent="0.2">
      <c r="A99">
        <v>98</v>
      </c>
      <c r="B99" s="1">
        <v>2</v>
      </c>
      <c r="C99" s="1">
        <v>1</v>
      </c>
      <c r="D99" s="1">
        <v>3</v>
      </c>
    </row>
    <row r="100" spans="1:4" x14ac:dyDescent="0.2">
      <c r="A100">
        <v>99</v>
      </c>
      <c r="B100" s="1">
        <v>2</v>
      </c>
      <c r="C100" s="1">
        <v>1</v>
      </c>
      <c r="D100" s="1">
        <v>3</v>
      </c>
    </row>
    <row r="101" spans="1:4" x14ac:dyDescent="0.2">
      <c r="A101">
        <v>100</v>
      </c>
      <c r="B101" s="1">
        <v>2</v>
      </c>
      <c r="C101" s="1">
        <v>1</v>
      </c>
      <c r="D101" s="1">
        <v>3</v>
      </c>
    </row>
    <row r="102" spans="1:4" x14ac:dyDescent="0.2">
      <c r="A102">
        <v>101</v>
      </c>
      <c r="B102" s="1">
        <v>2</v>
      </c>
      <c r="C102" s="1">
        <v>1</v>
      </c>
      <c r="D102" s="1">
        <v>4</v>
      </c>
    </row>
    <row r="103" spans="1:4" x14ac:dyDescent="0.2">
      <c r="A103">
        <v>102</v>
      </c>
      <c r="B103" s="1">
        <v>2</v>
      </c>
      <c r="C103" s="1">
        <v>1</v>
      </c>
      <c r="D103" s="1">
        <v>2</v>
      </c>
    </row>
    <row r="104" spans="1:4" x14ac:dyDescent="0.2">
      <c r="A104">
        <v>103</v>
      </c>
      <c r="B104" s="1">
        <v>2</v>
      </c>
      <c r="C104" s="1">
        <v>1</v>
      </c>
      <c r="D104" s="1">
        <v>4</v>
      </c>
    </row>
    <row r="105" spans="1:4" x14ac:dyDescent="0.2">
      <c r="A105">
        <v>104</v>
      </c>
      <c r="B105" s="1">
        <v>1</v>
      </c>
      <c r="C105" s="1">
        <v>1</v>
      </c>
      <c r="D105" s="1">
        <v>4</v>
      </c>
    </row>
    <row r="106" spans="1:4" x14ac:dyDescent="0.2">
      <c r="A106">
        <v>105</v>
      </c>
      <c r="B106" s="1">
        <v>2</v>
      </c>
      <c r="C106" s="1">
        <v>1</v>
      </c>
      <c r="D106" s="1">
        <v>4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1</v>
      </c>
      <c r="D108" s="1">
        <v>2</v>
      </c>
    </row>
    <row r="109" spans="1:4" x14ac:dyDescent="0.2">
      <c r="A109">
        <v>108</v>
      </c>
      <c r="B109" s="1">
        <v>2</v>
      </c>
      <c r="C109" s="1">
        <v>1</v>
      </c>
      <c r="D109" s="1">
        <v>1</v>
      </c>
    </row>
    <row r="110" spans="1:4" x14ac:dyDescent="0.2">
      <c r="A110">
        <v>109</v>
      </c>
      <c r="B110" s="1">
        <v>2</v>
      </c>
      <c r="C110" s="1">
        <v>1</v>
      </c>
      <c r="D110" s="1">
        <v>4</v>
      </c>
    </row>
    <row r="111" spans="1:4" x14ac:dyDescent="0.2">
      <c r="A111">
        <v>110</v>
      </c>
      <c r="B111" s="1">
        <v>1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1</v>
      </c>
      <c r="D112" s="1">
        <v>2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1</v>
      </c>
      <c r="D114" s="1">
        <v>3</v>
      </c>
    </row>
    <row r="115" spans="1:4" x14ac:dyDescent="0.2">
      <c r="A115">
        <v>114</v>
      </c>
      <c r="B115" s="1">
        <v>2</v>
      </c>
      <c r="C115" s="1">
        <v>1</v>
      </c>
      <c r="D115" s="1">
        <v>4</v>
      </c>
    </row>
    <row r="116" spans="1:4" x14ac:dyDescent="0.2">
      <c r="A116">
        <v>115</v>
      </c>
      <c r="B116" s="1">
        <v>2</v>
      </c>
      <c r="C116" s="1">
        <v>1</v>
      </c>
      <c r="D116" s="1">
        <v>3</v>
      </c>
    </row>
    <row r="117" spans="1:4" x14ac:dyDescent="0.2">
      <c r="A117">
        <v>116</v>
      </c>
      <c r="B117" s="1">
        <v>1</v>
      </c>
      <c r="C117" s="1">
        <v>1</v>
      </c>
      <c r="D117" s="1">
        <v>4</v>
      </c>
    </row>
    <row r="118" spans="1:4" x14ac:dyDescent="0.2">
      <c r="A118">
        <v>117</v>
      </c>
      <c r="B118" s="1">
        <v>2</v>
      </c>
      <c r="C118" s="1">
        <v>1</v>
      </c>
      <c r="D118" s="1">
        <v>4</v>
      </c>
    </row>
    <row r="119" spans="1:4" x14ac:dyDescent="0.2">
      <c r="A119">
        <v>118</v>
      </c>
      <c r="B119" s="1">
        <v>2</v>
      </c>
      <c r="C119" s="1">
        <v>1</v>
      </c>
      <c r="D119" s="1">
        <v>4</v>
      </c>
    </row>
    <row r="120" spans="1:4" x14ac:dyDescent="0.2">
      <c r="A120">
        <v>119</v>
      </c>
      <c r="B120" s="1">
        <v>2</v>
      </c>
      <c r="C120" s="1">
        <v>1</v>
      </c>
      <c r="D120" s="1">
        <v>3</v>
      </c>
    </row>
    <row r="121" spans="1:4" x14ac:dyDescent="0.2">
      <c r="A121">
        <v>120</v>
      </c>
      <c r="B121" s="1">
        <v>2</v>
      </c>
      <c r="C121" s="1">
        <v>1</v>
      </c>
      <c r="D121" s="1">
        <v>4</v>
      </c>
    </row>
    <row r="122" spans="1:4" x14ac:dyDescent="0.2">
      <c r="A122">
        <v>121</v>
      </c>
      <c r="B122" s="1">
        <v>2</v>
      </c>
      <c r="C122" s="1">
        <v>1</v>
      </c>
      <c r="D122" s="1">
        <v>4</v>
      </c>
    </row>
    <row r="123" spans="1:4" x14ac:dyDescent="0.2">
      <c r="A123">
        <v>122</v>
      </c>
      <c r="B123" s="1">
        <v>2</v>
      </c>
      <c r="C123" s="1">
        <v>1</v>
      </c>
      <c r="D123" s="1">
        <v>3</v>
      </c>
    </row>
    <row r="124" spans="1:4" x14ac:dyDescent="0.2">
      <c r="A124">
        <v>123</v>
      </c>
      <c r="B124" s="1">
        <v>2</v>
      </c>
      <c r="C124" s="1">
        <v>1</v>
      </c>
      <c r="D124" s="1">
        <v>4</v>
      </c>
    </row>
    <row r="125" spans="1:4" x14ac:dyDescent="0.2">
      <c r="A125">
        <v>124</v>
      </c>
      <c r="B125" s="1">
        <v>2</v>
      </c>
      <c r="C125" s="1">
        <v>2</v>
      </c>
      <c r="D125" s="1">
        <v>3</v>
      </c>
    </row>
    <row r="126" spans="1:4" x14ac:dyDescent="0.2">
      <c r="A126">
        <v>125</v>
      </c>
      <c r="B126" s="1">
        <v>2</v>
      </c>
      <c r="C126" s="1">
        <v>1</v>
      </c>
      <c r="D126" s="1">
        <v>3</v>
      </c>
    </row>
    <row r="127" spans="1:4" x14ac:dyDescent="0.2">
      <c r="A127">
        <v>126</v>
      </c>
      <c r="B127" s="1">
        <v>2</v>
      </c>
      <c r="C127" s="1">
        <v>1</v>
      </c>
      <c r="D127" s="1">
        <v>3</v>
      </c>
    </row>
    <row r="128" spans="1:4" x14ac:dyDescent="0.2">
      <c r="A128">
        <v>127</v>
      </c>
      <c r="B128" s="1">
        <v>2</v>
      </c>
      <c r="C128" s="1">
        <v>1</v>
      </c>
      <c r="D128" s="1">
        <v>2</v>
      </c>
    </row>
    <row r="129" spans="1:4" x14ac:dyDescent="0.2">
      <c r="A129">
        <v>128</v>
      </c>
      <c r="B129" s="1">
        <v>2</v>
      </c>
      <c r="C129" s="1">
        <v>1</v>
      </c>
      <c r="D129" s="1">
        <v>3</v>
      </c>
    </row>
    <row r="130" spans="1:4" x14ac:dyDescent="0.2">
      <c r="A130">
        <v>129</v>
      </c>
      <c r="B130" s="1">
        <v>2</v>
      </c>
      <c r="C130" s="1">
        <v>1</v>
      </c>
      <c r="D130" s="1">
        <v>2</v>
      </c>
    </row>
    <row r="131" spans="1:4" x14ac:dyDescent="0.2">
      <c r="A131">
        <v>130</v>
      </c>
      <c r="B131" s="1">
        <v>2</v>
      </c>
      <c r="C131" s="1">
        <v>1</v>
      </c>
      <c r="D131" s="1">
        <v>4</v>
      </c>
    </row>
    <row r="132" spans="1:4" x14ac:dyDescent="0.2">
      <c r="A132">
        <v>131</v>
      </c>
      <c r="B132" s="1">
        <v>2</v>
      </c>
      <c r="C132" s="1">
        <v>1</v>
      </c>
      <c r="D132" s="1">
        <v>4</v>
      </c>
    </row>
    <row r="133" spans="1:4" x14ac:dyDescent="0.2">
      <c r="A133">
        <v>132</v>
      </c>
      <c r="B133" s="1">
        <v>2</v>
      </c>
      <c r="C133" s="1">
        <v>1</v>
      </c>
      <c r="D133" s="1">
        <v>3</v>
      </c>
    </row>
    <row r="134" spans="1:4" x14ac:dyDescent="0.2">
      <c r="A134">
        <v>133</v>
      </c>
      <c r="B134" s="1">
        <v>2</v>
      </c>
      <c r="C134" s="1">
        <v>1</v>
      </c>
      <c r="D134" s="1">
        <v>2</v>
      </c>
    </row>
    <row r="135" spans="1:4" x14ac:dyDescent="0.2">
      <c r="A135">
        <v>134</v>
      </c>
      <c r="B135" s="1">
        <v>2</v>
      </c>
      <c r="C135" s="1">
        <v>1</v>
      </c>
      <c r="D135" s="1">
        <v>4</v>
      </c>
    </row>
    <row r="136" spans="1:4" x14ac:dyDescent="0.2">
      <c r="A136">
        <v>135</v>
      </c>
      <c r="B136" s="1">
        <v>2</v>
      </c>
      <c r="C136" s="1">
        <v>1</v>
      </c>
      <c r="D136" s="1">
        <v>3</v>
      </c>
    </row>
    <row r="137" spans="1:4" x14ac:dyDescent="0.2">
      <c r="A137">
        <v>136</v>
      </c>
      <c r="B137" s="1">
        <v>2</v>
      </c>
      <c r="C137" s="1">
        <v>2</v>
      </c>
      <c r="D137" s="1">
        <v>4</v>
      </c>
    </row>
    <row r="138" spans="1:4" x14ac:dyDescent="0.2">
      <c r="A138">
        <v>137</v>
      </c>
      <c r="B138" s="1">
        <v>2</v>
      </c>
      <c r="C138" s="1">
        <v>1</v>
      </c>
      <c r="D138" s="1">
        <v>3</v>
      </c>
    </row>
    <row r="139" spans="1:4" x14ac:dyDescent="0.2">
      <c r="A139">
        <v>138</v>
      </c>
      <c r="B139" s="1">
        <v>2</v>
      </c>
      <c r="C139" s="1">
        <v>2</v>
      </c>
      <c r="D139" s="1">
        <v>3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2C72-4BA9-4A2A-93CF-C91A92CA7DAF}">
  <dimension ref="A1:L139"/>
  <sheetViews>
    <sheetView workbookViewId="0">
      <selection activeCell="F1" sqref="F1"/>
    </sheetView>
  </sheetViews>
  <sheetFormatPr baseColWidth="10" defaultRowHeight="12.75" x14ac:dyDescent="0.2"/>
  <cols>
    <col min="8" max="8" width="44.42578125" bestFit="1" customWidth="1"/>
    <col min="9" max="9" width="14.140625" bestFit="1" customWidth="1"/>
    <col min="10" max="10" width="33.85546875" bestFit="1" customWidth="1"/>
    <col min="12" max="12" width="30.28515625" bestFit="1" customWidth="1"/>
  </cols>
  <sheetData>
    <row r="1" spans="1:12" x14ac:dyDescent="0.2">
      <c r="A1" t="s">
        <v>177</v>
      </c>
      <c r="B1" s="1" t="s">
        <v>52</v>
      </c>
      <c r="C1" s="1" t="s">
        <v>53</v>
      </c>
      <c r="D1" s="1" t="s">
        <v>54</v>
      </c>
    </row>
    <row r="2" spans="1:12" ht="13.5" thickBot="1" x14ac:dyDescent="0.25">
      <c r="A2">
        <v>1</v>
      </c>
      <c r="B2" s="1">
        <v>2</v>
      </c>
      <c r="C2" s="1">
        <v>2</v>
      </c>
      <c r="D2" s="1">
        <v>2</v>
      </c>
    </row>
    <row r="3" spans="1:12" x14ac:dyDescent="0.2">
      <c r="A3">
        <v>2</v>
      </c>
      <c r="B3" s="1">
        <v>1</v>
      </c>
      <c r="C3" s="1">
        <v>2</v>
      </c>
      <c r="D3" s="1">
        <v>4</v>
      </c>
      <c r="G3" s="8" t="s">
        <v>188</v>
      </c>
      <c r="H3" s="9" t="s">
        <v>52</v>
      </c>
      <c r="I3" s="10"/>
      <c r="J3" s="10" t="s">
        <v>238</v>
      </c>
      <c r="K3" s="10" t="s">
        <v>178</v>
      </c>
      <c r="L3" s="11" t="s">
        <v>181</v>
      </c>
    </row>
    <row r="4" spans="1:12" ht="15" x14ac:dyDescent="0.25">
      <c r="A4">
        <v>3</v>
      </c>
      <c r="B4" s="1">
        <v>2</v>
      </c>
      <c r="C4" s="1">
        <v>2</v>
      </c>
      <c r="D4" s="1">
        <v>3</v>
      </c>
      <c r="H4" s="12"/>
      <c r="I4" s="3">
        <v>1</v>
      </c>
      <c r="J4" s="23" t="s">
        <v>193</v>
      </c>
      <c r="K4">
        <f>COUNTIF(B2:B139,"1")</f>
        <v>22</v>
      </c>
      <c r="L4" s="13">
        <f>K4/K6</f>
        <v>0.18333333333333332</v>
      </c>
    </row>
    <row r="5" spans="1:12" ht="15" x14ac:dyDescent="0.25">
      <c r="A5">
        <v>4</v>
      </c>
      <c r="B5" s="1">
        <v>2</v>
      </c>
      <c r="C5" s="1">
        <v>2</v>
      </c>
      <c r="D5" s="1">
        <v>2</v>
      </c>
      <c r="H5" s="12"/>
      <c r="I5" s="3">
        <v>2</v>
      </c>
      <c r="J5" s="3" t="s">
        <v>194</v>
      </c>
      <c r="K5">
        <f>COUNTIF(B2:B139,"2")</f>
        <v>98</v>
      </c>
      <c r="L5" s="13">
        <f>K5/K6</f>
        <v>0.81666666666666665</v>
      </c>
    </row>
    <row r="6" spans="1:12" x14ac:dyDescent="0.2">
      <c r="A6">
        <v>5</v>
      </c>
      <c r="B6" s="1">
        <v>2</v>
      </c>
      <c r="C6" s="1">
        <v>2</v>
      </c>
      <c r="D6" s="1">
        <v>3</v>
      </c>
      <c r="H6" s="12"/>
      <c r="I6" t="s">
        <v>179</v>
      </c>
      <c r="K6">
        <f>K4+K5</f>
        <v>120</v>
      </c>
      <c r="L6" s="13">
        <f>K6/K6</f>
        <v>1</v>
      </c>
    </row>
    <row r="7" spans="1:12" ht="13.5" thickBot="1" x14ac:dyDescent="0.25">
      <c r="A7">
        <v>6</v>
      </c>
      <c r="B7" s="1">
        <v>2</v>
      </c>
      <c r="C7" s="1">
        <v>1</v>
      </c>
      <c r="D7" s="1">
        <v>2</v>
      </c>
      <c r="H7" s="14"/>
      <c r="I7" s="15" t="s">
        <v>180</v>
      </c>
      <c r="J7" s="15"/>
      <c r="K7" s="15">
        <f>COUNTIF(B2:B139,"-77")</f>
        <v>18</v>
      </c>
      <c r="L7" s="16"/>
    </row>
    <row r="8" spans="1:12" x14ac:dyDescent="0.2">
      <c r="A8">
        <v>7</v>
      </c>
      <c r="B8" s="1">
        <v>-77</v>
      </c>
      <c r="C8" s="1">
        <v>-77</v>
      </c>
      <c r="D8" s="1">
        <v>-77</v>
      </c>
    </row>
    <row r="9" spans="1:12" ht="13.5" thickBot="1" x14ac:dyDescent="0.25">
      <c r="A9">
        <v>8</v>
      </c>
      <c r="B9" s="1">
        <v>1</v>
      </c>
      <c r="C9" s="1">
        <v>2</v>
      </c>
      <c r="D9" s="1">
        <v>4</v>
      </c>
    </row>
    <row r="10" spans="1:12" x14ac:dyDescent="0.2">
      <c r="A10">
        <v>9</v>
      </c>
      <c r="B10" s="1">
        <v>2</v>
      </c>
      <c r="C10" s="1">
        <v>1</v>
      </c>
      <c r="D10" s="1">
        <v>3</v>
      </c>
      <c r="H10" s="9" t="s">
        <v>53</v>
      </c>
      <c r="I10" s="10"/>
      <c r="J10" s="10" t="s">
        <v>239</v>
      </c>
      <c r="K10" s="10" t="s">
        <v>178</v>
      </c>
      <c r="L10" s="11" t="s">
        <v>181</v>
      </c>
    </row>
    <row r="11" spans="1:12" ht="15" x14ac:dyDescent="0.25">
      <c r="A11">
        <v>10</v>
      </c>
      <c r="B11" s="1">
        <v>1</v>
      </c>
      <c r="C11" s="1">
        <v>2</v>
      </c>
      <c r="D11" s="1">
        <v>4</v>
      </c>
      <c r="H11" s="12"/>
      <c r="I11" s="3">
        <v>1</v>
      </c>
      <c r="J11" s="3" t="s">
        <v>193</v>
      </c>
      <c r="K11">
        <f>COUNTIF(C2:C139,"1")</f>
        <v>29</v>
      </c>
      <c r="L11" s="13">
        <f>K11/K13</f>
        <v>0.24166666666666667</v>
      </c>
    </row>
    <row r="12" spans="1:12" ht="15" x14ac:dyDescent="0.25">
      <c r="A12">
        <v>11</v>
      </c>
      <c r="B12" s="1">
        <v>1</v>
      </c>
      <c r="C12" s="1">
        <v>2</v>
      </c>
      <c r="D12" s="1">
        <v>3</v>
      </c>
      <c r="H12" s="12"/>
      <c r="I12" s="3">
        <v>2</v>
      </c>
      <c r="J12" s="3" t="s">
        <v>194</v>
      </c>
      <c r="K12">
        <f>COUNTIF(C2:C139,"2")</f>
        <v>91</v>
      </c>
      <c r="L12" s="13">
        <f>K12/K13</f>
        <v>0.7583333333333333</v>
      </c>
    </row>
    <row r="13" spans="1:12" x14ac:dyDescent="0.2">
      <c r="A13">
        <v>12</v>
      </c>
      <c r="B13" s="1">
        <v>2</v>
      </c>
      <c r="C13" s="1">
        <v>1</v>
      </c>
      <c r="D13" s="1">
        <v>3</v>
      </c>
      <c r="H13" s="12"/>
      <c r="I13" t="s">
        <v>179</v>
      </c>
      <c r="K13">
        <f>K11+K12</f>
        <v>120</v>
      </c>
      <c r="L13" s="13">
        <f>K13/K13</f>
        <v>1</v>
      </c>
    </row>
    <row r="14" spans="1:12" ht="13.5" thickBot="1" x14ac:dyDescent="0.25">
      <c r="A14">
        <v>13</v>
      </c>
      <c r="B14" s="1">
        <v>1</v>
      </c>
      <c r="C14" s="1">
        <v>2</v>
      </c>
      <c r="D14" s="1">
        <v>4</v>
      </c>
      <c r="H14" s="14"/>
      <c r="I14" s="15" t="s">
        <v>180</v>
      </c>
      <c r="J14" s="15"/>
      <c r="K14" s="15">
        <f>COUNTIF(C2:C139,"-77")</f>
        <v>18</v>
      </c>
      <c r="L14" s="16"/>
    </row>
    <row r="15" spans="1:12" x14ac:dyDescent="0.2">
      <c r="A15">
        <v>14</v>
      </c>
      <c r="B15" s="1">
        <v>1</v>
      </c>
      <c r="C15" s="1">
        <v>2</v>
      </c>
      <c r="D15" s="1">
        <v>3</v>
      </c>
    </row>
    <row r="16" spans="1:12" ht="13.5" thickBot="1" x14ac:dyDescent="0.25">
      <c r="A16">
        <v>15</v>
      </c>
      <c r="B16" s="1">
        <v>2</v>
      </c>
      <c r="C16" s="1">
        <v>2</v>
      </c>
      <c r="D16" s="1">
        <v>4</v>
      </c>
    </row>
    <row r="17" spans="1:12" x14ac:dyDescent="0.2">
      <c r="A17">
        <v>16</v>
      </c>
      <c r="B17" s="1">
        <v>1</v>
      </c>
      <c r="C17" s="1">
        <v>2</v>
      </c>
      <c r="D17" s="1">
        <v>4</v>
      </c>
      <c r="H17" s="9" t="s">
        <v>54</v>
      </c>
      <c r="I17" s="10"/>
      <c r="J17" s="10" t="s">
        <v>240</v>
      </c>
      <c r="K17" s="10" t="s">
        <v>178</v>
      </c>
      <c r="L17" s="11" t="s">
        <v>181</v>
      </c>
    </row>
    <row r="18" spans="1:12" ht="15" x14ac:dyDescent="0.25">
      <c r="A18">
        <v>17</v>
      </c>
      <c r="B18" s="1">
        <v>2</v>
      </c>
      <c r="C18" s="1">
        <v>2</v>
      </c>
      <c r="D18" s="1">
        <v>3</v>
      </c>
      <c r="H18" s="12"/>
      <c r="I18" s="3">
        <v>1</v>
      </c>
      <c r="J18" s="3" t="s">
        <v>197</v>
      </c>
      <c r="K18">
        <f>COUNTIF(D2:D139,"1")</f>
        <v>5</v>
      </c>
      <c r="L18" s="13">
        <f>K18/K22</f>
        <v>4.1666666666666664E-2</v>
      </c>
    </row>
    <row r="19" spans="1:12" ht="15" x14ac:dyDescent="0.25">
      <c r="A19">
        <v>18</v>
      </c>
      <c r="B19" s="1">
        <v>2</v>
      </c>
      <c r="C19" s="1">
        <v>2</v>
      </c>
      <c r="D19" s="1">
        <v>4</v>
      </c>
      <c r="H19" s="12"/>
      <c r="I19" s="3">
        <v>2</v>
      </c>
      <c r="J19" s="3" t="s">
        <v>198</v>
      </c>
      <c r="K19">
        <f>COUNTIF(D2:D139,"2")</f>
        <v>18</v>
      </c>
      <c r="L19" s="13">
        <f>K19/K22</f>
        <v>0.15</v>
      </c>
    </row>
    <row r="20" spans="1:12" ht="15" x14ac:dyDescent="0.25">
      <c r="A20">
        <v>19</v>
      </c>
      <c r="B20" s="1">
        <v>2</v>
      </c>
      <c r="C20" s="1">
        <v>2</v>
      </c>
      <c r="D20" s="1">
        <v>4</v>
      </c>
      <c r="H20" s="12"/>
      <c r="I20" s="3">
        <v>3</v>
      </c>
      <c r="J20" s="3" t="s">
        <v>199</v>
      </c>
      <c r="K20">
        <f>COUNTIF(D2:D139,"3")</f>
        <v>58</v>
      </c>
      <c r="L20" s="13">
        <f>K20/K22</f>
        <v>0.48333333333333334</v>
      </c>
    </row>
    <row r="21" spans="1:12" ht="15" x14ac:dyDescent="0.25">
      <c r="A21">
        <v>20</v>
      </c>
      <c r="B21" s="1">
        <v>2</v>
      </c>
      <c r="C21" s="1">
        <v>2</v>
      </c>
      <c r="D21" s="1">
        <v>4</v>
      </c>
      <c r="H21" s="12"/>
      <c r="I21" s="3">
        <v>4</v>
      </c>
      <c r="J21" s="3" t="s">
        <v>200</v>
      </c>
      <c r="K21">
        <f>COUNTIF(D2:D139,"4")</f>
        <v>39</v>
      </c>
      <c r="L21" s="13">
        <f>K21/K22</f>
        <v>0.32500000000000001</v>
      </c>
    </row>
    <row r="22" spans="1:12" x14ac:dyDescent="0.2">
      <c r="A22">
        <v>21</v>
      </c>
      <c r="B22" s="1">
        <v>2</v>
      </c>
      <c r="C22" s="1">
        <v>2</v>
      </c>
      <c r="D22" s="1">
        <v>4</v>
      </c>
      <c r="H22" s="12"/>
      <c r="I22" t="s">
        <v>179</v>
      </c>
      <c r="K22">
        <f>K18+K19+K20+K21</f>
        <v>120</v>
      </c>
      <c r="L22" s="13">
        <f>K22/K22</f>
        <v>1</v>
      </c>
    </row>
    <row r="23" spans="1:12" ht="13.5" thickBot="1" x14ac:dyDescent="0.25">
      <c r="A23">
        <v>22</v>
      </c>
      <c r="B23" s="1">
        <v>2</v>
      </c>
      <c r="C23" s="1">
        <v>1</v>
      </c>
      <c r="D23" s="1">
        <v>3</v>
      </c>
      <c r="H23" s="14"/>
      <c r="I23" s="15" t="s">
        <v>180</v>
      </c>
      <c r="J23" s="15"/>
      <c r="K23" s="15">
        <f>COUNTIF(D2:D139,"-77")</f>
        <v>18</v>
      </c>
      <c r="L23" s="16"/>
    </row>
    <row r="24" spans="1:12" x14ac:dyDescent="0.2">
      <c r="A24">
        <v>23</v>
      </c>
      <c r="B24" s="1">
        <v>1</v>
      </c>
      <c r="C24" s="1">
        <v>2</v>
      </c>
      <c r="D24" s="1">
        <v>4</v>
      </c>
    </row>
    <row r="25" spans="1:12" ht="13.5" thickBot="1" x14ac:dyDescent="0.25">
      <c r="A25">
        <v>24</v>
      </c>
      <c r="B25" s="1">
        <v>2</v>
      </c>
      <c r="C25" s="1">
        <v>2</v>
      </c>
      <c r="D25" s="1">
        <v>3</v>
      </c>
    </row>
    <row r="26" spans="1:12" x14ac:dyDescent="0.2">
      <c r="A26">
        <v>25</v>
      </c>
      <c r="B26" s="1">
        <v>2</v>
      </c>
      <c r="C26" s="1">
        <v>2</v>
      </c>
      <c r="D26" s="1">
        <v>4</v>
      </c>
      <c r="H26" s="9" t="s">
        <v>201</v>
      </c>
      <c r="I26" s="10"/>
      <c r="J26" s="10"/>
      <c r="K26" s="10" t="s">
        <v>178</v>
      </c>
      <c r="L26" s="11" t="s">
        <v>181</v>
      </c>
    </row>
    <row r="27" spans="1:12" x14ac:dyDescent="0.2">
      <c r="A27">
        <v>26</v>
      </c>
      <c r="B27" s="1">
        <v>2</v>
      </c>
      <c r="C27" s="1">
        <v>2</v>
      </c>
      <c r="D27" s="1">
        <v>4</v>
      </c>
      <c r="H27" s="12"/>
      <c r="J27" t="s">
        <v>202</v>
      </c>
      <c r="K27">
        <f>COUNTIFS(B2:B139,"1",C2:C139,"1")</f>
        <v>1</v>
      </c>
      <c r="L27" s="13">
        <f>K27/K29</f>
        <v>4.5454545454545456E-2</v>
      </c>
    </row>
    <row r="28" spans="1:12" x14ac:dyDescent="0.2">
      <c r="A28">
        <v>27</v>
      </c>
      <c r="B28" s="1">
        <v>2</v>
      </c>
      <c r="C28" s="1">
        <v>2</v>
      </c>
      <c r="D28" s="1">
        <v>3</v>
      </c>
      <c r="H28" s="12"/>
      <c r="J28" t="s">
        <v>203</v>
      </c>
      <c r="K28">
        <f>COUNTIFS(B2:B139,"1",C2:C139,"2")</f>
        <v>21</v>
      </c>
      <c r="L28" s="13">
        <f>K28/K29</f>
        <v>0.95454545454545459</v>
      </c>
    </row>
    <row r="29" spans="1:12" ht="13.5" thickBot="1" x14ac:dyDescent="0.25">
      <c r="A29">
        <v>28</v>
      </c>
      <c r="B29" s="1">
        <v>1</v>
      </c>
      <c r="C29" s="1">
        <v>2</v>
      </c>
      <c r="D29" s="1">
        <v>4</v>
      </c>
      <c r="H29" s="14"/>
      <c r="I29" s="21" t="s">
        <v>204</v>
      </c>
      <c r="J29" s="21" t="s">
        <v>205</v>
      </c>
      <c r="K29" s="21">
        <f>K4</f>
        <v>22</v>
      </c>
      <c r="L29" s="17">
        <f>K29/K29</f>
        <v>1</v>
      </c>
    </row>
    <row r="30" spans="1:12" x14ac:dyDescent="0.2">
      <c r="A30">
        <v>29</v>
      </c>
      <c r="B30" s="1">
        <v>1</v>
      </c>
      <c r="C30" s="1">
        <v>2</v>
      </c>
      <c r="D30" s="1">
        <v>4</v>
      </c>
    </row>
    <row r="31" spans="1:12" ht="13.5" thickBot="1" x14ac:dyDescent="0.25">
      <c r="A31">
        <v>30</v>
      </c>
      <c r="B31" s="1">
        <v>2</v>
      </c>
      <c r="C31" s="1">
        <v>2</v>
      </c>
      <c r="D31" s="1">
        <v>3</v>
      </c>
    </row>
    <row r="32" spans="1:12" x14ac:dyDescent="0.2">
      <c r="A32">
        <v>31</v>
      </c>
      <c r="B32" s="1">
        <v>1</v>
      </c>
      <c r="C32" s="1">
        <v>2</v>
      </c>
      <c r="D32" s="1">
        <v>3</v>
      </c>
      <c r="H32" s="9" t="s">
        <v>206</v>
      </c>
      <c r="I32" s="10"/>
      <c r="J32" s="10"/>
      <c r="K32" s="10" t="s">
        <v>178</v>
      </c>
      <c r="L32" s="11" t="s">
        <v>181</v>
      </c>
    </row>
    <row r="33" spans="1:12" x14ac:dyDescent="0.2">
      <c r="A33">
        <v>32</v>
      </c>
      <c r="B33" s="1">
        <v>1</v>
      </c>
      <c r="C33" s="1">
        <v>2</v>
      </c>
      <c r="D33" s="1">
        <v>4</v>
      </c>
      <c r="H33" s="12"/>
      <c r="J33" t="s">
        <v>207</v>
      </c>
      <c r="K33">
        <f>COUNTIFS(B2:B139,"2",C2:C139,"1")</f>
        <v>28</v>
      </c>
      <c r="L33" s="13">
        <f>K33/K35</f>
        <v>0.2857142857142857</v>
      </c>
    </row>
    <row r="34" spans="1:12" x14ac:dyDescent="0.2">
      <c r="A34">
        <v>33</v>
      </c>
      <c r="B34" s="1">
        <v>2</v>
      </c>
      <c r="C34" s="1">
        <v>2</v>
      </c>
      <c r="D34" s="1">
        <v>3</v>
      </c>
      <c r="H34" s="12"/>
      <c r="J34" t="s">
        <v>208</v>
      </c>
      <c r="K34">
        <f>COUNTIFS(B2:B139,"2",C2:C139,"2")</f>
        <v>70</v>
      </c>
      <c r="L34" s="13">
        <f>K34/K35</f>
        <v>0.7142857142857143</v>
      </c>
    </row>
    <row r="35" spans="1:12" ht="13.5" thickBot="1" x14ac:dyDescent="0.25">
      <c r="A35">
        <v>34</v>
      </c>
      <c r="B35" s="1">
        <v>-77</v>
      </c>
      <c r="C35" s="1">
        <v>-77</v>
      </c>
      <c r="D35" s="1">
        <v>-77</v>
      </c>
      <c r="H35" s="14"/>
      <c r="I35" s="19" t="s">
        <v>204</v>
      </c>
      <c r="J35" s="19" t="s">
        <v>209</v>
      </c>
      <c r="K35" s="19">
        <f>K5</f>
        <v>98</v>
      </c>
      <c r="L35" s="17">
        <f>K35/K35</f>
        <v>1</v>
      </c>
    </row>
    <row r="36" spans="1:12" x14ac:dyDescent="0.2">
      <c r="A36">
        <v>35</v>
      </c>
      <c r="B36" s="1">
        <v>2</v>
      </c>
      <c r="C36" s="1">
        <v>2</v>
      </c>
      <c r="D36" s="1">
        <v>3</v>
      </c>
    </row>
    <row r="37" spans="1:12" ht="13.5" thickBot="1" x14ac:dyDescent="0.25">
      <c r="A37">
        <v>36</v>
      </c>
      <c r="B37" s="1">
        <v>2</v>
      </c>
      <c r="C37" s="1">
        <v>2</v>
      </c>
      <c r="D37" s="1">
        <v>4</v>
      </c>
    </row>
    <row r="38" spans="1:12" x14ac:dyDescent="0.2">
      <c r="A38">
        <v>37</v>
      </c>
      <c r="B38" s="1">
        <v>2</v>
      </c>
      <c r="C38" s="1">
        <v>2</v>
      </c>
      <c r="D38" s="1">
        <v>4</v>
      </c>
      <c r="H38" s="9" t="s">
        <v>210</v>
      </c>
      <c r="I38" s="10"/>
      <c r="J38" s="10"/>
      <c r="K38" s="10"/>
      <c r="L38" s="11"/>
    </row>
    <row r="39" spans="1:12" x14ac:dyDescent="0.2">
      <c r="A39">
        <v>38</v>
      </c>
      <c r="B39" s="1">
        <v>1</v>
      </c>
      <c r="C39" s="1">
        <v>2</v>
      </c>
      <c r="D39" s="1">
        <v>3</v>
      </c>
      <c r="H39" s="12"/>
      <c r="I39" t="s">
        <v>211</v>
      </c>
      <c r="K39" t="s">
        <v>178</v>
      </c>
      <c r="L39" s="18" t="s">
        <v>181</v>
      </c>
    </row>
    <row r="40" spans="1:12" ht="15" x14ac:dyDescent="0.25">
      <c r="A40">
        <v>39</v>
      </c>
      <c r="B40" s="1">
        <v>-77</v>
      </c>
      <c r="C40" s="1">
        <v>-77</v>
      </c>
      <c r="D40" s="1">
        <v>-77</v>
      </c>
      <c r="H40" s="12"/>
      <c r="J40" s="3" t="s">
        <v>197</v>
      </c>
      <c r="K40">
        <f>COUNTIFS(B2:B139,"1",C2:C139,"1",D2:D139,"1")</f>
        <v>0</v>
      </c>
      <c r="L40" s="13">
        <f>K40/K51</f>
        <v>0</v>
      </c>
    </row>
    <row r="41" spans="1:12" ht="15" x14ac:dyDescent="0.25">
      <c r="A41">
        <v>40</v>
      </c>
      <c r="B41" s="1">
        <v>-77</v>
      </c>
      <c r="C41" s="1">
        <v>-77</v>
      </c>
      <c r="D41" s="1">
        <v>-77</v>
      </c>
      <c r="H41" s="12"/>
      <c r="J41" s="3" t="s">
        <v>198</v>
      </c>
      <c r="K41">
        <f>COUNTIFS(B2:B139,"1",C2:C139,"1",D2:D139,"2")</f>
        <v>1</v>
      </c>
      <c r="L41" s="13">
        <f>K41/K51</f>
        <v>4.5454545454545456E-2</v>
      </c>
    </row>
    <row r="42" spans="1:12" ht="15" x14ac:dyDescent="0.25">
      <c r="A42">
        <v>41</v>
      </c>
      <c r="B42" s="1">
        <v>-77</v>
      </c>
      <c r="C42" s="1">
        <v>-77</v>
      </c>
      <c r="D42" s="1">
        <v>-77</v>
      </c>
      <c r="H42" s="12"/>
      <c r="J42" s="3" t="s">
        <v>199</v>
      </c>
      <c r="K42">
        <f>COUNTIFS(B2:B139,"1",C2:C139,"1",D2:D139,"3")</f>
        <v>0</v>
      </c>
      <c r="L42" s="13">
        <f>K42/K51</f>
        <v>0</v>
      </c>
    </row>
    <row r="43" spans="1:12" ht="15" x14ac:dyDescent="0.25">
      <c r="A43">
        <v>42</v>
      </c>
      <c r="B43" s="1">
        <v>2</v>
      </c>
      <c r="C43" s="1">
        <v>2</v>
      </c>
      <c r="D43" s="1">
        <v>4</v>
      </c>
      <c r="H43" s="12"/>
      <c r="J43" s="3" t="s">
        <v>200</v>
      </c>
      <c r="K43">
        <f>COUNTIFS(B2:B139,"1",C2:C139,"1",D2:D139,"4")</f>
        <v>0</v>
      </c>
      <c r="L43" s="13">
        <f>K43/K51</f>
        <v>0</v>
      </c>
    </row>
    <row r="44" spans="1:12" x14ac:dyDescent="0.2">
      <c r="A44">
        <v>43</v>
      </c>
      <c r="B44" s="1">
        <v>2</v>
      </c>
      <c r="C44" s="1">
        <v>2</v>
      </c>
      <c r="D44" s="1">
        <v>3</v>
      </c>
      <c r="H44" s="12"/>
      <c r="L44" s="18"/>
    </row>
    <row r="45" spans="1:12" x14ac:dyDescent="0.2">
      <c r="A45">
        <v>44</v>
      </c>
      <c r="B45" s="1">
        <v>2</v>
      </c>
      <c r="C45" s="1">
        <v>2</v>
      </c>
      <c r="D45" s="1">
        <v>3</v>
      </c>
      <c r="H45" s="12"/>
      <c r="I45" t="s">
        <v>212</v>
      </c>
      <c r="K45" t="s">
        <v>178</v>
      </c>
      <c r="L45" s="18" t="s">
        <v>181</v>
      </c>
    </row>
    <row r="46" spans="1:12" ht="15" x14ac:dyDescent="0.25">
      <c r="A46">
        <v>45</v>
      </c>
      <c r="B46" s="1">
        <v>2</v>
      </c>
      <c r="C46" s="1">
        <v>2</v>
      </c>
      <c r="D46" s="1">
        <v>3</v>
      </c>
      <c r="H46" s="12"/>
      <c r="J46" s="3" t="s">
        <v>197</v>
      </c>
      <c r="K46">
        <f>COUNTIFS(B2:B139,"1",C2:C139,"2",D2:D139,"1")</f>
        <v>0</v>
      </c>
      <c r="L46" s="13">
        <f>K46/K51</f>
        <v>0</v>
      </c>
    </row>
    <row r="47" spans="1:12" ht="15" x14ac:dyDescent="0.25">
      <c r="A47">
        <v>46</v>
      </c>
      <c r="B47" s="1">
        <v>-77</v>
      </c>
      <c r="C47" s="1">
        <v>-77</v>
      </c>
      <c r="D47" s="1">
        <v>-77</v>
      </c>
      <c r="H47" s="12"/>
      <c r="J47" s="3" t="s">
        <v>198</v>
      </c>
      <c r="K47">
        <f>COUNTIFS(B2:B139,"1",C2:C139,"2",D2:D139,"2")</f>
        <v>1</v>
      </c>
      <c r="L47" s="13">
        <f>K47/K51</f>
        <v>4.5454545454545456E-2</v>
      </c>
    </row>
    <row r="48" spans="1:12" ht="15" x14ac:dyDescent="0.25">
      <c r="A48">
        <v>47</v>
      </c>
      <c r="B48" s="1">
        <v>2</v>
      </c>
      <c r="C48" s="1">
        <v>2</v>
      </c>
      <c r="D48" s="1">
        <v>2</v>
      </c>
      <c r="H48" s="12"/>
      <c r="J48" s="3" t="s">
        <v>199</v>
      </c>
      <c r="K48">
        <f>COUNTIFS(B2:B139,"1",C2:C139,"2",D2:D139,"3")</f>
        <v>4</v>
      </c>
      <c r="L48" s="13">
        <f>K48/K51</f>
        <v>0.18181818181818182</v>
      </c>
    </row>
    <row r="49" spans="1:12" ht="15" x14ac:dyDescent="0.25">
      <c r="A49">
        <v>48</v>
      </c>
      <c r="B49" s="1">
        <v>2</v>
      </c>
      <c r="C49" s="1">
        <v>1</v>
      </c>
      <c r="D49" s="1">
        <v>3</v>
      </c>
      <c r="H49" s="12"/>
      <c r="J49" s="3" t="s">
        <v>200</v>
      </c>
      <c r="K49">
        <f>COUNTIFS(B2:B139,"1",C2:C139,"2",D2:D139,"4")</f>
        <v>16</v>
      </c>
      <c r="L49" s="13">
        <f>K49/K51</f>
        <v>0.72727272727272729</v>
      </c>
    </row>
    <row r="50" spans="1:12" x14ac:dyDescent="0.2">
      <c r="A50">
        <v>49</v>
      </c>
      <c r="B50" s="1">
        <v>-77</v>
      </c>
      <c r="C50" s="1">
        <v>-77</v>
      </c>
      <c r="D50" s="1">
        <v>-77</v>
      </c>
      <c r="H50" s="12"/>
      <c r="L50" s="18"/>
    </row>
    <row r="51" spans="1:12" x14ac:dyDescent="0.2">
      <c r="A51">
        <v>50</v>
      </c>
      <c r="B51" s="1">
        <v>2</v>
      </c>
      <c r="C51" s="1">
        <v>2</v>
      </c>
      <c r="D51" s="1">
        <v>3</v>
      </c>
      <c r="H51" s="12"/>
      <c r="I51" s="22" t="s">
        <v>179</v>
      </c>
      <c r="J51" s="22"/>
      <c r="K51" s="22">
        <f>K40+K41+K42+K43+K46+K47+K48+K49</f>
        <v>22</v>
      </c>
      <c r="L51" s="13">
        <f>K51/K51</f>
        <v>1</v>
      </c>
    </row>
    <row r="52" spans="1:12" ht="13.5" thickBot="1" x14ac:dyDescent="0.25">
      <c r="A52">
        <v>51</v>
      </c>
      <c r="B52" s="1">
        <v>1</v>
      </c>
      <c r="C52" s="1">
        <v>2</v>
      </c>
      <c r="D52" s="1">
        <v>4</v>
      </c>
      <c r="H52" s="14"/>
      <c r="I52" s="15"/>
      <c r="J52" s="15"/>
      <c r="K52" s="15"/>
      <c r="L52" s="16"/>
    </row>
    <row r="53" spans="1:12" x14ac:dyDescent="0.2">
      <c r="A53">
        <v>52</v>
      </c>
      <c r="B53" s="1">
        <v>2</v>
      </c>
      <c r="C53" s="1">
        <v>2</v>
      </c>
      <c r="D53" s="1">
        <v>1</v>
      </c>
    </row>
    <row r="54" spans="1:12" ht="13.5" thickBot="1" x14ac:dyDescent="0.25">
      <c r="A54">
        <v>53</v>
      </c>
      <c r="B54" s="1">
        <v>2</v>
      </c>
      <c r="C54" s="1">
        <v>2</v>
      </c>
      <c r="D54" s="1">
        <v>3</v>
      </c>
    </row>
    <row r="55" spans="1:12" x14ac:dyDescent="0.2">
      <c r="A55">
        <v>54</v>
      </c>
      <c r="B55" s="1">
        <v>2</v>
      </c>
      <c r="C55" s="1">
        <v>1</v>
      </c>
      <c r="D55" s="1">
        <v>3</v>
      </c>
      <c r="H55" s="9" t="s">
        <v>213</v>
      </c>
      <c r="I55" s="10"/>
      <c r="J55" s="10"/>
      <c r="K55" s="10"/>
      <c r="L55" s="11"/>
    </row>
    <row r="56" spans="1:12" x14ac:dyDescent="0.2">
      <c r="A56">
        <v>55</v>
      </c>
      <c r="B56" s="1">
        <v>1</v>
      </c>
      <c r="C56" s="1">
        <v>2</v>
      </c>
      <c r="D56" s="1">
        <v>4</v>
      </c>
      <c r="H56" s="12"/>
      <c r="I56" t="s">
        <v>211</v>
      </c>
      <c r="K56" t="s">
        <v>178</v>
      </c>
      <c r="L56" s="18" t="s">
        <v>181</v>
      </c>
    </row>
    <row r="57" spans="1:12" ht="15" x14ac:dyDescent="0.25">
      <c r="A57">
        <v>56</v>
      </c>
      <c r="B57" s="1">
        <v>-77</v>
      </c>
      <c r="C57" s="1">
        <v>-77</v>
      </c>
      <c r="D57" s="1">
        <v>-77</v>
      </c>
      <c r="H57" s="12"/>
      <c r="J57" s="3" t="s">
        <v>197</v>
      </c>
      <c r="K57">
        <f>COUNTIFS(B2:B139,"2",C2:C139,"1",D2:D139,"1")</f>
        <v>3</v>
      </c>
      <c r="L57" s="13">
        <f>K57/K68</f>
        <v>3.0612244897959183E-2</v>
      </c>
    </row>
    <row r="58" spans="1:12" ht="15" x14ac:dyDescent="0.25">
      <c r="A58">
        <v>57</v>
      </c>
      <c r="B58" s="1">
        <v>-77</v>
      </c>
      <c r="C58" s="1">
        <v>-77</v>
      </c>
      <c r="D58" s="1">
        <v>-77</v>
      </c>
      <c r="H58" s="12"/>
      <c r="J58" s="3" t="s">
        <v>198</v>
      </c>
      <c r="K58">
        <f>COUNTIFS(B2:B139,"2",C2:C139,"1",D2:D139,"2")</f>
        <v>3</v>
      </c>
      <c r="L58" s="13">
        <f>K58/K68</f>
        <v>3.0612244897959183E-2</v>
      </c>
    </row>
    <row r="59" spans="1:12" ht="15" x14ac:dyDescent="0.25">
      <c r="A59">
        <v>58</v>
      </c>
      <c r="B59" s="1">
        <v>-77</v>
      </c>
      <c r="C59" s="1">
        <v>-77</v>
      </c>
      <c r="D59" s="1">
        <v>-77</v>
      </c>
      <c r="H59" s="12"/>
      <c r="J59" s="3" t="s">
        <v>199</v>
      </c>
      <c r="K59">
        <f>COUNTIFS(B2:B139,"2",C2:C139,"1",D2:D139,"3")</f>
        <v>18</v>
      </c>
      <c r="L59" s="13">
        <f>K59/K68</f>
        <v>0.18367346938775511</v>
      </c>
    </row>
    <row r="60" spans="1:12" ht="15" x14ac:dyDescent="0.25">
      <c r="A60">
        <v>59</v>
      </c>
      <c r="B60" s="1">
        <v>-77</v>
      </c>
      <c r="C60" s="1">
        <v>-77</v>
      </c>
      <c r="D60" s="1">
        <v>-77</v>
      </c>
      <c r="H60" s="12"/>
      <c r="J60" s="3" t="s">
        <v>200</v>
      </c>
      <c r="K60">
        <f>COUNTIFS(B2:B139,"2",C2:C139,"1",D2:D139,"4")</f>
        <v>4</v>
      </c>
      <c r="L60" s="13">
        <f>K60/K68</f>
        <v>4.0816326530612242E-2</v>
      </c>
    </row>
    <row r="61" spans="1:12" x14ac:dyDescent="0.2">
      <c r="A61">
        <v>60</v>
      </c>
      <c r="B61" s="1">
        <v>-77</v>
      </c>
      <c r="C61" s="1">
        <v>-77</v>
      </c>
      <c r="D61" s="1">
        <v>-77</v>
      </c>
      <c r="H61" s="12"/>
      <c r="L61" s="18"/>
    </row>
    <row r="62" spans="1:12" x14ac:dyDescent="0.2">
      <c r="A62">
        <v>61</v>
      </c>
      <c r="B62" s="1">
        <v>2</v>
      </c>
      <c r="C62" s="1">
        <v>1</v>
      </c>
      <c r="D62" s="1">
        <v>4</v>
      </c>
      <c r="H62" s="12"/>
      <c r="I62" t="s">
        <v>212</v>
      </c>
      <c r="K62" t="s">
        <v>178</v>
      </c>
      <c r="L62" s="18" t="s">
        <v>181</v>
      </c>
    </row>
    <row r="63" spans="1:12" ht="15" x14ac:dyDescent="0.25">
      <c r="A63">
        <v>62</v>
      </c>
      <c r="B63" s="1">
        <v>-77</v>
      </c>
      <c r="C63" s="1">
        <v>-77</v>
      </c>
      <c r="D63" s="1">
        <v>-77</v>
      </c>
      <c r="H63" s="12"/>
      <c r="J63" s="3" t="s">
        <v>197</v>
      </c>
      <c r="K63">
        <f>COUNTIFS(B2:B139,"2",C2:C139,"2",D2:D139,"1")</f>
        <v>2</v>
      </c>
      <c r="L63" s="13">
        <f>K63/K68</f>
        <v>2.0408163265306121E-2</v>
      </c>
    </row>
    <row r="64" spans="1:12" ht="15" x14ac:dyDescent="0.25">
      <c r="A64">
        <v>63</v>
      </c>
      <c r="B64" s="1">
        <v>2</v>
      </c>
      <c r="C64" s="1">
        <v>2</v>
      </c>
      <c r="D64" s="1">
        <v>2</v>
      </c>
      <c r="H64" s="12"/>
      <c r="J64" s="3" t="s">
        <v>198</v>
      </c>
      <c r="K64">
        <f>COUNTIFS(B2:B139,"2",C2:C139,"2",D2:D139,"2")</f>
        <v>13</v>
      </c>
      <c r="L64" s="13">
        <f>K64/K68</f>
        <v>0.1326530612244898</v>
      </c>
    </row>
    <row r="65" spans="1:12" ht="15" x14ac:dyDescent="0.25">
      <c r="A65">
        <v>64</v>
      </c>
      <c r="B65" s="1">
        <v>2</v>
      </c>
      <c r="C65" s="1">
        <v>2</v>
      </c>
      <c r="D65" s="1">
        <v>3</v>
      </c>
      <c r="H65" s="12"/>
      <c r="J65" s="3" t="s">
        <v>199</v>
      </c>
      <c r="K65">
        <f>COUNTIFS(B2:B139,"2",C2:C139,"2",D2:D139,"3")</f>
        <v>36</v>
      </c>
      <c r="L65" s="13">
        <f>K65/K68</f>
        <v>0.36734693877551022</v>
      </c>
    </row>
    <row r="66" spans="1:12" ht="15" x14ac:dyDescent="0.25">
      <c r="A66">
        <v>65</v>
      </c>
      <c r="B66" s="1">
        <v>-77</v>
      </c>
      <c r="C66" s="1">
        <v>-77</v>
      </c>
      <c r="D66" s="1">
        <v>-77</v>
      </c>
      <c r="H66" s="12"/>
      <c r="J66" s="3" t="s">
        <v>200</v>
      </c>
      <c r="K66">
        <f>COUNTIFS(B2:B139,"2",C2:C139,"2",D2:D139,"4")</f>
        <v>19</v>
      </c>
      <c r="L66" s="13">
        <f>K66/K68</f>
        <v>0.19387755102040816</v>
      </c>
    </row>
    <row r="67" spans="1:12" x14ac:dyDescent="0.2">
      <c r="A67">
        <v>66</v>
      </c>
      <c r="B67" s="1">
        <v>-77</v>
      </c>
      <c r="C67" s="1">
        <v>-77</v>
      </c>
      <c r="D67" s="1">
        <v>-77</v>
      </c>
      <c r="H67" s="12"/>
      <c r="L67" s="18"/>
    </row>
    <row r="68" spans="1:12" x14ac:dyDescent="0.2">
      <c r="A68">
        <v>67</v>
      </c>
      <c r="B68" s="1">
        <v>2</v>
      </c>
      <c r="C68" s="1">
        <v>2</v>
      </c>
      <c r="D68" s="1">
        <v>3</v>
      </c>
      <c r="H68" s="12"/>
      <c r="I68" s="20" t="s">
        <v>179</v>
      </c>
      <c r="J68" s="20"/>
      <c r="K68" s="20">
        <f>K57+K58+K59+K60+K63+K64+K65+K66</f>
        <v>98</v>
      </c>
      <c r="L68" s="13">
        <f>K68/K68</f>
        <v>1</v>
      </c>
    </row>
    <row r="69" spans="1:12" ht="13.5" thickBot="1" x14ac:dyDescent="0.25">
      <c r="A69">
        <v>68</v>
      </c>
      <c r="B69" s="1">
        <v>2</v>
      </c>
      <c r="C69" s="1">
        <v>1</v>
      </c>
      <c r="D69" s="1">
        <v>1</v>
      </c>
      <c r="H69" s="14"/>
      <c r="I69" s="15"/>
      <c r="J69" s="15"/>
      <c r="K69" s="15"/>
      <c r="L69" s="16"/>
    </row>
    <row r="70" spans="1:12" x14ac:dyDescent="0.2">
      <c r="A70">
        <v>69</v>
      </c>
      <c r="B70" s="1">
        <v>-77</v>
      </c>
      <c r="C70" s="1">
        <v>-77</v>
      </c>
      <c r="D70" s="1">
        <v>-77</v>
      </c>
    </row>
    <row r="71" spans="1:12" x14ac:dyDescent="0.2">
      <c r="A71">
        <v>70</v>
      </c>
      <c r="B71" s="1">
        <v>-77</v>
      </c>
      <c r="C71" s="1">
        <v>-77</v>
      </c>
      <c r="D71" s="1">
        <v>-77</v>
      </c>
    </row>
    <row r="72" spans="1:12" x14ac:dyDescent="0.2">
      <c r="A72">
        <v>71</v>
      </c>
      <c r="B72" s="1">
        <v>1</v>
      </c>
      <c r="C72" s="1">
        <v>2</v>
      </c>
      <c r="D72" s="1">
        <v>4</v>
      </c>
    </row>
    <row r="73" spans="1:12" x14ac:dyDescent="0.2">
      <c r="A73">
        <v>72</v>
      </c>
      <c r="B73" s="1">
        <v>2</v>
      </c>
      <c r="C73" s="1">
        <v>2</v>
      </c>
      <c r="D73" s="1">
        <v>3</v>
      </c>
    </row>
    <row r="74" spans="1:12" x14ac:dyDescent="0.2">
      <c r="A74">
        <v>73</v>
      </c>
      <c r="B74" s="1">
        <v>2</v>
      </c>
      <c r="C74" s="1">
        <v>1</v>
      </c>
      <c r="D74" s="1">
        <v>3</v>
      </c>
    </row>
    <row r="75" spans="1:12" x14ac:dyDescent="0.2">
      <c r="A75">
        <v>74</v>
      </c>
      <c r="B75" s="1">
        <v>2</v>
      </c>
      <c r="C75" s="1">
        <v>2</v>
      </c>
      <c r="D75" s="1">
        <v>2</v>
      </c>
    </row>
    <row r="76" spans="1:12" x14ac:dyDescent="0.2">
      <c r="A76">
        <v>75</v>
      </c>
      <c r="B76" s="1">
        <v>2</v>
      </c>
      <c r="C76" s="1">
        <v>2</v>
      </c>
      <c r="D76" s="1">
        <v>3</v>
      </c>
    </row>
    <row r="77" spans="1:12" x14ac:dyDescent="0.2">
      <c r="A77">
        <v>76</v>
      </c>
      <c r="B77" s="1">
        <v>2</v>
      </c>
      <c r="C77" s="1">
        <v>2</v>
      </c>
      <c r="D77" s="1">
        <v>3</v>
      </c>
    </row>
    <row r="78" spans="1:12" x14ac:dyDescent="0.2">
      <c r="A78">
        <v>77</v>
      </c>
      <c r="B78" s="1">
        <v>2</v>
      </c>
      <c r="C78" s="1">
        <v>2</v>
      </c>
      <c r="D78" s="1">
        <v>3</v>
      </c>
    </row>
    <row r="79" spans="1:12" x14ac:dyDescent="0.2">
      <c r="A79">
        <v>78</v>
      </c>
      <c r="B79" s="1">
        <v>2</v>
      </c>
      <c r="C79" s="1">
        <v>2</v>
      </c>
      <c r="D79" s="1">
        <v>4</v>
      </c>
    </row>
    <row r="80" spans="1:12" x14ac:dyDescent="0.2">
      <c r="A80">
        <v>79</v>
      </c>
      <c r="B80" s="1">
        <v>2</v>
      </c>
      <c r="C80" s="1">
        <v>2</v>
      </c>
      <c r="D80" s="1">
        <v>3</v>
      </c>
    </row>
    <row r="81" spans="1:4" x14ac:dyDescent="0.2">
      <c r="A81">
        <v>80</v>
      </c>
      <c r="B81" s="1">
        <v>2</v>
      </c>
      <c r="C81" s="1">
        <v>2</v>
      </c>
      <c r="D81" s="1">
        <v>4</v>
      </c>
    </row>
    <row r="82" spans="1:4" x14ac:dyDescent="0.2">
      <c r="A82">
        <v>81</v>
      </c>
      <c r="B82" s="1">
        <v>2</v>
      </c>
      <c r="C82" s="1">
        <v>1</v>
      </c>
      <c r="D82" s="1">
        <v>3</v>
      </c>
    </row>
    <row r="83" spans="1:4" x14ac:dyDescent="0.2">
      <c r="A83">
        <v>82</v>
      </c>
      <c r="B83" s="1">
        <v>2</v>
      </c>
      <c r="C83" s="1">
        <v>2</v>
      </c>
      <c r="D83" s="1">
        <v>3</v>
      </c>
    </row>
    <row r="84" spans="1:4" x14ac:dyDescent="0.2">
      <c r="A84">
        <v>83</v>
      </c>
      <c r="B84" s="1">
        <v>2</v>
      </c>
      <c r="C84" s="1">
        <v>2</v>
      </c>
      <c r="D84" s="1">
        <v>4</v>
      </c>
    </row>
    <row r="85" spans="1:4" x14ac:dyDescent="0.2">
      <c r="A85">
        <v>84</v>
      </c>
      <c r="B85" s="1">
        <v>2</v>
      </c>
      <c r="C85" s="1">
        <v>1</v>
      </c>
      <c r="D85" s="1">
        <v>2</v>
      </c>
    </row>
    <row r="86" spans="1:4" x14ac:dyDescent="0.2">
      <c r="A86">
        <v>85</v>
      </c>
      <c r="B86" s="1">
        <v>2</v>
      </c>
      <c r="C86" s="1">
        <v>2</v>
      </c>
      <c r="D86" s="1">
        <v>3</v>
      </c>
    </row>
    <row r="87" spans="1:4" x14ac:dyDescent="0.2">
      <c r="A87">
        <v>86</v>
      </c>
      <c r="B87" s="1">
        <v>2</v>
      </c>
      <c r="C87" s="1">
        <v>2</v>
      </c>
      <c r="D87" s="1">
        <v>2</v>
      </c>
    </row>
    <row r="88" spans="1:4" x14ac:dyDescent="0.2">
      <c r="A88">
        <v>87</v>
      </c>
      <c r="B88" s="1">
        <v>1</v>
      </c>
      <c r="C88" s="1">
        <v>2</v>
      </c>
      <c r="D88" s="1">
        <v>4</v>
      </c>
    </row>
    <row r="89" spans="1:4" x14ac:dyDescent="0.2">
      <c r="A89">
        <v>88</v>
      </c>
      <c r="B89" s="1">
        <v>2</v>
      </c>
      <c r="C89" s="1">
        <v>2</v>
      </c>
      <c r="D89" s="1">
        <v>2</v>
      </c>
    </row>
    <row r="90" spans="1:4" x14ac:dyDescent="0.2">
      <c r="A90">
        <v>89</v>
      </c>
      <c r="B90" s="1">
        <v>2</v>
      </c>
      <c r="C90" s="1">
        <v>1</v>
      </c>
      <c r="D90" s="1">
        <v>2</v>
      </c>
    </row>
    <row r="91" spans="1:4" x14ac:dyDescent="0.2">
      <c r="A91">
        <v>90</v>
      </c>
      <c r="B91" s="1">
        <v>2</v>
      </c>
      <c r="C91" s="1">
        <v>1</v>
      </c>
      <c r="D91" s="1">
        <v>1</v>
      </c>
    </row>
    <row r="92" spans="1:4" x14ac:dyDescent="0.2">
      <c r="A92">
        <v>91</v>
      </c>
      <c r="B92" s="1">
        <v>2</v>
      </c>
      <c r="C92" s="1">
        <v>2</v>
      </c>
      <c r="D92" s="1">
        <v>3</v>
      </c>
    </row>
    <row r="93" spans="1:4" x14ac:dyDescent="0.2">
      <c r="A93">
        <v>92</v>
      </c>
      <c r="B93" s="1">
        <v>2</v>
      </c>
      <c r="C93" s="1">
        <v>2</v>
      </c>
      <c r="D93" s="1">
        <v>3</v>
      </c>
    </row>
    <row r="94" spans="1:4" x14ac:dyDescent="0.2">
      <c r="A94">
        <v>93</v>
      </c>
      <c r="B94" s="1">
        <v>1</v>
      </c>
      <c r="C94" s="1">
        <v>2</v>
      </c>
      <c r="D94" s="1">
        <v>4</v>
      </c>
    </row>
    <row r="95" spans="1:4" x14ac:dyDescent="0.2">
      <c r="A95">
        <v>94</v>
      </c>
      <c r="B95" s="1">
        <v>2</v>
      </c>
      <c r="C95" s="1">
        <v>2</v>
      </c>
      <c r="D95" s="1">
        <v>4</v>
      </c>
    </row>
    <row r="96" spans="1:4" x14ac:dyDescent="0.2">
      <c r="A96">
        <v>95</v>
      </c>
      <c r="B96" s="1">
        <v>2</v>
      </c>
      <c r="C96" s="1">
        <v>1</v>
      </c>
      <c r="D96" s="1">
        <v>1</v>
      </c>
    </row>
    <row r="97" spans="1:4" x14ac:dyDescent="0.2">
      <c r="A97">
        <v>96</v>
      </c>
      <c r="B97" s="1">
        <v>2</v>
      </c>
      <c r="C97" s="1">
        <v>1</v>
      </c>
      <c r="D97" s="1">
        <v>3</v>
      </c>
    </row>
    <row r="98" spans="1:4" x14ac:dyDescent="0.2">
      <c r="A98">
        <v>97</v>
      </c>
      <c r="B98" s="1">
        <v>2</v>
      </c>
      <c r="C98" s="1">
        <v>2</v>
      </c>
      <c r="D98" s="1">
        <v>3</v>
      </c>
    </row>
    <row r="99" spans="1:4" x14ac:dyDescent="0.2">
      <c r="A99">
        <v>98</v>
      </c>
      <c r="B99" s="1">
        <v>2</v>
      </c>
      <c r="C99" s="1">
        <v>2</v>
      </c>
      <c r="D99" s="1">
        <v>4</v>
      </c>
    </row>
    <row r="100" spans="1:4" x14ac:dyDescent="0.2">
      <c r="A100">
        <v>99</v>
      </c>
      <c r="B100" s="1">
        <v>1</v>
      </c>
      <c r="C100" s="1">
        <v>2</v>
      </c>
      <c r="D100" s="1">
        <v>4</v>
      </c>
    </row>
    <row r="101" spans="1:4" x14ac:dyDescent="0.2">
      <c r="A101">
        <v>100</v>
      </c>
      <c r="B101" s="1">
        <v>2</v>
      </c>
      <c r="C101" s="1">
        <v>2</v>
      </c>
      <c r="D101" s="1">
        <v>3</v>
      </c>
    </row>
    <row r="102" spans="1:4" x14ac:dyDescent="0.2">
      <c r="A102">
        <v>101</v>
      </c>
      <c r="B102" s="1">
        <v>2</v>
      </c>
      <c r="C102" s="1">
        <v>2</v>
      </c>
      <c r="D102" s="1">
        <v>3</v>
      </c>
    </row>
    <row r="103" spans="1:4" x14ac:dyDescent="0.2">
      <c r="A103">
        <v>102</v>
      </c>
      <c r="B103" s="1">
        <v>2</v>
      </c>
      <c r="C103" s="1">
        <v>2</v>
      </c>
      <c r="D103" s="1">
        <v>2</v>
      </c>
    </row>
    <row r="104" spans="1:4" x14ac:dyDescent="0.2">
      <c r="A104">
        <v>103</v>
      </c>
      <c r="B104" s="1">
        <v>2</v>
      </c>
      <c r="C104" s="1">
        <v>2</v>
      </c>
      <c r="D104" s="1">
        <v>4</v>
      </c>
    </row>
    <row r="105" spans="1:4" x14ac:dyDescent="0.2">
      <c r="A105">
        <v>104</v>
      </c>
      <c r="B105" s="1">
        <v>2</v>
      </c>
      <c r="C105" s="1">
        <v>2</v>
      </c>
      <c r="D105" s="1">
        <v>2</v>
      </c>
    </row>
    <row r="106" spans="1:4" x14ac:dyDescent="0.2">
      <c r="A106">
        <v>105</v>
      </c>
      <c r="B106" s="1">
        <v>1</v>
      </c>
      <c r="C106" s="1">
        <v>2</v>
      </c>
      <c r="D106" s="1">
        <v>2</v>
      </c>
    </row>
    <row r="107" spans="1:4" x14ac:dyDescent="0.2">
      <c r="A107">
        <v>106</v>
      </c>
      <c r="B107" s="1">
        <v>2</v>
      </c>
      <c r="C107" s="1">
        <v>1</v>
      </c>
      <c r="D107" s="1">
        <v>3</v>
      </c>
    </row>
    <row r="108" spans="1:4" x14ac:dyDescent="0.2">
      <c r="A108">
        <v>107</v>
      </c>
      <c r="B108" s="1">
        <v>2</v>
      </c>
      <c r="C108" s="1">
        <v>1</v>
      </c>
      <c r="D108" s="1">
        <v>3</v>
      </c>
    </row>
    <row r="109" spans="1:4" x14ac:dyDescent="0.2">
      <c r="A109">
        <v>108</v>
      </c>
      <c r="B109" s="1">
        <v>2</v>
      </c>
      <c r="C109" s="1">
        <v>2</v>
      </c>
      <c r="D109" s="1">
        <v>2</v>
      </c>
    </row>
    <row r="110" spans="1:4" x14ac:dyDescent="0.2">
      <c r="A110">
        <v>109</v>
      </c>
      <c r="B110" s="1">
        <v>2</v>
      </c>
      <c r="C110" s="1">
        <v>2</v>
      </c>
      <c r="D110" s="1">
        <v>4</v>
      </c>
    </row>
    <row r="111" spans="1:4" x14ac:dyDescent="0.2">
      <c r="A111">
        <v>110</v>
      </c>
      <c r="B111" s="1">
        <v>2</v>
      </c>
      <c r="C111" s="1">
        <v>1</v>
      </c>
      <c r="D111" s="1">
        <v>3</v>
      </c>
    </row>
    <row r="112" spans="1:4" x14ac:dyDescent="0.2">
      <c r="A112">
        <v>111</v>
      </c>
      <c r="B112" s="1">
        <v>2</v>
      </c>
      <c r="C112" s="1">
        <v>1</v>
      </c>
      <c r="D112" s="1">
        <v>4</v>
      </c>
    </row>
    <row r="113" spans="1:4" x14ac:dyDescent="0.2">
      <c r="A113">
        <v>112</v>
      </c>
      <c r="B113" s="1">
        <v>-77</v>
      </c>
      <c r="C113" s="1">
        <v>-77</v>
      </c>
      <c r="D113" s="1">
        <v>-77</v>
      </c>
    </row>
    <row r="114" spans="1:4" x14ac:dyDescent="0.2">
      <c r="A114">
        <v>113</v>
      </c>
      <c r="B114" s="1">
        <v>2</v>
      </c>
      <c r="C114" s="1">
        <v>1</v>
      </c>
      <c r="D114" s="1">
        <v>3</v>
      </c>
    </row>
    <row r="115" spans="1:4" x14ac:dyDescent="0.2">
      <c r="A115">
        <v>114</v>
      </c>
      <c r="B115" s="1">
        <v>2</v>
      </c>
      <c r="C115" s="1">
        <v>2</v>
      </c>
      <c r="D115" s="1">
        <v>3</v>
      </c>
    </row>
    <row r="116" spans="1:4" x14ac:dyDescent="0.2">
      <c r="A116">
        <v>115</v>
      </c>
      <c r="B116" s="1">
        <v>2</v>
      </c>
      <c r="C116" s="1">
        <v>2</v>
      </c>
      <c r="D116" s="1">
        <v>3</v>
      </c>
    </row>
    <row r="117" spans="1:4" x14ac:dyDescent="0.2">
      <c r="A117">
        <v>116</v>
      </c>
      <c r="B117" s="1">
        <v>1</v>
      </c>
      <c r="C117" s="1">
        <v>1</v>
      </c>
      <c r="D117" s="1">
        <v>2</v>
      </c>
    </row>
    <row r="118" spans="1:4" x14ac:dyDescent="0.2">
      <c r="A118">
        <v>117</v>
      </c>
      <c r="B118" s="1">
        <v>2</v>
      </c>
      <c r="C118" s="1">
        <v>2</v>
      </c>
      <c r="D118" s="1">
        <v>4</v>
      </c>
    </row>
    <row r="119" spans="1:4" x14ac:dyDescent="0.2">
      <c r="A119">
        <v>118</v>
      </c>
      <c r="B119" s="1">
        <v>2</v>
      </c>
      <c r="C119" s="1">
        <v>2</v>
      </c>
      <c r="D119" s="1">
        <v>3</v>
      </c>
    </row>
    <row r="120" spans="1:4" x14ac:dyDescent="0.2">
      <c r="A120">
        <v>119</v>
      </c>
      <c r="B120" s="1">
        <v>2</v>
      </c>
      <c r="C120" s="1">
        <v>2</v>
      </c>
      <c r="D120" s="1">
        <v>3</v>
      </c>
    </row>
    <row r="121" spans="1:4" x14ac:dyDescent="0.2">
      <c r="A121">
        <v>120</v>
      </c>
      <c r="B121" s="1">
        <v>2</v>
      </c>
      <c r="C121" s="1">
        <v>1</v>
      </c>
      <c r="D121" s="1">
        <v>4</v>
      </c>
    </row>
    <row r="122" spans="1:4" x14ac:dyDescent="0.2">
      <c r="A122">
        <v>121</v>
      </c>
      <c r="B122" s="1">
        <v>2</v>
      </c>
      <c r="C122" s="1">
        <v>2</v>
      </c>
      <c r="D122" s="1">
        <v>4</v>
      </c>
    </row>
    <row r="123" spans="1:4" x14ac:dyDescent="0.2">
      <c r="A123">
        <v>122</v>
      </c>
      <c r="B123" s="1">
        <v>2</v>
      </c>
      <c r="C123" s="1">
        <v>2</v>
      </c>
      <c r="D123" s="1">
        <v>3</v>
      </c>
    </row>
    <row r="124" spans="1:4" x14ac:dyDescent="0.2">
      <c r="A124">
        <v>123</v>
      </c>
      <c r="B124" s="1">
        <v>2</v>
      </c>
      <c r="C124" s="1">
        <v>1</v>
      </c>
      <c r="D124" s="1">
        <v>3</v>
      </c>
    </row>
    <row r="125" spans="1:4" x14ac:dyDescent="0.2">
      <c r="A125">
        <v>124</v>
      </c>
      <c r="B125" s="1">
        <v>2</v>
      </c>
      <c r="C125" s="1">
        <v>1</v>
      </c>
      <c r="D125" s="1">
        <v>3</v>
      </c>
    </row>
    <row r="126" spans="1:4" x14ac:dyDescent="0.2">
      <c r="A126">
        <v>125</v>
      </c>
      <c r="B126" s="1">
        <v>2</v>
      </c>
      <c r="C126" s="1">
        <v>1</v>
      </c>
      <c r="D126" s="1">
        <v>3</v>
      </c>
    </row>
    <row r="127" spans="1:4" x14ac:dyDescent="0.2">
      <c r="A127">
        <v>126</v>
      </c>
      <c r="B127" s="1">
        <v>2</v>
      </c>
      <c r="C127" s="1">
        <v>1</v>
      </c>
      <c r="D127" s="1">
        <v>3</v>
      </c>
    </row>
    <row r="128" spans="1:4" x14ac:dyDescent="0.2">
      <c r="A128">
        <v>127</v>
      </c>
      <c r="B128" s="1">
        <v>2</v>
      </c>
      <c r="C128" s="1">
        <v>2</v>
      </c>
      <c r="D128" s="1">
        <v>1</v>
      </c>
    </row>
    <row r="129" spans="1:4" x14ac:dyDescent="0.2">
      <c r="A129">
        <v>128</v>
      </c>
      <c r="B129" s="1">
        <v>2</v>
      </c>
      <c r="C129" s="1">
        <v>1</v>
      </c>
      <c r="D129" s="1">
        <v>3</v>
      </c>
    </row>
    <row r="130" spans="1:4" x14ac:dyDescent="0.2">
      <c r="A130">
        <v>129</v>
      </c>
      <c r="B130" s="1">
        <v>2</v>
      </c>
      <c r="C130" s="1">
        <v>2</v>
      </c>
      <c r="D130" s="1">
        <v>2</v>
      </c>
    </row>
    <row r="131" spans="1:4" x14ac:dyDescent="0.2">
      <c r="A131">
        <v>130</v>
      </c>
      <c r="B131" s="1">
        <v>2</v>
      </c>
      <c r="C131" s="1">
        <v>2</v>
      </c>
      <c r="D131" s="1">
        <v>3</v>
      </c>
    </row>
    <row r="132" spans="1:4" x14ac:dyDescent="0.2">
      <c r="A132">
        <v>131</v>
      </c>
      <c r="B132" s="1">
        <v>2</v>
      </c>
      <c r="C132" s="1">
        <v>2</v>
      </c>
      <c r="D132" s="1">
        <v>3</v>
      </c>
    </row>
    <row r="133" spans="1:4" x14ac:dyDescent="0.2">
      <c r="A133">
        <v>132</v>
      </c>
      <c r="B133" s="1">
        <v>1</v>
      </c>
      <c r="C133" s="1">
        <v>2</v>
      </c>
      <c r="D133" s="1">
        <v>4</v>
      </c>
    </row>
    <row r="134" spans="1:4" x14ac:dyDescent="0.2">
      <c r="A134">
        <v>133</v>
      </c>
      <c r="B134" s="1">
        <v>2</v>
      </c>
      <c r="C134" s="1">
        <v>2</v>
      </c>
      <c r="D134" s="1">
        <v>2</v>
      </c>
    </row>
    <row r="135" spans="1:4" x14ac:dyDescent="0.2">
      <c r="A135">
        <v>134</v>
      </c>
      <c r="B135" s="1">
        <v>2</v>
      </c>
      <c r="C135" s="1">
        <v>1</v>
      </c>
      <c r="D135" s="1">
        <v>3</v>
      </c>
    </row>
    <row r="136" spans="1:4" x14ac:dyDescent="0.2">
      <c r="A136">
        <v>135</v>
      </c>
      <c r="B136" s="1">
        <v>2</v>
      </c>
      <c r="C136" s="1">
        <v>2</v>
      </c>
      <c r="D136" s="1">
        <v>3</v>
      </c>
    </row>
    <row r="137" spans="1:4" x14ac:dyDescent="0.2">
      <c r="A137">
        <v>136</v>
      </c>
      <c r="B137" s="1">
        <v>2</v>
      </c>
      <c r="C137" s="1">
        <v>1</v>
      </c>
      <c r="D137" s="1">
        <v>4</v>
      </c>
    </row>
    <row r="138" spans="1:4" x14ac:dyDescent="0.2">
      <c r="A138">
        <v>137</v>
      </c>
      <c r="B138" s="1">
        <v>2</v>
      </c>
      <c r="C138" s="1">
        <v>2</v>
      </c>
      <c r="D138" s="1">
        <v>2</v>
      </c>
    </row>
    <row r="139" spans="1:4" x14ac:dyDescent="0.2">
      <c r="A139">
        <v>138</v>
      </c>
      <c r="B139" s="1">
        <v>2</v>
      </c>
      <c r="C139" s="1">
        <v>2</v>
      </c>
      <c r="D139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Daten Umfrage</vt:lpstr>
      <vt:lpstr>Daten bereinigt</vt:lpstr>
      <vt:lpstr>Daten bereinigt 100%</vt:lpstr>
      <vt:lpstr>Auswertung Alter</vt:lpstr>
      <vt:lpstr>Auswertung Geschlecht</vt:lpstr>
      <vt:lpstr>Auswertung Tätigkeit, Schulbild</vt:lpstr>
      <vt:lpstr>Interesse Politik etc.</vt:lpstr>
      <vt:lpstr>Vertrauen Nachrichten, Falschm.</vt:lpstr>
      <vt:lpstr>Deepfake Einschätzung gesamt</vt:lpstr>
      <vt:lpstr>Deepfakes gesamt (120)</vt:lpstr>
      <vt:lpstr>Videos gesamt</vt:lpstr>
      <vt:lpstr>Korrelation Alter Schul, Tätigk</vt:lpstr>
      <vt:lpstr>Korrelation Alter u. Einsch. 2</vt:lpstr>
      <vt:lpstr>Korrelation Nachr. u. Bekannt</vt:lpstr>
      <vt:lpstr>Korrelation Cybersicher u. Deep</vt:lpstr>
      <vt:lpstr>Regression korrekt</vt:lpstr>
      <vt:lpstr>Regression bekannt</vt:lpstr>
      <vt:lpstr>Regression echt bekannt</vt:lpstr>
      <vt:lpstr>Video 1</vt:lpstr>
      <vt:lpstr>Video 2</vt:lpstr>
      <vt:lpstr>Video 3</vt:lpstr>
      <vt:lpstr>Video 4</vt:lpstr>
      <vt:lpstr>Video 5</vt:lpstr>
      <vt:lpstr>Video 6</vt:lpstr>
      <vt:lpstr>Video 7</vt:lpstr>
      <vt:lpstr>Video 8</vt:lpstr>
      <vt:lpstr>Video 9</vt:lpstr>
      <vt:lpstr>Video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Roxy</dc:creator>
  <dc:description/>
  <cp:lastModifiedBy>Rainer Zipperle</cp:lastModifiedBy>
  <cp:revision>0</cp:revision>
  <cp:lastPrinted>2024-04-11T14:13:41Z</cp:lastPrinted>
  <dcterms:created xsi:type="dcterms:W3CDTF">2024-03-03T18:18:30Z</dcterms:created>
  <dcterms:modified xsi:type="dcterms:W3CDTF">2024-05-19T09:38:24Z</dcterms:modified>
</cp:coreProperties>
</file>