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D47BE99A-47DC-4248-AD3B-41ECFD546612}" xr6:coauthVersionLast="44" xr6:coauthVersionMax="44" xr10:uidLastSave="{00000000-0000-0000-0000-000000000000}"/>
  <bookViews>
    <workbookView xWindow="2670" yWindow="750" windowWidth="21180" windowHeight="14310" firstSheet="1" activeTab="1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Chart'!$D$1:$BC$68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67" i="38" l="1"/>
  <c r="S66" i="38"/>
  <c r="S65" i="38"/>
  <c r="S64" i="38"/>
  <c r="S63" i="38"/>
  <c r="S62" i="38"/>
  <c r="S61" i="38"/>
  <c r="S60" i="38"/>
  <c r="S58" i="38"/>
  <c r="S57" i="38"/>
  <c r="S56" i="38"/>
  <c r="S55" i="38"/>
  <c r="S54" i="38"/>
  <c r="S53" i="38"/>
  <c r="S51" i="38"/>
  <c r="S50" i="38"/>
  <c r="S49" i="38"/>
  <c r="S47" i="38"/>
  <c r="S46" i="38"/>
  <c r="S45" i="38"/>
  <c r="S44" i="38"/>
  <c r="S43" i="38"/>
  <c r="S42" i="38"/>
  <c r="S41" i="38"/>
  <c r="S39" i="38"/>
  <c r="S38" i="38"/>
  <c r="S36" i="38"/>
  <c r="S35" i="38"/>
  <c r="S34" i="38"/>
  <c r="S33" i="38"/>
  <c r="S32" i="38"/>
  <c r="S31" i="38"/>
  <c r="S30" i="38"/>
  <c r="S29" i="38"/>
  <c r="S27" i="38"/>
  <c r="S26" i="38"/>
  <c r="S25" i="38"/>
  <c r="S24" i="38"/>
  <c r="S23" i="38"/>
  <c r="S22" i="38"/>
  <c r="S21" i="38"/>
  <c r="S20" i="38"/>
  <c r="S19" i="38"/>
  <c r="S18" i="38"/>
  <c r="S17" i="38"/>
  <c r="S16" i="38"/>
  <c r="S15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6" i="38"/>
  <c r="AP66" i="38"/>
  <c r="AO66" i="38"/>
  <c r="AN66" i="38"/>
  <c r="AM66" i="38"/>
  <c r="AL66" i="38"/>
  <c r="AK66" i="38"/>
  <c r="AJ66" i="38"/>
  <c r="AI66" i="38"/>
  <c r="AH66" i="38"/>
  <c r="AG66" i="38"/>
  <c r="AF66" i="38"/>
  <c r="AE66" i="38"/>
  <c r="AD66" i="38"/>
  <c r="AC66" i="38"/>
  <c r="AB66" i="38"/>
  <c r="AA66" i="38"/>
  <c r="Z66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AQ56" i="38"/>
  <c r="AP56" i="38"/>
  <c r="AO56" i="38"/>
  <c r="AN56" i="38"/>
  <c r="AM56" i="38"/>
  <c r="AL56" i="38"/>
  <c r="AK56" i="38"/>
  <c r="AJ56" i="38"/>
  <c r="AI56" i="38"/>
  <c r="AH56" i="38"/>
  <c r="AG56" i="38"/>
  <c r="AF56" i="38"/>
  <c r="AE56" i="38"/>
  <c r="AD56" i="38"/>
  <c r="AC56" i="38"/>
  <c r="AB56" i="38"/>
  <c r="AA56" i="38"/>
  <c r="Z56" i="38"/>
  <c r="AQ55" i="38"/>
  <c r="AP55" i="38"/>
  <c r="AO55" i="38"/>
  <c r="AN55" i="38"/>
  <c r="AM55" i="38"/>
  <c r="AL55" i="38"/>
  <c r="AK55" i="38"/>
  <c r="AJ55" i="38"/>
  <c r="AI55" i="38"/>
  <c r="AH55" i="38"/>
  <c r="AG55" i="38"/>
  <c r="AF55" i="38"/>
  <c r="AE55" i="38"/>
  <c r="AD55" i="38"/>
  <c r="AC55" i="38"/>
  <c r="AB55" i="38"/>
  <c r="AA55" i="38"/>
  <c r="Z55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1" i="38"/>
  <c r="AP51" i="38"/>
  <c r="AO51" i="38"/>
  <c r="AN51" i="38"/>
  <c r="AM51" i="38"/>
  <c r="AL51" i="38"/>
  <c r="AK51" i="38"/>
  <c r="AJ51" i="38"/>
  <c r="AI51" i="38"/>
  <c r="AH51" i="38"/>
  <c r="AG51" i="38"/>
  <c r="AF51" i="38"/>
  <c r="AE51" i="38"/>
  <c r="AD51" i="38"/>
  <c r="AC51" i="38"/>
  <c r="AB51" i="38"/>
  <c r="AA51" i="38"/>
  <c r="Z51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3" i="38"/>
  <c r="AP43" i="38"/>
  <c r="AO43" i="38"/>
  <c r="AN43" i="38"/>
  <c r="AM43" i="38"/>
  <c r="AL43" i="38"/>
  <c r="AK43" i="38"/>
  <c r="AJ43" i="38"/>
  <c r="AI43" i="38"/>
  <c r="AH43" i="38"/>
  <c r="AG43" i="38"/>
  <c r="AF43" i="38"/>
  <c r="AE43" i="38"/>
  <c r="AD43" i="38"/>
  <c r="AC43" i="38"/>
  <c r="AB43" i="38"/>
  <c r="AA43" i="38"/>
  <c r="Z43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6" i="38"/>
  <c r="BK66" i="38"/>
  <c r="BJ66" i="38"/>
  <c r="BI66" i="38"/>
  <c r="BH66" i="38"/>
  <c r="BG66" i="38"/>
  <c r="BF66" i="38"/>
  <c r="BE66" i="38"/>
  <c r="BD66" i="38"/>
  <c r="BC66" i="38"/>
  <c r="BB66" i="38"/>
  <c r="BA66" i="38"/>
  <c r="AZ66" i="38"/>
  <c r="AY66" i="38"/>
  <c r="AX66" i="38"/>
  <c r="AW66" i="38"/>
  <c r="AV66" i="38"/>
  <c r="AU66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BL56" i="38"/>
  <c r="BK56" i="38"/>
  <c r="BJ56" i="38"/>
  <c r="BI56" i="38"/>
  <c r="BH56" i="38"/>
  <c r="BG56" i="38"/>
  <c r="BF56" i="38"/>
  <c r="BE56" i="38"/>
  <c r="BD56" i="38"/>
  <c r="BC56" i="38"/>
  <c r="BB56" i="38"/>
  <c r="BA56" i="38"/>
  <c r="AZ56" i="38"/>
  <c r="AY56" i="38"/>
  <c r="AX56" i="38"/>
  <c r="AW56" i="38"/>
  <c r="AV56" i="38"/>
  <c r="AU56" i="38"/>
  <c r="BL55" i="38"/>
  <c r="BK55" i="38"/>
  <c r="BJ55" i="38"/>
  <c r="BI55" i="38"/>
  <c r="BH55" i="38"/>
  <c r="BG55" i="38"/>
  <c r="BF55" i="38"/>
  <c r="BE55" i="38"/>
  <c r="BD55" i="38"/>
  <c r="BC55" i="38"/>
  <c r="BB55" i="38"/>
  <c r="BA55" i="38"/>
  <c r="AZ55" i="38"/>
  <c r="AY55" i="38"/>
  <c r="AX55" i="38"/>
  <c r="AW55" i="38"/>
  <c r="AV55" i="38"/>
  <c r="AU55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1" i="38"/>
  <c r="BK51" i="38"/>
  <c r="BJ51" i="38"/>
  <c r="BI51" i="38"/>
  <c r="BH51" i="38"/>
  <c r="BG51" i="38"/>
  <c r="BF51" i="38"/>
  <c r="BE51" i="38"/>
  <c r="BD51" i="38"/>
  <c r="BC51" i="38"/>
  <c r="BB51" i="38"/>
  <c r="BA51" i="38"/>
  <c r="AZ51" i="38"/>
  <c r="AY51" i="38"/>
  <c r="AX51" i="38"/>
  <c r="AW51" i="38"/>
  <c r="AV51" i="38"/>
  <c r="AU51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3" i="38"/>
  <c r="BK43" i="38"/>
  <c r="BJ43" i="38"/>
  <c r="BI43" i="38"/>
  <c r="BH43" i="38"/>
  <c r="BG43" i="38"/>
  <c r="BF43" i="38"/>
  <c r="BE43" i="38"/>
  <c r="BD43" i="38"/>
  <c r="BC43" i="38"/>
  <c r="BB43" i="38"/>
  <c r="BA43" i="38"/>
  <c r="AZ43" i="38"/>
  <c r="AY43" i="38"/>
  <c r="AX43" i="38"/>
  <c r="AW43" i="38"/>
  <c r="AV43" i="38"/>
  <c r="AU43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L29" i="38"/>
  <c r="BK29" i="38"/>
  <c r="BJ29" i="38"/>
  <c r="BI29" i="38"/>
  <c r="BH29" i="38"/>
  <c r="BG29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67" i="38"/>
  <c r="L67" i="38"/>
  <c r="K67" i="38"/>
  <c r="J67" i="38"/>
  <c r="I67" i="38"/>
  <c r="H67" i="38"/>
  <c r="G67" i="38"/>
  <c r="F67" i="38"/>
  <c r="E67" i="38"/>
  <c r="M66" i="38"/>
  <c r="L66" i="38"/>
  <c r="K66" i="38"/>
  <c r="J66" i="38"/>
  <c r="I66" i="38"/>
  <c r="H66" i="38"/>
  <c r="G66" i="38"/>
  <c r="F66" i="38"/>
  <c r="E66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8" i="38"/>
  <c r="L58" i="38"/>
  <c r="K58" i="38"/>
  <c r="J58" i="38"/>
  <c r="I58" i="38"/>
  <c r="H58" i="38"/>
  <c r="G58" i="38"/>
  <c r="F58" i="38"/>
  <c r="E58" i="38"/>
  <c r="M57" i="38"/>
  <c r="L57" i="38"/>
  <c r="K57" i="38"/>
  <c r="J57" i="38"/>
  <c r="I57" i="38"/>
  <c r="H57" i="38"/>
  <c r="G57" i="38"/>
  <c r="F57" i="38"/>
  <c r="E57" i="38"/>
  <c r="M56" i="38"/>
  <c r="L56" i="38"/>
  <c r="K56" i="38"/>
  <c r="J56" i="38"/>
  <c r="I56" i="38"/>
  <c r="H56" i="38"/>
  <c r="G56" i="38"/>
  <c r="F56" i="38"/>
  <c r="E56" i="38"/>
  <c r="M55" i="38"/>
  <c r="L55" i="38"/>
  <c r="K55" i="38"/>
  <c r="J55" i="38"/>
  <c r="I55" i="38"/>
  <c r="H55" i="38"/>
  <c r="G55" i="38"/>
  <c r="F55" i="38"/>
  <c r="E55" i="38"/>
  <c r="M54" i="38"/>
  <c r="L54" i="38"/>
  <c r="K54" i="38"/>
  <c r="J54" i="38"/>
  <c r="I54" i="38"/>
  <c r="H54" i="38"/>
  <c r="G54" i="38"/>
  <c r="F54" i="38"/>
  <c r="E54" i="38"/>
  <c r="M53" i="38"/>
  <c r="L53" i="38"/>
  <c r="K53" i="38"/>
  <c r="J53" i="38"/>
  <c r="I53" i="38"/>
  <c r="H53" i="38"/>
  <c r="G53" i="38"/>
  <c r="F53" i="38"/>
  <c r="E53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3" i="38"/>
  <c r="L43" i="38"/>
  <c r="K43" i="38"/>
  <c r="J43" i="38"/>
  <c r="I43" i="38"/>
  <c r="H43" i="38"/>
  <c r="G43" i="38"/>
  <c r="F43" i="38"/>
  <c r="E43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M39" i="38"/>
  <c r="L39" i="38"/>
  <c r="K39" i="38"/>
  <c r="J39" i="38"/>
  <c r="I39" i="38"/>
  <c r="H39" i="38"/>
  <c r="G39" i="38"/>
  <c r="F39" i="38"/>
  <c r="E39" i="38"/>
  <c r="M38" i="38"/>
  <c r="L38" i="38"/>
  <c r="K38" i="38"/>
  <c r="J38" i="38"/>
  <c r="I38" i="38"/>
  <c r="H38" i="38"/>
  <c r="G38" i="38"/>
  <c r="F38" i="38"/>
  <c r="E38" i="38"/>
  <c r="E30" i="38"/>
  <c r="F30" i="38"/>
  <c r="G30" i="38"/>
  <c r="H30" i="38"/>
  <c r="I30" i="38"/>
  <c r="J30" i="38"/>
  <c r="K30" i="38"/>
  <c r="L30" i="38"/>
  <c r="M30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M29" i="38"/>
  <c r="L29" i="38"/>
  <c r="K29" i="38"/>
  <c r="J29" i="38"/>
  <c r="I29" i="38"/>
  <c r="H29" i="38"/>
  <c r="G29" i="38"/>
  <c r="F29" i="38"/>
  <c r="E29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CI3" i="4"/>
  <c r="E28" i="38" l="1"/>
  <c r="E37" i="38"/>
  <c r="E48" i="38"/>
  <c r="E40" i="38"/>
  <c r="Q61" i="38"/>
  <c r="Q62" i="38"/>
  <c r="Q63" i="38"/>
  <c r="Q64" i="38"/>
  <c r="Q65" i="38"/>
  <c r="Q66" i="38"/>
  <c r="Q67" i="38"/>
  <c r="Q60" i="38"/>
  <c r="Q54" i="38"/>
  <c r="Q55" i="38"/>
  <c r="Q56" i="38"/>
  <c r="Q57" i="38"/>
  <c r="Q58" i="38"/>
  <c r="Q53" i="38"/>
  <c r="Q50" i="38"/>
  <c r="Q51" i="38"/>
  <c r="Q49" i="38"/>
  <c r="Q42" i="38"/>
  <c r="Q43" i="38"/>
  <c r="Q44" i="38"/>
  <c r="Q45" i="38"/>
  <c r="Q46" i="38"/>
  <c r="Q47" i="38"/>
  <c r="Q41" i="38"/>
  <c r="Q38" i="38"/>
  <c r="Q39" i="38"/>
  <c r="Q36" i="38"/>
  <c r="Q30" i="38"/>
  <c r="Q31" i="38"/>
  <c r="Q32" i="38"/>
  <c r="Q33" i="38"/>
  <c r="Q34" i="38"/>
  <c r="Q35" i="38"/>
  <c r="Q29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15" i="38"/>
  <c r="Q59" i="38" l="1"/>
  <c r="Q52" i="38"/>
  <c r="Q48" i="38"/>
  <c r="Q40" i="38"/>
  <c r="Q37" i="38"/>
  <c r="Q28" i="38"/>
  <c r="Y51" i="38"/>
  <c r="X51" i="38"/>
  <c r="W51" i="38"/>
  <c r="T51" i="38" l="1"/>
  <c r="AR51" i="38"/>
  <c r="BN51" i="38"/>
  <c r="BM51" i="38"/>
  <c r="AS51" i="38"/>
  <c r="BO51" i="38"/>
  <c r="AT51" i="38"/>
  <c r="P51" i="38" s="1"/>
  <c r="CB1" i="39"/>
  <c r="O51" i="38" l="1"/>
  <c r="N51" i="38"/>
  <c r="R51" i="38"/>
  <c r="U51" i="38"/>
  <c r="V51" i="38" s="1"/>
  <c r="CC1" i="39"/>
  <c r="AS3" i="42" l="1"/>
  <c r="T50" i="38" l="1"/>
  <c r="Y50" i="38"/>
  <c r="AR50" i="38"/>
  <c r="AS50" i="38"/>
  <c r="BO50" i="38"/>
  <c r="BM50" i="38"/>
  <c r="BN50" i="38"/>
  <c r="W50" i="38"/>
  <c r="X50" i="38"/>
  <c r="AT50" i="38"/>
  <c r="N50" i="38" l="1"/>
  <c r="O50" i="38"/>
  <c r="P50" i="38"/>
  <c r="R50" i="38" s="1"/>
  <c r="J21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U50" i="38" l="1"/>
  <c r="V50" i="38" s="1"/>
  <c r="K21" i="43" l="1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CD1" i="39"/>
  <c r="S48" i="38" l="1"/>
  <c r="AT69" i="38" l="1"/>
  <c r="AH69" i="38"/>
  <c r="AS69" i="38"/>
  <c r="AG69" i="38"/>
  <c r="AQ69" i="38"/>
  <c r="AE69" i="38"/>
  <c r="AP69" i="38"/>
  <c r="AD69" i="38"/>
  <c r="AN69" i="38"/>
  <c r="AM69" i="38"/>
  <c r="AK69" i="38"/>
  <c r="AJ69" i="38"/>
  <c r="CM3" i="4"/>
  <c r="AT5" i="42"/>
  <c r="AS5" i="42"/>
  <c r="R82" i="38" l="1"/>
  <c r="R98" i="38"/>
  <c r="R84" i="38" s="1"/>
  <c r="R97" i="38"/>
  <c r="R96" i="38"/>
  <c r="T98" i="38"/>
  <c r="T84" i="38" s="1"/>
  <c r="R95" i="38"/>
  <c r="T97" i="38"/>
  <c r="T96" i="38"/>
  <c r="T83" i="38" s="1"/>
  <c r="T95" i="38"/>
  <c r="S96" i="38"/>
  <c r="S98" i="38"/>
  <c r="S84" i="38" s="1"/>
  <c r="S97" i="38"/>
  <c r="S95" i="38"/>
  <c r="S86" i="38"/>
  <c r="T86" i="38"/>
  <c r="T82" i="38"/>
  <c r="S87" i="38"/>
  <c r="T85" i="38"/>
  <c r="T88" i="38"/>
  <c r="S88" i="38"/>
  <c r="S85" i="38"/>
  <c r="R86" i="38"/>
  <c r="R85" i="38"/>
  <c r="R87" i="38"/>
  <c r="R88" i="38"/>
  <c r="T87" i="38"/>
  <c r="AT3" i="42"/>
  <c r="S82" i="38" s="1"/>
  <c r="R83" i="38" l="1"/>
  <c r="S83" i="38"/>
  <c r="T15" i="38" l="1"/>
  <c r="AH48" i="38" l="1"/>
  <c r="AD48" i="38"/>
  <c r="AG48" i="38"/>
  <c r="AX48" i="38"/>
  <c r="AN48" i="38"/>
  <c r="BI48" i="38"/>
  <c r="AF48" i="38"/>
  <c r="AB48" i="38"/>
  <c r="BL48" i="38"/>
  <c r="AV48" i="38"/>
  <c r="BG48" i="38"/>
  <c r="AL48" i="38"/>
  <c r="AU48" i="38"/>
  <c r="AY48" i="38"/>
  <c r="AQ48" i="38"/>
  <c r="AI48" i="38"/>
  <c r="AM48" i="38"/>
  <c r="BC48" i="38"/>
  <c r="AP48" i="38"/>
  <c r="BK48" i="38"/>
  <c r="AO48" i="38"/>
  <c r="BA48" i="38"/>
  <c r="AJ48" i="38"/>
  <c r="AC48" i="38"/>
  <c r="BE48" i="38"/>
  <c r="BF48" i="38"/>
  <c r="AZ48" i="38"/>
  <c r="BH48" i="38"/>
  <c r="BB48" i="38"/>
  <c r="AA48" i="38"/>
  <c r="AK48" i="38"/>
  <c r="AW48" i="38"/>
  <c r="BJ48" i="38"/>
  <c r="Z48" i="38"/>
  <c r="BD48" i="38"/>
  <c r="AE48" i="38"/>
  <c r="T48" i="38"/>
  <c r="T49" i="38"/>
  <c r="F48" i="38"/>
  <c r="I48" i="38"/>
  <c r="K48" i="38"/>
  <c r="M48" i="38"/>
  <c r="J48" i="38"/>
  <c r="L48" i="38"/>
  <c r="H48" i="38"/>
  <c r="G48" i="38"/>
  <c r="Y49" i="38"/>
  <c r="Y48" i="38" s="1"/>
  <c r="BM49" i="38"/>
  <c r="AS49" i="38"/>
  <c r="AS48" i="38" s="1"/>
  <c r="BO49" i="38"/>
  <c r="AR49" i="38"/>
  <c r="AR48" i="38" s="1"/>
  <c r="BN49" i="38"/>
  <c r="W49" i="38"/>
  <c r="W48" i="38" s="1"/>
  <c r="X49" i="38"/>
  <c r="X48" i="38" s="1"/>
  <c r="AT49" i="38"/>
  <c r="AT48" i="38" s="1"/>
  <c r="T57" i="38"/>
  <c r="T36" i="38"/>
  <c r="T35" i="38"/>
  <c r="P49" i="38" l="1"/>
  <c r="O49" i="38"/>
  <c r="N49" i="38"/>
  <c r="BO48" i="38"/>
  <c r="P48" i="38" s="1"/>
  <c r="BN48" i="38"/>
  <c r="O48" i="38" s="1"/>
  <c r="BM48" i="38"/>
  <c r="N48" i="38" s="1"/>
  <c r="R48" i="38" l="1"/>
  <c r="R49" i="38"/>
  <c r="X36" i="38"/>
  <c r="W35" i="38"/>
  <c r="Y35" i="38"/>
  <c r="W36" i="38"/>
  <c r="AS15" i="38"/>
  <c r="X57" i="38"/>
  <c r="BN35" i="38"/>
  <c r="W15" i="38"/>
  <c r="BN36" i="38"/>
  <c r="AT36" i="38"/>
  <c r="BO15" i="38"/>
  <c r="AT35" i="38"/>
  <c r="BN15" i="38"/>
  <c r="AR36" i="38"/>
  <c r="BO36" i="38"/>
  <c r="AT57" i="38"/>
  <c r="AR57" i="38"/>
  <c r="AR15" i="38"/>
  <c r="BM35" i="38"/>
  <c r="BM15" i="38"/>
  <c r="BM57" i="38"/>
  <c r="X35" i="38"/>
  <c r="Y15" i="38"/>
  <c r="AS57" i="38"/>
  <c r="BO57" i="38"/>
  <c r="AT15" i="38"/>
  <c r="BN57" i="38"/>
  <c r="Y57" i="38"/>
  <c r="X15" i="38"/>
  <c r="AS35" i="38"/>
  <c r="O35" i="38" s="1"/>
  <c r="AR35" i="38"/>
  <c r="N35" i="38" s="1"/>
  <c r="W57" i="38"/>
  <c r="BO35" i="38"/>
  <c r="Y36" i="38"/>
  <c r="BM36" i="38"/>
  <c r="AS36" i="38"/>
  <c r="O36" i="38" s="1"/>
  <c r="O57" i="38" l="1"/>
  <c r="P15" i="38"/>
  <c r="R15" i="38" s="1"/>
  <c r="N36" i="38"/>
  <c r="N57" i="38"/>
  <c r="O15" i="38"/>
  <c r="P57" i="38"/>
  <c r="R57" i="38" s="1"/>
  <c r="P35" i="38"/>
  <c r="R35" i="38" s="1"/>
  <c r="N15" i="38"/>
  <c r="P36" i="38"/>
  <c r="R36" i="38" s="1"/>
  <c r="AO14" i="38" l="1"/>
  <c r="AP28" i="38"/>
  <c r="AO28" i="38"/>
  <c r="AQ28" i="38"/>
  <c r="AP14" i="38"/>
  <c r="AQ14" i="38"/>
  <c r="AO52" i="38"/>
  <c r="AO37" i="38"/>
  <c r="AQ59" i="38"/>
  <c r="AO40" i="38"/>
  <c r="AQ37" i="38"/>
  <c r="AP40" i="38"/>
  <c r="AP52" i="38"/>
  <c r="AO59" i="38"/>
  <c r="AP37" i="38"/>
  <c r="AQ40" i="38"/>
  <c r="AQ52" i="38"/>
  <c r="AP59" i="38"/>
  <c r="AQ68" i="38" l="1"/>
  <c r="AP68" i="38"/>
  <c r="AO68" i="38"/>
  <c r="CE1" i="39"/>
  <c r="T67" i="38" l="1"/>
  <c r="T66" i="38"/>
  <c r="T65" i="38"/>
  <c r="T64" i="38"/>
  <c r="T63" i="38"/>
  <c r="T62" i="38"/>
  <c r="T61" i="38"/>
  <c r="T60" i="38"/>
  <c r="T58" i="38"/>
  <c r="T56" i="38"/>
  <c r="T55" i="38"/>
  <c r="T54" i="38"/>
  <c r="T53" i="38"/>
  <c r="T47" i="38"/>
  <c r="T46" i="38"/>
  <c r="T45" i="38"/>
  <c r="T44" i="38"/>
  <c r="T43" i="38"/>
  <c r="T42" i="38"/>
  <c r="T41" i="38"/>
  <c r="T39" i="38"/>
  <c r="T38" i="38"/>
  <c r="T34" i="38"/>
  <c r="T33" i="38"/>
  <c r="T32" i="38"/>
  <c r="T31" i="38"/>
  <c r="T30" i="38"/>
  <c r="T29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Q14" i="38" l="1"/>
  <c r="Q68" i="38" s="1"/>
  <c r="W92" i="38" l="1"/>
  <c r="AL59" i="38" l="1"/>
  <c r="AV52" i="38"/>
  <c r="AW52" i="38"/>
  <c r="AV14" i="38"/>
  <c r="AL37" i="38"/>
  <c r="AM52" i="38"/>
  <c r="M14" i="38"/>
  <c r="AN40" i="38"/>
  <c r="AU28" i="38"/>
  <c r="AN28" i="38"/>
  <c r="AV59" i="38"/>
  <c r="AM40" i="38"/>
  <c r="AU14" i="38"/>
  <c r="AL28" i="38"/>
  <c r="AW40" i="38"/>
  <c r="L14" i="38"/>
  <c r="AU59" i="38"/>
  <c r="AW37" i="38"/>
  <c r="AN37" i="38"/>
  <c r="AL40" i="38"/>
  <c r="AL14" i="38"/>
  <c r="AV28" i="38"/>
  <c r="AN59" i="38"/>
  <c r="AM37" i="38"/>
  <c r="AU37" i="38"/>
  <c r="AV40" i="38"/>
  <c r="AU52" i="38"/>
  <c r="AL52" i="38"/>
  <c r="AV37" i="38"/>
  <c r="AW14" i="38"/>
  <c r="AN52" i="38"/>
  <c r="AM14" i="38"/>
  <c r="AU40" i="38"/>
  <c r="AM28" i="38"/>
  <c r="AW28" i="38"/>
  <c r="AW59" i="38"/>
  <c r="AM59" i="38"/>
  <c r="AN14" i="38"/>
  <c r="Q72" i="38"/>
  <c r="AM68" i="38" l="1"/>
  <c r="AW68" i="38"/>
  <c r="P85" i="38" s="1"/>
  <c r="AL68" i="38"/>
  <c r="AN68" i="38"/>
  <c r="AV68" i="38"/>
  <c r="O85" i="38" s="1"/>
  <c r="AU68" i="38"/>
  <c r="U36" i="38" l="1"/>
  <c r="V36" i="38" s="1"/>
  <c r="U35" i="38"/>
  <c r="V35" i="38" s="1"/>
  <c r="U49" i="38"/>
  <c r="V49" i="38" s="1"/>
  <c r="U57" i="38" l="1"/>
  <c r="V57" i="38" s="1"/>
  <c r="S28" i="38"/>
  <c r="T28" i="38" s="1"/>
  <c r="U15" i="38"/>
  <c r="V15" i="38" s="1"/>
  <c r="S37" i="38"/>
  <c r="T37" i="38" s="1"/>
  <c r="S14" i="38"/>
  <c r="T14" i="38" s="1"/>
  <c r="S59" i="38"/>
  <c r="T59" i="38" s="1"/>
  <c r="S52" i="38"/>
  <c r="T52" i="38" s="1"/>
  <c r="S40" i="38"/>
  <c r="T40" i="38" s="1"/>
  <c r="U48" i="38"/>
  <c r="V48" i="38" s="1"/>
  <c r="BS3" i="4"/>
  <c r="CL3" i="4"/>
  <c r="BM3" i="4" s="1"/>
  <c r="BN3" i="4" s="1"/>
  <c r="AT53" i="38" l="1"/>
  <c r="X53" i="38"/>
  <c r="AS53" i="38"/>
  <c r="BM53" i="38"/>
  <c r="AR53" i="38"/>
  <c r="BO53" i="38"/>
  <c r="W53" i="38"/>
  <c r="Y53" i="38"/>
  <c r="BN53" i="38"/>
  <c r="CQ3" i="4"/>
  <c r="S68" i="38"/>
  <c r="T68" i="38" s="1"/>
  <c r="CP3" i="4"/>
  <c r="BO3" i="4"/>
  <c r="BQ3" i="4" s="1"/>
  <c r="N53" i="38" l="1"/>
  <c r="O53" i="38"/>
  <c r="P53" i="38"/>
  <c r="R53" i="38" s="1"/>
  <c r="AB52" i="38"/>
  <c r="AB14" i="38"/>
  <c r="H28" i="38"/>
  <c r="BE40" i="38"/>
  <c r="BN41" i="38"/>
  <c r="AS34" i="38"/>
  <c r="BH40" i="38"/>
  <c r="AZ59" i="38"/>
  <c r="BN39" i="38"/>
  <c r="W20" i="38"/>
  <c r="BO17" i="38"/>
  <c r="AR46" i="38"/>
  <c r="BM66" i="38"/>
  <c r="AR62" i="38"/>
  <c r="Y64" i="38"/>
  <c r="AY28" i="38"/>
  <c r="W61" i="38"/>
  <c r="F59" i="38"/>
  <c r="X60" i="38"/>
  <c r="BJ52" i="38"/>
  <c r="BH14" i="38"/>
  <c r="AI52" i="38"/>
  <c r="J52" i="38"/>
  <c r="AF40" i="38"/>
  <c r="BM43" i="38"/>
  <c r="BO63" i="38"/>
  <c r="BB14" i="38"/>
  <c r="AR58" i="38"/>
  <c r="BN18" i="38"/>
  <c r="BN31" i="38"/>
  <c r="AS18" i="38"/>
  <c r="E59" i="38"/>
  <c r="W60" i="38"/>
  <c r="BG14" i="38"/>
  <c r="X66" i="38"/>
  <c r="Y65" i="38"/>
  <c r="W18" i="38"/>
  <c r="BG59" i="38"/>
  <c r="BM21" i="38"/>
  <c r="AS24" i="38"/>
  <c r="AR60" i="38"/>
  <c r="AC59" i="38"/>
  <c r="BA37" i="38"/>
  <c r="AR45" i="38"/>
  <c r="W30" i="38"/>
  <c r="BD52" i="38"/>
  <c r="BM54" i="38"/>
  <c r="BH52" i="38"/>
  <c r="AR19" i="38"/>
  <c r="BN44" i="38"/>
  <c r="BB40" i="38"/>
  <c r="W54" i="38"/>
  <c r="E52" i="38"/>
  <c r="AR22" i="38"/>
  <c r="AS46" i="38"/>
  <c r="J28" i="38"/>
  <c r="J59" i="38"/>
  <c r="BO23" i="38"/>
  <c r="BN43" i="38"/>
  <c r="BO66" i="38"/>
  <c r="AY40" i="38"/>
  <c r="AH28" i="38"/>
  <c r="BK59" i="38"/>
  <c r="AI14" i="38"/>
  <c r="AS38" i="38"/>
  <c r="AD37" i="38"/>
  <c r="AT30" i="38"/>
  <c r="I28" i="38"/>
  <c r="AE52" i="38"/>
  <c r="AT54" i="38"/>
  <c r="Y30" i="38"/>
  <c r="BN62" i="38"/>
  <c r="K37" i="38"/>
  <c r="AT23" i="38"/>
  <c r="P23" i="38" s="1"/>
  <c r="BO31" i="38"/>
  <c r="M37" i="38"/>
  <c r="AS56" i="38"/>
  <c r="AD59" i="38"/>
  <c r="AS60" i="38"/>
  <c r="AR56" i="38"/>
  <c r="W29" i="38"/>
  <c r="W55" i="38"/>
  <c r="AG37" i="38"/>
  <c r="BG40" i="38"/>
  <c r="Y66" i="38"/>
  <c r="BM64" i="38"/>
  <c r="W21" i="38"/>
  <c r="AS20" i="38"/>
  <c r="AR20" i="38"/>
  <c r="W41" i="38"/>
  <c r="BA28" i="38"/>
  <c r="W34" i="38"/>
  <c r="W39" i="38"/>
  <c r="BM45" i="38"/>
  <c r="BM65" i="38"/>
  <c r="Y25" i="38"/>
  <c r="AT27" i="38"/>
  <c r="K14" i="38"/>
  <c r="I40" i="38"/>
  <c r="W46" i="38"/>
  <c r="BO64" i="38"/>
  <c r="AS63" i="38"/>
  <c r="Y31" i="38"/>
  <c r="BM23" i="38"/>
  <c r="AR18" i="38"/>
  <c r="AG40" i="38"/>
  <c r="M59" i="38"/>
  <c r="AF14" i="38"/>
  <c r="AS27" i="38"/>
  <c r="AT42" i="38"/>
  <c r="AS22" i="38"/>
  <c r="AR26" i="38"/>
  <c r="X19" i="38"/>
  <c r="BC37" i="38"/>
  <c r="AR61" i="38"/>
  <c r="J37" i="38"/>
  <c r="BM31" i="38"/>
  <c r="X33" i="38"/>
  <c r="BA59" i="38"/>
  <c r="H59" i="38"/>
  <c r="AG14" i="38"/>
  <c r="AR44" i="38"/>
  <c r="W58" i="38"/>
  <c r="L40" i="38"/>
  <c r="Y47" i="38"/>
  <c r="X17" i="38"/>
  <c r="BN34" i="38"/>
  <c r="X27" i="38"/>
  <c r="BO46" i="38"/>
  <c r="AR16" i="38"/>
  <c r="AC14" i="38"/>
  <c r="BO39" i="38"/>
  <c r="AY37" i="38"/>
  <c r="AR23" i="38"/>
  <c r="W66" i="38"/>
  <c r="AS61" i="38"/>
  <c r="BM27" i="38"/>
  <c r="BN22" i="38"/>
  <c r="AT17" i="38"/>
  <c r="P17" i="38" s="1"/>
  <c r="BC59" i="38"/>
  <c r="K59" i="38"/>
  <c r="AF37" i="38"/>
  <c r="BM30" i="38"/>
  <c r="AA52" i="38"/>
  <c r="AS44" i="38"/>
  <c r="BO27" i="38"/>
  <c r="AK59" i="38"/>
  <c r="X47" i="38"/>
  <c r="AX59" i="38"/>
  <c r="Y18" i="38"/>
  <c r="BN45" i="38"/>
  <c r="Y62" i="38"/>
  <c r="M52" i="38"/>
  <c r="BE37" i="38"/>
  <c r="BN38" i="38"/>
  <c r="AT67" i="38"/>
  <c r="W45" i="38"/>
  <c r="AK28" i="38"/>
  <c r="Y21" i="38"/>
  <c r="Y20" i="38"/>
  <c r="BN16" i="38"/>
  <c r="BE14" i="38"/>
  <c r="BJ59" i="38"/>
  <c r="AD52" i="38"/>
  <c r="AS54" i="38"/>
  <c r="AA28" i="38"/>
  <c r="Y27" i="38"/>
  <c r="AY59" i="38"/>
  <c r="AT21" i="38"/>
  <c r="X65" i="38"/>
  <c r="L28" i="38"/>
  <c r="BG37" i="38"/>
  <c r="E14" i="38"/>
  <c r="W16" i="38"/>
  <c r="W17" i="38"/>
  <c r="AS23" i="38"/>
  <c r="BN23" i="38"/>
  <c r="BC14" i="38"/>
  <c r="BB52" i="38"/>
  <c r="BO22" i="38"/>
  <c r="BN42" i="38"/>
  <c r="Y24" i="38"/>
  <c r="BN63" i="38"/>
  <c r="BO42" i="38"/>
  <c r="AX14" i="38"/>
  <c r="I14" i="38"/>
  <c r="Z59" i="38"/>
  <c r="BJ40" i="38"/>
  <c r="Y16" i="38"/>
  <c r="G14" i="38"/>
  <c r="Y41" i="38"/>
  <c r="G40" i="38"/>
  <c r="BM22" i="38"/>
  <c r="W38" i="38"/>
  <c r="BO24" i="38"/>
  <c r="AZ28" i="38"/>
  <c r="BM47" i="38"/>
  <c r="AS26" i="38"/>
  <c r="BO62" i="38"/>
  <c r="AR34" i="38"/>
  <c r="AS31" i="38"/>
  <c r="O31" i="38" s="1"/>
  <c r="BK40" i="38"/>
  <c r="AD28" i="38"/>
  <c r="AS29" i="38"/>
  <c r="AD40" i="38"/>
  <c r="AS41" i="38"/>
  <c r="AT31" i="38"/>
  <c r="X20" i="38"/>
  <c r="BO33" i="38"/>
  <c r="AS58" i="38"/>
  <c r="BE59" i="38"/>
  <c r="BN60" i="38"/>
  <c r="O60" i="38" s="1"/>
  <c r="X45" i="38"/>
  <c r="BB28" i="38"/>
  <c r="BM63" i="38"/>
  <c r="H37" i="38"/>
  <c r="BI40" i="38"/>
  <c r="G28" i="38"/>
  <c r="Y29" i="38"/>
  <c r="AR67" i="38"/>
  <c r="AT34" i="38"/>
  <c r="X18" i="38"/>
  <c r="X34" i="38"/>
  <c r="AZ40" i="38"/>
  <c r="I52" i="38"/>
  <c r="W33" i="38"/>
  <c r="BM19" i="38"/>
  <c r="AI59" i="38"/>
  <c r="L52" i="38"/>
  <c r="BK28" i="38"/>
  <c r="AS19" i="38"/>
  <c r="AY52" i="38"/>
  <c r="AE40" i="38"/>
  <c r="AT41" i="38"/>
  <c r="BM24" i="38"/>
  <c r="AA40" i="38"/>
  <c r="BM61" i="38"/>
  <c r="AC28" i="38"/>
  <c r="AR29" i="38"/>
  <c r="AT32" i="38"/>
  <c r="BO25" i="38"/>
  <c r="BL40" i="38"/>
  <c r="W22" i="38"/>
  <c r="Y44" i="38"/>
  <c r="W62" i="38"/>
  <c r="BD59" i="38"/>
  <c r="BM60" i="38"/>
  <c r="AT22" i="38"/>
  <c r="X63" i="38"/>
  <c r="AR54" i="38"/>
  <c r="N54" i="38" s="1"/>
  <c r="AC52" i="38"/>
  <c r="AX28" i="38"/>
  <c r="AS32" i="38"/>
  <c r="BN65" i="38"/>
  <c r="AR38" i="38"/>
  <c r="AC37" i="38"/>
  <c r="AF52" i="38"/>
  <c r="W65" i="38"/>
  <c r="AE59" i="38"/>
  <c r="AT60" i="38"/>
  <c r="J40" i="38"/>
  <c r="M40" i="38"/>
  <c r="BM33" i="38"/>
  <c r="Z37" i="38"/>
  <c r="W43" i="38"/>
  <c r="AA37" i="38"/>
  <c r="Y23" i="38"/>
  <c r="F28" i="38"/>
  <c r="X29" i="38"/>
  <c r="I37" i="38"/>
  <c r="AR24" i="38"/>
  <c r="BM55" i="38"/>
  <c r="BG52" i="38"/>
  <c r="BL14" i="38"/>
  <c r="BH59" i="38"/>
  <c r="BN30" i="38"/>
  <c r="AH40" i="38"/>
  <c r="X62" i="38"/>
  <c r="BO54" i="38"/>
  <c r="BF52" i="38"/>
  <c r="Y54" i="38"/>
  <c r="G52" i="38"/>
  <c r="BO20" i="38"/>
  <c r="L59" i="38"/>
  <c r="BL59" i="38"/>
  <c r="AA14" i="38"/>
  <c r="AT33" i="38"/>
  <c r="W32" i="38"/>
  <c r="BN56" i="38"/>
  <c r="AS25" i="38"/>
  <c r="AY14" i="38"/>
  <c r="K28" i="38"/>
  <c r="BH28" i="38"/>
  <c r="AS43" i="38"/>
  <c r="BC28" i="38"/>
  <c r="AS21" i="38"/>
  <c r="BE28" i="38"/>
  <c r="BN29" i="38"/>
  <c r="Y26" i="38"/>
  <c r="AR47" i="38"/>
  <c r="BM16" i="38"/>
  <c r="BD14" i="38"/>
  <c r="Y17" i="38"/>
  <c r="BN17" i="38"/>
  <c r="X61" i="38"/>
  <c r="X24" i="38"/>
  <c r="BN32" i="38"/>
  <c r="AT64" i="38"/>
  <c r="BO38" i="38"/>
  <c r="BF37" i="38"/>
  <c r="BN46" i="38"/>
  <c r="BO61" i="38"/>
  <c r="AH59" i="38"/>
  <c r="AT24" i="38"/>
  <c r="K52" i="38"/>
  <c r="AR42" i="38"/>
  <c r="F52" i="38"/>
  <c r="X54" i="38"/>
  <c r="BJ14" i="38"/>
  <c r="Y22" i="38"/>
  <c r="Y55" i="38"/>
  <c r="BO43" i="38"/>
  <c r="AT44" i="38"/>
  <c r="Y33" i="38"/>
  <c r="K40" i="38"/>
  <c r="AJ59" i="38"/>
  <c r="BM41" i="38"/>
  <c r="BD40" i="38"/>
  <c r="BL37" i="38"/>
  <c r="AX52" i="38"/>
  <c r="BJ37" i="38"/>
  <c r="AR43" i="38"/>
  <c r="N43" i="38" s="1"/>
  <c r="BO47" i="38"/>
  <c r="BI14" i="38"/>
  <c r="AS62" i="38"/>
  <c r="O62" i="38" s="1"/>
  <c r="BM42" i="38"/>
  <c r="AG52" i="38"/>
  <c r="AR39" i="38"/>
  <c r="BN64" i="38"/>
  <c r="BO44" i="38"/>
  <c r="BA52" i="38"/>
  <c r="AT25" i="38"/>
  <c r="AI37" i="38"/>
  <c r="AH37" i="38"/>
  <c r="J14" i="38"/>
  <c r="AB40" i="38"/>
  <c r="BM25" i="38"/>
  <c r="AJ40" i="38"/>
  <c r="AR31" i="38"/>
  <c r="N31" i="38" s="1"/>
  <c r="AR63" i="38"/>
  <c r="N63" i="38" s="1"/>
  <c r="W31" i="38"/>
  <c r="AT47" i="38"/>
  <c r="AS67" i="38"/>
  <c r="BO65" i="38"/>
  <c r="BI37" i="38"/>
  <c r="AT19" i="38"/>
  <c r="BJ28" i="38"/>
  <c r="AK14" i="38"/>
  <c r="AZ52" i="38"/>
  <c r="Y67" i="38"/>
  <c r="BO67" i="38"/>
  <c r="AR33" i="38"/>
  <c r="N33" i="38" s="1"/>
  <c r="BK14" i="38"/>
  <c r="AS55" i="38"/>
  <c r="BN47" i="38"/>
  <c r="AT18" i="38"/>
  <c r="H52" i="38"/>
  <c r="AB37" i="38"/>
  <c r="BB59" i="38"/>
  <c r="BM34" i="38"/>
  <c r="W24" i="38"/>
  <c r="Y34" i="38"/>
  <c r="X30" i="38"/>
  <c r="W56" i="38"/>
  <c r="X58" i="38"/>
  <c r="BO34" i="38"/>
  <c r="X16" i="38"/>
  <c r="F14" i="38"/>
  <c r="X42" i="38"/>
  <c r="AT66" i="38"/>
  <c r="BM26" i="38"/>
  <c r="G59" i="38"/>
  <c r="Y60" i="38"/>
  <c r="BL28" i="38"/>
  <c r="BO55" i="38"/>
  <c r="BI59" i="38"/>
  <c r="AB59" i="38"/>
  <c r="BO21" i="38"/>
  <c r="AS42" i="38"/>
  <c r="O42" i="38" s="1"/>
  <c r="BO32" i="38"/>
  <c r="BK37" i="38"/>
  <c r="AG28" i="38"/>
  <c r="BM58" i="38"/>
  <c r="BN54" i="38"/>
  <c r="BE52" i="38"/>
  <c r="BA14" i="38"/>
  <c r="Z28" i="38"/>
  <c r="BM56" i="38"/>
  <c r="W27" i="38"/>
  <c r="W67" i="38"/>
  <c r="AT63" i="38"/>
  <c r="P63" i="38" s="1"/>
  <c r="X55" i="38"/>
  <c r="X25" i="38"/>
  <c r="BB37" i="38"/>
  <c r="AT55" i="38"/>
  <c r="X46" i="38"/>
  <c r="BK52" i="38"/>
  <c r="F40" i="38"/>
  <c r="X41" i="38"/>
  <c r="BM32" i="38"/>
  <c r="Y56" i="38"/>
  <c r="Y45" i="38"/>
  <c r="AS33" i="38"/>
  <c r="W64" i="38"/>
  <c r="BA40" i="38"/>
  <c r="BO45" i="38"/>
  <c r="AI28" i="38"/>
  <c r="AJ37" i="38"/>
  <c r="AS39" i="38"/>
  <c r="O39" i="38" s="1"/>
  <c r="BO56" i="38"/>
  <c r="AX37" i="38"/>
  <c r="AK52" i="38"/>
  <c r="Z52" i="38"/>
  <c r="AT20" i="38"/>
  <c r="AJ14" i="38"/>
  <c r="AT26" i="38"/>
  <c r="AT65" i="38"/>
  <c r="BO29" i="38"/>
  <c r="BF28" i="38"/>
  <c r="AR64" i="38"/>
  <c r="N64" i="38" s="1"/>
  <c r="AA59" i="38"/>
  <c r="AT61" i="38"/>
  <c r="P61" i="38" s="1"/>
  <c r="X43" i="38"/>
  <c r="BN33" i="38"/>
  <c r="AT58" i="38"/>
  <c r="AX40" i="38"/>
  <c r="BM62" i="38"/>
  <c r="BM39" i="38"/>
  <c r="BN55" i="38"/>
  <c r="AS30" i="38"/>
  <c r="O30" i="38" s="1"/>
  <c r="X64" i="38"/>
  <c r="W23" i="38"/>
  <c r="AS64" i="38"/>
  <c r="O64" i="38" s="1"/>
  <c r="Z14" i="38"/>
  <c r="BO18" i="38"/>
  <c r="AE28" i="38"/>
  <c r="AT29" i="38"/>
  <c r="Y39" i="38"/>
  <c r="X38" i="38"/>
  <c r="F37" i="38"/>
  <c r="W63" i="38"/>
  <c r="X26" i="38"/>
  <c r="AT46" i="38"/>
  <c r="P46" i="38" s="1"/>
  <c r="AJ52" i="38"/>
  <c r="Y46" i="38"/>
  <c r="Y32" i="38"/>
  <c r="AT38" i="38"/>
  <c r="AE37" i="38"/>
  <c r="AT56" i="38"/>
  <c r="AR41" i="38"/>
  <c r="AC40" i="38"/>
  <c r="BF40" i="38"/>
  <c r="BO41" i="38"/>
  <c r="AG59" i="38"/>
  <c r="AF59" i="38"/>
  <c r="L37" i="38"/>
  <c r="AI40" i="38"/>
  <c r="BO26" i="38"/>
  <c r="I59" i="38"/>
  <c r="Y63" i="38"/>
  <c r="AH14" i="38"/>
  <c r="AR17" i="38"/>
  <c r="AK37" i="38"/>
  <c r="BO19" i="38"/>
  <c r="BO30" i="38"/>
  <c r="BI28" i="38"/>
  <c r="X22" i="38"/>
  <c r="BO60" i="38"/>
  <c r="BF59" i="38"/>
  <c r="H40" i="38"/>
  <c r="H14" i="38"/>
  <c r="BM20" i="38"/>
  <c r="N20" i="38" s="1"/>
  <c r="BM17" i="38"/>
  <c r="X56" i="38"/>
  <c r="BN66" i="38"/>
  <c r="Y19" i="38"/>
  <c r="AT62" i="38"/>
  <c r="P62" i="38" s="1"/>
  <c r="X31" i="38"/>
  <c r="AS47" i="38"/>
  <c r="AB28" i="38"/>
  <c r="AS17" i="38"/>
  <c r="BN67" i="38"/>
  <c r="BN61" i="38"/>
  <c r="AF28" i="38"/>
  <c r="AS66" i="38"/>
  <c r="BN19" i="38"/>
  <c r="BN27" i="38"/>
  <c r="BI52" i="38"/>
  <c r="BL52" i="38"/>
  <c r="AJ28" i="38"/>
  <c r="AS65" i="38"/>
  <c r="AR27" i="38"/>
  <c r="N27" i="38" s="1"/>
  <c r="BD28" i="38"/>
  <c r="BM29" i="38"/>
  <c r="BC52" i="38"/>
  <c r="BG28" i="38"/>
  <c r="AT45" i="38"/>
  <c r="AT39" i="38"/>
  <c r="P39" i="38" s="1"/>
  <c r="AH52" i="38"/>
  <c r="BN20" i="38"/>
  <c r="AK40" i="38"/>
  <c r="AR66" i="38"/>
  <c r="AZ37" i="38"/>
  <c r="AR21" i="38"/>
  <c r="N21" i="38" s="1"/>
  <c r="BM67" i="38"/>
  <c r="X21" i="38"/>
  <c r="X67" i="38"/>
  <c r="W25" i="38"/>
  <c r="AD14" i="38"/>
  <c r="AS16" i="38"/>
  <c r="O16" i="38" s="1"/>
  <c r="BO58" i="38"/>
  <c r="Z40" i="38"/>
  <c r="Y58" i="38"/>
  <c r="AE14" i="38"/>
  <c r="AT16" i="38"/>
  <c r="BN21" i="38"/>
  <c r="BF14" i="38"/>
  <c r="BO16" i="38"/>
  <c r="BM18" i="38"/>
  <c r="N18" i="38" s="1"/>
  <c r="AR25" i="38"/>
  <c r="BM46" i="38"/>
  <c r="BN58" i="38"/>
  <c r="X44" i="38"/>
  <c r="Y61" i="38"/>
  <c r="BC40" i="38"/>
  <c r="X23" i="38"/>
  <c r="AZ14" i="38"/>
  <c r="W19" i="38"/>
  <c r="AR30" i="38"/>
  <c r="N30" i="38" s="1"/>
  <c r="AR55" i="38"/>
  <c r="X39" i="38"/>
  <c r="W47" i="38"/>
  <c r="W26" i="38"/>
  <c r="X32" i="38"/>
  <c r="AS45" i="38"/>
  <c r="Y42" i="38"/>
  <c r="Y38" i="38"/>
  <c r="G37" i="38"/>
  <c r="BH37" i="38"/>
  <c r="AR32" i="38"/>
  <c r="W42" i="38"/>
  <c r="AT43" i="38"/>
  <c r="BN26" i="38"/>
  <c r="BN24" i="38"/>
  <c r="O24" i="38" s="1"/>
  <c r="Y43" i="38"/>
  <c r="BD37" i="38"/>
  <c r="BM38" i="38"/>
  <c r="BN25" i="38"/>
  <c r="W44" i="38"/>
  <c r="AR65" i="38"/>
  <c r="BM44" i="38"/>
  <c r="M28" i="38"/>
  <c r="M68" i="38" s="1"/>
  <c r="U53" i="38"/>
  <c r="V53" i="38" s="1"/>
  <c r="BN59" i="38"/>
  <c r="CN3" i="4"/>
  <c r="CO3" i="4" s="1"/>
  <c r="P64" i="38" l="1"/>
  <c r="O47" i="38"/>
  <c r="P38" i="38"/>
  <c r="N66" i="38"/>
  <c r="AD68" i="38"/>
  <c r="O41" i="38"/>
  <c r="O43" i="38"/>
  <c r="BO28" i="38"/>
  <c r="N32" i="38"/>
  <c r="P24" i="38"/>
  <c r="N25" i="38"/>
  <c r="N24" i="38"/>
  <c r="N23" i="38"/>
  <c r="O18" i="38"/>
  <c r="AF68" i="38"/>
  <c r="W37" i="38"/>
  <c r="N61" i="38"/>
  <c r="O56" i="38"/>
  <c r="O66" i="38"/>
  <c r="P33" i="38"/>
  <c r="U33" i="38" s="1"/>
  <c r="V33" i="38" s="1"/>
  <c r="W52" i="38"/>
  <c r="P18" i="38"/>
  <c r="U18" i="38" s="1"/>
  <c r="V18" i="38" s="1"/>
  <c r="P25" i="38"/>
  <c r="R25" i="38" s="1"/>
  <c r="O26" i="38"/>
  <c r="O22" i="38"/>
  <c r="N19" i="38"/>
  <c r="P55" i="38"/>
  <c r="R55" i="38" s="1"/>
  <c r="N45" i="38"/>
  <c r="P66" i="38"/>
  <c r="P58" i="38"/>
  <c r="U58" i="38" s="1"/>
  <c r="V58" i="38" s="1"/>
  <c r="P26" i="38"/>
  <c r="R26" i="38" s="1"/>
  <c r="O58" i="38"/>
  <c r="P16" i="38"/>
  <c r="R16" i="38" s="1"/>
  <c r="P34" i="38"/>
  <c r="R34" i="38" s="1"/>
  <c r="Y37" i="38"/>
  <c r="BO14" i="38"/>
  <c r="O17" i="38"/>
  <c r="BO59" i="38"/>
  <c r="P56" i="38"/>
  <c r="P29" i="38"/>
  <c r="R29" i="38" s="1"/>
  <c r="P65" i="38"/>
  <c r="P44" i="38"/>
  <c r="U44" i="38" s="1"/>
  <c r="V44" i="38" s="1"/>
  <c r="O23" i="38"/>
  <c r="N22" i="38"/>
  <c r="N60" i="38"/>
  <c r="O45" i="38"/>
  <c r="O65" i="38"/>
  <c r="O33" i="38"/>
  <c r="O67" i="38"/>
  <c r="J68" i="38"/>
  <c r="O32" i="38"/>
  <c r="N16" i="38"/>
  <c r="N44" i="38"/>
  <c r="P42" i="38"/>
  <c r="R42" i="38" s="1"/>
  <c r="O63" i="38"/>
  <c r="N56" i="38"/>
  <c r="N58" i="38"/>
  <c r="N46" i="38"/>
  <c r="N39" i="38"/>
  <c r="O25" i="38"/>
  <c r="P41" i="38"/>
  <c r="R41" i="38" s="1"/>
  <c r="O20" i="38"/>
  <c r="O38" i="38"/>
  <c r="N65" i="38"/>
  <c r="BM37" i="38"/>
  <c r="P43" i="38"/>
  <c r="AR52" i="38"/>
  <c r="N17" i="38"/>
  <c r="N41" i="38"/>
  <c r="P20" i="38"/>
  <c r="R20" i="38" s="1"/>
  <c r="O55" i="38"/>
  <c r="P19" i="38"/>
  <c r="U19" i="38" s="1"/>
  <c r="V19" i="38" s="1"/>
  <c r="P47" i="38"/>
  <c r="R47" i="38" s="1"/>
  <c r="Y14" i="38"/>
  <c r="N42" i="38"/>
  <c r="N47" i="38"/>
  <c r="O21" i="38"/>
  <c r="P60" i="38"/>
  <c r="R60" i="38" s="1"/>
  <c r="P22" i="38"/>
  <c r="R22" i="38" s="1"/>
  <c r="P32" i="38"/>
  <c r="R32" i="38" s="1"/>
  <c r="N67" i="38"/>
  <c r="O29" i="38"/>
  <c r="N34" i="38"/>
  <c r="P21" i="38"/>
  <c r="R21" i="38" s="1"/>
  <c r="O54" i="38"/>
  <c r="O44" i="38"/>
  <c r="O27" i="38"/>
  <c r="P27" i="38"/>
  <c r="P30" i="38"/>
  <c r="O46" i="38"/>
  <c r="N38" i="38"/>
  <c r="N29" i="38"/>
  <c r="O19" i="38"/>
  <c r="P67" i="38"/>
  <c r="R67" i="38" s="1"/>
  <c r="O61" i="38"/>
  <c r="N26" i="38"/>
  <c r="P54" i="38"/>
  <c r="R54" i="38" s="1"/>
  <c r="N62" i="38"/>
  <c r="O34" i="38"/>
  <c r="AS40" i="38"/>
  <c r="L68" i="38"/>
  <c r="N55" i="38"/>
  <c r="P31" i="38"/>
  <c r="R31" i="38" s="1"/>
  <c r="P45" i="38"/>
  <c r="R45" i="38" s="1"/>
  <c r="R30" i="38"/>
  <c r="U55" i="38"/>
  <c r="V55" i="38" s="1"/>
  <c r="AT52" i="38"/>
  <c r="AE68" i="38"/>
  <c r="BM14" i="38"/>
  <c r="AT14" i="38"/>
  <c r="W28" i="38"/>
  <c r="BM40" i="38"/>
  <c r="AR40" i="38"/>
  <c r="AA68" i="38"/>
  <c r="G68" i="38"/>
  <c r="W14" i="38"/>
  <c r="E68" i="38"/>
  <c r="W40" i="38"/>
  <c r="BM28" i="38"/>
  <c r="AR14" i="38"/>
  <c r="AT37" i="38"/>
  <c r="W59" i="38"/>
  <c r="BA68" i="38"/>
  <c r="R24" i="38"/>
  <c r="AY68" i="38"/>
  <c r="O86" i="38" s="1"/>
  <c r="F68" i="38"/>
  <c r="AK68" i="38"/>
  <c r="Y28" i="38"/>
  <c r="BN28" i="38"/>
  <c r="BF68" i="38"/>
  <c r="AH68" i="38"/>
  <c r="R58" i="38"/>
  <c r="Z68" i="38"/>
  <c r="AC68" i="38"/>
  <c r="I68" i="38"/>
  <c r="K68" i="38"/>
  <c r="AS52" i="38"/>
  <c r="AS37" i="38"/>
  <c r="X59" i="38"/>
  <c r="H68" i="38"/>
  <c r="U17" i="38"/>
  <c r="V17" i="38" s="1"/>
  <c r="R17" i="38"/>
  <c r="BC68" i="38"/>
  <c r="P87" i="38" s="1"/>
  <c r="AS59" i="38"/>
  <c r="O59" i="38" s="1"/>
  <c r="AS14" i="38"/>
  <c r="BO40" i="38"/>
  <c r="R46" i="38"/>
  <c r="X14" i="38"/>
  <c r="BN52" i="38"/>
  <c r="AB68" i="38"/>
  <c r="Y59" i="38"/>
  <c r="X52" i="38"/>
  <c r="BK68" i="38"/>
  <c r="AZ68" i="38"/>
  <c r="P86" i="38" s="1"/>
  <c r="BI68" i="38"/>
  <c r="AJ68" i="38"/>
  <c r="BL68" i="38"/>
  <c r="Y52" i="38"/>
  <c r="BO37" i="38"/>
  <c r="BN37" i="38"/>
  <c r="U62" i="38"/>
  <c r="V62" i="38" s="1"/>
  <c r="R62" i="38"/>
  <c r="AS28" i="38"/>
  <c r="Y40" i="38"/>
  <c r="AX68" i="38"/>
  <c r="R23" i="38"/>
  <c r="BJ68" i="38"/>
  <c r="BN40" i="38"/>
  <c r="U23" i="38"/>
  <c r="V23" i="38" s="1"/>
  <c r="U46" i="38"/>
  <c r="V46" i="38" s="1"/>
  <c r="BE68" i="38"/>
  <c r="BO52" i="38"/>
  <c r="P52" i="38" s="1"/>
  <c r="AR28" i="38"/>
  <c r="N28" i="38" s="1"/>
  <c r="AT59" i="38"/>
  <c r="BG68" i="38"/>
  <c r="X40" i="38"/>
  <c r="BM59" i="38"/>
  <c r="BN14" i="38"/>
  <c r="AT28" i="38"/>
  <c r="X37" i="38"/>
  <c r="R61" i="38"/>
  <c r="R63" i="38"/>
  <c r="R64" i="38"/>
  <c r="AT40" i="38"/>
  <c r="BH68" i="38"/>
  <c r="BM52" i="38"/>
  <c r="AR37" i="38"/>
  <c r="N37" i="38" s="1"/>
  <c r="BD68" i="38"/>
  <c r="AI68" i="38"/>
  <c r="R38" i="38"/>
  <c r="AR59" i="38"/>
  <c r="R39" i="38"/>
  <c r="X28" i="38"/>
  <c r="R65" i="38"/>
  <c r="BB68" i="38"/>
  <c r="O87" i="38" s="1"/>
  <c r="R66" i="38"/>
  <c r="AG68" i="38"/>
  <c r="U54" i="38"/>
  <c r="V54" i="38" s="1"/>
  <c r="U30" i="38"/>
  <c r="V30" i="38" s="1"/>
  <c r="P28" i="38" l="1"/>
  <c r="R28" i="38" s="1"/>
  <c r="U41" i="38"/>
  <c r="V41" i="38" s="1"/>
  <c r="R33" i="38"/>
  <c r="U31" i="38"/>
  <c r="V31" i="38" s="1"/>
  <c r="U32" i="38"/>
  <c r="V32" i="38" s="1"/>
  <c r="R19" i="38"/>
  <c r="R18" i="38"/>
  <c r="Y68" i="38"/>
  <c r="P90" i="38" s="1"/>
  <c r="N14" i="38"/>
  <c r="U34" i="38"/>
  <c r="V34" i="38" s="1"/>
  <c r="P40" i="38"/>
  <c r="R40" i="38" s="1"/>
  <c r="P59" i="38"/>
  <c r="R59" i="38" s="1"/>
  <c r="O52" i="38"/>
  <c r="W68" i="38"/>
  <c r="R44" i="38"/>
  <c r="U16" i="38"/>
  <c r="V16" i="38" s="1"/>
  <c r="U60" i="38"/>
  <c r="V60" i="38" s="1"/>
  <c r="O28" i="38"/>
  <c r="U45" i="38"/>
  <c r="V45" i="38" s="1"/>
  <c r="N59" i="38"/>
  <c r="N52" i="38"/>
  <c r="O40" i="38"/>
  <c r="O37" i="38"/>
  <c r="P37" i="38"/>
  <c r="R37" i="38" s="1"/>
  <c r="N40" i="38"/>
  <c r="P82" i="38"/>
  <c r="V82" i="38" s="1"/>
  <c r="O82" i="38"/>
  <c r="O14" i="38"/>
  <c r="BM68" i="38"/>
  <c r="U24" i="38"/>
  <c r="V24" i="38" s="1"/>
  <c r="AT68" i="38"/>
  <c r="BN68" i="38"/>
  <c r="O88" i="38" s="1"/>
  <c r="BO68" i="38"/>
  <c r="P88" i="38" s="1"/>
  <c r="AR68" i="38"/>
  <c r="X68" i="38"/>
  <c r="O90" i="38" s="1"/>
  <c r="AS68" i="38"/>
  <c r="R52" i="38"/>
  <c r="R56" i="38"/>
  <c r="P14" i="38"/>
  <c r="R14" i="38" s="1"/>
  <c r="U27" i="38"/>
  <c r="V27" i="38" s="1"/>
  <c r="R27" i="38"/>
  <c r="U38" i="38"/>
  <c r="V38" i="38" s="1"/>
  <c r="U47" i="38"/>
  <c r="V47" i="38" s="1"/>
  <c r="R43" i="38"/>
  <c r="U43" i="38"/>
  <c r="V43" i="38" s="1"/>
  <c r="U22" i="38"/>
  <c r="V22" i="38" s="1"/>
  <c r="U21" i="38"/>
  <c r="V21" i="38" s="1"/>
  <c r="U25" i="38"/>
  <c r="V25" i="38" s="1"/>
  <c r="U61" i="38"/>
  <c r="V61" i="38" s="1"/>
  <c r="U56" i="38"/>
  <c r="V56" i="38" s="1"/>
  <c r="U26" i="38"/>
  <c r="V26" i="38" s="1"/>
  <c r="U67" i="38"/>
  <c r="V67" i="38" s="1"/>
  <c r="U64" i="38"/>
  <c r="V64" i="38" s="1"/>
  <c r="U20" i="38"/>
  <c r="V20" i="38" s="1"/>
  <c r="U63" i="38"/>
  <c r="V63" i="38" s="1"/>
  <c r="U66" i="38"/>
  <c r="V66" i="38" s="1"/>
  <c r="U65" i="38"/>
  <c r="V65" i="38" s="1"/>
  <c r="U39" i="38"/>
  <c r="V39" i="38" s="1"/>
  <c r="U42" i="38"/>
  <c r="V42" i="38" s="1"/>
  <c r="U29" i="38"/>
  <c r="V29" i="38" s="1"/>
  <c r="U28" i="38"/>
  <c r="V28" i="38" s="1"/>
  <c r="BP3" i="4"/>
  <c r="BR3" i="4" s="1"/>
  <c r="U14" i="38" l="1"/>
  <c r="V14" i="38" s="1"/>
  <c r="U40" i="38"/>
  <c r="V40" i="38" s="1"/>
  <c r="O68" i="38"/>
  <c r="O72" i="38" s="1"/>
  <c r="P68" i="38"/>
  <c r="R68" i="38" s="1"/>
  <c r="N68" i="38"/>
  <c r="N72" i="38" s="1"/>
  <c r="U52" i="38"/>
  <c r="V52" i="38" s="1"/>
  <c r="U37" i="38"/>
  <c r="V37" i="38" s="1"/>
  <c r="U59" i="38"/>
  <c r="V59" i="38" s="1"/>
  <c r="P72" i="38" l="1"/>
  <c r="U68" i="38"/>
  <c r="V68" i="38" s="1"/>
  <c r="U72" i="38" l="1"/>
  <c r="P98" i="38"/>
  <c r="P84" i="38" s="1"/>
  <c r="V84" i="38" s="1"/>
  <c r="P97" i="38"/>
  <c r="P96" i="38"/>
  <c r="P95" i="38"/>
  <c r="O98" i="38"/>
  <c r="O96" i="38"/>
  <c r="O97" i="38"/>
  <c r="O95" i="38"/>
  <c r="O83" i="38" l="1"/>
  <c r="P83" i="38"/>
  <c r="P89" i="38" s="1"/>
  <c r="O84" i="38"/>
  <c r="Q83" i="38" l="1"/>
  <c r="O89" i="38"/>
  <c r="V83" i="38"/>
  <c r="Q84" i="38"/>
  <c r="Q85" i="38"/>
  <c r="Q87" i="38"/>
  <c r="Q86" i="38"/>
  <c r="O91" i="38"/>
  <c r="Q88" i="38"/>
  <c r="Q82" i="38"/>
  <c r="Q89" i="38" l="1"/>
  <c r="R89" i="38" l="1"/>
  <c r="S89" i="38"/>
  <c r="T89" i="38" l="1"/>
  <c r="V85" i="38"/>
  <c r="V86" i="38"/>
  <c r="V88" i="38"/>
  <c r="V87" i="38"/>
  <c r="U88" i="38" l="1"/>
  <c r="U86" i="38"/>
  <c r="U83" i="38"/>
  <c r="U84" i="38"/>
  <c r="U85" i="38"/>
  <c r="U87" i="38"/>
  <c r="V89" i="38"/>
  <c r="U82" i="38"/>
  <c r="U89" i="38" s="1"/>
  <c r="R91" i="38"/>
  <c r="W88" i="38" l="1"/>
  <c r="W83" i="38"/>
  <c r="W82" i="38"/>
  <c r="W84" i="38"/>
  <c r="V91" i="38"/>
  <c r="V97" i="38" s="1"/>
  <c r="W85" i="38"/>
  <c r="W86" i="38"/>
  <c r="W87" i="38"/>
</calcChain>
</file>

<file path=xl/sharedStrings.xml><?xml version="1.0" encoding="utf-8"?>
<sst xmlns="http://schemas.openxmlformats.org/spreadsheetml/2006/main" count="1017" uniqueCount="531">
  <si>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</si>
  <si>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</si>
  <si>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</si>
  <si>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</si>
  <si>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</si>
  <si>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</si>
  <si>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</si>
  <si>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</si>
  <si>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</si>
  <si>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</si>
  <si>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</si>
  <si>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</si>
  <si>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</si>
  <si>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</si>
  <si>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</si>
  <si>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</si>
  <si>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</si>
  <si>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</si>
  <si>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</si>
  <si>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</si>
  <si>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</si>
  <si>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</si>
  <si>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</si>
  <si>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</si>
  <si>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</si>
  <si>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</si>
  <si>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</si>
  <si>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</si>
  <si>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</si>
  <si>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</si>
  <si>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</si>
  <si>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</si>
  <si>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</si>
  <si>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</si>
  <si>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</si>
  <si>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</si>
  <si>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</si>
  <si>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</si>
  <si>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</si>
  <si>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</si>
  <si>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</si>
  <si>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</si>
  <si>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</si>
  <si>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</si>
  <si>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</si>
  <si>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</si>
  <si>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</si>
  <si>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</si>
  <si>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</si>
  <si>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</si>
  <si>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</si>
  <si>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</si>
  <si>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</si>
  <si>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</si>
  <si>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</si>
  <si>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</si>
  <si>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</si>
  <si>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</si>
  <si>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</si>
  <si>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</si>
  <si>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</si>
  <si>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</si>
  <si>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</si>
  <si>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</si>
  <si>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</si>
  <si>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</si>
  <si>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</si>
  <si>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</si>
  <si>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</si>
  <si>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</si>
  <si>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</si>
  <si>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</si>
  <si>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</si>
  <si>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</si>
  <si>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</si>
  <si>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</si>
  <si>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</si>
  <si>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</si>
  <si>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</si>
  <si>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</si>
  <si>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</si>
  <si>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</si>
  <si>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</si>
  <si>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</si>
  <si>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</si>
  <si>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</si>
  <si>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</si>
  <si>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</si>
  <si>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</si>
  <si>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</si>
  <si>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</si>
  <si>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</si>
  <si>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</si>
  <si>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</si>
  <si>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</si>
  <si>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</si>
  <si>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</si>
  <si>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</si>
  <si>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</si>
  <si>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</si>
  <si>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</si>
  <si>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</si>
  <si>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</si>
  <si>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</si>
  <si>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</si>
  <si>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</si>
  <si>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</si>
  <si>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</si>
  <si>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</si>
  <si>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</si>
  <si>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</si>
  <si>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</si>
  <si>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</si>
  <si>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</si>
  <si>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</si>
  <si>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</si>
  <si>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</si>
  <si>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</si>
  <si>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</si>
  <si>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</si>
  <si>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</si>
  <si>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</si>
  <si>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</si>
  <si>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</si>
  <si>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</si>
  <si>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</si>
  <si>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</si>
  <si>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</si>
  <si>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</si>
  <si>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</si>
  <si>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</si>
  <si>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</si>
  <si>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</si>
  <si>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</si>
  <si>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</si>
  <si>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</si>
  <si>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</si>
  <si>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</si>
  <si>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</si>
  <si>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</si>
  <si>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</si>
  <si>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</si>
  <si>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</si>
  <si>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</si>
  <si>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</si>
  <si>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</si>
  <si>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</si>
  <si>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</si>
  <si>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</si>
  <si>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</si>
  <si>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</si>
  <si>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</si>
  <si>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</si>
  <si>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</si>
  <si>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</si>
  <si>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</si>
  <si>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</si>
  <si>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</si>
  <si>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</si>
  <si>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</si>
  <si>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</si>
  <si>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</si>
  <si>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</si>
  <si>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</si>
  <si>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</si>
  <si>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</si>
  <si>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</si>
  <si>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</si>
  <si>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</si>
  <si>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</si>
  <si>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</si>
  <si>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</si>
  <si>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</si>
  <si>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</si>
  <si>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</si>
  <si>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</si>
  <si>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</si>
  <si>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</si>
  <si>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</si>
  <si>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</si>
  <si>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</si>
  <si>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</si>
  <si>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</si>
  <si>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</si>
  <si>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</si>
  <si>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</si>
  <si>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</si>
  <si>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</si>
  <si>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</si>
  <si>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</si>
  <si>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</si>
  <si>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</si>
  <si>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</si>
  <si>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</si>
  <si>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</si>
  <si>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</si>
  <si>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</si>
  <si>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</si>
  <si>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</si>
  <si>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</si>
  <si>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</si>
  <si>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</si>
  <si>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</si>
  <si>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</si>
  <si>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</si>
  <si>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</si>
  <si>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</si>
  <si>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</si>
  <si>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</si>
  <si>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</si>
  <si>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</si>
  <si>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</si>
  <si>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</si>
  <si>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</si>
  <si>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</si>
  <si>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</si>
  <si>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</si>
  <si>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</si>
  <si>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</si>
  <si>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</si>
  <si>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</si>
  <si>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OUTERWEAR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</si>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</sst>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3" applyNumberFormat="0" applyAlignment="0" applyProtection="0"/>
    <xf numFmtId="0" fontId="37" fillId="22" borderId="44" applyNumberFormat="0" applyAlignment="0" applyProtection="0"/>
    <xf numFmtId="0" fontId="38" fillId="22" borderId="43" applyNumberFormat="0" applyAlignment="0" applyProtection="0"/>
    <xf numFmtId="0" fontId="39" fillId="0" borderId="45" applyNumberFormat="0" applyFill="0" applyAlignment="0" applyProtection="0"/>
    <xf numFmtId="0" fontId="40" fillId="23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50" applyNumberFormat="0" applyAlignment="0" applyProtection="0"/>
    <xf numFmtId="0" fontId="47" fillId="66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50" applyNumberFormat="0" applyAlignment="0" applyProtection="0"/>
    <xf numFmtId="0" fontId="55" fillId="0" borderId="55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58" fillId="65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2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58" fillId="65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1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1" fontId="8" fillId="14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4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4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4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4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63" fillId="73" borderId="17" xfId="0" applyNumberFormat="1" applyFont="1" applyFill="1" applyBorder="1" applyAlignment="1">
      <alignment horizontal="center" vertical="center"/>
    </xf>
    <xf numFmtId="167" fontId="63" fillId="73" borderId="12" xfId="4" applyNumberFormat="1" applyFont="1" applyFill="1" applyBorder="1" applyAlignment="1">
      <alignment horizontal="center" vertical="center"/>
    </xf>
    <xf numFmtId="167" fontId="21" fillId="73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1" borderId="1" xfId="7" applyNumberFormat="1" applyFont="1" applyFill="1" applyBorder="1" applyAlignment="1">
      <alignment horizontal="center" vertical="center"/>
    </xf>
    <xf numFmtId="1" fontId="8" fillId="71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4" borderId="38" xfId="4" applyNumberFormat="1" applyFont="1" applyFill="1" applyBorder="1" applyAlignment="1">
      <alignment horizontal="center" vertical="center"/>
    </xf>
    <xf numFmtId="167" fontId="8" fillId="73" borderId="37" xfId="4" applyNumberFormat="1" applyFont="1" applyFill="1" applyBorder="1" applyAlignment="1">
      <alignment horizontal="center" vertical="center" wrapText="1"/>
    </xf>
    <xf numFmtId="167" fontId="62" fillId="71" borderId="37" xfId="4" applyNumberFormat="1" applyFont="1" applyFill="1" applyBorder="1" applyAlignment="1">
      <alignment horizontal="center" vertical="center"/>
    </xf>
    <xf numFmtId="167" fontId="21" fillId="73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3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4" borderId="78" xfId="0" applyNumberFormat="1" applyFont="1" applyFill="1" applyBorder="1" applyAlignment="1">
      <alignment horizontal="center" vertical="center"/>
    </xf>
    <xf numFmtId="167" fontId="8" fillId="73" borderId="23" xfId="0" applyNumberFormat="1" applyFont="1" applyFill="1" applyBorder="1" applyAlignment="1">
      <alignment horizontal="center" vertical="center" wrapText="1"/>
    </xf>
    <xf numFmtId="166" fontId="62" fillId="71" borderId="23" xfId="3" applyNumberFormat="1" applyFont="1" applyFill="1" applyBorder="1" applyAlignment="1">
      <alignment horizontal="center" vertical="center"/>
    </xf>
    <xf numFmtId="166" fontId="63" fillId="73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3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4" borderId="79" xfId="4" applyNumberFormat="1" applyFont="1" applyFill="1" applyBorder="1" applyAlignment="1">
      <alignment horizontal="center" vertical="center"/>
    </xf>
    <xf numFmtId="167" fontId="8" fillId="14" borderId="80" xfId="4" applyNumberFormat="1" applyFont="1" applyFill="1" applyBorder="1" applyAlignment="1">
      <alignment horizontal="center" vertical="center"/>
    </xf>
    <xf numFmtId="167" fontId="8" fillId="73" borderId="24" xfId="4" applyNumberFormat="1" applyFont="1" applyFill="1" applyBorder="1" applyAlignment="1">
      <alignment horizontal="center" vertical="center" wrapText="1"/>
    </xf>
    <xf numFmtId="166" fontId="62" fillId="71" borderId="81" xfId="3" applyNumberFormat="1" applyFont="1" applyFill="1" applyBorder="1" applyAlignment="1">
      <alignment horizontal="center" vertical="center"/>
    </xf>
    <xf numFmtId="166" fontId="63" fillId="73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3" borderId="25" xfId="3" applyNumberFormat="1" applyFont="1" applyFill="1" applyBorder="1" applyAlignment="1">
      <alignment horizontal="center" vertical="center"/>
    </xf>
    <xf numFmtId="166" fontId="63" fillId="73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62" fillId="71" borderId="24" xfId="3" applyNumberFormat="1" applyFont="1" applyFill="1" applyBorder="1" applyAlignment="1">
      <alignment horizontal="center" vertical="center"/>
    </xf>
    <xf numFmtId="166" fontId="21" fillId="73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3" borderId="67" xfId="3" applyNumberFormat="1" applyFont="1" applyFill="1" applyBorder="1" applyAlignment="1">
      <alignment horizontal="center" vertical="center"/>
    </xf>
    <xf numFmtId="167" fontId="62" fillId="71" borderId="32" xfId="4" applyNumberFormat="1" applyFont="1" applyFill="1" applyBorder="1" applyAlignment="1">
      <alignment horizontal="center" vertical="center"/>
    </xf>
    <xf numFmtId="49" fontId="8" fillId="71" borderId="68" xfId="7" applyNumberFormat="1" applyFont="1" applyFill="1" applyBorder="1" applyAlignment="1">
      <alignment horizontal="center" vertical="center"/>
    </xf>
    <xf numFmtId="1" fontId="8" fillId="71" borderId="32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1" borderId="59" xfId="7" applyNumberFormat="1" applyFont="1" applyFill="1" applyBorder="1" applyAlignment="1">
      <alignment horizontal="center" vertical="center"/>
    </xf>
    <xf numFmtId="49" fontId="21" fillId="15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20" xfId="0" applyFont="1" applyFill="1" applyBorder="1" applyAlignment="1">
      <alignment horizontal="center" vertical="center"/>
    </xf>
    <xf numFmtId="0" fontId="7" fillId="14" borderId="28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10" fillId="14" borderId="30" xfId="0" applyFont="1" applyFill="1" applyBorder="1" applyAlignment="1">
      <alignment horizontal="center" vertical="center"/>
    </xf>
    <xf numFmtId="0" fontId="8" fillId="73" borderId="37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5" xfId="0" applyFont="1" applyFill="1" applyBorder="1" applyAlignment="1">
      <alignment horizontal="center" vertical="center"/>
    </xf>
    <xf numFmtId="1" fontId="8" fillId="14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3" borderId="36" xfId="0" applyFont="1" applyFill="1" applyBorder="1" applyAlignment="1">
      <alignment horizontal="center" vertical="center" wrapText="1"/>
    </xf>
    <xf numFmtId="1" fontId="21" fillId="11" borderId="33" xfId="7" applyNumberFormat="1" applyFont="1" applyFill="1" applyBorder="1" applyAlignment="1">
      <alignment horizontal="center" vertical="center"/>
    </xf>
    <xf numFmtId="1" fontId="21" fillId="11" borderId="19" xfId="7" applyNumberFormat="1" applyFont="1" applyFill="1" applyBorder="1" applyAlignment="1">
      <alignment horizontal="center" vertical="center"/>
    </xf>
    <xf numFmtId="44" fontId="21" fillId="11" borderId="19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4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2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5" xfId="4" applyFont="1" applyFill="1" applyBorder="1" applyAlignment="1">
      <alignment horizontal="center" vertical="center"/>
    </xf>
    <xf numFmtId="44" fontId="8" fillId="14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8" xfId="0" applyFont="1" applyFill="1" applyBorder="1" applyAlignment="1">
      <alignment horizontal="center" vertical="center" wrapText="1"/>
    </xf>
    <xf numFmtId="1" fontId="0" fillId="75" borderId="65" xfId="0" applyNumberForma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1" xfId="3" applyFon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9" fontId="0" fillId="75" borderId="20" xfId="3" applyFont="1" applyFill="1" applyBorder="1" applyAlignment="1">
      <alignment horizontal="center" vertical="center" wrapText="1"/>
    </xf>
    <xf numFmtId="0" fontId="1" fillId="75" borderId="18" xfId="0" applyFont="1" applyFill="1" applyBorder="1" applyAlignment="1">
      <alignment horizontal="center" vertical="center" wrapText="1"/>
    </xf>
    <xf numFmtId="3" fontId="0" fillId="75" borderId="64" xfId="0" applyNumberFormat="1" applyFill="1" applyBorder="1" applyAlignment="1">
      <alignment horizontal="center" vertical="center" wrapText="1"/>
    </xf>
    <xf numFmtId="9" fontId="0" fillId="75" borderId="94" xfId="0" applyNumberForma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7" borderId="95" xfId="0" applyFont="1" applyFill="1" applyBorder="1" applyAlignment="1">
      <alignment horizontal="center" vertical="center" wrapText="1"/>
    </xf>
    <xf numFmtId="9" fontId="0" fillId="77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5" borderId="94" xfId="3" applyFont="1" applyFill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3" fontId="0" fillId="77" borderId="105" xfId="0" applyNumberFormat="1" applyFill="1" applyBorder="1" applyAlignment="1">
      <alignment horizontal="center" vertical="center" wrapText="1"/>
    </xf>
    <xf numFmtId="9" fontId="0" fillId="77" borderId="106" xfId="3" applyFont="1" applyFill="1" applyBorder="1" applyAlignment="1">
      <alignment horizontal="center" vertical="center" wrapText="1"/>
    </xf>
    <xf numFmtId="9" fontId="0" fillId="77" borderId="83" xfId="3" applyFont="1" applyFill="1" applyBorder="1" applyAlignment="1">
      <alignment horizontal="center" vertical="center" wrapText="1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9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90" xfId="4" applyNumberFormat="1" applyFont="1" applyFill="1" applyBorder="1" applyAlignment="1">
      <alignment horizontal="center" vertical="center" wrapText="1"/>
    </xf>
    <xf numFmtId="167" fontId="0" fillId="75" borderId="94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5" borderId="92" xfId="0" applyNumberFormat="1" applyFill="1" applyBorder="1" applyAlignment="1">
      <alignment horizontal="center" vertical="center" wrapText="1"/>
    </xf>
    <xf numFmtId="167" fontId="0" fillId="75" borderId="18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7" borderId="95" xfId="0" applyNumberFormat="1" applyFill="1" applyBorder="1" applyAlignment="1">
      <alignment horizontal="center" vertical="center" wrapText="1"/>
    </xf>
    <xf numFmtId="167" fontId="1" fillId="7" borderId="108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2" xfId="3" applyNumberFormat="1" applyFont="1" applyFill="1" applyBorder="1" applyAlignment="1">
      <alignment horizontal="center" vertical="center"/>
    </xf>
    <xf numFmtId="49" fontId="21" fillId="15" borderId="109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44" fontId="8" fillId="71" borderId="59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1" xfId="3" applyNumberFormat="1" applyFont="1" applyFill="1" applyBorder="1" applyAlignment="1">
      <alignment horizontal="center" vertical="center"/>
    </xf>
    <xf numFmtId="1" fontId="8" fillId="14" borderId="113" xfId="0" applyNumberFormat="1" applyFont="1" applyFill="1" applyBorder="1" applyAlignment="1">
      <alignment horizontal="center" vertical="center"/>
    </xf>
    <xf numFmtId="1" fontId="8" fillId="14" borderId="110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0" applyNumberFormat="1" applyFont="1" applyFill="1" applyBorder="1" applyAlignment="1">
      <alignment horizontal="center" vertical="center"/>
    </xf>
    <xf numFmtId="167" fontId="8" fillId="14" borderId="112" xfId="4" applyNumberFormat="1" applyFont="1" applyFill="1" applyBorder="1" applyAlignment="1">
      <alignment horizontal="center" vertical="center"/>
    </xf>
    <xf numFmtId="1" fontId="21" fillId="0" borderId="114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9" xfId="4" applyFont="1" applyFill="1" applyBorder="1" applyAlignment="1">
      <alignment horizontal="center" vertical="center"/>
    </xf>
    <xf numFmtId="44" fontId="21" fillId="8" borderId="69" xfId="4" applyFont="1" applyFill="1" applyBorder="1" applyAlignment="1">
      <alignment horizontal="center" vertical="center"/>
    </xf>
    <xf numFmtId="44" fontId="21" fillId="15" borderId="109" xfId="4" applyFont="1" applyFill="1" applyBorder="1" applyAlignment="1">
      <alignment horizontal="center" vertical="center"/>
    </xf>
    <xf numFmtId="44" fontId="21" fillId="15" borderId="70" xfId="4" applyFont="1" applyFill="1" applyBorder="1" applyAlignment="1">
      <alignment horizontal="center" vertical="center"/>
    </xf>
    <xf numFmtId="44" fontId="8" fillId="71" borderId="71" xfId="4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21" fillId="8" borderId="69" xfId="4" applyNumberFormat="1" applyFont="1" applyFill="1" applyBorder="1" applyAlignment="1">
      <alignment horizontal="center" vertical="center"/>
    </xf>
    <xf numFmtId="0" fontId="8" fillId="71" borderId="59" xfId="4" applyNumberFormat="1" applyFont="1" applyFill="1" applyBorder="1" applyAlignment="1">
      <alignment horizontal="center" vertical="center"/>
    </xf>
    <xf numFmtId="0" fontId="21" fillId="15" borderId="109" xfId="4" applyNumberFormat="1" applyFont="1" applyFill="1" applyBorder="1" applyAlignment="1">
      <alignment horizontal="center" vertical="center"/>
    </xf>
    <xf numFmtId="0" fontId="21" fillId="15" borderId="70" xfId="4" applyNumberFormat="1" applyFont="1" applyFill="1" applyBorder="1" applyAlignment="1">
      <alignment horizontal="center" vertical="center"/>
    </xf>
    <xf numFmtId="0" fontId="8" fillId="71" borderId="71" xfId="4" applyNumberFormat="1" applyFont="1" applyFill="1" applyBorder="1" applyAlignment="1">
      <alignment horizontal="center" vertical="center"/>
    </xf>
    <xf numFmtId="49" fontId="21" fillId="73" borderId="109" xfId="7" applyNumberFormat="1" applyFont="1" applyFill="1" applyBorder="1" applyAlignment="1">
      <alignment horizontal="center" vertical="center"/>
    </xf>
    <xf numFmtId="1" fontId="21" fillId="73" borderId="114" xfId="7" applyNumberFormat="1" applyFont="1" applyFill="1" applyBorder="1" applyAlignment="1">
      <alignment horizontal="center" vertical="center"/>
    </xf>
    <xf numFmtId="1" fontId="21" fillId="73" borderId="99" xfId="7" applyNumberFormat="1" applyFont="1" applyFill="1" applyBorder="1" applyAlignment="1">
      <alignment horizontal="center" vertical="center"/>
    </xf>
    <xf numFmtId="44" fontId="21" fillId="73" borderId="99" xfId="4" applyFont="1" applyFill="1" applyBorder="1" applyAlignment="1">
      <alignment horizontal="center" vertical="center"/>
    </xf>
    <xf numFmtId="49" fontId="21" fillId="73" borderId="69" xfId="7" applyNumberFormat="1" applyFont="1" applyFill="1" applyBorder="1" applyAlignment="1">
      <alignment horizontal="center" vertical="center"/>
    </xf>
    <xf numFmtId="0" fontId="21" fillId="73" borderId="69" xfId="4" applyNumberFormat="1" applyFont="1" applyFill="1" applyBorder="1" applyAlignment="1">
      <alignment horizontal="center" vertical="center"/>
    </xf>
    <xf numFmtId="44" fontId="21" fillId="73" borderId="69" xfId="4" applyFont="1" applyFill="1" applyBorder="1" applyAlignment="1">
      <alignment horizontal="center" vertical="center"/>
    </xf>
    <xf numFmtId="1" fontId="21" fillId="0" borderId="115" xfId="7" applyNumberFormat="1" applyFont="1" applyFill="1" applyBorder="1" applyAlignment="1">
      <alignment horizontal="center" vertical="center"/>
    </xf>
    <xf numFmtId="1" fontId="21" fillId="0" borderId="116" xfId="7" applyNumberFormat="1" applyFont="1" applyFill="1" applyBorder="1" applyAlignment="1">
      <alignment horizontal="center" vertical="center"/>
    </xf>
    <xf numFmtId="167" fontId="21" fillId="0" borderId="117" xfId="4" applyNumberFormat="1" applyFont="1" applyFill="1" applyBorder="1" applyAlignment="1">
      <alignment horizontal="center" vertical="center"/>
    </xf>
    <xf numFmtId="1" fontId="21" fillId="0" borderId="118" xfId="7" applyNumberFormat="1" applyFont="1" applyFill="1" applyBorder="1" applyAlignment="1">
      <alignment horizontal="center" vertical="center"/>
    </xf>
    <xf numFmtId="167" fontId="21" fillId="0" borderId="118" xfId="4" applyNumberFormat="1" applyFont="1" applyFill="1" applyBorder="1" applyAlignment="1">
      <alignment horizontal="center" vertical="center"/>
    </xf>
    <xf numFmtId="0" fontId="40" fillId="12" borderId="107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4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40" fillId="12" borderId="100" xfId="0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7" borderId="32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27" fillId="17" borderId="3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4" xfId="0" applyNumberFormat="1" applyFont="1" applyFill="1" applyBorder="1" applyAlignment="1">
      <alignment horizontal="center" vertical="center" wrapText="1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27" fillId="16" borderId="76" xfId="0" applyNumberFormat="1" applyFont="1" applyFill="1" applyBorder="1" applyAlignment="1">
      <alignment horizontal="center" vertical="center"/>
    </xf>
    <xf numFmtId="1" fontId="27" fillId="16" borderId="77" xfId="0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1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67" fontId="27" fillId="72" borderId="66" xfId="4" applyNumberFormat="1" applyFont="1" applyFill="1" applyBorder="1" applyAlignment="1">
      <alignment horizontal="center" vertical="center" wrapText="1"/>
    </xf>
    <xf numFmtId="167" fontId="27" fillId="72" borderId="60" xfId="4" applyNumberFormat="1" applyFont="1" applyFill="1" applyBorder="1" applyAlignment="1">
      <alignment horizontal="center" vertical="center" wrapText="1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74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2" borderId="8" xfId="4" applyNumberFormat="1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269875</xdr:colOff>
      <xdr:row>0</xdr:row>
      <xdr:rowOff>107526</xdr:rowOff>
    </xdr:from>
    <xdr:to>
      <xdr:col>3</xdr:col>
      <xdr:colOff>3492500</xdr:colOff>
      <xdr:row>8</xdr:row>
      <xdr:rowOff>587375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489075" y="107526"/>
          <a:ext cx="3832225" cy="25181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362</v>
      </c>
      <c r="B1" t="s">
        <v>363</v>
      </c>
    </row>
    <row r="2" spans="1:2" x14ac:dyDescent="0.25">
      <c r="A2" s="192" t="s">
        <v>74</v>
      </c>
      <c r="B2" s="192" t="s">
        <v>5</v>
      </c>
    </row>
    <row r="3" spans="1:2" x14ac:dyDescent="0.25">
      <c r="A3" s="192" t="s">
        <v>75</v>
      </c>
      <c r="B3" s="192" t="s">
        <v>5</v>
      </c>
    </row>
    <row r="4" spans="1:2" x14ac:dyDescent="0.25">
      <c r="A4" s="192" t="s">
        <v>73</v>
      </c>
      <c r="B4" s="192" t="s">
        <v>10</v>
      </c>
    </row>
    <row r="5" spans="1:2" x14ac:dyDescent="0.25">
      <c r="A5" s="192" t="s">
        <v>78</v>
      </c>
      <c r="B5" s="192" t="s">
        <v>10</v>
      </c>
    </row>
    <row r="6" spans="1:2" x14ac:dyDescent="0.25">
      <c r="A6" s="192" t="s">
        <v>72</v>
      </c>
      <c r="B6" s="192" t="s">
        <v>10</v>
      </c>
    </row>
    <row r="7" spans="1:2" x14ac:dyDescent="0.25">
      <c r="A7" s="192" t="s">
        <v>72</v>
      </c>
      <c r="B7" s="192" t="s">
        <v>4</v>
      </c>
    </row>
    <row r="8" spans="1:2" x14ac:dyDescent="0.25">
      <c r="A8" s="192" t="s">
        <v>76</v>
      </c>
      <c r="B8" s="192" t="s">
        <v>10</v>
      </c>
    </row>
    <row r="9" spans="1:2" x14ac:dyDescent="0.25">
      <c r="A9" s="192" t="s">
        <v>76</v>
      </c>
      <c r="B9" s="192" t="s">
        <v>4</v>
      </c>
    </row>
    <row r="10" spans="1:2" x14ac:dyDescent="0.25">
      <c r="A10" s="192" t="s">
        <v>77</v>
      </c>
      <c r="B10" s="192" t="s">
        <v>4</v>
      </c>
    </row>
    <row r="11" spans="1:2" x14ac:dyDescent="0.25">
      <c r="A11" s="192" t="s">
        <v>110</v>
      </c>
      <c r="B11" s="192" t="s">
        <v>4</v>
      </c>
    </row>
    <row r="12" spans="1:2" x14ac:dyDescent="0.25">
      <c r="A12" s="192" t="s">
        <v>111</v>
      </c>
      <c r="B12" s="192" t="s">
        <v>4</v>
      </c>
    </row>
    <row r="13" spans="1:2" x14ac:dyDescent="0.25">
      <c r="A13" s="192" t="s">
        <v>112</v>
      </c>
      <c r="B13" s="192" t="s">
        <v>4</v>
      </c>
    </row>
    <row r="14" spans="1:2" x14ac:dyDescent="0.25">
      <c r="A14" s="192" t="s">
        <v>113</v>
      </c>
      <c r="B14" s="192" t="s">
        <v>4</v>
      </c>
    </row>
    <row r="15" spans="1:2" x14ac:dyDescent="0.25">
      <c r="A15" s="192" t="s">
        <v>114</v>
      </c>
      <c r="B15" s="192" t="s">
        <v>4</v>
      </c>
    </row>
    <row r="16" spans="1:2" x14ac:dyDescent="0.25">
      <c r="A16" s="192" t="s">
        <v>139</v>
      </c>
      <c r="B16" s="192" t="s">
        <v>4</v>
      </c>
    </row>
    <row r="17" spans="1:2" x14ac:dyDescent="0.25">
      <c r="A17" s="192" t="s">
        <v>129</v>
      </c>
      <c r="B17" s="192" t="s">
        <v>1</v>
      </c>
    </row>
    <row r="18" spans="1:2" x14ac:dyDescent="0.25">
      <c r="A18" s="192" t="s">
        <v>130</v>
      </c>
      <c r="B18" s="192" t="s">
        <v>1</v>
      </c>
    </row>
    <row r="19" spans="1:2" x14ac:dyDescent="0.25">
      <c r="A19" s="192" t="s">
        <v>122</v>
      </c>
      <c r="B19" s="192" t="s">
        <v>1</v>
      </c>
    </row>
    <row r="20" spans="1:2" x14ac:dyDescent="0.25">
      <c r="A20" s="192" t="s">
        <v>133</v>
      </c>
      <c r="B20" s="192" t="s">
        <v>1</v>
      </c>
    </row>
    <row r="21" spans="1:2" x14ac:dyDescent="0.25">
      <c r="A21" s="192" t="s">
        <v>134</v>
      </c>
      <c r="B21" s="192" t="s">
        <v>5</v>
      </c>
    </row>
    <row r="22" spans="1:2" x14ac:dyDescent="0.25">
      <c r="A22" s="192" t="s">
        <v>360</v>
      </c>
      <c r="B22" s="19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99"/>
  <sheetViews>
    <sheetView tabSelected="1" zoomScale="70" zoomScaleNormal="70" workbookViewId="0">
      <selection activeCell="D28" sqref="D28"/>
    </sheetView>
  </sheetViews>
  <sheetFormatPr defaultColWidth="9.140625" defaultRowHeight="14.25" outlineLevelRow="1" outlineLevelCol="1" x14ac:dyDescent="0.2"/>
  <cols>
    <col min="1" max="3" width="9.140625" style="21" customWidth="1" outlineLevel="1"/>
    <col min="4" max="4" width="55.5703125" style="21" customWidth="1"/>
    <col min="5" max="5" width="11.5703125" style="23" hidden="1" customWidth="1" outlineLevel="1"/>
    <col min="6" max="6" width="14.85546875" style="24" hidden="1" customWidth="1" outlineLevel="1"/>
    <col min="7" max="7" width="19.7109375" style="161" hidden="1" customWidth="1" outlineLevel="1"/>
    <col min="8" max="8" width="11.5703125" style="23" hidden="1" customWidth="1" outlineLevel="1"/>
    <col min="9" max="9" width="12" style="24" hidden="1" customWidth="1" outlineLevel="1"/>
    <col min="10" max="10" width="18.5703125" style="161" hidden="1" customWidth="1" outlineLevel="1"/>
    <col min="11" max="11" width="11.5703125" style="23" hidden="1" customWidth="1" outlineLevel="1"/>
    <col min="12" max="12" width="12" style="24" hidden="1" customWidth="1" outlineLevel="1"/>
    <col min="13" max="13" width="19" style="161" hidden="1" customWidth="1" outlineLevel="1"/>
    <col min="14" max="14" width="30" style="21" customWidth="1" collapsed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61" customWidth="1"/>
    <col min="29" max="29" width="12.42578125" style="21" hidden="1" customWidth="1" outlineLevel="1"/>
    <col min="30" max="30" width="12" style="21" hidden="1" customWidth="1" outlineLevel="1"/>
    <col min="31" max="31" width="20.5703125" style="162" hidden="1" customWidth="1" outlineLevel="1"/>
    <col min="32" max="32" width="11.7109375" style="21" hidden="1" customWidth="1" outlineLevel="1"/>
    <col min="33" max="33" width="12" style="21" hidden="1" customWidth="1" outlineLevel="1"/>
    <col min="34" max="34" width="18.42578125" style="21" hidden="1" customWidth="1" outlineLevel="1"/>
    <col min="35" max="35" width="11.7109375" style="21" hidden="1" customWidth="1" outlineLevel="1"/>
    <col min="36" max="36" width="12" style="21" hidden="1" customWidth="1" outlineLevel="1"/>
    <col min="37" max="37" width="16" style="21" hidden="1" customWidth="1" outlineLevel="1"/>
    <col min="38" max="38" width="12.7109375" style="21" customWidth="1" collapsed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hidden="1" customWidth="1" outlineLevel="1"/>
    <col min="48" max="48" width="11.42578125" style="21" hidden="1" customWidth="1" outlineLevel="1"/>
    <col min="49" max="49" width="12.5703125" style="21" hidden="1" customWidth="1" outlineLevel="1"/>
    <col min="50" max="50" width="11.5703125" style="21" hidden="1" customWidth="1" outlineLevel="1"/>
    <col min="51" max="51" width="12" style="21" hidden="1" customWidth="1" outlineLevel="1"/>
    <col min="52" max="52" width="13.42578125" style="21" hidden="1" customWidth="1" outlineLevel="1"/>
    <col min="53" max="53" width="12.7109375" style="21" customWidth="1" collapsed="1"/>
    <col min="54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62"/>
      <c r="H2" s="21"/>
      <c r="I2" s="21"/>
      <c r="J2" s="162"/>
      <c r="K2" s="21"/>
      <c r="L2" s="21"/>
      <c r="M2" s="162"/>
      <c r="W2" s="21"/>
      <c r="X2" s="21"/>
      <c r="Y2" s="21"/>
      <c r="Z2" s="21"/>
      <c r="AA2" s="21"/>
      <c r="AB2" s="162"/>
    </row>
    <row r="3" spans="1:67" x14ac:dyDescent="0.2">
      <c r="D3" s="22"/>
      <c r="E3" s="21"/>
      <c r="F3" s="21"/>
      <c r="G3" s="162"/>
      <c r="H3" s="21"/>
      <c r="I3" s="21"/>
      <c r="J3" s="162"/>
      <c r="K3" s="21"/>
      <c r="L3" s="21"/>
      <c r="M3" s="162"/>
      <c r="W3" s="21"/>
      <c r="X3" s="21"/>
      <c r="Y3" s="21"/>
      <c r="Z3" s="21"/>
      <c r="AA3" s="21"/>
      <c r="AB3" s="162"/>
    </row>
    <row r="4" spans="1:67" ht="15" thickBot="1" x14ac:dyDescent="0.25">
      <c r="D4" s="22"/>
      <c r="E4" s="21"/>
      <c r="F4" s="21"/>
      <c r="G4" s="162"/>
      <c r="H4" s="21"/>
      <c r="I4" s="21"/>
      <c r="J4" s="162"/>
      <c r="K4" s="21"/>
      <c r="L4" s="21"/>
      <c r="M4" s="162"/>
      <c r="W4" s="22"/>
      <c r="X4" s="22"/>
      <c r="Y4" s="22"/>
      <c r="Z4" s="22"/>
      <c r="AA4" s="22"/>
      <c r="AB4" s="187"/>
      <c r="AC4" s="22"/>
      <c r="AD4" s="22"/>
      <c r="AE4" s="187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63"/>
      <c r="H5" s="51"/>
      <c r="I5" s="51"/>
      <c r="J5" s="163"/>
      <c r="K5" s="51"/>
      <c r="L5" s="51"/>
      <c r="M5" s="163"/>
      <c r="N5" s="406">
        <f ca="1">TODAY()</f>
        <v>43992</v>
      </c>
      <c r="O5" s="407"/>
      <c r="P5" s="407"/>
      <c r="Q5" s="407"/>
      <c r="R5" s="407"/>
      <c r="S5" s="407"/>
      <c r="T5" s="407"/>
      <c r="U5" s="407"/>
      <c r="V5" s="408"/>
      <c r="W5" s="409" t="s">
        <v>261</v>
      </c>
      <c r="X5" s="410"/>
      <c r="Y5" s="410"/>
      <c r="Z5" s="410"/>
      <c r="AA5" s="410"/>
      <c r="AB5" s="410"/>
      <c r="AC5" s="410"/>
      <c r="AD5" s="410"/>
      <c r="AE5" s="410"/>
      <c r="AF5" s="410"/>
      <c r="AG5" s="410"/>
      <c r="AH5" s="410"/>
      <c r="AI5" s="410"/>
      <c r="AJ5" s="410"/>
      <c r="AK5" s="410"/>
      <c r="AL5" s="410"/>
      <c r="AM5" s="410"/>
      <c r="AN5" s="410"/>
      <c r="AO5" s="410"/>
      <c r="AP5" s="410"/>
      <c r="AQ5" s="410"/>
      <c r="AR5" s="410"/>
      <c r="AS5" s="410"/>
      <c r="AT5" s="410"/>
      <c r="AU5" s="410"/>
      <c r="AV5" s="410"/>
      <c r="AW5" s="410"/>
      <c r="AX5" s="410"/>
      <c r="AY5" s="410"/>
      <c r="AZ5" s="410"/>
      <c r="BA5" s="410"/>
      <c r="BB5" s="410"/>
      <c r="BC5" s="411"/>
    </row>
    <row r="6" spans="1:67" x14ac:dyDescent="0.2">
      <c r="D6" s="22"/>
      <c r="E6" s="44"/>
      <c r="F6" s="26"/>
      <c r="G6" s="164"/>
      <c r="H6" s="44"/>
      <c r="I6" s="26"/>
      <c r="J6" s="164"/>
      <c r="K6" s="44"/>
      <c r="L6" s="26"/>
      <c r="M6" s="164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64"/>
      <c r="AC6" s="22"/>
      <c r="AD6" s="22"/>
      <c r="AE6" s="187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64"/>
      <c r="H7" s="76"/>
      <c r="I7" s="26"/>
      <c r="J7" s="164"/>
      <c r="K7" s="76"/>
      <c r="L7" s="26"/>
      <c r="M7" s="164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64"/>
      <c r="AC7" s="22"/>
      <c r="AD7" s="22"/>
      <c r="AE7" s="187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64"/>
      <c r="H8" s="45"/>
      <c r="I8" s="26"/>
      <c r="J8" s="164"/>
      <c r="K8" s="45"/>
      <c r="L8" s="26"/>
      <c r="M8" s="164"/>
      <c r="N8" s="412" t="s">
        <v>11</v>
      </c>
      <c r="O8" s="413"/>
      <c r="P8" s="413"/>
      <c r="Q8" s="413"/>
      <c r="R8" s="413"/>
      <c r="S8" s="413"/>
      <c r="T8" s="413"/>
      <c r="U8" s="413"/>
      <c r="V8" s="414"/>
      <c r="W8" s="25"/>
      <c r="X8" s="26"/>
      <c r="Y8" s="26"/>
      <c r="Z8" s="25"/>
      <c r="AA8" s="26"/>
      <c r="AB8" s="164"/>
    </row>
    <row r="9" spans="1:67" s="27" customFormat="1" ht="68.25" customHeight="1" thickTop="1" thickBot="1" x14ac:dyDescent="0.25">
      <c r="D9" s="123"/>
      <c r="E9" s="425" t="s">
        <v>129</v>
      </c>
      <c r="F9" s="426"/>
      <c r="G9" s="427"/>
      <c r="H9" s="425" t="s">
        <v>130</v>
      </c>
      <c r="I9" s="426"/>
      <c r="J9" s="427"/>
      <c r="K9" s="425" t="s">
        <v>131</v>
      </c>
      <c r="L9" s="426"/>
      <c r="M9" s="427"/>
      <c r="N9" s="415" t="s">
        <v>155</v>
      </c>
      <c r="O9" s="428"/>
      <c r="P9" s="428"/>
      <c r="Q9" s="428"/>
      <c r="R9" s="416"/>
      <c r="S9" s="415" t="s">
        <v>156</v>
      </c>
      <c r="T9" s="416"/>
      <c r="U9" s="415" t="s">
        <v>157</v>
      </c>
      <c r="V9" s="416"/>
      <c r="W9" s="417" t="s">
        <v>136</v>
      </c>
      <c r="X9" s="418"/>
      <c r="Y9" s="419"/>
      <c r="Z9" s="420" t="s">
        <v>12</v>
      </c>
      <c r="AA9" s="421"/>
      <c r="AB9" s="422"/>
      <c r="AC9" s="423" t="s">
        <v>120</v>
      </c>
      <c r="AD9" s="424"/>
      <c r="AE9" s="424"/>
      <c r="AF9" s="423" t="s">
        <v>120</v>
      </c>
      <c r="AG9" s="424"/>
      <c r="AH9" s="424"/>
      <c r="AI9" s="423" t="s">
        <v>120</v>
      </c>
      <c r="AJ9" s="424"/>
      <c r="AK9" s="424"/>
      <c r="AL9" s="402" t="s">
        <v>120</v>
      </c>
      <c r="AM9" s="403"/>
      <c r="AN9" s="403"/>
      <c r="AO9" s="402" t="s">
        <v>120</v>
      </c>
      <c r="AP9" s="403"/>
      <c r="AQ9" s="403"/>
      <c r="AR9" s="402" t="s">
        <v>120</v>
      </c>
      <c r="AS9" s="403"/>
      <c r="AT9" s="403"/>
      <c r="AU9" s="404" t="s">
        <v>116</v>
      </c>
      <c r="AV9" s="405"/>
      <c r="AW9" s="405"/>
      <c r="AX9" s="384" t="s">
        <v>117</v>
      </c>
      <c r="AY9" s="385"/>
      <c r="AZ9" s="385"/>
      <c r="BA9" s="386" t="s">
        <v>118</v>
      </c>
      <c r="BB9" s="387"/>
      <c r="BC9" s="387"/>
      <c r="BD9" s="390" t="s">
        <v>119</v>
      </c>
      <c r="BE9" s="391"/>
      <c r="BF9" s="391"/>
      <c r="BG9" s="394" t="s">
        <v>119</v>
      </c>
      <c r="BH9" s="391"/>
      <c r="BI9" s="391"/>
      <c r="BJ9" s="382" t="s">
        <v>119</v>
      </c>
      <c r="BK9" s="383"/>
      <c r="BL9" s="383"/>
      <c r="BM9" s="382" t="s">
        <v>119</v>
      </c>
      <c r="BN9" s="383"/>
      <c r="BO9" s="383"/>
    </row>
    <row r="10" spans="1:67" s="28" customFormat="1" ht="25.5" customHeight="1" outlineLevel="1" x14ac:dyDescent="0.2">
      <c r="D10" s="124" t="s">
        <v>0</v>
      </c>
      <c r="E10" s="125" t="s">
        <v>129</v>
      </c>
      <c r="F10" s="126" t="s">
        <v>129</v>
      </c>
      <c r="G10" s="165" t="s">
        <v>129</v>
      </c>
      <c r="H10" s="125" t="s">
        <v>130</v>
      </c>
      <c r="I10" s="125" t="s">
        <v>130</v>
      </c>
      <c r="J10" s="125" t="s">
        <v>130</v>
      </c>
      <c r="K10" s="125" t="s">
        <v>133</v>
      </c>
      <c r="L10" s="125" t="s">
        <v>133</v>
      </c>
      <c r="M10" s="169" t="s">
        <v>133</v>
      </c>
      <c r="N10" s="38"/>
      <c r="O10" s="20"/>
      <c r="P10" s="20"/>
      <c r="Q10" s="48"/>
      <c r="R10" s="94"/>
      <c r="S10" s="87"/>
      <c r="T10" s="102"/>
      <c r="U10" s="129"/>
      <c r="V10" s="130"/>
      <c r="W10" s="125"/>
      <c r="X10" s="126"/>
      <c r="Y10" s="127"/>
      <c r="Z10" s="125" t="s">
        <v>122</v>
      </c>
      <c r="AA10" s="126" t="s">
        <v>122</v>
      </c>
      <c r="AB10" s="188" t="s">
        <v>122</v>
      </c>
      <c r="AC10" s="125" t="s">
        <v>87</v>
      </c>
      <c r="AD10" s="126" t="s">
        <v>87</v>
      </c>
      <c r="AE10" s="165" t="s">
        <v>87</v>
      </c>
      <c r="AF10" s="125" t="s">
        <v>89</v>
      </c>
      <c r="AG10" s="126" t="s">
        <v>89</v>
      </c>
      <c r="AH10" s="126" t="s">
        <v>89</v>
      </c>
      <c r="AI10" s="125" t="s">
        <v>134</v>
      </c>
      <c r="AJ10" s="126" t="s">
        <v>134</v>
      </c>
      <c r="AK10" s="126" t="s">
        <v>134</v>
      </c>
      <c r="AL10" s="125" t="s">
        <v>390</v>
      </c>
      <c r="AM10" s="125" t="s">
        <v>390</v>
      </c>
      <c r="AN10" s="125" t="s">
        <v>390</v>
      </c>
      <c r="AO10" s="125" t="s">
        <v>92</v>
      </c>
      <c r="AP10" s="125" t="s">
        <v>92</v>
      </c>
      <c r="AQ10" s="125" t="s">
        <v>92</v>
      </c>
      <c r="AR10" s="125"/>
      <c r="AS10" s="126"/>
      <c r="AT10" s="126"/>
      <c r="AU10" s="125" t="s">
        <v>389</v>
      </c>
      <c r="AV10" s="125" t="s">
        <v>389</v>
      </c>
      <c r="AW10" s="125" t="s">
        <v>389</v>
      </c>
      <c r="AX10" s="125" t="s">
        <v>95</v>
      </c>
      <c r="AY10" s="126" t="s">
        <v>95</v>
      </c>
      <c r="AZ10" s="126" t="s">
        <v>95</v>
      </c>
      <c r="BA10" s="125" t="s">
        <v>90</v>
      </c>
      <c r="BB10" s="126" t="s">
        <v>90</v>
      </c>
      <c r="BC10" s="126" t="s">
        <v>90</v>
      </c>
      <c r="BD10" s="125" t="s">
        <v>139</v>
      </c>
      <c r="BE10" s="126" t="s">
        <v>139</v>
      </c>
      <c r="BF10" s="126" t="s">
        <v>139</v>
      </c>
      <c r="BG10" s="125" t="s">
        <v>105</v>
      </c>
      <c r="BH10" s="126" t="s">
        <v>105</v>
      </c>
      <c r="BI10" s="126" t="s">
        <v>105</v>
      </c>
      <c r="BJ10" s="128" t="s">
        <v>113</v>
      </c>
      <c r="BK10" s="128" t="s">
        <v>113</v>
      </c>
      <c r="BL10" s="128" t="s">
        <v>113</v>
      </c>
      <c r="BM10" s="135"/>
      <c r="BN10" s="128"/>
      <c r="BO10" s="128"/>
    </row>
    <row r="11" spans="1:67" s="28" customFormat="1" ht="25.5" customHeight="1" outlineLevel="1" thickBot="1" x14ac:dyDescent="0.25">
      <c r="D11" s="124" t="s">
        <v>0</v>
      </c>
      <c r="E11" s="31"/>
      <c r="F11" s="30"/>
      <c r="G11" s="166"/>
      <c r="H11" s="31"/>
      <c r="I11" s="30"/>
      <c r="J11" s="166"/>
      <c r="K11" s="31"/>
      <c r="L11" s="30"/>
      <c r="M11" s="166"/>
      <c r="N11" s="323"/>
      <c r="O11" s="324"/>
      <c r="P11" s="324"/>
      <c r="Q11" s="325"/>
      <c r="R11" s="326"/>
      <c r="S11" s="327"/>
      <c r="T11" s="103"/>
      <c r="U11" s="131"/>
      <c r="V11" s="132"/>
      <c r="W11" s="31"/>
      <c r="X11" s="30"/>
      <c r="Y11" s="32"/>
      <c r="Z11" s="31"/>
      <c r="AA11" s="30"/>
      <c r="AB11" s="189"/>
      <c r="AC11" s="31"/>
      <c r="AD11" s="30"/>
      <c r="AE11" s="166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36"/>
      <c r="BK11" s="13"/>
      <c r="BL11" s="13"/>
      <c r="BM11" s="136"/>
      <c r="BN11" s="13"/>
      <c r="BO11" s="13"/>
    </row>
    <row r="12" spans="1:67" ht="48" customHeight="1" thickBot="1" x14ac:dyDescent="0.25">
      <c r="D12" s="395" t="s">
        <v>0</v>
      </c>
      <c r="E12" s="144" t="s">
        <v>14</v>
      </c>
      <c r="F12" s="219" t="s">
        <v>8</v>
      </c>
      <c r="G12" s="167"/>
      <c r="H12" s="144" t="s">
        <v>14</v>
      </c>
      <c r="I12" s="219" t="s">
        <v>8</v>
      </c>
      <c r="J12" s="170"/>
      <c r="K12" s="144" t="s">
        <v>14</v>
      </c>
      <c r="L12" s="219" t="s">
        <v>8</v>
      </c>
      <c r="M12" s="170"/>
      <c r="N12" s="145" t="s">
        <v>14</v>
      </c>
      <c r="O12" s="396" t="s">
        <v>8</v>
      </c>
      <c r="P12" s="397"/>
      <c r="Q12" s="397"/>
      <c r="R12" s="397"/>
      <c r="S12" s="398" t="s">
        <v>8</v>
      </c>
      <c r="T12" s="399"/>
      <c r="U12" s="400" t="s">
        <v>8</v>
      </c>
      <c r="V12" s="401"/>
      <c r="W12" s="144" t="s">
        <v>14</v>
      </c>
      <c r="X12" s="392" t="s">
        <v>8</v>
      </c>
      <c r="Y12" s="393"/>
      <c r="Z12" s="144" t="s">
        <v>14</v>
      </c>
      <c r="AA12" s="392" t="s">
        <v>8</v>
      </c>
      <c r="AB12" s="393"/>
      <c r="AC12" s="144" t="s">
        <v>14</v>
      </c>
      <c r="AD12" s="392" t="s">
        <v>8</v>
      </c>
      <c r="AE12" s="389"/>
      <c r="AF12" s="144" t="s">
        <v>14</v>
      </c>
      <c r="AG12" s="392" t="s">
        <v>8</v>
      </c>
      <c r="AH12" s="389"/>
      <c r="AI12" s="144" t="s">
        <v>14</v>
      </c>
      <c r="AJ12" s="392" t="s">
        <v>8</v>
      </c>
      <c r="AK12" s="389"/>
      <c r="AL12" s="144" t="s">
        <v>14</v>
      </c>
      <c r="AM12" s="392" t="s">
        <v>8</v>
      </c>
      <c r="AN12" s="393"/>
      <c r="AO12" s="144" t="s">
        <v>14</v>
      </c>
      <c r="AP12" s="392" t="s">
        <v>8</v>
      </c>
      <c r="AQ12" s="393"/>
      <c r="AR12" s="220" t="s">
        <v>14</v>
      </c>
      <c r="AS12" s="392" t="s">
        <v>8</v>
      </c>
      <c r="AT12" s="393"/>
      <c r="AU12" s="266" t="s">
        <v>14</v>
      </c>
      <c r="AV12" s="392" t="s">
        <v>8</v>
      </c>
      <c r="AW12" s="393"/>
      <c r="AX12" s="220" t="s">
        <v>14</v>
      </c>
      <c r="AY12" s="392" t="s">
        <v>8</v>
      </c>
      <c r="AZ12" s="393"/>
      <c r="BA12" s="143" t="s">
        <v>14</v>
      </c>
      <c r="BB12" s="388" t="s">
        <v>8</v>
      </c>
      <c r="BC12" s="389"/>
      <c r="BD12" s="143" t="s">
        <v>14</v>
      </c>
      <c r="BE12" s="388" t="s">
        <v>8</v>
      </c>
      <c r="BF12" s="389"/>
      <c r="BG12" s="143" t="s">
        <v>14</v>
      </c>
      <c r="BH12" s="388" t="s">
        <v>8</v>
      </c>
      <c r="BI12" s="389"/>
      <c r="BJ12" s="219" t="s">
        <v>14</v>
      </c>
      <c r="BK12" s="392" t="s">
        <v>8</v>
      </c>
      <c r="BL12" s="393"/>
      <c r="BM12" s="219" t="s">
        <v>14</v>
      </c>
      <c r="BN12" s="392" t="s">
        <v>8</v>
      </c>
      <c r="BO12" s="393"/>
    </row>
    <row r="13" spans="1:67" s="23" customFormat="1" ht="28.5" customHeight="1" thickBot="1" x14ac:dyDescent="0.3">
      <c r="B13" s="23" t="s">
        <v>169</v>
      </c>
      <c r="C13" s="23" t="s">
        <v>224</v>
      </c>
      <c r="D13" s="395"/>
      <c r="E13" s="33" t="s">
        <v>9</v>
      </c>
      <c r="F13" s="50" t="s">
        <v>9</v>
      </c>
      <c r="G13" s="168" t="s">
        <v>7</v>
      </c>
      <c r="H13" s="33" t="s">
        <v>9</v>
      </c>
      <c r="I13" s="50" t="s">
        <v>9</v>
      </c>
      <c r="J13" s="168" t="s">
        <v>7</v>
      </c>
      <c r="K13" s="33" t="s">
        <v>9</v>
      </c>
      <c r="L13" s="50" t="s">
        <v>9</v>
      </c>
      <c r="M13" s="168" t="s">
        <v>7</v>
      </c>
      <c r="N13" s="133" t="s">
        <v>9</v>
      </c>
      <c r="O13" s="134" t="s">
        <v>9</v>
      </c>
      <c r="P13" s="77" t="s">
        <v>138</v>
      </c>
      <c r="Q13" s="78" t="s">
        <v>137</v>
      </c>
      <c r="R13" s="95" t="s">
        <v>135</v>
      </c>
      <c r="S13" s="88" t="s">
        <v>7</v>
      </c>
      <c r="T13" s="104" t="s">
        <v>135</v>
      </c>
      <c r="U13" s="88" t="s">
        <v>7</v>
      </c>
      <c r="V13" s="104" t="s">
        <v>135</v>
      </c>
      <c r="W13" s="33" t="s">
        <v>9</v>
      </c>
      <c r="X13" s="50" t="s">
        <v>9</v>
      </c>
      <c r="Y13" s="93" t="s">
        <v>7</v>
      </c>
      <c r="Z13" s="33" t="s">
        <v>9</v>
      </c>
      <c r="AA13" s="50" t="s">
        <v>9</v>
      </c>
      <c r="AB13" s="190" t="s">
        <v>7</v>
      </c>
      <c r="AC13" s="33" t="s">
        <v>9</v>
      </c>
      <c r="AD13" s="50" t="s">
        <v>9</v>
      </c>
      <c r="AE13" s="168" t="s">
        <v>7</v>
      </c>
      <c r="AF13" s="37" t="s">
        <v>9</v>
      </c>
      <c r="AG13" s="219" t="s">
        <v>9</v>
      </c>
      <c r="AH13" s="3" t="s">
        <v>7</v>
      </c>
      <c r="AI13" s="37" t="s">
        <v>9</v>
      </c>
      <c r="AJ13" s="219" t="s">
        <v>9</v>
      </c>
      <c r="AK13" s="3" t="s">
        <v>7</v>
      </c>
      <c r="AL13" s="37" t="s">
        <v>9</v>
      </c>
      <c r="AM13" s="219" t="s">
        <v>9</v>
      </c>
      <c r="AN13" s="3" t="s">
        <v>7</v>
      </c>
      <c r="AO13" s="37" t="s">
        <v>9</v>
      </c>
      <c r="AP13" s="278" t="s">
        <v>9</v>
      </c>
      <c r="AQ13" s="3" t="s">
        <v>7</v>
      </c>
      <c r="AR13" s="37" t="s">
        <v>9</v>
      </c>
      <c r="AS13" s="219" t="s">
        <v>9</v>
      </c>
      <c r="AT13" s="3" t="s">
        <v>7</v>
      </c>
      <c r="AU13" s="37" t="s">
        <v>9</v>
      </c>
      <c r="AV13" s="267" t="s">
        <v>9</v>
      </c>
      <c r="AW13" s="3" t="s">
        <v>7</v>
      </c>
      <c r="AX13" s="37" t="s">
        <v>9</v>
      </c>
      <c r="AY13" s="219" t="s">
        <v>9</v>
      </c>
      <c r="AZ13" s="3" t="s">
        <v>7</v>
      </c>
      <c r="BA13" s="37" t="s">
        <v>9</v>
      </c>
      <c r="BB13" s="219" t="s">
        <v>9</v>
      </c>
      <c r="BC13" s="3" t="s">
        <v>7</v>
      </c>
      <c r="BD13" s="37" t="s">
        <v>9</v>
      </c>
      <c r="BE13" s="219" t="s">
        <v>9</v>
      </c>
      <c r="BF13" s="3" t="s">
        <v>7</v>
      </c>
      <c r="BG13" s="35" t="s">
        <v>9</v>
      </c>
      <c r="BH13" s="219" t="s">
        <v>9</v>
      </c>
      <c r="BI13" s="3" t="s">
        <v>7</v>
      </c>
      <c r="BJ13" s="3" t="s">
        <v>9</v>
      </c>
      <c r="BK13" s="219" t="s">
        <v>9</v>
      </c>
      <c r="BL13" s="3" t="s">
        <v>7</v>
      </c>
      <c r="BM13" s="3" t="s">
        <v>9</v>
      </c>
      <c r="BN13" s="219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7" t="s">
        <v>223</v>
      </c>
      <c r="E14" s="118">
        <f t="shared" ref="E14:Q14" si="0">SUM(E15:E27)</f>
        <v>0</v>
      </c>
      <c r="F14" s="85">
        <f t="shared" si="0"/>
        <v>0</v>
      </c>
      <c r="G14" s="149">
        <f t="shared" si="0"/>
        <v>0</v>
      </c>
      <c r="H14" s="118">
        <f t="shared" si="0"/>
        <v>0</v>
      </c>
      <c r="I14" s="85">
        <f t="shared" si="0"/>
        <v>0</v>
      </c>
      <c r="J14" s="149">
        <f t="shared" si="0"/>
        <v>0</v>
      </c>
      <c r="K14" s="118">
        <f t="shared" si="0"/>
        <v>0</v>
      </c>
      <c r="L14" s="85">
        <f t="shared" si="0"/>
        <v>0</v>
      </c>
      <c r="M14" s="149">
        <f t="shared" si="0"/>
        <v>0</v>
      </c>
      <c r="N14" s="118">
        <f t="shared" si="0"/>
        <v>0</v>
      </c>
      <c r="O14" s="321">
        <f t="shared" si="0"/>
        <v>0</v>
      </c>
      <c r="P14" s="149">
        <f t="shared" si="0"/>
        <v>0</v>
      </c>
      <c r="Q14" s="149">
        <f t="shared" si="0"/>
        <v>0</v>
      </c>
      <c r="R14" s="172" t="str">
        <f>IFERROR(P14/Q14,"-")</f>
        <v>-</v>
      </c>
      <c r="S14" s="84">
        <f>SUM(S15:S27)</f>
        <v>0</v>
      </c>
      <c r="T14" s="105" t="str">
        <f>IFERROR(S14/$Q14,"-")</f>
        <v>-</v>
      </c>
      <c r="U14" s="89">
        <f>P14+S14</f>
        <v>0</v>
      </c>
      <c r="V14" s="112" t="str">
        <f>IFERROR(U14/Q14,"-")</f>
        <v>-</v>
      </c>
      <c r="W14" s="239">
        <f t="shared" ref="W14:BL14" si="1">SUM(W15:W27)</f>
        <v>0</v>
      </c>
      <c r="X14" s="240">
        <f t="shared" si="1"/>
        <v>0</v>
      </c>
      <c r="Y14" s="241">
        <f t="shared" si="1"/>
        <v>0</v>
      </c>
      <c r="Z14" s="239">
        <f t="shared" si="1"/>
        <v>0</v>
      </c>
      <c r="AA14" s="240">
        <f t="shared" si="1"/>
        <v>0</v>
      </c>
      <c r="AB14" s="241">
        <f t="shared" si="1"/>
        <v>0</v>
      </c>
      <c r="AC14" s="239">
        <f t="shared" si="1"/>
        <v>0</v>
      </c>
      <c r="AD14" s="240">
        <f t="shared" si="1"/>
        <v>0</v>
      </c>
      <c r="AE14" s="241">
        <f t="shared" si="1"/>
        <v>0</v>
      </c>
      <c r="AF14" s="239">
        <f t="shared" si="1"/>
        <v>0</v>
      </c>
      <c r="AG14" s="240">
        <f t="shared" si="1"/>
        <v>0</v>
      </c>
      <c r="AH14" s="241">
        <f t="shared" si="1"/>
        <v>0</v>
      </c>
      <c r="AI14" s="239">
        <f t="shared" si="1"/>
        <v>0</v>
      </c>
      <c r="AJ14" s="240">
        <f t="shared" si="1"/>
        <v>0</v>
      </c>
      <c r="AK14" s="241">
        <f t="shared" si="1"/>
        <v>0</v>
      </c>
      <c r="AL14" s="239">
        <f t="shared" si="1"/>
        <v>0</v>
      </c>
      <c r="AM14" s="240">
        <f t="shared" si="1"/>
        <v>0</v>
      </c>
      <c r="AN14" s="241">
        <f t="shared" si="1"/>
        <v>0</v>
      </c>
      <c r="AO14" s="239">
        <f t="shared" si="1"/>
        <v>0</v>
      </c>
      <c r="AP14" s="240">
        <f t="shared" si="1"/>
        <v>0</v>
      </c>
      <c r="AQ14" s="241">
        <f t="shared" si="1"/>
        <v>0</v>
      </c>
      <c r="AR14" s="239">
        <f t="shared" si="1"/>
        <v>0</v>
      </c>
      <c r="AS14" s="240">
        <f t="shared" si="1"/>
        <v>0</v>
      </c>
      <c r="AT14" s="241">
        <f t="shared" si="1"/>
        <v>0</v>
      </c>
      <c r="AU14" s="239">
        <f t="shared" si="1"/>
        <v>0</v>
      </c>
      <c r="AV14" s="240">
        <f t="shared" si="1"/>
        <v>0</v>
      </c>
      <c r="AW14" s="241">
        <f t="shared" si="1"/>
        <v>0</v>
      </c>
      <c r="AX14" s="239">
        <f t="shared" si="1"/>
        <v>0</v>
      </c>
      <c r="AY14" s="240">
        <f t="shared" si="1"/>
        <v>0</v>
      </c>
      <c r="AZ14" s="241">
        <f t="shared" si="1"/>
        <v>0</v>
      </c>
      <c r="BA14" s="239">
        <f t="shared" si="1"/>
        <v>0</v>
      </c>
      <c r="BB14" s="240">
        <f t="shared" si="1"/>
        <v>0</v>
      </c>
      <c r="BC14" s="241">
        <f t="shared" si="1"/>
        <v>0</v>
      </c>
      <c r="BD14" s="239">
        <f t="shared" si="1"/>
        <v>0</v>
      </c>
      <c r="BE14" s="240">
        <f t="shared" si="1"/>
        <v>0</v>
      </c>
      <c r="BF14" s="241">
        <f t="shared" si="1"/>
        <v>0</v>
      </c>
      <c r="BG14" s="239">
        <f t="shared" si="1"/>
        <v>0</v>
      </c>
      <c r="BH14" s="240">
        <f t="shared" si="1"/>
        <v>0</v>
      </c>
      <c r="BI14" s="241">
        <f t="shared" si="1"/>
        <v>0</v>
      </c>
      <c r="BJ14" s="239">
        <f t="shared" si="1"/>
        <v>0</v>
      </c>
      <c r="BK14" s="240">
        <f t="shared" si="1"/>
        <v>0</v>
      </c>
      <c r="BL14" s="241">
        <f t="shared" si="1"/>
        <v>0</v>
      </c>
      <c r="BM14" s="242">
        <f t="shared" ref="BM14:BM47" si="2">BD14+BG14+BJ14</f>
        <v>0</v>
      </c>
      <c r="BN14" s="242">
        <f t="shared" ref="BN14:BN47" si="3">BE14+BH14+BK14</f>
        <v>0</v>
      </c>
      <c r="BO14" s="243">
        <f t="shared" ref="BO14:BO47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19" t="s">
        <v>483</v>
      </c>
      <c r="E15" s="146">
        <f>COUNTIFS('Details-Products'!$C$7:$C$299988,$C15,'Details-Products'!$D$7:$D$299988,$B15,'Details-Products'!$BM$7:$BM$299988,$E$10)</f>
        <v>0</v>
      </c>
      <c r="F15" s="147">
        <f>COUNTIFS('Details-Products'!$C$7:$C$299988,$C15,'Details-Products'!$D$7:$D$299988,$B15,'Details-Products'!$BM$7:$BM$299988,$F$10, 'Details-Products'!$Y$7:$Y$299988,"Yes")</f>
        <v>0</v>
      </c>
      <c r="G15" s="148">
        <f>SUMIFS('Details-Products'!$AA$7:$AA$299988,'Details-Products'!$C$7:$C$299988,$C15,'Details-Products'!$D$7:$D$299988,$B15,'Details-Products'!$BM$7:$BM$299988,$G$10, 'Details-Products'!$Y$7:$Y$299988,"Yes")</f>
        <v>0</v>
      </c>
      <c r="H15" s="146">
        <f>COUNTIFS('Details-Products'!$C$7:$C$299988,$C15,'Details-Products'!$D$7:$D$299988,$B15,'Details-Products'!$BM$7:$BM$299988,$H$10)</f>
        <v>0</v>
      </c>
      <c r="I15" s="147">
        <f>COUNTIFS('Details-Products'!$C$7:$C$299988,$C15,'Details-Products'!$D$7:$D$299988,$B15,'Details-Products'!$BM$7:$BM$299988,$I$10, 'Details-Products'!$Y$7:$Y$299988,"Yes")</f>
        <v>0</v>
      </c>
      <c r="J15" s="148">
        <f>SUMIFS('Details-Products'!$AA$7:$AA$299988,'Details-Products'!$C$7:$C$299988,$C15,'Details-Products'!$D$7:$D$299988,$B15,'Details-Products'!$BM$7:$BM$299988,$J$10, 'Details-Products'!$Y$7:$Y$299988,"Yes")</f>
        <v>0</v>
      </c>
      <c r="K15" s="146">
        <f>COUNTIFS('Details-Products'!$C$7:$C$299988,$C15,'Details-Products'!$D$7:$D$299988,$B15,'Details-Products'!$BM$7:$BM$299988,$K$10)</f>
        <v>0</v>
      </c>
      <c r="L15" s="147">
        <f>COUNTIFS('Details-Products'!$C$7:$C$299988,$C15,'Details-Products'!$D$7:$D$299988,$B15,'Details-Products'!$BM$7:$BM$299988,$L$10, 'Details-Products'!$Y$7:$Y$299988,"Yes")</f>
        <v>0</v>
      </c>
      <c r="M15" s="148">
        <f>SUMIFS('Details-Products'!$AA$7:$AA$299988,'Details-Products'!$C$7:$C$299988,$C15,'Details-Products'!$D$7:$D$299988,$B15,'Details-Products'!$BM$7:$BM$299988,$M$10, 'Details-Products'!$Y$7:$Y$299988,"Yes")</f>
        <v>0</v>
      </c>
      <c r="N15" s="119">
        <f t="shared" ref="N15:N46" si="5">Z15+AR15+AU15+AX15+BA15+BM15</f>
        <v>0</v>
      </c>
      <c r="O15" s="340">
        <f t="shared" ref="O15:O46" si="6">AA15+AS15+AV15+AY15+BB15+BN15</f>
        <v>0</v>
      </c>
      <c r="P15" s="335">
        <f t="shared" ref="P15:P46" si="7">AB15+AT15+AW15+AZ15+BC15+BO15</f>
        <v>0</v>
      </c>
      <c r="Q15" s="335">
        <f>VLOOKUP(B15,Ttl_Inv!$A:$E,4,FALSE)</f>
        <v>0</v>
      </c>
      <c r="R15" s="97" t="str">
        <f>IFERROR(P15/Q15,"-")</f>
        <v>-</v>
      </c>
      <c r="S15" s="79">
        <f>IFERROR(SUMIFS(Inactive_UPC!$T:$T,Inactive_UPC!$D:$D,$B15),"0")</f>
        <v>0</v>
      </c>
      <c r="T15" s="106" t="str">
        <f t="shared" ref="T15:T68" si="8">IFERROR(S15/$Q15,"-")</f>
        <v>-</v>
      </c>
      <c r="U15" s="90">
        <f>P15+S15</f>
        <v>0</v>
      </c>
      <c r="V15" s="113" t="str">
        <f t="shared" ref="V15:V68" si="9">IFERROR(U15/Q15,"-")</f>
        <v>-</v>
      </c>
      <c r="W15" s="244">
        <f t="shared" ref="W15:Y16" si="10">E15+H15+K15</f>
        <v>0</v>
      </c>
      <c r="X15" s="245">
        <f t="shared" si="10"/>
        <v>0</v>
      </c>
      <c r="Y15" s="246">
        <f t="shared" si="10"/>
        <v>0</v>
      </c>
      <c r="Z15" s="244">
        <f>COUNTIFS('Details-Products'!$C$7:$C$299988,$C15,'Details-Products'!$D$7:$D$299988,$B15,'Details-Products'!$BM$7:$BM$299988,$Z$10)</f>
        <v>0</v>
      </c>
      <c r="AA15" s="245">
        <f>COUNTIFS('Details-Products'!$C$7:$C$299988,$C15,'Details-Products'!$D$7:$D$299988,$B15,'Details-Products'!$BM$7:$BM$299988,$AA$10, 'Details-Products'!$Y$7:$Y$299988,"Yes")</f>
        <v>0</v>
      </c>
      <c r="AB15" s="247">
        <f>SUMIFS('Details-Products'!$AA$7:$AA$299988,'Details-Products'!$C$7:$C$299988,$C15,'Details-Products'!$D$7:$D$299988,$B15,'Details-Products'!$BM$7:$BM$299988,$AB$10, 'Details-Products'!$Y$7:$Y$299988,"Yes")</f>
        <v>0</v>
      </c>
      <c r="AC15" s="244">
        <f>COUNTIFS('Details-Products'!$C$7:$C$299988,$C15,'Details-Products'!$D$7:$D$299988,$B15,'Details-Products'!$BM$7:$BM$299988,$AC$10)</f>
        <v>0</v>
      </c>
      <c r="AD15" s="245">
        <f>COUNTIFS('Details-Products'!$C$7:$C$299988,$C15,'Details-Products'!$D$7:$D$299988,$B15,'Details-Products'!$BM$7:$BM$299988,$AD$10, 'Details-Products'!$Y$7:$Y$299988,"Yes")</f>
        <v>0</v>
      </c>
      <c r="AE15" s="247">
        <f>SUMIFS('Details-Products'!$AA$7:$AA$299988,'Details-Products'!$C$7:$C$299988,$C15,'Details-Products'!$D$7:$D$299988,$B15,'Details-Products'!$BM$7:$BM$299988,$AE$10, 'Details-Products'!$Y$7:$Y$299988,"Yes")</f>
        <v>0</v>
      </c>
      <c r="AF15" s="244">
        <f>COUNTIFS('Details-Products'!$C$7:$C$299988,$C15,'Details-Products'!$D$7:$D$299988,$B15,'Details-Products'!$BM$7:$BM$299988,$AF$10)</f>
        <v>0</v>
      </c>
      <c r="AG15" s="245">
        <f>COUNTIFS('Details-Products'!$C$7:$C$299988,$C15,'Details-Products'!$D$7:$D$299988,$B15,'Details-Products'!$BM$7:$BM$299988,$AG$10, 'Details-Products'!$Y$7:$Y$299988,"Yes")</f>
        <v>0</v>
      </c>
      <c r="AH15" s="247">
        <f>SUMIFS('Details-Products'!$AA$7:$AA$299988,'Details-Products'!$C$7:$C$299988,$C15,'Details-Products'!$D$7:$D$299988,$B15,'Details-Products'!$BM$7:$BM$299988,$AH$10, 'Details-Products'!$Y$7:$Y$299988,"Yes")</f>
        <v>0</v>
      </c>
      <c r="AI15" s="244">
        <f>COUNTIFS('Details-Products'!$C$7:$C$299988,$C15,'Details-Products'!$D$7:$D$299988,$B15,'Details-Products'!$BM$7:$BM$299988,$AI$10)</f>
        <v>0</v>
      </c>
      <c r="AJ15" s="245">
        <f>COUNTIFS('Details-Products'!$C$7:$C$299988,$C15,'Details-Products'!$D$7:$D$299988,$B15,'Details-Products'!$BM$7:$BM$299988,$AJ$10, 'Details-Products'!$Y$7:$Y$299988,"Yes")</f>
        <v>0</v>
      </c>
      <c r="AK15" s="247">
        <f>SUMIFS('Details-Products'!$AA$7:$AA$299988,'Details-Products'!$C$7:$C$299988,$C15,'Details-Products'!$D$7:$D$299988,$B15,'Details-Products'!$BM$7:$BM$299988,$AK$10, 'Details-Products'!$Y$7:$Y$299988,"Yes")</f>
        <v>0</v>
      </c>
      <c r="AL15" s="244">
        <f>COUNTIFS('Details-Products'!$C$7:$C$299988,$C15,'Details-Products'!$D$7:$D$299988,$B15,'Details-Products'!$BM$7:$BM$299988,$AL$10)</f>
        <v>0</v>
      </c>
      <c r="AM15" s="245">
        <f>COUNTIFS('Details-Products'!$C$7:$C$299988,$C15,'Details-Products'!$D$7:$D$299988,$B15,'Details-Products'!$BM$7:$BM$299988,$AM$10, 'Details-Products'!$Y$7:$Y$299988,"Yes")</f>
        <v>0</v>
      </c>
      <c r="AN15" s="247">
        <f>SUMIFS('Details-Products'!$AA$7:$AA$299988,'Details-Products'!$C$7:$C$299988,$C15,'Details-Products'!$D$7:$D$299988,$B15,'Details-Products'!$BM$7:$BM$299988,$AN$10, 'Details-Products'!$Y$7:$Y$299988,"Yes")</f>
        <v>0</v>
      </c>
      <c r="AO15" s="244">
        <f>COUNTIFS('Details-Products'!$C$7:$C$299988,$C15,'Details-Products'!$D$7:$D$299988,$B15,'Details-Products'!$BM$7:$BM$299988,$AO$10)</f>
        <v>0</v>
      </c>
      <c r="AP15" s="245">
        <f>COUNTIFS('Details-Products'!$C$7:$C$299988,$C15,'Details-Products'!$D$7:$D$299988,$B15,'Details-Products'!$BM$7:$BM$299988,$AP$10, 'Details-Products'!$Y$7:$Y$299988,"Yes")</f>
        <v>0</v>
      </c>
      <c r="AQ15" s="247">
        <f>SUMIFS('Details-Products'!$AA$7:$AA$299988,'Details-Products'!$C$7:$C$299988,$C15,'Details-Products'!$D$7:$D$299988,$B15,'Details-Products'!$BM$7:$BM$299988,$AQ$10, 'Details-Products'!$Y$7:$Y$299988,"Yes")</f>
        <v>0</v>
      </c>
      <c r="AR15" s="244">
        <f t="shared" ref="AR15:AT16" si="11">AC15+AF15+AI15+AL15+AO15</f>
        <v>0</v>
      </c>
      <c r="AS15" s="245">
        <f t="shared" si="11"/>
        <v>0</v>
      </c>
      <c r="AT15" s="246">
        <f t="shared" si="11"/>
        <v>0</v>
      </c>
      <c r="AU15" s="244">
        <f>COUNTIFS('Details-Products'!$C$7:$C$299988,$C15,'Details-Products'!$D$7:$D$299988,$B15,'Details-Products'!$BM$7:$BM$299988,$AU$10)</f>
        <v>0</v>
      </c>
      <c r="AV15" s="245">
        <f>COUNTIFS('Details-Products'!$C$7:$C$299988,$C15,'Details-Products'!$D$7:$D$299988,$B15,'Details-Products'!$BM$7:$BM$299988,$AV$10, 'Details-Products'!$Y$7:$Y$299988,"Yes")</f>
        <v>0</v>
      </c>
      <c r="AW15" s="247">
        <f>SUMIFS('Details-Products'!$AA$7:$AA$299988,'Details-Products'!$C$7:$C$299988,$C15,'Details-Products'!$D$7:$D$299988,$B15,'Details-Products'!$BM$7:$BM$299988,$AW$10, 'Details-Products'!$Y$7:$Y$299988,"Yes")</f>
        <v>0</v>
      </c>
      <c r="AX15" s="244">
        <f>COUNTIFS('Details-Products'!$C$7:$C$299988,$C15,'Details-Products'!$D$7:$D$299988,$B15,'Details-Products'!$BM$7:$BM$299988,$AX$10)</f>
        <v>0</v>
      </c>
      <c r="AY15" s="245">
        <f>COUNTIFS('Details-Products'!$C$7:$C$299988,$C15,'Details-Products'!$D$7:$D$299988,$B15,'Details-Products'!$BM$7:$BM$299988,$AY$10, 'Details-Products'!$Y$7:$Y$299988,"Yes")</f>
        <v>0</v>
      </c>
      <c r="AZ15" s="247">
        <f>SUMIFS('Details-Products'!$AA$7:$AA$299988,'Details-Products'!$C$7:$C$299988,$C15,'Details-Products'!$D$7:$D$299988,$B15,'Details-Products'!$BM$7:$BM$299988,$AZ$10, 'Details-Products'!$Y$7:$Y$299988,"Yes")</f>
        <v>0</v>
      </c>
      <c r="BA15" s="244">
        <f>COUNTIFS('Details-Products'!$C$7:$C$299988,$C15,'Details-Products'!$D$7:$D$299988,$B15,'Details-Products'!$BM$7:$BM$299988,$BA$10)</f>
        <v>0</v>
      </c>
      <c r="BB15" s="245">
        <f>COUNTIFS('Details-Products'!$C$7:$C$299988,$C15,'Details-Products'!$D$7:$D$299988,$B15,'Details-Products'!$BM$7:$BM$299988,$BB$10, 'Details-Products'!$Y$7:$Y$299988,"Yes")</f>
        <v>0</v>
      </c>
      <c r="BC15" s="247">
        <f>SUMIFS('Details-Products'!$AA$7:$AA$299988,'Details-Products'!$C$7:$C$299988,$C15,'Details-Products'!$D$7:$D$299988,$B15,'Details-Products'!$BM$7:$BM$299988,$BC$10, 'Details-Products'!$Y$7:$Y$299988,"Yes")</f>
        <v>0</v>
      </c>
      <c r="BD15" s="244">
        <f>COUNTIFS('Details-Products'!$C$7:$C$299988,$C15,'Details-Products'!$D$7:$D$299988,$B15,'Details-Products'!$BM$7:$BM$299988,$BD$10)</f>
        <v>0</v>
      </c>
      <c r="BE15" s="245">
        <f>COUNTIFS('Details-Products'!$C$7:$C$299988,$C15,'Details-Products'!$D$7:$D$299988,$B15,'Details-Products'!$BM$7:$BM$299988,$BE$10, 'Details-Products'!$Y$7:$Y$299988,"Yes")</f>
        <v>0</v>
      </c>
      <c r="BF15" s="247">
        <f>SUMIFS('Details-Products'!$AA$7:$AA$299988,'Details-Products'!$C$7:$C$299988,$C15,'Details-Products'!$D$7:$D$299988,$B15,'Details-Products'!$BM$7:$BM$299988,$BF$10, 'Details-Products'!$Y$7:$Y$299988,"Yes")</f>
        <v>0</v>
      </c>
      <c r="BG15" s="244">
        <f>COUNTIFS('Details-Products'!$C$7:$C$299988,$C15,'Details-Products'!$D$7:$D$299988,$B15,'Details-Products'!$BM$7:$BM$299988,$BG$10)</f>
        <v>0</v>
      </c>
      <c r="BH15" s="245">
        <f>COUNTIFS('Details-Products'!$C$7:$C$299988,$C15,'Details-Products'!$D$7:$D$299988,$B15,'Details-Products'!$BM$7:$BM$299988,$BH$10, 'Details-Products'!$Y$7:$Y$299988,"Yes")</f>
        <v>0</v>
      </c>
      <c r="BI15" s="247">
        <f>SUMIFS('Details-Products'!$AA$7:$AA$299988,'Details-Products'!$C$7:$C$299988,$C15,'Details-Products'!$D$7:$D$299988,$B15,'Details-Products'!$BM$7:$BM$299988,$BI$10, 'Details-Products'!$Y$7:$Y$299988,"Yes")</f>
        <v>0</v>
      </c>
      <c r="BJ15" s="244">
        <f>COUNTIFS('Details-Products'!$C$7:$C$299988,$C15,'Details-Products'!$D$7:$D$299988,$B15,'Details-Products'!$BM$7:$BM$299988,$BJ$10)</f>
        <v>0</v>
      </c>
      <c r="BK15" s="245">
        <f>COUNTIFS('Details-Products'!$C$7:$C$299988,$C15,'Details-Products'!$D$7:$D$299988,$B15,'Details-Products'!$BM$7:$BM$299988,$BK$10, 'Details-Products'!$Y$7:$Y$299988,"Yes")</f>
        <v>0</v>
      </c>
      <c r="BL15" s="247">
        <f>SUMIFS('Details-Products'!$AA$7:$AA$299988,'Details-Products'!$C$7:$C$299988,$C15,'Details-Products'!$D$7:$D$299988,$B15,'Details-Products'!$BM$7:$BM$299988,$BL$10, 'Details-Products'!$Y$7:$Y$299988,"Yes")</f>
        <v>0</v>
      </c>
      <c r="BM15" s="245">
        <f t="shared" ref="BM15" si="12">BD15+BG15+BJ15</f>
        <v>0</v>
      </c>
      <c r="BN15" s="245">
        <f t="shared" ref="BN15" si="13">BE15+BH15+BK15</f>
        <v>0</v>
      </c>
      <c r="BO15" s="248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20" t="s">
        <v>225</v>
      </c>
      <c r="E16" s="146">
        <f>COUNTIFS('Details-Products'!$C$7:$C$299988,$C16,'Details-Products'!$D$7:$D$299988,$B16,'Details-Products'!$BM$7:$BM$299988,$E$10)</f>
        <v>0</v>
      </c>
      <c r="F16" s="147">
        <f>COUNTIFS('Details-Products'!$C$7:$C$299988,$C16,'Details-Products'!$D$7:$D$299988,$B16,'Details-Products'!$BM$7:$BM$299988,$F$10, 'Details-Products'!$Y$7:$Y$299988,"Yes")</f>
        <v>0</v>
      </c>
      <c r="G16" s="148">
        <f>SUMIFS('Details-Products'!$AA$7:$AA$299988,'Details-Products'!$C$7:$C$299988,$C16,'Details-Products'!$D$7:$D$299988,$B16,'Details-Products'!$BM$7:$BM$299988,$G$10, 'Details-Products'!$Y$7:$Y$299988,"Yes")</f>
        <v>0</v>
      </c>
      <c r="H16" s="146">
        <f>COUNTIFS('Details-Products'!$C$7:$C$299988,$C16,'Details-Products'!$D$7:$D$299988,$B16,'Details-Products'!$BM$7:$BM$299988,$H$10)</f>
        <v>0</v>
      </c>
      <c r="I16" s="147">
        <f>COUNTIFS('Details-Products'!$C$7:$C$299988,$C16,'Details-Products'!$D$7:$D$299988,$B16,'Details-Products'!$BM$7:$BM$299988,$I$10, 'Details-Products'!$Y$7:$Y$299988,"Yes")</f>
        <v>0</v>
      </c>
      <c r="J16" s="148">
        <f>SUMIFS('Details-Products'!$AA$7:$AA$299988,'Details-Products'!$C$7:$C$299988,$C16,'Details-Products'!$D$7:$D$299988,$B16,'Details-Products'!$BM$7:$BM$299988,$J$10, 'Details-Products'!$Y$7:$Y$299988,"Yes")</f>
        <v>0</v>
      </c>
      <c r="K16" s="146">
        <f>COUNTIFS('Details-Products'!$C$7:$C$299988,$C16,'Details-Products'!$D$7:$D$299988,$B16,'Details-Products'!$BM$7:$BM$299988,$K$10)</f>
        <v>0</v>
      </c>
      <c r="L16" s="147">
        <f>COUNTIFS('Details-Products'!$C$7:$C$299988,$C16,'Details-Products'!$D$7:$D$299988,$B16,'Details-Products'!$BM$7:$BM$299988,$L$10, 'Details-Products'!$Y$7:$Y$299988,"Yes")</f>
        <v>0</v>
      </c>
      <c r="M16" s="148">
        <f>SUMIFS('Details-Products'!$AA$7:$AA$299988,'Details-Products'!$C$7:$C$299988,$C16,'Details-Products'!$D$7:$D$299988,$B16,'Details-Products'!$BM$7:$BM$299988,$M$10, 'Details-Products'!$Y$7:$Y$299988,"Yes")</f>
        <v>0</v>
      </c>
      <c r="N16" s="120">
        <f t="shared" si="5"/>
        <v>0</v>
      </c>
      <c r="O16" s="341">
        <f t="shared" si="6"/>
        <v>0</v>
      </c>
      <c r="P16" s="336">
        <f t="shared" si="7"/>
        <v>0</v>
      </c>
      <c r="Q16" s="336">
        <f>VLOOKUP(B16,Ttl_Inv!$A:$E,4,FALSE)</f>
        <v>0</v>
      </c>
      <c r="R16" s="98" t="str">
        <f>IFERROR(P16/Q16,"-")</f>
        <v>-</v>
      </c>
      <c r="S16" s="82">
        <f>IFERROR(SUMIFS(Inactive_UPC!$T:$T,Inactive_UPC!$D:$D,$B16),"0")</f>
        <v>0</v>
      </c>
      <c r="T16" s="107" t="str">
        <f t="shared" si="8"/>
        <v>-</v>
      </c>
      <c r="U16" s="91">
        <f>P16+S16</f>
        <v>0</v>
      </c>
      <c r="V16" s="114" t="str">
        <f t="shared" si="9"/>
        <v>-</v>
      </c>
      <c r="W16" s="244">
        <f t="shared" si="10"/>
        <v>0</v>
      </c>
      <c r="X16" s="245">
        <f t="shared" si="10"/>
        <v>0</v>
      </c>
      <c r="Y16" s="246">
        <f t="shared" si="10"/>
        <v>0</v>
      </c>
      <c r="Z16" s="244">
        <f>COUNTIFS('Details-Products'!$C$7:$C$299988,$C16,'Details-Products'!$D$7:$D$299988,$B16,'Details-Products'!$BM$7:$BM$299988,$Z$10)</f>
        <v>0</v>
      </c>
      <c r="AA16" s="245">
        <f>COUNTIFS('Details-Products'!$C$7:$C$299988,$C16,'Details-Products'!$D$7:$D$299988,$B16,'Details-Products'!$BM$7:$BM$299988,$AA$10, 'Details-Products'!$Y$7:$Y$299988,"Yes")</f>
        <v>0</v>
      </c>
      <c r="AB16" s="247">
        <f>SUMIFS('Details-Products'!$AA$7:$AA$299988,'Details-Products'!$C$7:$C$299988,$C16,'Details-Products'!$D$7:$D$299988,$B16,'Details-Products'!$BM$7:$BM$299988,$AB$10, 'Details-Products'!$Y$7:$Y$299988,"Yes")</f>
        <v>0</v>
      </c>
      <c r="AC16" s="244">
        <f>COUNTIFS('Details-Products'!$C$7:$C$299988,$C16,'Details-Products'!$D$7:$D$299988,$B16,'Details-Products'!$BM$7:$BM$299988,$AC$10)</f>
        <v>0</v>
      </c>
      <c r="AD16" s="245">
        <f>COUNTIFS('Details-Products'!$C$7:$C$299988,$C16,'Details-Products'!$D$7:$D$299988,$B16,'Details-Products'!$BM$7:$BM$299988,$AD$10, 'Details-Products'!$Y$7:$Y$299988,"Yes")</f>
        <v>0</v>
      </c>
      <c r="AE16" s="247">
        <f>SUMIFS('Details-Products'!$AA$7:$AA$299988,'Details-Products'!$C$7:$C$299988,$C16,'Details-Products'!$D$7:$D$299988,$B16,'Details-Products'!$BM$7:$BM$299988,$AE$10, 'Details-Products'!$Y$7:$Y$299988,"Yes")</f>
        <v>0</v>
      </c>
      <c r="AF16" s="244">
        <f>COUNTIFS('Details-Products'!$C$7:$C$299988,$C16,'Details-Products'!$D$7:$D$299988,$B16,'Details-Products'!$BM$7:$BM$299988,$AF$10)</f>
        <v>0</v>
      </c>
      <c r="AG16" s="245">
        <f>COUNTIFS('Details-Products'!$C$7:$C$299988,$C16,'Details-Products'!$D$7:$D$299988,$B16,'Details-Products'!$BM$7:$BM$299988,$AG$10, 'Details-Products'!$Y$7:$Y$299988,"Yes")</f>
        <v>0</v>
      </c>
      <c r="AH16" s="247">
        <f>SUMIFS('Details-Products'!$AA$7:$AA$299988,'Details-Products'!$C$7:$C$299988,$C16,'Details-Products'!$D$7:$D$299988,$B16,'Details-Products'!$BM$7:$BM$299988,$AH$10, 'Details-Products'!$Y$7:$Y$299988,"Yes")</f>
        <v>0</v>
      </c>
      <c r="AI16" s="244">
        <f>COUNTIFS('Details-Products'!$C$7:$C$299988,$C16,'Details-Products'!$D$7:$D$299988,$B16,'Details-Products'!$BM$7:$BM$299988,$AI$10)</f>
        <v>0</v>
      </c>
      <c r="AJ16" s="245">
        <f>COUNTIFS('Details-Products'!$C$7:$C$299988,$C16,'Details-Products'!$D$7:$D$299988,$B16,'Details-Products'!$BM$7:$BM$299988,$AJ$10, 'Details-Products'!$Y$7:$Y$299988,"Yes")</f>
        <v>0</v>
      </c>
      <c r="AK16" s="247">
        <f>SUMIFS('Details-Products'!$AA$7:$AA$299988,'Details-Products'!$C$7:$C$299988,$C16,'Details-Products'!$D$7:$D$299988,$B16,'Details-Products'!$BM$7:$BM$299988,$AK$10, 'Details-Products'!$Y$7:$Y$299988,"Yes")</f>
        <v>0</v>
      </c>
      <c r="AL16" s="244">
        <f>COUNTIFS('Details-Products'!$C$7:$C$299988,$C16,'Details-Products'!$D$7:$D$299988,$B16,'Details-Products'!$BM$7:$BM$299988,$AL$10)</f>
        <v>0</v>
      </c>
      <c r="AM16" s="245">
        <f>COUNTIFS('Details-Products'!$C$7:$C$299988,$C16,'Details-Products'!$D$7:$D$299988,$B16,'Details-Products'!$BM$7:$BM$299988,$AM$10, 'Details-Products'!$Y$7:$Y$299988,"Yes")</f>
        <v>0</v>
      </c>
      <c r="AN16" s="247">
        <f>SUMIFS('Details-Products'!$AA$7:$AA$299988,'Details-Products'!$C$7:$C$299988,$C16,'Details-Products'!$D$7:$D$299988,$B16,'Details-Products'!$BM$7:$BM$299988,$AN$10, 'Details-Products'!$Y$7:$Y$299988,"Yes")</f>
        <v>0</v>
      </c>
      <c r="AO16" s="244">
        <f>COUNTIFS('Details-Products'!$C$7:$C$299988,$C16,'Details-Products'!$D$7:$D$299988,$B16,'Details-Products'!$BM$7:$BM$299988,$AO$10)</f>
        <v>0</v>
      </c>
      <c r="AP16" s="245">
        <f>COUNTIFS('Details-Products'!$C$7:$C$299988,$C16,'Details-Products'!$D$7:$D$299988,$B16,'Details-Products'!$BM$7:$BM$299988,$AP$10, 'Details-Products'!$Y$7:$Y$299988,"Yes")</f>
        <v>0</v>
      </c>
      <c r="AQ16" s="247">
        <f>SUMIFS('Details-Products'!$AA$7:$AA$299988,'Details-Products'!$C$7:$C$299988,$C16,'Details-Products'!$D$7:$D$299988,$B16,'Details-Products'!$BM$7:$BM$299988,$AQ$10, 'Details-Products'!$Y$7:$Y$299988,"Yes")</f>
        <v>0</v>
      </c>
      <c r="AR16" s="244">
        <f t="shared" si="11"/>
        <v>0</v>
      </c>
      <c r="AS16" s="245">
        <f t="shared" si="11"/>
        <v>0</v>
      </c>
      <c r="AT16" s="246">
        <f t="shared" si="11"/>
        <v>0</v>
      </c>
      <c r="AU16" s="244">
        <f>COUNTIFS('Details-Products'!$C$7:$C$299988,$C16,'Details-Products'!$D$7:$D$299988,$B16,'Details-Products'!$BM$7:$BM$299988,$AU$10)</f>
        <v>0</v>
      </c>
      <c r="AV16" s="245">
        <f>COUNTIFS('Details-Products'!$C$7:$C$299988,$C16,'Details-Products'!$D$7:$D$299988,$B16,'Details-Products'!$BM$7:$BM$299988,$AV$10, 'Details-Products'!$Y$7:$Y$299988,"Yes")</f>
        <v>0</v>
      </c>
      <c r="AW16" s="247">
        <f>SUMIFS('Details-Products'!$AA$7:$AA$299988,'Details-Products'!$C$7:$C$299988,$C16,'Details-Products'!$D$7:$D$299988,$B16,'Details-Products'!$BM$7:$BM$299988,$AW$10, 'Details-Products'!$Y$7:$Y$299988,"Yes")</f>
        <v>0</v>
      </c>
      <c r="AX16" s="244">
        <f>COUNTIFS('Details-Products'!$C$7:$C$299988,$C16,'Details-Products'!$D$7:$D$299988,$B16,'Details-Products'!$BM$7:$BM$299988,$AX$10)</f>
        <v>0</v>
      </c>
      <c r="AY16" s="245">
        <f>COUNTIFS('Details-Products'!$C$7:$C$299988,$C16,'Details-Products'!$D$7:$D$299988,$B16,'Details-Products'!$BM$7:$BM$299988,$AY$10, 'Details-Products'!$Y$7:$Y$299988,"Yes")</f>
        <v>0</v>
      </c>
      <c r="AZ16" s="247">
        <f>SUMIFS('Details-Products'!$AA$7:$AA$299988,'Details-Products'!$C$7:$C$299988,$C16,'Details-Products'!$D$7:$D$299988,$B16,'Details-Products'!$BM$7:$BM$299988,$AZ$10, 'Details-Products'!$Y$7:$Y$299988,"Yes")</f>
        <v>0</v>
      </c>
      <c r="BA16" s="244">
        <f>COUNTIFS('Details-Products'!$C$7:$C$299988,$C16,'Details-Products'!$D$7:$D$299988,$B16,'Details-Products'!$BM$7:$BM$299988,$BA$10)</f>
        <v>0</v>
      </c>
      <c r="BB16" s="245">
        <f>COUNTIFS('Details-Products'!$C$7:$C$299988,$C16,'Details-Products'!$D$7:$D$299988,$B16,'Details-Products'!$BM$7:$BM$299988,$BB$10, 'Details-Products'!$Y$7:$Y$299988,"Yes")</f>
        <v>0</v>
      </c>
      <c r="BC16" s="247">
        <f>SUMIFS('Details-Products'!$AA$7:$AA$299988,'Details-Products'!$C$7:$C$299988,$C16,'Details-Products'!$D$7:$D$299988,$B16,'Details-Products'!$BM$7:$BM$299988,$BC$10, 'Details-Products'!$Y$7:$Y$299988,"Yes")</f>
        <v>0</v>
      </c>
      <c r="BD16" s="244">
        <f>COUNTIFS('Details-Products'!$C$7:$C$299988,$C16,'Details-Products'!$D$7:$D$299988,$B16,'Details-Products'!$BM$7:$BM$299988,$BD$10)</f>
        <v>0</v>
      </c>
      <c r="BE16" s="245">
        <f>COUNTIFS('Details-Products'!$C$7:$C$299988,$C16,'Details-Products'!$D$7:$D$299988,$B16,'Details-Products'!$BM$7:$BM$299988,$BE$10, 'Details-Products'!$Y$7:$Y$299988,"Yes")</f>
        <v>0</v>
      </c>
      <c r="BF16" s="247">
        <f>SUMIFS('Details-Products'!$AA$7:$AA$299988,'Details-Products'!$C$7:$C$299988,$C16,'Details-Products'!$D$7:$D$299988,$B16,'Details-Products'!$BM$7:$BM$299988,$BF$10, 'Details-Products'!$Y$7:$Y$299988,"Yes")</f>
        <v>0</v>
      </c>
      <c r="BG16" s="244">
        <f>COUNTIFS('Details-Products'!$C$7:$C$299988,$C16,'Details-Products'!$D$7:$D$299988,$B16,'Details-Products'!$BM$7:$BM$299988,$BG$10)</f>
        <v>0</v>
      </c>
      <c r="BH16" s="245">
        <f>COUNTIFS('Details-Products'!$C$7:$C$299988,$C16,'Details-Products'!$D$7:$D$299988,$B16,'Details-Products'!$BM$7:$BM$299988,$BH$10, 'Details-Products'!$Y$7:$Y$299988,"Yes")</f>
        <v>0</v>
      </c>
      <c r="BI16" s="247">
        <f>SUMIFS('Details-Products'!$AA$7:$AA$299988,'Details-Products'!$C$7:$C$299988,$C16,'Details-Products'!$D$7:$D$299988,$B16,'Details-Products'!$BM$7:$BM$299988,$BI$10, 'Details-Products'!$Y$7:$Y$299988,"Yes")</f>
        <v>0</v>
      </c>
      <c r="BJ16" s="244">
        <f>COUNTIFS('Details-Products'!$C$7:$C$299988,$C16,'Details-Products'!$D$7:$D$299988,$B16,'Details-Products'!$BM$7:$BM$299988,$BJ$10)</f>
        <v>0</v>
      </c>
      <c r="BK16" s="245">
        <f>COUNTIFS('Details-Products'!$C$7:$C$299988,$C16,'Details-Products'!$D$7:$D$299988,$B16,'Details-Products'!$BM$7:$BM$299988,$BK$10, 'Details-Products'!$Y$7:$Y$299988,"Yes")</f>
        <v>0</v>
      </c>
      <c r="BL16" s="247">
        <f>SUMIFS('Details-Products'!$AA$7:$AA$299988,'Details-Products'!$C$7:$C$299988,$C16,'Details-Products'!$D$7:$D$299988,$B16,'Details-Products'!$BM$7:$BM$299988,$BL$10, 'Details-Products'!$Y$7:$Y$299988,"Yes")</f>
        <v>0</v>
      </c>
      <c r="BM16" s="245">
        <f t="shared" si="2"/>
        <v>0</v>
      </c>
      <c r="BN16" s="245">
        <f t="shared" si="3"/>
        <v>0</v>
      </c>
      <c r="BO16" s="248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19" t="s">
        <v>226</v>
      </c>
      <c r="E17" s="146">
        <f>COUNTIFS('Details-Products'!$C$7:$C$299988,$C17,'Details-Products'!$D$7:$D$299988,$B17,'Details-Products'!$BM$7:$BM$299988,$E$10)</f>
        <v>0</v>
      </c>
      <c r="F17" s="147">
        <f>COUNTIFS('Details-Products'!$C$7:$C$299988,$C17,'Details-Products'!$D$7:$D$299988,$B17,'Details-Products'!$BM$7:$BM$299988,$F$10, 'Details-Products'!$Y$7:$Y$299988,"Yes")</f>
        <v>0</v>
      </c>
      <c r="G17" s="148">
        <f>SUMIFS('Details-Products'!$AA$7:$AA$299988,'Details-Products'!$C$7:$C$299988,$C17,'Details-Products'!$D$7:$D$299988,$B17,'Details-Products'!$BM$7:$BM$299988,$G$10, 'Details-Products'!$Y$7:$Y$299988,"Yes")</f>
        <v>0</v>
      </c>
      <c r="H17" s="146">
        <f>COUNTIFS('Details-Products'!$C$7:$C$299988,$C17,'Details-Products'!$D$7:$D$299988,$B17,'Details-Products'!$BM$7:$BM$299988,$H$10)</f>
        <v>0</v>
      </c>
      <c r="I17" s="147">
        <f>COUNTIFS('Details-Products'!$C$7:$C$299988,$C17,'Details-Products'!$D$7:$D$299988,$B17,'Details-Products'!$BM$7:$BM$299988,$I$10, 'Details-Products'!$Y$7:$Y$299988,"Yes")</f>
        <v>0</v>
      </c>
      <c r="J17" s="148">
        <f>SUMIFS('Details-Products'!$AA$7:$AA$299988,'Details-Products'!$C$7:$C$299988,$C17,'Details-Products'!$D$7:$D$299988,$B17,'Details-Products'!$BM$7:$BM$299988,$J$10, 'Details-Products'!$Y$7:$Y$299988,"Yes")</f>
        <v>0</v>
      </c>
      <c r="K17" s="146">
        <f>COUNTIFS('Details-Products'!$C$7:$C$299988,$C17,'Details-Products'!$D$7:$D$299988,$B17,'Details-Products'!$BM$7:$BM$299988,$K$10)</f>
        <v>0</v>
      </c>
      <c r="L17" s="147">
        <f>COUNTIFS('Details-Products'!$C$7:$C$299988,$C17,'Details-Products'!$D$7:$D$299988,$B17,'Details-Products'!$BM$7:$BM$299988,$L$10, 'Details-Products'!$Y$7:$Y$299988,"Yes")</f>
        <v>0</v>
      </c>
      <c r="M17" s="148">
        <f>SUMIFS('Details-Products'!$AA$7:$AA$299988,'Details-Products'!$C$7:$C$299988,$C17,'Details-Products'!$D$7:$D$299988,$B17,'Details-Products'!$BM$7:$BM$299988,$M$10, 'Details-Products'!$Y$7:$Y$299988,"Yes")</f>
        <v>0</v>
      </c>
      <c r="N17" s="119">
        <f t="shared" si="5"/>
        <v>0</v>
      </c>
      <c r="O17" s="340">
        <f t="shared" si="6"/>
        <v>0</v>
      </c>
      <c r="P17" s="335">
        <f t="shared" si="7"/>
        <v>0</v>
      </c>
      <c r="Q17" s="335">
        <f>VLOOKUP(B17,Ttl_Inv!$A:$E,4,FALSE)</f>
        <v>0</v>
      </c>
      <c r="R17" s="97" t="str">
        <f>IFERROR(P17/Q17,"-")</f>
        <v>-</v>
      </c>
      <c r="S17" s="80">
        <f>IFERROR(SUMIFS(Inactive_UPC!$T:$T,Inactive_UPC!$D:$D,$B17),"0")</f>
        <v>0</v>
      </c>
      <c r="T17" s="108" t="str">
        <f t="shared" si="8"/>
        <v>-</v>
      </c>
      <c r="U17" s="92">
        <f t="shared" ref="U17:U67" si="15">P17+S17</f>
        <v>0</v>
      </c>
      <c r="V17" s="115" t="str">
        <f t="shared" si="9"/>
        <v>-</v>
      </c>
      <c r="W17" s="244">
        <f t="shared" ref="W17:Y27" si="16">E17+H17+K17</f>
        <v>0</v>
      </c>
      <c r="X17" s="245">
        <f t="shared" si="16"/>
        <v>0</v>
      </c>
      <c r="Y17" s="246">
        <f t="shared" si="16"/>
        <v>0</v>
      </c>
      <c r="Z17" s="244">
        <f>COUNTIFS('Details-Products'!$C$7:$C$299988,$C17,'Details-Products'!$D$7:$D$299988,$B17,'Details-Products'!$BM$7:$BM$299988,$Z$10)</f>
        <v>0</v>
      </c>
      <c r="AA17" s="245">
        <f>COUNTIFS('Details-Products'!$C$7:$C$299988,$C17,'Details-Products'!$D$7:$D$299988,$B17,'Details-Products'!$BM$7:$BM$299988,$AA$10, 'Details-Products'!$Y$7:$Y$299988,"Yes")</f>
        <v>0</v>
      </c>
      <c r="AB17" s="247">
        <f>SUMIFS('Details-Products'!$AA$7:$AA$299988,'Details-Products'!$C$7:$C$299988,$C17,'Details-Products'!$D$7:$D$299988,$B17,'Details-Products'!$BM$7:$BM$299988,$AB$10, 'Details-Products'!$Y$7:$Y$299988,"Yes")</f>
        <v>0</v>
      </c>
      <c r="AC17" s="244">
        <f>COUNTIFS('Details-Products'!$C$7:$C$299988,$C17,'Details-Products'!$D$7:$D$299988,$B17,'Details-Products'!$BM$7:$BM$299988,$AC$10)</f>
        <v>0</v>
      </c>
      <c r="AD17" s="245">
        <f>COUNTIFS('Details-Products'!$C$7:$C$299988,$C17,'Details-Products'!$D$7:$D$299988,$B17,'Details-Products'!$BM$7:$BM$299988,$AD$10, 'Details-Products'!$Y$7:$Y$299988,"Yes")</f>
        <v>0</v>
      </c>
      <c r="AE17" s="247">
        <f>SUMIFS('Details-Products'!$AA$7:$AA$299988,'Details-Products'!$C$7:$C$299988,$C17,'Details-Products'!$D$7:$D$299988,$B17,'Details-Products'!$BM$7:$BM$299988,$AE$10, 'Details-Products'!$Y$7:$Y$299988,"Yes")</f>
        <v>0</v>
      </c>
      <c r="AF17" s="244">
        <f>COUNTIFS('Details-Products'!$C$7:$C$299988,$C17,'Details-Products'!$D$7:$D$299988,$B17,'Details-Products'!$BM$7:$BM$299988,$AF$10)</f>
        <v>0</v>
      </c>
      <c r="AG17" s="245">
        <f>COUNTIFS('Details-Products'!$C$7:$C$299988,$C17,'Details-Products'!$D$7:$D$299988,$B17,'Details-Products'!$BM$7:$BM$299988,$AG$10, 'Details-Products'!$Y$7:$Y$299988,"Yes")</f>
        <v>0</v>
      </c>
      <c r="AH17" s="247">
        <f>SUMIFS('Details-Products'!$AA$7:$AA$299988,'Details-Products'!$C$7:$C$299988,$C17,'Details-Products'!$D$7:$D$299988,$B17,'Details-Products'!$BM$7:$BM$299988,$AH$10, 'Details-Products'!$Y$7:$Y$299988,"Yes")</f>
        <v>0</v>
      </c>
      <c r="AI17" s="244">
        <f>COUNTIFS('Details-Products'!$C$7:$C$299988,$C17,'Details-Products'!$D$7:$D$299988,$B17,'Details-Products'!$BM$7:$BM$299988,$AI$10)</f>
        <v>0</v>
      </c>
      <c r="AJ17" s="245">
        <f>COUNTIFS('Details-Products'!$C$7:$C$299988,$C17,'Details-Products'!$D$7:$D$299988,$B17,'Details-Products'!$BM$7:$BM$299988,$AJ$10, 'Details-Products'!$Y$7:$Y$299988,"Yes")</f>
        <v>0</v>
      </c>
      <c r="AK17" s="247">
        <f>SUMIFS('Details-Products'!$AA$7:$AA$299988,'Details-Products'!$C$7:$C$299988,$C17,'Details-Products'!$D$7:$D$299988,$B17,'Details-Products'!$BM$7:$BM$299988,$AK$10, 'Details-Products'!$Y$7:$Y$299988,"Yes")</f>
        <v>0</v>
      </c>
      <c r="AL17" s="244">
        <f>COUNTIFS('Details-Products'!$C$7:$C$299988,$C17,'Details-Products'!$D$7:$D$299988,$B17,'Details-Products'!$BM$7:$BM$299988,$AL$10)</f>
        <v>0</v>
      </c>
      <c r="AM17" s="245">
        <f>COUNTIFS('Details-Products'!$C$7:$C$299988,$C17,'Details-Products'!$D$7:$D$299988,$B17,'Details-Products'!$BM$7:$BM$299988,$AM$10, 'Details-Products'!$Y$7:$Y$299988,"Yes")</f>
        <v>0</v>
      </c>
      <c r="AN17" s="247">
        <f>SUMIFS('Details-Products'!$AA$7:$AA$299988,'Details-Products'!$C$7:$C$299988,$C17,'Details-Products'!$D$7:$D$299988,$B17,'Details-Products'!$BM$7:$BM$299988,$AN$10, 'Details-Products'!$Y$7:$Y$299988,"Yes")</f>
        <v>0</v>
      </c>
      <c r="AO17" s="244">
        <f>COUNTIFS('Details-Products'!$C$7:$C$299988,$C17,'Details-Products'!$D$7:$D$299988,$B17,'Details-Products'!$BM$7:$BM$299988,$AO$10)</f>
        <v>0</v>
      </c>
      <c r="AP17" s="245">
        <f>COUNTIFS('Details-Products'!$C$7:$C$299988,$C17,'Details-Products'!$D$7:$D$299988,$B17,'Details-Products'!$BM$7:$BM$299988,$AP$10, 'Details-Products'!$Y$7:$Y$299988,"Yes")</f>
        <v>0</v>
      </c>
      <c r="AQ17" s="247">
        <f>SUMIFS('Details-Products'!$AA$7:$AA$299988,'Details-Products'!$C$7:$C$299988,$C17,'Details-Products'!$D$7:$D$299988,$B17,'Details-Products'!$BM$7:$BM$299988,$AQ$10, 'Details-Products'!$Y$7:$Y$299988,"Yes")</f>
        <v>0</v>
      </c>
      <c r="AR17" s="244">
        <f t="shared" ref="AR17:AR27" si="17">AC17+AF17+AI17+AL17+AO17</f>
        <v>0</v>
      </c>
      <c r="AS17" s="245">
        <f t="shared" ref="AS17:AS27" si="18">AD17+AG17+AJ17+AM17+AP17</f>
        <v>0</v>
      </c>
      <c r="AT17" s="246">
        <f t="shared" ref="AT17:AT27" si="19">AE17+AH17+AK17+AN17+AQ17</f>
        <v>0</v>
      </c>
      <c r="AU17" s="244">
        <f>COUNTIFS('Details-Products'!$C$7:$C$299988,$C17,'Details-Products'!$D$7:$D$299988,$B17,'Details-Products'!$BM$7:$BM$299988,$AU$10)</f>
        <v>0</v>
      </c>
      <c r="AV17" s="245">
        <f>COUNTIFS('Details-Products'!$C$7:$C$299988,$C17,'Details-Products'!$D$7:$D$299988,$B17,'Details-Products'!$BM$7:$BM$299988,$AV$10, 'Details-Products'!$Y$7:$Y$299988,"Yes")</f>
        <v>0</v>
      </c>
      <c r="AW17" s="247">
        <f>SUMIFS('Details-Products'!$AA$7:$AA$299988,'Details-Products'!$C$7:$C$299988,$C17,'Details-Products'!$D$7:$D$299988,$B17,'Details-Products'!$BM$7:$BM$299988,$AW$10, 'Details-Products'!$Y$7:$Y$299988,"Yes")</f>
        <v>0</v>
      </c>
      <c r="AX17" s="244">
        <f>COUNTIFS('Details-Products'!$C$7:$C$299988,$C17,'Details-Products'!$D$7:$D$299988,$B17,'Details-Products'!$BM$7:$BM$299988,$AX$10)</f>
        <v>0</v>
      </c>
      <c r="AY17" s="245">
        <f>COUNTIFS('Details-Products'!$C$7:$C$299988,$C17,'Details-Products'!$D$7:$D$299988,$B17,'Details-Products'!$BM$7:$BM$299988,$AY$10, 'Details-Products'!$Y$7:$Y$299988,"Yes")</f>
        <v>0</v>
      </c>
      <c r="AZ17" s="247">
        <f>SUMIFS('Details-Products'!$AA$7:$AA$299988,'Details-Products'!$C$7:$C$299988,$C17,'Details-Products'!$D$7:$D$299988,$B17,'Details-Products'!$BM$7:$BM$299988,$AZ$10, 'Details-Products'!$Y$7:$Y$299988,"Yes")</f>
        <v>0</v>
      </c>
      <c r="BA17" s="244">
        <f>COUNTIFS('Details-Products'!$C$7:$C$299988,$C17,'Details-Products'!$D$7:$D$299988,$B17,'Details-Products'!$BM$7:$BM$299988,$BA$10)</f>
        <v>0</v>
      </c>
      <c r="BB17" s="245">
        <f>COUNTIFS('Details-Products'!$C$7:$C$299988,$C17,'Details-Products'!$D$7:$D$299988,$B17,'Details-Products'!$BM$7:$BM$299988,$BB$10, 'Details-Products'!$Y$7:$Y$299988,"Yes")</f>
        <v>0</v>
      </c>
      <c r="BC17" s="247">
        <f>SUMIFS('Details-Products'!$AA$7:$AA$299988,'Details-Products'!$C$7:$C$299988,$C17,'Details-Products'!$D$7:$D$299988,$B17,'Details-Products'!$BM$7:$BM$299988,$BC$10, 'Details-Products'!$Y$7:$Y$299988,"Yes")</f>
        <v>0</v>
      </c>
      <c r="BD17" s="244">
        <f>COUNTIFS('Details-Products'!$C$7:$C$299988,$C17,'Details-Products'!$D$7:$D$299988,$B17,'Details-Products'!$BM$7:$BM$299988,$BD$10)</f>
        <v>0</v>
      </c>
      <c r="BE17" s="245">
        <f>COUNTIFS('Details-Products'!$C$7:$C$299988,$C17,'Details-Products'!$D$7:$D$299988,$B17,'Details-Products'!$BM$7:$BM$299988,$BE$10, 'Details-Products'!$Y$7:$Y$299988,"Yes")</f>
        <v>0</v>
      </c>
      <c r="BF17" s="247">
        <f>SUMIFS('Details-Products'!$AA$7:$AA$299988,'Details-Products'!$C$7:$C$299988,$C17,'Details-Products'!$D$7:$D$299988,$B17,'Details-Products'!$BM$7:$BM$299988,$BF$10, 'Details-Products'!$Y$7:$Y$299988,"Yes")</f>
        <v>0</v>
      </c>
      <c r="BG17" s="244">
        <f>COUNTIFS('Details-Products'!$C$7:$C$299988,$C17,'Details-Products'!$D$7:$D$299988,$B17,'Details-Products'!$BM$7:$BM$299988,$BG$10)</f>
        <v>0</v>
      </c>
      <c r="BH17" s="245">
        <f>COUNTIFS('Details-Products'!$C$7:$C$299988,$C17,'Details-Products'!$D$7:$D$299988,$B17,'Details-Products'!$BM$7:$BM$299988,$BH$10, 'Details-Products'!$Y$7:$Y$299988,"Yes")</f>
        <v>0</v>
      </c>
      <c r="BI17" s="247">
        <f>SUMIFS('Details-Products'!$AA$7:$AA$299988,'Details-Products'!$C$7:$C$299988,$C17,'Details-Products'!$D$7:$D$299988,$B17,'Details-Products'!$BM$7:$BM$299988,$BI$10, 'Details-Products'!$Y$7:$Y$299988,"Yes")</f>
        <v>0</v>
      </c>
      <c r="BJ17" s="244">
        <f>COUNTIFS('Details-Products'!$C$7:$C$299988,$C17,'Details-Products'!$D$7:$D$299988,$B17,'Details-Products'!$BM$7:$BM$299988,$BJ$10)</f>
        <v>0</v>
      </c>
      <c r="BK17" s="245">
        <f>COUNTIFS('Details-Products'!$C$7:$C$299988,$C17,'Details-Products'!$D$7:$D$299988,$B17,'Details-Products'!$BM$7:$BM$299988,$BK$10, 'Details-Products'!$Y$7:$Y$299988,"Yes")</f>
        <v>0</v>
      </c>
      <c r="BL17" s="247">
        <f>SUMIFS('Details-Products'!$AA$7:$AA$299988,'Details-Products'!$C$7:$C$299988,$C17,'Details-Products'!$D$7:$D$299988,$B17,'Details-Products'!$BM$7:$BM$299988,$BL$10, 'Details-Products'!$Y$7:$Y$299988,"Yes")</f>
        <v>0</v>
      </c>
      <c r="BM17" s="245">
        <f t="shared" si="2"/>
        <v>0</v>
      </c>
      <c r="BN17" s="245">
        <f t="shared" si="3"/>
        <v>0</v>
      </c>
      <c r="BO17" s="248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20" t="s">
        <v>227</v>
      </c>
      <c r="E18" s="146">
        <f>COUNTIFS('Details-Products'!$C$7:$C$299988,$C18,'Details-Products'!$D$7:$D$299988,$B18,'Details-Products'!$BM$7:$BM$299988,$E$10)</f>
        <v>0</v>
      </c>
      <c r="F18" s="147">
        <f>COUNTIFS('Details-Products'!$C$7:$C$299988,$C18,'Details-Products'!$D$7:$D$299988,$B18,'Details-Products'!$BM$7:$BM$299988,$F$10, 'Details-Products'!$Y$7:$Y$299988,"Yes")</f>
        <v>0</v>
      </c>
      <c r="G18" s="148">
        <f>SUMIFS('Details-Products'!$AA$7:$AA$299988,'Details-Products'!$C$7:$C$299988,$C18,'Details-Products'!$D$7:$D$299988,$B18,'Details-Products'!$BM$7:$BM$299988,$G$10, 'Details-Products'!$Y$7:$Y$299988,"Yes")</f>
        <v>0</v>
      </c>
      <c r="H18" s="146">
        <f>COUNTIFS('Details-Products'!$C$7:$C$299988,$C18,'Details-Products'!$D$7:$D$299988,$B18,'Details-Products'!$BM$7:$BM$299988,$H$10)</f>
        <v>0</v>
      </c>
      <c r="I18" s="147">
        <f>COUNTIFS('Details-Products'!$C$7:$C$299988,$C18,'Details-Products'!$D$7:$D$299988,$B18,'Details-Products'!$BM$7:$BM$299988,$I$10, 'Details-Products'!$Y$7:$Y$299988,"Yes")</f>
        <v>0</v>
      </c>
      <c r="J18" s="148">
        <f>SUMIFS('Details-Products'!$AA$7:$AA$299988,'Details-Products'!$C$7:$C$299988,$C18,'Details-Products'!$D$7:$D$299988,$B18,'Details-Products'!$BM$7:$BM$299988,$J$10, 'Details-Products'!$Y$7:$Y$299988,"Yes")</f>
        <v>0</v>
      </c>
      <c r="K18" s="146">
        <f>COUNTIFS('Details-Products'!$C$7:$C$299988,$C18,'Details-Products'!$D$7:$D$299988,$B18,'Details-Products'!$BM$7:$BM$299988,$K$10)</f>
        <v>0</v>
      </c>
      <c r="L18" s="147">
        <f>COUNTIFS('Details-Products'!$C$7:$C$299988,$C18,'Details-Products'!$D$7:$D$299988,$B18,'Details-Products'!$BM$7:$BM$299988,$L$10, 'Details-Products'!$Y$7:$Y$299988,"Yes")</f>
        <v>0</v>
      </c>
      <c r="M18" s="148">
        <f>SUMIFS('Details-Products'!$AA$7:$AA$299988,'Details-Products'!$C$7:$C$299988,$C18,'Details-Products'!$D$7:$D$299988,$B18,'Details-Products'!$BM$7:$BM$299988,$M$10, 'Details-Products'!$Y$7:$Y$299988,"Yes")</f>
        <v>0</v>
      </c>
      <c r="N18" s="120">
        <f t="shared" si="5"/>
        <v>0</v>
      </c>
      <c r="O18" s="341">
        <f t="shared" si="6"/>
        <v>0</v>
      </c>
      <c r="P18" s="336">
        <f t="shared" si="7"/>
        <v>0</v>
      </c>
      <c r="Q18" s="336">
        <f>VLOOKUP(B18,Ttl_Inv!$A:$E,4,FALSE)</f>
        <v>0</v>
      </c>
      <c r="R18" s="98" t="str">
        <f>IFERROR(P18/Q18,"-")</f>
        <v>-</v>
      </c>
      <c r="S18" s="82">
        <f>IFERROR(SUMIFS(Inactive_UPC!$T:$T,Inactive_UPC!$D:$D,$B18),"0")</f>
        <v>0</v>
      </c>
      <c r="T18" s="107" t="str">
        <f t="shared" si="8"/>
        <v>-</v>
      </c>
      <c r="U18" s="91">
        <f t="shared" si="15"/>
        <v>0</v>
      </c>
      <c r="V18" s="114" t="str">
        <f t="shared" si="9"/>
        <v>-</v>
      </c>
      <c r="W18" s="244">
        <f t="shared" si="16"/>
        <v>0</v>
      </c>
      <c r="X18" s="245">
        <f t="shared" si="16"/>
        <v>0</v>
      </c>
      <c r="Y18" s="246">
        <f t="shared" si="16"/>
        <v>0</v>
      </c>
      <c r="Z18" s="244">
        <f>COUNTIFS('Details-Products'!$C$7:$C$299988,$C18,'Details-Products'!$D$7:$D$299988,$B18,'Details-Products'!$BM$7:$BM$299988,$Z$10)</f>
        <v>0</v>
      </c>
      <c r="AA18" s="245">
        <f>COUNTIFS('Details-Products'!$C$7:$C$299988,$C18,'Details-Products'!$D$7:$D$299988,$B18,'Details-Products'!$BM$7:$BM$299988,$AA$10, 'Details-Products'!$Y$7:$Y$299988,"Yes")</f>
        <v>0</v>
      </c>
      <c r="AB18" s="247">
        <f>SUMIFS('Details-Products'!$AA$7:$AA$299988,'Details-Products'!$C$7:$C$299988,$C18,'Details-Products'!$D$7:$D$299988,$B18,'Details-Products'!$BM$7:$BM$299988,$AB$10, 'Details-Products'!$Y$7:$Y$299988,"Yes")</f>
        <v>0</v>
      </c>
      <c r="AC18" s="244">
        <f>COUNTIFS('Details-Products'!$C$7:$C$299988,$C18,'Details-Products'!$D$7:$D$299988,$B18,'Details-Products'!$BM$7:$BM$299988,$AC$10)</f>
        <v>0</v>
      </c>
      <c r="AD18" s="245">
        <f>COUNTIFS('Details-Products'!$C$7:$C$299988,$C18,'Details-Products'!$D$7:$D$299988,$B18,'Details-Products'!$BM$7:$BM$299988,$AD$10, 'Details-Products'!$Y$7:$Y$299988,"Yes")</f>
        <v>0</v>
      </c>
      <c r="AE18" s="247">
        <f>SUMIFS('Details-Products'!$AA$7:$AA$299988,'Details-Products'!$C$7:$C$299988,$C18,'Details-Products'!$D$7:$D$299988,$B18,'Details-Products'!$BM$7:$BM$299988,$AE$10, 'Details-Products'!$Y$7:$Y$299988,"Yes")</f>
        <v>0</v>
      </c>
      <c r="AF18" s="244">
        <f>COUNTIFS('Details-Products'!$C$7:$C$299988,$C18,'Details-Products'!$D$7:$D$299988,$B18,'Details-Products'!$BM$7:$BM$299988,$AF$10)</f>
        <v>0</v>
      </c>
      <c r="AG18" s="245">
        <f>COUNTIFS('Details-Products'!$C$7:$C$299988,$C18,'Details-Products'!$D$7:$D$299988,$B18,'Details-Products'!$BM$7:$BM$299988,$AG$10, 'Details-Products'!$Y$7:$Y$299988,"Yes")</f>
        <v>0</v>
      </c>
      <c r="AH18" s="247">
        <f>SUMIFS('Details-Products'!$AA$7:$AA$299988,'Details-Products'!$C$7:$C$299988,$C18,'Details-Products'!$D$7:$D$299988,$B18,'Details-Products'!$BM$7:$BM$299988,$AH$10, 'Details-Products'!$Y$7:$Y$299988,"Yes")</f>
        <v>0</v>
      </c>
      <c r="AI18" s="244">
        <f>COUNTIFS('Details-Products'!$C$7:$C$299988,$C18,'Details-Products'!$D$7:$D$299988,$B18,'Details-Products'!$BM$7:$BM$299988,$AI$10)</f>
        <v>0</v>
      </c>
      <c r="AJ18" s="245">
        <f>COUNTIFS('Details-Products'!$C$7:$C$299988,$C18,'Details-Products'!$D$7:$D$299988,$B18,'Details-Products'!$BM$7:$BM$299988,$AJ$10, 'Details-Products'!$Y$7:$Y$299988,"Yes")</f>
        <v>0</v>
      </c>
      <c r="AK18" s="247">
        <f>SUMIFS('Details-Products'!$AA$7:$AA$299988,'Details-Products'!$C$7:$C$299988,$C18,'Details-Products'!$D$7:$D$299988,$B18,'Details-Products'!$BM$7:$BM$299988,$AK$10, 'Details-Products'!$Y$7:$Y$299988,"Yes")</f>
        <v>0</v>
      </c>
      <c r="AL18" s="244">
        <f>COUNTIFS('Details-Products'!$C$7:$C$299988,$C18,'Details-Products'!$D$7:$D$299988,$B18,'Details-Products'!$BM$7:$BM$299988,$AL$10)</f>
        <v>0</v>
      </c>
      <c r="AM18" s="245">
        <f>COUNTIFS('Details-Products'!$C$7:$C$299988,$C18,'Details-Products'!$D$7:$D$299988,$B18,'Details-Products'!$BM$7:$BM$299988,$AM$10, 'Details-Products'!$Y$7:$Y$299988,"Yes")</f>
        <v>0</v>
      </c>
      <c r="AN18" s="247">
        <f>SUMIFS('Details-Products'!$AA$7:$AA$299988,'Details-Products'!$C$7:$C$299988,$C18,'Details-Products'!$D$7:$D$299988,$B18,'Details-Products'!$BM$7:$BM$299988,$AN$10, 'Details-Products'!$Y$7:$Y$299988,"Yes")</f>
        <v>0</v>
      </c>
      <c r="AO18" s="244">
        <f>COUNTIFS('Details-Products'!$C$7:$C$299988,$C18,'Details-Products'!$D$7:$D$299988,$B18,'Details-Products'!$BM$7:$BM$299988,$AO$10)</f>
        <v>0</v>
      </c>
      <c r="AP18" s="245">
        <f>COUNTIFS('Details-Products'!$C$7:$C$299988,$C18,'Details-Products'!$D$7:$D$299988,$B18,'Details-Products'!$BM$7:$BM$299988,$AP$10, 'Details-Products'!$Y$7:$Y$299988,"Yes")</f>
        <v>0</v>
      </c>
      <c r="AQ18" s="247">
        <f>SUMIFS('Details-Products'!$AA$7:$AA$299988,'Details-Products'!$C$7:$C$299988,$C18,'Details-Products'!$D$7:$D$299988,$B18,'Details-Products'!$BM$7:$BM$299988,$AQ$10, 'Details-Products'!$Y$7:$Y$299988,"Yes")</f>
        <v>0</v>
      </c>
      <c r="AR18" s="244">
        <f t="shared" si="17"/>
        <v>0</v>
      </c>
      <c r="AS18" s="245">
        <f t="shared" si="18"/>
        <v>0</v>
      </c>
      <c r="AT18" s="246">
        <f t="shared" si="19"/>
        <v>0</v>
      </c>
      <c r="AU18" s="244">
        <f>COUNTIFS('Details-Products'!$C$7:$C$299988,$C18,'Details-Products'!$D$7:$D$299988,$B18,'Details-Products'!$BM$7:$BM$299988,$AU$10)</f>
        <v>0</v>
      </c>
      <c r="AV18" s="245">
        <f>COUNTIFS('Details-Products'!$C$7:$C$299988,$C18,'Details-Products'!$D$7:$D$299988,$B18,'Details-Products'!$BM$7:$BM$299988,$AV$10, 'Details-Products'!$Y$7:$Y$299988,"Yes")</f>
        <v>0</v>
      </c>
      <c r="AW18" s="247">
        <f>SUMIFS('Details-Products'!$AA$7:$AA$299988,'Details-Products'!$C$7:$C$299988,$C18,'Details-Products'!$D$7:$D$299988,$B18,'Details-Products'!$BM$7:$BM$299988,$AW$10, 'Details-Products'!$Y$7:$Y$299988,"Yes")</f>
        <v>0</v>
      </c>
      <c r="AX18" s="244">
        <f>COUNTIFS('Details-Products'!$C$7:$C$299988,$C18,'Details-Products'!$D$7:$D$299988,$B18,'Details-Products'!$BM$7:$BM$299988,$AX$10)</f>
        <v>0</v>
      </c>
      <c r="AY18" s="245">
        <f>COUNTIFS('Details-Products'!$C$7:$C$299988,$C18,'Details-Products'!$D$7:$D$299988,$B18,'Details-Products'!$BM$7:$BM$299988,$AY$10, 'Details-Products'!$Y$7:$Y$299988,"Yes")</f>
        <v>0</v>
      </c>
      <c r="AZ18" s="247">
        <f>SUMIFS('Details-Products'!$AA$7:$AA$299988,'Details-Products'!$C$7:$C$299988,$C18,'Details-Products'!$D$7:$D$299988,$B18,'Details-Products'!$BM$7:$BM$299988,$AZ$10, 'Details-Products'!$Y$7:$Y$299988,"Yes")</f>
        <v>0</v>
      </c>
      <c r="BA18" s="244">
        <f>COUNTIFS('Details-Products'!$C$7:$C$299988,$C18,'Details-Products'!$D$7:$D$299988,$B18,'Details-Products'!$BM$7:$BM$299988,$BA$10)</f>
        <v>0</v>
      </c>
      <c r="BB18" s="245">
        <f>COUNTIFS('Details-Products'!$C$7:$C$299988,$C18,'Details-Products'!$D$7:$D$299988,$B18,'Details-Products'!$BM$7:$BM$299988,$BB$10, 'Details-Products'!$Y$7:$Y$299988,"Yes")</f>
        <v>0</v>
      </c>
      <c r="BC18" s="247">
        <f>SUMIFS('Details-Products'!$AA$7:$AA$299988,'Details-Products'!$C$7:$C$299988,$C18,'Details-Products'!$D$7:$D$299988,$B18,'Details-Products'!$BM$7:$BM$299988,$BC$10, 'Details-Products'!$Y$7:$Y$299988,"Yes")</f>
        <v>0</v>
      </c>
      <c r="BD18" s="244">
        <f>COUNTIFS('Details-Products'!$C$7:$C$299988,$C18,'Details-Products'!$D$7:$D$299988,$B18,'Details-Products'!$BM$7:$BM$299988,$BD$10)</f>
        <v>0</v>
      </c>
      <c r="BE18" s="245">
        <f>COUNTIFS('Details-Products'!$C$7:$C$299988,$C18,'Details-Products'!$D$7:$D$299988,$B18,'Details-Products'!$BM$7:$BM$299988,$BE$10, 'Details-Products'!$Y$7:$Y$299988,"Yes")</f>
        <v>0</v>
      </c>
      <c r="BF18" s="247">
        <f>SUMIFS('Details-Products'!$AA$7:$AA$299988,'Details-Products'!$C$7:$C$299988,$C18,'Details-Products'!$D$7:$D$299988,$B18,'Details-Products'!$BM$7:$BM$299988,$BF$10, 'Details-Products'!$Y$7:$Y$299988,"Yes")</f>
        <v>0</v>
      </c>
      <c r="BG18" s="244">
        <f>COUNTIFS('Details-Products'!$C$7:$C$299988,$C18,'Details-Products'!$D$7:$D$299988,$B18,'Details-Products'!$BM$7:$BM$299988,$BG$10)</f>
        <v>0</v>
      </c>
      <c r="BH18" s="245">
        <f>COUNTIFS('Details-Products'!$C$7:$C$299988,$C18,'Details-Products'!$D$7:$D$299988,$B18,'Details-Products'!$BM$7:$BM$299988,$BH$10, 'Details-Products'!$Y$7:$Y$299988,"Yes")</f>
        <v>0</v>
      </c>
      <c r="BI18" s="247">
        <f>SUMIFS('Details-Products'!$AA$7:$AA$299988,'Details-Products'!$C$7:$C$299988,$C18,'Details-Products'!$D$7:$D$299988,$B18,'Details-Products'!$BM$7:$BM$299988,$BI$10, 'Details-Products'!$Y$7:$Y$299988,"Yes")</f>
        <v>0</v>
      </c>
      <c r="BJ18" s="244">
        <f>COUNTIFS('Details-Products'!$C$7:$C$299988,$C18,'Details-Products'!$D$7:$D$299988,$B18,'Details-Products'!$BM$7:$BM$299988,$BJ$10)</f>
        <v>0</v>
      </c>
      <c r="BK18" s="245">
        <f>COUNTIFS('Details-Products'!$C$7:$C$299988,$C18,'Details-Products'!$D$7:$D$299988,$B18,'Details-Products'!$BM$7:$BM$299988,$BK$10, 'Details-Products'!$Y$7:$Y$299988,"Yes")</f>
        <v>0</v>
      </c>
      <c r="BL18" s="247">
        <f>SUMIFS('Details-Products'!$AA$7:$AA$299988,'Details-Products'!$C$7:$C$299988,$C18,'Details-Products'!$D$7:$D$299988,$B18,'Details-Products'!$BM$7:$BM$299988,$BL$10, 'Details-Products'!$Y$7:$Y$299988,"Yes")</f>
        <v>0</v>
      </c>
      <c r="BM18" s="245">
        <f t="shared" si="2"/>
        <v>0</v>
      </c>
      <c r="BN18" s="245">
        <f t="shared" si="3"/>
        <v>0</v>
      </c>
      <c r="BO18" s="248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19" t="s">
        <v>228</v>
      </c>
      <c r="E19" s="146">
        <f>COUNTIFS('Details-Products'!$C$7:$C$299988,$C19,'Details-Products'!$D$7:$D$299988,$B19,'Details-Products'!$BM$7:$BM$299988,$E$10)</f>
        <v>0</v>
      </c>
      <c r="F19" s="147">
        <f>COUNTIFS('Details-Products'!$C$7:$C$299988,$C19,'Details-Products'!$D$7:$D$299988,$B19,'Details-Products'!$BM$7:$BM$299988,$F$10, 'Details-Products'!$Y$7:$Y$299988,"Yes")</f>
        <v>0</v>
      </c>
      <c r="G19" s="148">
        <f>SUMIFS('Details-Products'!$AA$7:$AA$299988,'Details-Products'!$C$7:$C$299988,$C19,'Details-Products'!$D$7:$D$299988,$B19,'Details-Products'!$BM$7:$BM$299988,$G$10, 'Details-Products'!$Y$7:$Y$299988,"Yes")</f>
        <v>0</v>
      </c>
      <c r="H19" s="146">
        <f>COUNTIFS('Details-Products'!$C$7:$C$299988,$C19,'Details-Products'!$D$7:$D$299988,$B19,'Details-Products'!$BM$7:$BM$299988,$H$10)</f>
        <v>0</v>
      </c>
      <c r="I19" s="147">
        <f>COUNTIFS('Details-Products'!$C$7:$C$299988,$C19,'Details-Products'!$D$7:$D$299988,$B19,'Details-Products'!$BM$7:$BM$299988,$I$10, 'Details-Products'!$Y$7:$Y$299988,"Yes")</f>
        <v>0</v>
      </c>
      <c r="J19" s="148">
        <f>SUMIFS('Details-Products'!$AA$7:$AA$299988,'Details-Products'!$C$7:$C$299988,$C19,'Details-Products'!$D$7:$D$299988,$B19,'Details-Products'!$BM$7:$BM$299988,$J$10, 'Details-Products'!$Y$7:$Y$299988,"Yes")</f>
        <v>0</v>
      </c>
      <c r="K19" s="146">
        <f>COUNTIFS('Details-Products'!$C$7:$C$299988,$C19,'Details-Products'!$D$7:$D$299988,$B19,'Details-Products'!$BM$7:$BM$299988,$K$10)</f>
        <v>0</v>
      </c>
      <c r="L19" s="147">
        <f>COUNTIFS('Details-Products'!$C$7:$C$299988,$C19,'Details-Products'!$D$7:$D$299988,$B19,'Details-Products'!$BM$7:$BM$299988,$L$10, 'Details-Products'!$Y$7:$Y$299988,"Yes")</f>
        <v>0</v>
      </c>
      <c r="M19" s="148">
        <f>SUMIFS('Details-Products'!$AA$7:$AA$299988,'Details-Products'!$C$7:$C$299988,$C19,'Details-Products'!$D$7:$D$299988,$B19,'Details-Products'!$BM$7:$BM$299988,$M$10, 'Details-Products'!$Y$7:$Y$299988,"Yes")</f>
        <v>0</v>
      </c>
      <c r="N19" s="119">
        <f t="shared" si="5"/>
        <v>0</v>
      </c>
      <c r="O19" s="340">
        <f t="shared" si="6"/>
        <v>0</v>
      </c>
      <c r="P19" s="335">
        <f t="shared" si="7"/>
        <v>0</v>
      </c>
      <c r="Q19" s="335">
        <f>VLOOKUP(B19,Ttl_Inv!$A:$E,4,FALSE)</f>
        <v>0</v>
      </c>
      <c r="R19" s="97" t="str">
        <f t="shared" ref="R19:R68" si="20">IFERROR(P19/Q19,"-")</f>
        <v>-</v>
      </c>
      <c r="S19" s="80">
        <f>IFERROR(SUMIFS(Inactive_UPC!$T:$T,Inactive_UPC!$D:$D,$B19),"0")</f>
        <v>0</v>
      </c>
      <c r="T19" s="108" t="str">
        <f t="shared" si="8"/>
        <v>-</v>
      </c>
      <c r="U19" s="92">
        <f t="shared" si="15"/>
        <v>0</v>
      </c>
      <c r="V19" s="115" t="str">
        <f t="shared" si="9"/>
        <v>-</v>
      </c>
      <c r="W19" s="244">
        <f t="shared" si="16"/>
        <v>0</v>
      </c>
      <c r="X19" s="245">
        <f t="shared" si="16"/>
        <v>0</v>
      </c>
      <c r="Y19" s="246">
        <f t="shared" si="16"/>
        <v>0</v>
      </c>
      <c r="Z19" s="244">
        <f>COUNTIFS('Details-Products'!$C$7:$C$299988,$C19,'Details-Products'!$D$7:$D$299988,$B19,'Details-Products'!$BM$7:$BM$299988,$Z$10)</f>
        <v>0</v>
      </c>
      <c r="AA19" s="245">
        <f>COUNTIFS('Details-Products'!$C$7:$C$299988,$C19,'Details-Products'!$D$7:$D$299988,$B19,'Details-Products'!$BM$7:$BM$299988,$AA$10, 'Details-Products'!$Y$7:$Y$299988,"Yes")</f>
        <v>0</v>
      </c>
      <c r="AB19" s="247">
        <f>SUMIFS('Details-Products'!$AA$7:$AA$299988,'Details-Products'!$C$7:$C$299988,$C19,'Details-Products'!$D$7:$D$299988,$B19,'Details-Products'!$BM$7:$BM$299988,$AB$10, 'Details-Products'!$Y$7:$Y$299988,"Yes")</f>
        <v>0</v>
      </c>
      <c r="AC19" s="244">
        <f>COUNTIFS('Details-Products'!$C$7:$C$299988,$C19,'Details-Products'!$D$7:$D$299988,$B19,'Details-Products'!$BM$7:$BM$299988,$AC$10)</f>
        <v>0</v>
      </c>
      <c r="AD19" s="245">
        <f>COUNTIFS('Details-Products'!$C$7:$C$299988,$C19,'Details-Products'!$D$7:$D$299988,$B19,'Details-Products'!$BM$7:$BM$299988,$AD$10, 'Details-Products'!$Y$7:$Y$299988,"Yes")</f>
        <v>0</v>
      </c>
      <c r="AE19" s="247">
        <f>SUMIFS('Details-Products'!$AA$7:$AA$299988,'Details-Products'!$C$7:$C$299988,$C19,'Details-Products'!$D$7:$D$299988,$B19,'Details-Products'!$BM$7:$BM$299988,$AE$10, 'Details-Products'!$Y$7:$Y$299988,"Yes")</f>
        <v>0</v>
      </c>
      <c r="AF19" s="244">
        <f>COUNTIFS('Details-Products'!$C$7:$C$299988,$C19,'Details-Products'!$D$7:$D$299988,$B19,'Details-Products'!$BM$7:$BM$299988,$AF$10)</f>
        <v>0</v>
      </c>
      <c r="AG19" s="245">
        <f>COUNTIFS('Details-Products'!$C$7:$C$299988,$C19,'Details-Products'!$D$7:$D$299988,$B19,'Details-Products'!$BM$7:$BM$299988,$AG$10, 'Details-Products'!$Y$7:$Y$299988,"Yes")</f>
        <v>0</v>
      </c>
      <c r="AH19" s="247">
        <f>SUMIFS('Details-Products'!$AA$7:$AA$299988,'Details-Products'!$C$7:$C$299988,$C19,'Details-Products'!$D$7:$D$299988,$B19,'Details-Products'!$BM$7:$BM$299988,$AH$10, 'Details-Products'!$Y$7:$Y$299988,"Yes")</f>
        <v>0</v>
      </c>
      <c r="AI19" s="244">
        <f>COUNTIFS('Details-Products'!$C$7:$C$299988,$C19,'Details-Products'!$D$7:$D$299988,$B19,'Details-Products'!$BM$7:$BM$299988,$AI$10)</f>
        <v>0</v>
      </c>
      <c r="AJ19" s="245">
        <f>COUNTIFS('Details-Products'!$C$7:$C$299988,$C19,'Details-Products'!$D$7:$D$299988,$B19,'Details-Products'!$BM$7:$BM$299988,$AJ$10, 'Details-Products'!$Y$7:$Y$299988,"Yes")</f>
        <v>0</v>
      </c>
      <c r="AK19" s="247">
        <f>SUMIFS('Details-Products'!$AA$7:$AA$299988,'Details-Products'!$C$7:$C$299988,$C19,'Details-Products'!$D$7:$D$299988,$B19,'Details-Products'!$BM$7:$BM$299988,$AK$10, 'Details-Products'!$Y$7:$Y$299988,"Yes")</f>
        <v>0</v>
      </c>
      <c r="AL19" s="244">
        <f>COUNTIFS('Details-Products'!$C$7:$C$299988,$C19,'Details-Products'!$D$7:$D$299988,$B19,'Details-Products'!$BM$7:$BM$299988,$AL$10)</f>
        <v>0</v>
      </c>
      <c r="AM19" s="245">
        <f>COUNTIFS('Details-Products'!$C$7:$C$299988,$C19,'Details-Products'!$D$7:$D$299988,$B19,'Details-Products'!$BM$7:$BM$299988,$AM$10, 'Details-Products'!$Y$7:$Y$299988,"Yes")</f>
        <v>0</v>
      </c>
      <c r="AN19" s="247">
        <f>SUMIFS('Details-Products'!$AA$7:$AA$299988,'Details-Products'!$C$7:$C$299988,$C19,'Details-Products'!$D$7:$D$299988,$B19,'Details-Products'!$BM$7:$BM$299988,$AN$10, 'Details-Products'!$Y$7:$Y$299988,"Yes")</f>
        <v>0</v>
      </c>
      <c r="AO19" s="244">
        <f>COUNTIFS('Details-Products'!$C$7:$C$299988,$C19,'Details-Products'!$D$7:$D$299988,$B19,'Details-Products'!$BM$7:$BM$299988,$AO$10)</f>
        <v>0</v>
      </c>
      <c r="AP19" s="245">
        <f>COUNTIFS('Details-Products'!$C$7:$C$299988,$C19,'Details-Products'!$D$7:$D$299988,$B19,'Details-Products'!$BM$7:$BM$299988,$AP$10, 'Details-Products'!$Y$7:$Y$299988,"Yes")</f>
        <v>0</v>
      </c>
      <c r="AQ19" s="247">
        <f>SUMIFS('Details-Products'!$AA$7:$AA$299988,'Details-Products'!$C$7:$C$299988,$C19,'Details-Products'!$D$7:$D$299988,$B19,'Details-Products'!$BM$7:$BM$299988,$AQ$10, 'Details-Products'!$Y$7:$Y$299988,"Yes")</f>
        <v>0</v>
      </c>
      <c r="AR19" s="244">
        <f t="shared" si="17"/>
        <v>0</v>
      </c>
      <c r="AS19" s="245">
        <f t="shared" si="18"/>
        <v>0</v>
      </c>
      <c r="AT19" s="246">
        <f t="shared" si="19"/>
        <v>0</v>
      </c>
      <c r="AU19" s="244">
        <f>COUNTIFS('Details-Products'!$C$7:$C$299988,$C19,'Details-Products'!$D$7:$D$299988,$B19,'Details-Products'!$BM$7:$BM$299988,$AU$10)</f>
        <v>0</v>
      </c>
      <c r="AV19" s="245">
        <f>COUNTIFS('Details-Products'!$C$7:$C$299988,$C19,'Details-Products'!$D$7:$D$299988,$B19,'Details-Products'!$BM$7:$BM$299988,$AV$10, 'Details-Products'!$Y$7:$Y$299988,"Yes")</f>
        <v>0</v>
      </c>
      <c r="AW19" s="247">
        <f>SUMIFS('Details-Products'!$AA$7:$AA$299988,'Details-Products'!$C$7:$C$299988,$C19,'Details-Products'!$D$7:$D$299988,$B19,'Details-Products'!$BM$7:$BM$299988,$AW$10, 'Details-Products'!$Y$7:$Y$299988,"Yes")</f>
        <v>0</v>
      </c>
      <c r="AX19" s="244">
        <f>COUNTIFS('Details-Products'!$C$7:$C$299988,$C19,'Details-Products'!$D$7:$D$299988,$B19,'Details-Products'!$BM$7:$BM$299988,$AX$10)</f>
        <v>0</v>
      </c>
      <c r="AY19" s="245">
        <f>COUNTIFS('Details-Products'!$C$7:$C$299988,$C19,'Details-Products'!$D$7:$D$299988,$B19,'Details-Products'!$BM$7:$BM$299988,$AY$10, 'Details-Products'!$Y$7:$Y$299988,"Yes")</f>
        <v>0</v>
      </c>
      <c r="AZ19" s="247">
        <f>SUMIFS('Details-Products'!$AA$7:$AA$299988,'Details-Products'!$C$7:$C$299988,$C19,'Details-Products'!$D$7:$D$299988,$B19,'Details-Products'!$BM$7:$BM$299988,$AZ$10, 'Details-Products'!$Y$7:$Y$299988,"Yes")</f>
        <v>0</v>
      </c>
      <c r="BA19" s="244">
        <f>COUNTIFS('Details-Products'!$C$7:$C$299988,$C19,'Details-Products'!$D$7:$D$299988,$B19,'Details-Products'!$BM$7:$BM$299988,$BA$10)</f>
        <v>0</v>
      </c>
      <c r="BB19" s="245">
        <f>COUNTIFS('Details-Products'!$C$7:$C$299988,$C19,'Details-Products'!$D$7:$D$299988,$B19,'Details-Products'!$BM$7:$BM$299988,$BB$10, 'Details-Products'!$Y$7:$Y$299988,"Yes")</f>
        <v>0</v>
      </c>
      <c r="BC19" s="247">
        <f>SUMIFS('Details-Products'!$AA$7:$AA$299988,'Details-Products'!$C$7:$C$299988,$C19,'Details-Products'!$D$7:$D$299988,$B19,'Details-Products'!$BM$7:$BM$299988,$BC$10, 'Details-Products'!$Y$7:$Y$299988,"Yes")</f>
        <v>0</v>
      </c>
      <c r="BD19" s="244">
        <f>COUNTIFS('Details-Products'!$C$7:$C$299988,$C19,'Details-Products'!$D$7:$D$299988,$B19,'Details-Products'!$BM$7:$BM$299988,$BD$10)</f>
        <v>0</v>
      </c>
      <c r="BE19" s="245">
        <f>COUNTIFS('Details-Products'!$C$7:$C$299988,$C19,'Details-Products'!$D$7:$D$299988,$B19,'Details-Products'!$BM$7:$BM$299988,$BE$10, 'Details-Products'!$Y$7:$Y$299988,"Yes")</f>
        <v>0</v>
      </c>
      <c r="BF19" s="247">
        <f>SUMIFS('Details-Products'!$AA$7:$AA$299988,'Details-Products'!$C$7:$C$299988,$C19,'Details-Products'!$D$7:$D$299988,$B19,'Details-Products'!$BM$7:$BM$299988,$BF$10, 'Details-Products'!$Y$7:$Y$299988,"Yes")</f>
        <v>0</v>
      </c>
      <c r="BG19" s="244">
        <f>COUNTIFS('Details-Products'!$C$7:$C$299988,$C19,'Details-Products'!$D$7:$D$299988,$B19,'Details-Products'!$BM$7:$BM$299988,$BG$10)</f>
        <v>0</v>
      </c>
      <c r="BH19" s="245">
        <f>COUNTIFS('Details-Products'!$C$7:$C$299988,$C19,'Details-Products'!$D$7:$D$299988,$B19,'Details-Products'!$BM$7:$BM$299988,$BH$10, 'Details-Products'!$Y$7:$Y$299988,"Yes")</f>
        <v>0</v>
      </c>
      <c r="BI19" s="247">
        <f>SUMIFS('Details-Products'!$AA$7:$AA$299988,'Details-Products'!$C$7:$C$299988,$C19,'Details-Products'!$D$7:$D$299988,$B19,'Details-Products'!$BM$7:$BM$299988,$BI$10, 'Details-Products'!$Y$7:$Y$299988,"Yes")</f>
        <v>0</v>
      </c>
      <c r="BJ19" s="244">
        <f>COUNTIFS('Details-Products'!$C$7:$C$299988,$C19,'Details-Products'!$D$7:$D$299988,$B19,'Details-Products'!$BM$7:$BM$299988,$BJ$10)</f>
        <v>0</v>
      </c>
      <c r="BK19" s="245">
        <f>COUNTIFS('Details-Products'!$C$7:$C$299988,$C19,'Details-Products'!$D$7:$D$299988,$B19,'Details-Products'!$BM$7:$BM$299988,$BK$10, 'Details-Products'!$Y$7:$Y$299988,"Yes")</f>
        <v>0</v>
      </c>
      <c r="BL19" s="247">
        <f>SUMIFS('Details-Products'!$AA$7:$AA$299988,'Details-Products'!$C$7:$C$299988,$C19,'Details-Products'!$D$7:$D$299988,$B19,'Details-Products'!$BM$7:$BM$299988,$BL$10, 'Details-Products'!$Y$7:$Y$299988,"Yes")</f>
        <v>0</v>
      </c>
      <c r="BM19" s="245">
        <f t="shared" si="2"/>
        <v>0</v>
      </c>
      <c r="BN19" s="245">
        <f t="shared" si="3"/>
        <v>0</v>
      </c>
      <c r="BO19" s="248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20" t="s">
        <v>229</v>
      </c>
      <c r="E20" s="146">
        <f>COUNTIFS('Details-Products'!$C$7:$C$299988,$C20,'Details-Products'!$D$7:$D$299988,$B20,'Details-Products'!$BM$7:$BM$299988,$E$10)</f>
        <v>0</v>
      </c>
      <c r="F20" s="147">
        <f>COUNTIFS('Details-Products'!$C$7:$C$299988,$C20,'Details-Products'!$D$7:$D$299988,$B20,'Details-Products'!$BM$7:$BM$299988,$F$10, 'Details-Products'!$Y$7:$Y$299988,"Yes")</f>
        <v>0</v>
      </c>
      <c r="G20" s="148">
        <f>SUMIFS('Details-Products'!$AA$7:$AA$299988,'Details-Products'!$C$7:$C$299988,$C20,'Details-Products'!$D$7:$D$299988,$B20,'Details-Products'!$BM$7:$BM$299988,$G$10, 'Details-Products'!$Y$7:$Y$299988,"Yes")</f>
        <v>0</v>
      </c>
      <c r="H20" s="146">
        <f>COUNTIFS('Details-Products'!$C$7:$C$299988,$C20,'Details-Products'!$D$7:$D$299988,$B20,'Details-Products'!$BM$7:$BM$299988,$H$10)</f>
        <v>0</v>
      </c>
      <c r="I20" s="147">
        <f>COUNTIFS('Details-Products'!$C$7:$C$299988,$C20,'Details-Products'!$D$7:$D$299988,$B20,'Details-Products'!$BM$7:$BM$299988,$I$10, 'Details-Products'!$Y$7:$Y$299988,"Yes")</f>
        <v>0</v>
      </c>
      <c r="J20" s="148">
        <f>SUMIFS('Details-Products'!$AA$7:$AA$299988,'Details-Products'!$C$7:$C$299988,$C20,'Details-Products'!$D$7:$D$299988,$B20,'Details-Products'!$BM$7:$BM$299988,$J$10, 'Details-Products'!$Y$7:$Y$299988,"Yes")</f>
        <v>0</v>
      </c>
      <c r="K20" s="146">
        <f>COUNTIFS('Details-Products'!$C$7:$C$299988,$C20,'Details-Products'!$D$7:$D$299988,$B20,'Details-Products'!$BM$7:$BM$299988,$K$10)</f>
        <v>0</v>
      </c>
      <c r="L20" s="147">
        <f>COUNTIFS('Details-Products'!$C$7:$C$299988,$C20,'Details-Products'!$D$7:$D$299988,$B20,'Details-Products'!$BM$7:$BM$299988,$L$10, 'Details-Products'!$Y$7:$Y$299988,"Yes")</f>
        <v>0</v>
      </c>
      <c r="M20" s="148">
        <f>SUMIFS('Details-Products'!$AA$7:$AA$299988,'Details-Products'!$C$7:$C$299988,$C20,'Details-Products'!$D$7:$D$299988,$B20,'Details-Products'!$BM$7:$BM$299988,$M$10, 'Details-Products'!$Y$7:$Y$299988,"Yes")</f>
        <v>0</v>
      </c>
      <c r="N20" s="120">
        <f t="shared" si="5"/>
        <v>0</v>
      </c>
      <c r="O20" s="341">
        <f t="shared" si="6"/>
        <v>0</v>
      </c>
      <c r="P20" s="336">
        <f t="shared" si="7"/>
        <v>0</v>
      </c>
      <c r="Q20" s="336">
        <f>VLOOKUP(B20,Ttl_Inv!$A:$E,4,FALSE)</f>
        <v>0</v>
      </c>
      <c r="R20" s="98" t="str">
        <f t="shared" si="20"/>
        <v>-</v>
      </c>
      <c r="S20" s="82">
        <f>IFERROR(SUMIFS(Inactive_UPC!$T:$T,Inactive_UPC!$D:$D,$B20),"0")</f>
        <v>0</v>
      </c>
      <c r="T20" s="107" t="str">
        <f t="shared" si="8"/>
        <v>-</v>
      </c>
      <c r="U20" s="91">
        <f t="shared" si="15"/>
        <v>0</v>
      </c>
      <c r="V20" s="114" t="str">
        <f t="shared" si="9"/>
        <v>-</v>
      </c>
      <c r="W20" s="244">
        <f t="shared" si="16"/>
        <v>0</v>
      </c>
      <c r="X20" s="245">
        <f t="shared" si="16"/>
        <v>0</v>
      </c>
      <c r="Y20" s="246">
        <f t="shared" si="16"/>
        <v>0</v>
      </c>
      <c r="Z20" s="244">
        <f>COUNTIFS('Details-Products'!$C$7:$C$299988,$C20,'Details-Products'!$D$7:$D$299988,$B20,'Details-Products'!$BM$7:$BM$299988,$Z$10)</f>
        <v>0</v>
      </c>
      <c r="AA20" s="245">
        <f>COUNTIFS('Details-Products'!$C$7:$C$299988,$C20,'Details-Products'!$D$7:$D$299988,$B20,'Details-Products'!$BM$7:$BM$299988,$AA$10, 'Details-Products'!$Y$7:$Y$299988,"Yes")</f>
        <v>0</v>
      </c>
      <c r="AB20" s="247">
        <f>SUMIFS('Details-Products'!$AA$7:$AA$299988,'Details-Products'!$C$7:$C$299988,$C20,'Details-Products'!$D$7:$D$299988,$B20,'Details-Products'!$BM$7:$BM$299988,$AB$10, 'Details-Products'!$Y$7:$Y$299988,"Yes")</f>
        <v>0</v>
      </c>
      <c r="AC20" s="244">
        <f>COUNTIFS('Details-Products'!$C$7:$C$299988,$C20,'Details-Products'!$D$7:$D$299988,$B20,'Details-Products'!$BM$7:$BM$299988,$AC$10)</f>
        <v>0</v>
      </c>
      <c r="AD20" s="245">
        <f>COUNTIFS('Details-Products'!$C$7:$C$299988,$C20,'Details-Products'!$D$7:$D$299988,$B20,'Details-Products'!$BM$7:$BM$299988,$AD$10, 'Details-Products'!$Y$7:$Y$299988,"Yes")</f>
        <v>0</v>
      </c>
      <c r="AE20" s="247">
        <f>SUMIFS('Details-Products'!$AA$7:$AA$299988,'Details-Products'!$C$7:$C$299988,$C20,'Details-Products'!$D$7:$D$299988,$B20,'Details-Products'!$BM$7:$BM$299988,$AE$10, 'Details-Products'!$Y$7:$Y$299988,"Yes")</f>
        <v>0</v>
      </c>
      <c r="AF20" s="244">
        <f>COUNTIFS('Details-Products'!$C$7:$C$299988,$C20,'Details-Products'!$D$7:$D$299988,$B20,'Details-Products'!$BM$7:$BM$299988,$AF$10)</f>
        <v>0</v>
      </c>
      <c r="AG20" s="245">
        <f>COUNTIFS('Details-Products'!$C$7:$C$299988,$C20,'Details-Products'!$D$7:$D$299988,$B20,'Details-Products'!$BM$7:$BM$299988,$AG$10, 'Details-Products'!$Y$7:$Y$299988,"Yes")</f>
        <v>0</v>
      </c>
      <c r="AH20" s="247">
        <f>SUMIFS('Details-Products'!$AA$7:$AA$299988,'Details-Products'!$C$7:$C$299988,$C20,'Details-Products'!$D$7:$D$299988,$B20,'Details-Products'!$BM$7:$BM$299988,$AH$10, 'Details-Products'!$Y$7:$Y$299988,"Yes")</f>
        <v>0</v>
      </c>
      <c r="AI20" s="244">
        <f>COUNTIFS('Details-Products'!$C$7:$C$299988,$C20,'Details-Products'!$D$7:$D$299988,$B20,'Details-Products'!$BM$7:$BM$299988,$AI$10)</f>
        <v>0</v>
      </c>
      <c r="AJ20" s="245">
        <f>COUNTIFS('Details-Products'!$C$7:$C$299988,$C20,'Details-Products'!$D$7:$D$299988,$B20,'Details-Products'!$BM$7:$BM$299988,$AJ$10, 'Details-Products'!$Y$7:$Y$299988,"Yes")</f>
        <v>0</v>
      </c>
      <c r="AK20" s="247">
        <f>SUMIFS('Details-Products'!$AA$7:$AA$299988,'Details-Products'!$C$7:$C$299988,$C20,'Details-Products'!$D$7:$D$299988,$B20,'Details-Products'!$BM$7:$BM$299988,$AK$10, 'Details-Products'!$Y$7:$Y$299988,"Yes")</f>
        <v>0</v>
      </c>
      <c r="AL20" s="244">
        <f>COUNTIFS('Details-Products'!$C$7:$C$299988,$C20,'Details-Products'!$D$7:$D$299988,$B20,'Details-Products'!$BM$7:$BM$299988,$AL$10)</f>
        <v>0</v>
      </c>
      <c r="AM20" s="245">
        <f>COUNTIFS('Details-Products'!$C$7:$C$299988,$C20,'Details-Products'!$D$7:$D$299988,$B20,'Details-Products'!$BM$7:$BM$299988,$AM$10, 'Details-Products'!$Y$7:$Y$299988,"Yes")</f>
        <v>0</v>
      </c>
      <c r="AN20" s="247">
        <f>SUMIFS('Details-Products'!$AA$7:$AA$299988,'Details-Products'!$C$7:$C$299988,$C20,'Details-Products'!$D$7:$D$299988,$B20,'Details-Products'!$BM$7:$BM$299988,$AN$10, 'Details-Products'!$Y$7:$Y$299988,"Yes")</f>
        <v>0</v>
      </c>
      <c r="AO20" s="244">
        <f>COUNTIFS('Details-Products'!$C$7:$C$299988,$C20,'Details-Products'!$D$7:$D$299988,$B20,'Details-Products'!$BM$7:$BM$299988,$AO$10)</f>
        <v>0</v>
      </c>
      <c r="AP20" s="245">
        <f>COUNTIFS('Details-Products'!$C$7:$C$299988,$C20,'Details-Products'!$D$7:$D$299988,$B20,'Details-Products'!$BM$7:$BM$299988,$AP$10, 'Details-Products'!$Y$7:$Y$299988,"Yes")</f>
        <v>0</v>
      </c>
      <c r="AQ20" s="247">
        <f>SUMIFS('Details-Products'!$AA$7:$AA$299988,'Details-Products'!$C$7:$C$299988,$C20,'Details-Products'!$D$7:$D$299988,$B20,'Details-Products'!$BM$7:$BM$299988,$AQ$10, 'Details-Products'!$Y$7:$Y$299988,"Yes")</f>
        <v>0</v>
      </c>
      <c r="AR20" s="244">
        <f t="shared" si="17"/>
        <v>0</v>
      </c>
      <c r="AS20" s="245">
        <f t="shared" si="18"/>
        <v>0</v>
      </c>
      <c r="AT20" s="246">
        <f t="shared" si="19"/>
        <v>0</v>
      </c>
      <c r="AU20" s="244">
        <f>COUNTIFS('Details-Products'!$C$7:$C$299988,$C20,'Details-Products'!$D$7:$D$299988,$B20,'Details-Products'!$BM$7:$BM$299988,$AU$10)</f>
        <v>0</v>
      </c>
      <c r="AV20" s="245">
        <f>COUNTIFS('Details-Products'!$C$7:$C$299988,$C20,'Details-Products'!$D$7:$D$299988,$B20,'Details-Products'!$BM$7:$BM$299988,$AV$10, 'Details-Products'!$Y$7:$Y$299988,"Yes")</f>
        <v>0</v>
      </c>
      <c r="AW20" s="247">
        <f>SUMIFS('Details-Products'!$AA$7:$AA$299988,'Details-Products'!$C$7:$C$299988,$C20,'Details-Products'!$D$7:$D$299988,$B20,'Details-Products'!$BM$7:$BM$299988,$AW$10, 'Details-Products'!$Y$7:$Y$299988,"Yes")</f>
        <v>0</v>
      </c>
      <c r="AX20" s="244">
        <f>COUNTIFS('Details-Products'!$C$7:$C$299988,$C20,'Details-Products'!$D$7:$D$299988,$B20,'Details-Products'!$BM$7:$BM$299988,$AX$10)</f>
        <v>0</v>
      </c>
      <c r="AY20" s="245">
        <f>COUNTIFS('Details-Products'!$C$7:$C$299988,$C20,'Details-Products'!$D$7:$D$299988,$B20,'Details-Products'!$BM$7:$BM$299988,$AY$10, 'Details-Products'!$Y$7:$Y$299988,"Yes")</f>
        <v>0</v>
      </c>
      <c r="AZ20" s="247">
        <f>SUMIFS('Details-Products'!$AA$7:$AA$299988,'Details-Products'!$C$7:$C$299988,$C20,'Details-Products'!$D$7:$D$299988,$B20,'Details-Products'!$BM$7:$BM$299988,$AZ$10, 'Details-Products'!$Y$7:$Y$299988,"Yes")</f>
        <v>0</v>
      </c>
      <c r="BA20" s="244">
        <f>COUNTIFS('Details-Products'!$C$7:$C$299988,$C20,'Details-Products'!$D$7:$D$299988,$B20,'Details-Products'!$BM$7:$BM$299988,$BA$10)</f>
        <v>0</v>
      </c>
      <c r="BB20" s="245">
        <f>COUNTIFS('Details-Products'!$C$7:$C$299988,$C20,'Details-Products'!$D$7:$D$299988,$B20,'Details-Products'!$BM$7:$BM$299988,$BB$10, 'Details-Products'!$Y$7:$Y$299988,"Yes")</f>
        <v>0</v>
      </c>
      <c r="BC20" s="247">
        <f>SUMIFS('Details-Products'!$AA$7:$AA$299988,'Details-Products'!$C$7:$C$299988,$C20,'Details-Products'!$D$7:$D$299988,$B20,'Details-Products'!$BM$7:$BM$299988,$BC$10, 'Details-Products'!$Y$7:$Y$299988,"Yes")</f>
        <v>0</v>
      </c>
      <c r="BD20" s="244">
        <f>COUNTIFS('Details-Products'!$C$7:$C$299988,$C20,'Details-Products'!$D$7:$D$299988,$B20,'Details-Products'!$BM$7:$BM$299988,$BD$10)</f>
        <v>0</v>
      </c>
      <c r="BE20" s="245">
        <f>COUNTIFS('Details-Products'!$C$7:$C$299988,$C20,'Details-Products'!$D$7:$D$299988,$B20,'Details-Products'!$BM$7:$BM$299988,$BE$10, 'Details-Products'!$Y$7:$Y$299988,"Yes")</f>
        <v>0</v>
      </c>
      <c r="BF20" s="247">
        <f>SUMIFS('Details-Products'!$AA$7:$AA$299988,'Details-Products'!$C$7:$C$299988,$C20,'Details-Products'!$D$7:$D$299988,$B20,'Details-Products'!$BM$7:$BM$299988,$BF$10, 'Details-Products'!$Y$7:$Y$299988,"Yes")</f>
        <v>0</v>
      </c>
      <c r="BG20" s="244">
        <f>COUNTIFS('Details-Products'!$C$7:$C$299988,$C20,'Details-Products'!$D$7:$D$299988,$B20,'Details-Products'!$BM$7:$BM$299988,$BG$10)</f>
        <v>0</v>
      </c>
      <c r="BH20" s="245">
        <f>COUNTIFS('Details-Products'!$C$7:$C$299988,$C20,'Details-Products'!$D$7:$D$299988,$B20,'Details-Products'!$BM$7:$BM$299988,$BH$10, 'Details-Products'!$Y$7:$Y$299988,"Yes")</f>
        <v>0</v>
      </c>
      <c r="BI20" s="247">
        <f>SUMIFS('Details-Products'!$AA$7:$AA$299988,'Details-Products'!$C$7:$C$299988,$C20,'Details-Products'!$D$7:$D$299988,$B20,'Details-Products'!$BM$7:$BM$299988,$BI$10, 'Details-Products'!$Y$7:$Y$299988,"Yes")</f>
        <v>0</v>
      </c>
      <c r="BJ20" s="244">
        <f>COUNTIFS('Details-Products'!$C$7:$C$299988,$C20,'Details-Products'!$D$7:$D$299988,$B20,'Details-Products'!$BM$7:$BM$299988,$BJ$10)</f>
        <v>0</v>
      </c>
      <c r="BK20" s="245">
        <f>COUNTIFS('Details-Products'!$C$7:$C$299988,$C20,'Details-Products'!$D$7:$D$299988,$B20,'Details-Products'!$BM$7:$BM$299988,$BK$10, 'Details-Products'!$Y$7:$Y$299988,"Yes")</f>
        <v>0</v>
      </c>
      <c r="BL20" s="247">
        <f>SUMIFS('Details-Products'!$AA$7:$AA$299988,'Details-Products'!$C$7:$C$299988,$C20,'Details-Products'!$D$7:$D$299988,$B20,'Details-Products'!$BM$7:$BM$299988,$BL$10, 'Details-Products'!$Y$7:$Y$299988,"Yes")</f>
        <v>0</v>
      </c>
      <c r="BM20" s="245">
        <f t="shared" si="2"/>
        <v>0</v>
      </c>
      <c r="BN20" s="245">
        <f t="shared" si="3"/>
        <v>0</v>
      </c>
      <c r="BO20" s="248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19" t="s">
        <v>230</v>
      </c>
      <c r="E21" s="146">
        <f>COUNTIFS('Details-Products'!$C$7:$C$299988,$C21,'Details-Products'!$D$7:$D$299988,$B21,'Details-Products'!$BM$7:$BM$299988,$E$10)</f>
        <v>0</v>
      </c>
      <c r="F21" s="147">
        <f>COUNTIFS('Details-Products'!$C$7:$C$299988,$C21,'Details-Products'!$D$7:$D$299988,$B21,'Details-Products'!$BM$7:$BM$299988,$F$10, 'Details-Products'!$Y$7:$Y$299988,"Yes")</f>
        <v>0</v>
      </c>
      <c r="G21" s="148">
        <f>SUMIFS('Details-Products'!$AA$7:$AA$299988,'Details-Products'!$C$7:$C$299988,$C21,'Details-Products'!$D$7:$D$299988,$B21,'Details-Products'!$BM$7:$BM$299988,$G$10, 'Details-Products'!$Y$7:$Y$299988,"Yes")</f>
        <v>0</v>
      </c>
      <c r="H21" s="146">
        <f>COUNTIFS('Details-Products'!$C$7:$C$299988,$C21,'Details-Products'!$D$7:$D$299988,$B21,'Details-Products'!$BM$7:$BM$299988,$H$10)</f>
        <v>0</v>
      </c>
      <c r="I21" s="147">
        <f>COUNTIFS('Details-Products'!$C$7:$C$299988,$C21,'Details-Products'!$D$7:$D$299988,$B21,'Details-Products'!$BM$7:$BM$299988,$I$10, 'Details-Products'!$Y$7:$Y$299988,"Yes")</f>
        <v>0</v>
      </c>
      <c r="J21" s="148">
        <f>SUMIFS('Details-Products'!$AA$7:$AA$299988,'Details-Products'!$C$7:$C$299988,$C21,'Details-Products'!$D$7:$D$299988,$B21,'Details-Products'!$BM$7:$BM$299988,$J$10, 'Details-Products'!$Y$7:$Y$299988,"Yes")</f>
        <v>0</v>
      </c>
      <c r="K21" s="146">
        <f>COUNTIFS('Details-Products'!$C$7:$C$299988,$C21,'Details-Products'!$D$7:$D$299988,$B21,'Details-Products'!$BM$7:$BM$299988,$K$10)</f>
        <v>0</v>
      </c>
      <c r="L21" s="147">
        <f>COUNTIFS('Details-Products'!$C$7:$C$299988,$C21,'Details-Products'!$D$7:$D$299988,$B21,'Details-Products'!$BM$7:$BM$299988,$L$10, 'Details-Products'!$Y$7:$Y$299988,"Yes")</f>
        <v>0</v>
      </c>
      <c r="M21" s="148">
        <f>SUMIFS('Details-Products'!$AA$7:$AA$299988,'Details-Products'!$C$7:$C$299988,$C21,'Details-Products'!$D$7:$D$299988,$B21,'Details-Products'!$BM$7:$BM$299988,$M$10, 'Details-Products'!$Y$7:$Y$299988,"Yes")</f>
        <v>0</v>
      </c>
      <c r="N21" s="119">
        <f t="shared" si="5"/>
        <v>0</v>
      </c>
      <c r="O21" s="340">
        <f t="shared" si="6"/>
        <v>0</v>
      </c>
      <c r="P21" s="335">
        <f t="shared" si="7"/>
        <v>0</v>
      </c>
      <c r="Q21" s="335">
        <f>VLOOKUP(B21,Ttl_Inv!$A:$E,4,FALSE)</f>
        <v>0</v>
      </c>
      <c r="R21" s="97" t="str">
        <f t="shared" si="20"/>
        <v>-</v>
      </c>
      <c r="S21" s="80">
        <f>IFERROR(SUMIFS(Inactive_UPC!$T:$T,Inactive_UPC!$D:$D,$B21),"0")</f>
        <v>0</v>
      </c>
      <c r="T21" s="108" t="str">
        <f t="shared" si="8"/>
        <v>-</v>
      </c>
      <c r="U21" s="92">
        <f t="shared" si="15"/>
        <v>0</v>
      </c>
      <c r="V21" s="115" t="str">
        <f t="shared" si="9"/>
        <v>-</v>
      </c>
      <c r="W21" s="244">
        <f t="shared" si="16"/>
        <v>0</v>
      </c>
      <c r="X21" s="245">
        <f t="shared" si="16"/>
        <v>0</v>
      </c>
      <c r="Y21" s="246">
        <f t="shared" si="16"/>
        <v>0</v>
      </c>
      <c r="Z21" s="244">
        <f>COUNTIFS('Details-Products'!$C$7:$C$299988,$C21,'Details-Products'!$D$7:$D$299988,$B21,'Details-Products'!$BM$7:$BM$299988,$Z$10)</f>
        <v>0</v>
      </c>
      <c r="AA21" s="245">
        <f>COUNTIFS('Details-Products'!$C$7:$C$299988,$C21,'Details-Products'!$D$7:$D$299988,$B21,'Details-Products'!$BM$7:$BM$299988,$AA$10, 'Details-Products'!$Y$7:$Y$299988,"Yes")</f>
        <v>0</v>
      </c>
      <c r="AB21" s="247">
        <f>SUMIFS('Details-Products'!$AA$7:$AA$299988,'Details-Products'!$C$7:$C$299988,$C21,'Details-Products'!$D$7:$D$299988,$B21,'Details-Products'!$BM$7:$BM$299988,$AB$10, 'Details-Products'!$Y$7:$Y$299988,"Yes")</f>
        <v>0</v>
      </c>
      <c r="AC21" s="244">
        <f>COUNTIFS('Details-Products'!$C$7:$C$299988,$C21,'Details-Products'!$D$7:$D$299988,$B21,'Details-Products'!$BM$7:$BM$299988,$AC$10)</f>
        <v>0</v>
      </c>
      <c r="AD21" s="245">
        <f>COUNTIFS('Details-Products'!$C$7:$C$299988,$C21,'Details-Products'!$D$7:$D$299988,$B21,'Details-Products'!$BM$7:$BM$299988,$AD$10, 'Details-Products'!$Y$7:$Y$299988,"Yes")</f>
        <v>0</v>
      </c>
      <c r="AE21" s="247">
        <f>SUMIFS('Details-Products'!$AA$7:$AA$299988,'Details-Products'!$C$7:$C$299988,$C21,'Details-Products'!$D$7:$D$299988,$B21,'Details-Products'!$BM$7:$BM$299988,$AE$10, 'Details-Products'!$Y$7:$Y$299988,"Yes")</f>
        <v>0</v>
      </c>
      <c r="AF21" s="244">
        <f>COUNTIFS('Details-Products'!$C$7:$C$299988,$C21,'Details-Products'!$D$7:$D$299988,$B21,'Details-Products'!$BM$7:$BM$299988,$AF$10)</f>
        <v>0</v>
      </c>
      <c r="AG21" s="245">
        <f>COUNTIFS('Details-Products'!$C$7:$C$299988,$C21,'Details-Products'!$D$7:$D$299988,$B21,'Details-Products'!$BM$7:$BM$299988,$AG$10, 'Details-Products'!$Y$7:$Y$299988,"Yes")</f>
        <v>0</v>
      </c>
      <c r="AH21" s="247">
        <f>SUMIFS('Details-Products'!$AA$7:$AA$299988,'Details-Products'!$C$7:$C$299988,$C21,'Details-Products'!$D$7:$D$299988,$B21,'Details-Products'!$BM$7:$BM$299988,$AH$10, 'Details-Products'!$Y$7:$Y$299988,"Yes")</f>
        <v>0</v>
      </c>
      <c r="AI21" s="244">
        <f>COUNTIFS('Details-Products'!$C$7:$C$299988,$C21,'Details-Products'!$D$7:$D$299988,$B21,'Details-Products'!$BM$7:$BM$299988,$AI$10)</f>
        <v>0</v>
      </c>
      <c r="AJ21" s="245">
        <f>COUNTIFS('Details-Products'!$C$7:$C$299988,$C21,'Details-Products'!$D$7:$D$299988,$B21,'Details-Products'!$BM$7:$BM$299988,$AJ$10, 'Details-Products'!$Y$7:$Y$299988,"Yes")</f>
        <v>0</v>
      </c>
      <c r="AK21" s="247">
        <f>SUMIFS('Details-Products'!$AA$7:$AA$299988,'Details-Products'!$C$7:$C$299988,$C21,'Details-Products'!$D$7:$D$299988,$B21,'Details-Products'!$BM$7:$BM$299988,$AK$10, 'Details-Products'!$Y$7:$Y$299988,"Yes")</f>
        <v>0</v>
      </c>
      <c r="AL21" s="244">
        <f>COUNTIFS('Details-Products'!$C$7:$C$299988,$C21,'Details-Products'!$D$7:$D$299988,$B21,'Details-Products'!$BM$7:$BM$299988,$AL$10)</f>
        <v>0</v>
      </c>
      <c r="AM21" s="245">
        <f>COUNTIFS('Details-Products'!$C$7:$C$299988,$C21,'Details-Products'!$D$7:$D$299988,$B21,'Details-Products'!$BM$7:$BM$299988,$AM$10, 'Details-Products'!$Y$7:$Y$299988,"Yes")</f>
        <v>0</v>
      </c>
      <c r="AN21" s="247">
        <f>SUMIFS('Details-Products'!$AA$7:$AA$299988,'Details-Products'!$C$7:$C$299988,$C21,'Details-Products'!$D$7:$D$299988,$B21,'Details-Products'!$BM$7:$BM$299988,$AN$10, 'Details-Products'!$Y$7:$Y$299988,"Yes")</f>
        <v>0</v>
      </c>
      <c r="AO21" s="244">
        <f>COUNTIFS('Details-Products'!$C$7:$C$299988,$C21,'Details-Products'!$D$7:$D$299988,$B21,'Details-Products'!$BM$7:$BM$299988,$AO$10)</f>
        <v>0</v>
      </c>
      <c r="AP21" s="245">
        <f>COUNTIFS('Details-Products'!$C$7:$C$299988,$C21,'Details-Products'!$D$7:$D$299988,$B21,'Details-Products'!$BM$7:$BM$299988,$AP$10, 'Details-Products'!$Y$7:$Y$299988,"Yes")</f>
        <v>0</v>
      </c>
      <c r="AQ21" s="247">
        <f>SUMIFS('Details-Products'!$AA$7:$AA$299988,'Details-Products'!$C$7:$C$299988,$C21,'Details-Products'!$D$7:$D$299988,$B21,'Details-Products'!$BM$7:$BM$299988,$AQ$10, 'Details-Products'!$Y$7:$Y$299988,"Yes")</f>
        <v>0</v>
      </c>
      <c r="AR21" s="244">
        <f t="shared" si="17"/>
        <v>0</v>
      </c>
      <c r="AS21" s="245">
        <f t="shared" si="18"/>
        <v>0</v>
      </c>
      <c r="AT21" s="246">
        <f t="shared" si="19"/>
        <v>0</v>
      </c>
      <c r="AU21" s="244">
        <f>COUNTIFS('Details-Products'!$C$7:$C$299988,$C21,'Details-Products'!$D$7:$D$299988,$B21,'Details-Products'!$BM$7:$BM$299988,$AU$10)</f>
        <v>0</v>
      </c>
      <c r="AV21" s="245">
        <f>COUNTIFS('Details-Products'!$C$7:$C$299988,$C21,'Details-Products'!$D$7:$D$299988,$B21,'Details-Products'!$BM$7:$BM$299988,$AV$10, 'Details-Products'!$Y$7:$Y$299988,"Yes")</f>
        <v>0</v>
      </c>
      <c r="AW21" s="247">
        <f>SUMIFS('Details-Products'!$AA$7:$AA$299988,'Details-Products'!$C$7:$C$299988,$C21,'Details-Products'!$D$7:$D$299988,$B21,'Details-Products'!$BM$7:$BM$299988,$AW$10, 'Details-Products'!$Y$7:$Y$299988,"Yes")</f>
        <v>0</v>
      </c>
      <c r="AX21" s="244">
        <f>COUNTIFS('Details-Products'!$C$7:$C$299988,$C21,'Details-Products'!$D$7:$D$299988,$B21,'Details-Products'!$BM$7:$BM$299988,$AX$10)</f>
        <v>0</v>
      </c>
      <c r="AY21" s="245">
        <f>COUNTIFS('Details-Products'!$C$7:$C$299988,$C21,'Details-Products'!$D$7:$D$299988,$B21,'Details-Products'!$BM$7:$BM$299988,$AY$10, 'Details-Products'!$Y$7:$Y$299988,"Yes")</f>
        <v>0</v>
      </c>
      <c r="AZ21" s="247">
        <f>SUMIFS('Details-Products'!$AA$7:$AA$299988,'Details-Products'!$C$7:$C$299988,$C21,'Details-Products'!$D$7:$D$299988,$B21,'Details-Products'!$BM$7:$BM$299988,$AZ$10, 'Details-Products'!$Y$7:$Y$299988,"Yes")</f>
        <v>0</v>
      </c>
      <c r="BA21" s="244">
        <f>COUNTIFS('Details-Products'!$C$7:$C$299988,$C21,'Details-Products'!$D$7:$D$299988,$B21,'Details-Products'!$BM$7:$BM$299988,$BA$10)</f>
        <v>0</v>
      </c>
      <c r="BB21" s="245">
        <f>COUNTIFS('Details-Products'!$C$7:$C$299988,$C21,'Details-Products'!$D$7:$D$299988,$B21,'Details-Products'!$BM$7:$BM$299988,$BB$10, 'Details-Products'!$Y$7:$Y$299988,"Yes")</f>
        <v>0</v>
      </c>
      <c r="BC21" s="247">
        <f>SUMIFS('Details-Products'!$AA$7:$AA$299988,'Details-Products'!$C$7:$C$299988,$C21,'Details-Products'!$D$7:$D$299988,$B21,'Details-Products'!$BM$7:$BM$299988,$BC$10, 'Details-Products'!$Y$7:$Y$299988,"Yes")</f>
        <v>0</v>
      </c>
      <c r="BD21" s="244">
        <f>COUNTIFS('Details-Products'!$C$7:$C$299988,$C21,'Details-Products'!$D$7:$D$299988,$B21,'Details-Products'!$BM$7:$BM$299988,$BD$10)</f>
        <v>0</v>
      </c>
      <c r="BE21" s="245">
        <f>COUNTIFS('Details-Products'!$C$7:$C$299988,$C21,'Details-Products'!$D$7:$D$299988,$B21,'Details-Products'!$BM$7:$BM$299988,$BE$10, 'Details-Products'!$Y$7:$Y$299988,"Yes")</f>
        <v>0</v>
      </c>
      <c r="BF21" s="247">
        <f>SUMIFS('Details-Products'!$AA$7:$AA$299988,'Details-Products'!$C$7:$C$299988,$C21,'Details-Products'!$D$7:$D$299988,$B21,'Details-Products'!$BM$7:$BM$299988,$BF$10, 'Details-Products'!$Y$7:$Y$299988,"Yes")</f>
        <v>0</v>
      </c>
      <c r="BG21" s="244">
        <f>COUNTIFS('Details-Products'!$C$7:$C$299988,$C21,'Details-Products'!$D$7:$D$299988,$B21,'Details-Products'!$BM$7:$BM$299988,$BG$10)</f>
        <v>0</v>
      </c>
      <c r="BH21" s="245">
        <f>COUNTIFS('Details-Products'!$C$7:$C$299988,$C21,'Details-Products'!$D$7:$D$299988,$B21,'Details-Products'!$BM$7:$BM$299988,$BH$10, 'Details-Products'!$Y$7:$Y$299988,"Yes")</f>
        <v>0</v>
      </c>
      <c r="BI21" s="247">
        <f>SUMIFS('Details-Products'!$AA$7:$AA$299988,'Details-Products'!$C$7:$C$299988,$C21,'Details-Products'!$D$7:$D$299988,$B21,'Details-Products'!$BM$7:$BM$299988,$BI$10, 'Details-Products'!$Y$7:$Y$299988,"Yes")</f>
        <v>0</v>
      </c>
      <c r="BJ21" s="244">
        <f>COUNTIFS('Details-Products'!$C$7:$C$299988,$C21,'Details-Products'!$D$7:$D$299988,$B21,'Details-Products'!$BM$7:$BM$299988,$BJ$10)</f>
        <v>0</v>
      </c>
      <c r="BK21" s="245">
        <f>COUNTIFS('Details-Products'!$C$7:$C$299988,$C21,'Details-Products'!$D$7:$D$299988,$B21,'Details-Products'!$BM$7:$BM$299988,$BK$10, 'Details-Products'!$Y$7:$Y$299988,"Yes")</f>
        <v>0</v>
      </c>
      <c r="BL21" s="247">
        <f>SUMIFS('Details-Products'!$AA$7:$AA$299988,'Details-Products'!$C$7:$C$299988,$C21,'Details-Products'!$D$7:$D$299988,$B21,'Details-Products'!$BM$7:$BM$299988,$BL$10, 'Details-Products'!$Y$7:$Y$299988,"Yes")</f>
        <v>0</v>
      </c>
      <c r="BM21" s="245">
        <f t="shared" si="2"/>
        <v>0</v>
      </c>
      <c r="BN21" s="245">
        <f t="shared" si="3"/>
        <v>0</v>
      </c>
      <c r="BO21" s="248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20" t="s">
        <v>231</v>
      </c>
      <c r="E22" s="146">
        <f>COUNTIFS('Details-Products'!$C$7:$C$299988,$C22,'Details-Products'!$D$7:$D$299988,$B22,'Details-Products'!$BM$7:$BM$299988,$E$10)</f>
        <v>0</v>
      </c>
      <c r="F22" s="147">
        <f>COUNTIFS('Details-Products'!$C$7:$C$299988,$C22,'Details-Products'!$D$7:$D$299988,$B22,'Details-Products'!$BM$7:$BM$299988,$F$10, 'Details-Products'!$Y$7:$Y$299988,"Yes")</f>
        <v>0</v>
      </c>
      <c r="G22" s="148">
        <f>SUMIFS('Details-Products'!$AA$7:$AA$299988,'Details-Products'!$C$7:$C$299988,$C22,'Details-Products'!$D$7:$D$299988,$B22,'Details-Products'!$BM$7:$BM$299988,$G$10, 'Details-Products'!$Y$7:$Y$299988,"Yes")</f>
        <v>0</v>
      </c>
      <c r="H22" s="146">
        <f>COUNTIFS('Details-Products'!$C$7:$C$299988,$C22,'Details-Products'!$D$7:$D$299988,$B22,'Details-Products'!$BM$7:$BM$299988,$H$10)</f>
        <v>0</v>
      </c>
      <c r="I22" s="147">
        <f>COUNTIFS('Details-Products'!$C$7:$C$299988,$C22,'Details-Products'!$D$7:$D$299988,$B22,'Details-Products'!$BM$7:$BM$299988,$I$10, 'Details-Products'!$Y$7:$Y$299988,"Yes")</f>
        <v>0</v>
      </c>
      <c r="J22" s="148">
        <f>SUMIFS('Details-Products'!$AA$7:$AA$299988,'Details-Products'!$C$7:$C$299988,$C22,'Details-Products'!$D$7:$D$299988,$B22,'Details-Products'!$BM$7:$BM$299988,$J$10, 'Details-Products'!$Y$7:$Y$299988,"Yes")</f>
        <v>0</v>
      </c>
      <c r="K22" s="146">
        <f>COUNTIFS('Details-Products'!$C$7:$C$299988,$C22,'Details-Products'!$D$7:$D$299988,$B22,'Details-Products'!$BM$7:$BM$299988,$K$10)</f>
        <v>0</v>
      </c>
      <c r="L22" s="147">
        <f>COUNTIFS('Details-Products'!$C$7:$C$299988,$C22,'Details-Products'!$D$7:$D$299988,$B22,'Details-Products'!$BM$7:$BM$299988,$L$10, 'Details-Products'!$Y$7:$Y$299988,"Yes")</f>
        <v>0</v>
      </c>
      <c r="M22" s="148">
        <f>SUMIFS('Details-Products'!$AA$7:$AA$299988,'Details-Products'!$C$7:$C$299988,$C22,'Details-Products'!$D$7:$D$299988,$B22,'Details-Products'!$BM$7:$BM$299988,$M$10, 'Details-Products'!$Y$7:$Y$299988,"Yes")</f>
        <v>0</v>
      </c>
      <c r="N22" s="120">
        <f t="shared" si="5"/>
        <v>0</v>
      </c>
      <c r="O22" s="341">
        <f t="shared" si="6"/>
        <v>0</v>
      </c>
      <c r="P22" s="336">
        <f t="shared" si="7"/>
        <v>0</v>
      </c>
      <c r="Q22" s="336">
        <f>VLOOKUP(B22,Ttl_Inv!$A:$E,4,FALSE)</f>
        <v>0</v>
      </c>
      <c r="R22" s="98" t="str">
        <f t="shared" si="20"/>
        <v>-</v>
      </c>
      <c r="S22" s="82">
        <f>IFERROR(SUMIFS(Inactive_UPC!$T:$T,Inactive_UPC!$D:$D,$B22),"0")</f>
        <v>0</v>
      </c>
      <c r="T22" s="107" t="str">
        <f t="shared" si="8"/>
        <v>-</v>
      </c>
      <c r="U22" s="91">
        <f t="shared" si="15"/>
        <v>0</v>
      </c>
      <c r="V22" s="114" t="str">
        <f t="shared" si="9"/>
        <v>-</v>
      </c>
      <c r="W22" s="244">
        <f t="shared" si="16"/>
        <v>0</v>
      </c>
      <c r="X22" s="245">
        <f t="shared" si="16"/>
        <v>0</v>
      </c>
      <c r="Y22" s="246">
        <f t="shared" si="16"/>
        <v>0</v>
      </c>
      <c r="Z22" s="244">
        <f>COUNTIFS('Details-Products'!$C$7:$C$299988,$C22,'Details-Products'!$D$7:$D$299988,$B22,'Details-Products'!$BM$7:$BM$299988,$Z$10)</f>
        <v>0</v>
      </c>
      <c r="AA22" s="245">
        <f>COUNTIFS('Details-Products'!$C$7:$C$299988,$C22,'Details-Products'!$D$7:$D$299988,$B22,'Details-Products'!$BM$7:$BM$299988,$AA$10, 'Details-Products'!$Y$7:$Y$299988,"Yes")</f>
        <v>0</v>
      </c>
      <c r="AB22" s="247">
        <f>SUMIFS('Details-Products'!$AA$7:$AA$299988,'Details-Products'!$C$7:$C$299988,$C22,'Details-Products'!$D$7:$D$299988,$B22,'Details-Products'!$BM$7:$BM$299988,$AB$10, 'Details-Products'!$Y$7:$Y$299988,"Yes")</f>
        <v>0</v>
      </c>
      <c r="AC22" s="244">
        <f>COUNTIFS('Details-Products'!$C$7:$C$299988,$C22,'Details-Products'!$D$7:$D$299988,$B22,'Details-Products'!$BM$7:$BM$299988,$AC$10)</f>
        <v>0</v>
      </c>
      <c r="AD22" s="245">
        <f>COUNTIFS('Details-Products'!$C$7:$C$299988,$C22,'Details-Products'!$D$7:$D$299988,$B22,'Details-Products'!$BM$7:$BM$299988,$AD$10, 'Details-Products'!$Y$7:$Y$299988,"Yes")</f>
        <v>0</v>
      </c>
      <c r="AE22" s="247">
        <f>SUMIFS('Details-Products'!$AA$7:$AA$299988,'Details-Products'!$C$7:$C$299988,$C22,'Details-Products'!$D$7:$D$299988,$B22,'Details-Products'!$BM$7:$BM$299988,$AE$10, 'Details-Products'!$Y$7:$Y$299988,"Yes")</f>
        <v>0</v>
      </c>
      <c r="AF22" s="244">
        <f>COUNTIFS('Details-Products'!$C$7:$C$299988,$C22,'Details-Products'!$D$7:$D$299988,$B22,'Details-Products'!$BM$7:$BM$299988,$AF$10)</f>
        <v>0</v>
      </c>
      <c r="AG22" s="245">
        <f>COUNTIFS('Details-Products'!$C$7:$C$299988,$C22,'Details-Products'!$D$7:$D$299988,$B22,'Details-Products'!$BM$7:$BM$299988,$AG$10, 'Details-Products'!$Y$7:$Y$299988,"Yes")</f>
        <v>0</v>
      </c>
      <c r="AH22" s="247">
        <f>SUMIFS('Details-Products'!$AA$7:$AA$299988,'Details-Products'!$C$7:$C$299988,$C22,'Details-Products'!$D$7:$D$299988,$B22,'Details-Products'!$BM$7:$BM$299988,$AH$10, 'Details-Products'!$Y$7:$Y$299988,"Yes")</f>
        <v>0</v>
      </c>
      <c r="AI22" s="244">
        <f>COUNTIFS('Details-Products'!$C$7:$C$299988,$C22,'Details-Products'!$D$7:$D$299988,$B22,'Details-Products'!$BM$7:$BM$299988,$AI$10)</f>
        <v>0</v>
      </c>
      <c r="AJ22" s="245">
        <f>COUNTIFS('Details-Products'!$C$7:$C$299988,$C22,'Details-Products'!$D$7:$D$299988,$B22,'Details-Products'!$BM$7:$BM$299988,$AJ$10, 'Details-Products'!$Y$7:$Y$299988,"Yes")</f>
        <v>0</v>
      </c>
      <c r="AK22" s="247">
        <f>SUMIFS('Details-Products'!$AA$7:$AA$299988,'Details-Products'!$C$7:$C$299988,$C22,'Details-Products'!$D$7:$D$299988,$B22,'Details-Products'!$BM$7:$BM$299988,$AK$10, 'Details-Products'!$Y$7:$Y$299988,"Yes")</f>
        <v>0</v>
      </c>
      <c r="AL22" s="244">
        <f>COUNTIFS('Details-Products'!$C$7:$C$299988,$C22,'Details-Products'!$D$7:$D$299988,$B22,'Details-Products'!$BM$7:$BM$299988,$AL$10)</f>
        <v>0</v>
      </c>
      <c r="AM22" s="245">
        <f>COUNTIFS('Details-Products'!$C$7:$C$299988,$C22,'Details-Products'!$D$7:$D$299988,$B22,'Details-Products'!$BM$7:$BM$299988,$AM$10, 'Details-Products'!$Y$7:$Y$299988,"Yes")</f>
        <v>0</v>
      </c>
      <c r="AN22" s="247">
        <f>SUMIFS('Details-Products'!$AA$7:$AA$299988,'Details-Products'!$C$7:$C$299988,$C22,'Details-Products'!$D$7:$D$299988,$B22,'Details-Products'!$BM$7:$BM$299988,$AN$10, 'Details-Products'!$Y$7:$Y$299988,"Yes")</f>
        <v>0</v>
      </c>
      <c r="AO22" s="244">
        <f>COUNTIFS('Details-Products'!$C$7:$C$299988,$C22,'Details-Products'!$D$7:$D$299988,$B22,'Details-Products'!$BM$7:$BM$299988,$AO$10)</f>
        <v>0</v>
      </c>
      <c r="AP22" s="245">
        <f>COUNTIFS('Details-Products'!$C$7:$C$299988,$C22,'Details-Products'!$D$7:$D$299988,$B22,'Details-Products'!$BM$7:$BM$299988,$AP$10, 'Details-Products'!$Y$7:$Y$299988,"Yes")</f>
        <v>0</v>
      </c>
      <c r="AQ22" s="247">
        <f>SUMIFS('Details-Products'!$AA$7:$AA$299988,'Details-Products'!$C$7:$C$299988,$C22,'Details-Products'!$D$7:$D$299988,$B22,'Details-Products'!$BM$7:$BM$299988,$AQ$10, 'Details-Products'!$Y$7:$Y$299988,"Yes")</f>
        <v>0</v>
      </c>
      <c r="AR22" s="244">
        <f t="shared" si="17"/>
        <v>0</v>
      </c>
      <c r="AS22" s="245">
        <f t="shared" si="18"/>
        <v>0</v>
      </c>
      <c r="AT22" s="246">
        <f t="shared" si="19"/>
        <v>0</v>
      </c>
      <c r="AU22" s="244">
        <f>COUNTIFS('Details-Products'!$C$7:$C$299988,$C22,'Details-Products'!$D$7:$D$299988,$B22,'Details-Products'!$BM$7:$BM$299988,$AU$10)</f>
        <v>0</v>
      </c>
      <c r="AV22" s="245">
        <f>COUNTIFS('Details-Products'!$C$7:$C$299988,$C22,'Details-Products'!$D$7:$D$299988,$B22,'Details-Products'!$BM$7:$BM$299988,$AV$10, 'Details-Products'!$Y$7:$Y$299988,"Yes")</f>
        <v>0</v>
      </c>
      <c r="AW22" s="247">
        <f>SUMIFS('Details-Products'!$AA$7:$AA$299988,'Details-Products'!$C$7:$C$299988,$C22,'Details-Products'!$D$7:$D$299988,$B22,'Details-Products'!$BM$7:$BM$299988,$AW$10, 'Details-Products'!$Y$7:$Y$299988,"Yes")</f>
        <v>0</v>
      </c>
      <c r="AX22" s="244">
        <f>COUNTIFS('Details-Products'!$C$7:$C$299988,$C22,'Details-Products'!$D$7:$D$299988,$B22,'Details-Products'!$BM$7:$BM$299988,$AX$10)</f>
        <v>0</v>
      </c>
      <c r="AY22" s="245">
        <f>COUNTIFS('Details-Products'!$C$7:$C$299988,$C22,'Details-Products'!$D$7:$D$299988,$B22,'Details-Products'!$BM$7:$BM$299988,$AY$10, 'Details-Products'!$Y$7:$Y$299988,"Yes")</f>
        <v>0</v>
      </c>
      <c r="AZ22" s="247">
        <f>SUMIFS('Details-Products'!$AA$7:$AA$299988,'Details-Products'!$C$7:$C$299988,$C22,'Details-Products'!$D$7:$D$299988,$B22,'Details-Products'!$BM$7:$BM$299988,$AZ$10, 'Details-Products'!$Y$7:$Y$299988,"Yes")</f>
        <v>0</v>
      </c>
      <c r="BA22" s="244">
        <f>COUNTIFS('Details-Products'!$C$7:$C$299988,$C22,'Details-Products'!$D$7:$D$299988,$B22,'Details-Products'!$BM$7:$BM$299988,$BA$10)</f>
        <v>0</v>
      </c>
      <c r="BB22" s="245">
        <f>COUNTIFS('Details-Products'!$C$7:$C$299988,$C22,'Details-Products'!$D$7:$D$299988,$B22,'Details-Products'!$BM$7:$BM$299988,$BB$10, 'Details-Products'!$Y$7:$Y$299988,"Yes")</f>
        <v>0</v>
      </c>
      <c r="BC22" s="247">
        <f>SUMIFS('Details-Products'!$AA$7:$AA$299988,'Details-Products'!$C$7:$C$299988,$C22,'Details-Products'!$D$7:$D$299988,$B22,'Details-Products'!$BM$7:$BM$299988,$BC$10, 'Details-Products'!$Y$7:$Y$299988,"Yes")</f>
        <v>0</v>
      </c>
      <c r="BD22" s="244">
        <f>COUNTIFS('Details-Products'!$C$7:$C$299988,$C22,'Details-Products'!$D$7:$D$299988,$B22,'Details-Products'!$BM$7:$BM$299988,$BD$10)</f>
        <v>0</v>
      </c>
      <c r="BE22" s="245">
        <f>COUNTIFS('Details-Products'!$C$7:$C$299988,$C22,'Details-Products'!$D$7:$D$299988,$B22,'Details-Products'!$BM$7:$BM$299988,$BE$10, 'Details-Products'!$Y$7:$Y$299988,"Yes")</f>
        <v>0</v>
      </c>
      <c r="BF22" s="247">
        <f>SUMIFS('Details-Products'!$AA$7:$AA$299988,'Details-Products'!$C$7:$C$299988,$C22,'Details-Products'!$D$7:$D$299988,$B22,'Details-Products'!$BM$7:$BM$299988,$BF$10, 'Details-Products'!$Y$7:$Y$299988,"Yes")</f>
        <v>0</v>
      </c>
      <c r="BG22" s="244">
        <f>COUNTIFS('Details-Products'!$C$7:$C$299988,$C22,'Details-Products'!$D$7:$D$299988,$B22,'Details-Products'!$BM$7:$BM$299988,$BG$10)</f>
        <v>0</v>
      </c>
      <c r="BH22" s="245">
        <f>COUNTIFS('Details-Products'!$C$7:$C$299988,$C22,'Details-Products'!$D$7:$D$299988,$B22,'Details-Products'!$BM$7:$BM$299988,$BH$10, 'Details-Products'!$Y$7:$Y$299988,"Yes")</f>
        <v>0</v>
      </c>
      <c r="BI22" s="247">
        <f>SUMIFS('Details-Products'!$AA$7:$AA$299988,'Details-Products'!$C$7:$C$299988,$C22,'Details-Products'!$D$7:$D$299988,$B22,'Details-Products'!$BM$7:$BM$299988,$BI$10, 'Details-Products'!$Y$7:$Y$299988,"Yes")</f>
        <v>0</v>
      </c>
      <c r="BJ22" s="244">
        <f>COUNTIFS('Details-Products'!$C$7:$C$299988,$C22,'Details-Products'!$D$7:$D$299988,$B22,'Details-Products'!$BM$7:$BM$299988,$BJ$10)</f>
        <v>0</v>
      </c>
      <c r="BK22" s="245">
        <f>COUNTIFS('Details-Products'!$C$7:$C$299988,$C22,'Details-Products'!$D$7:$D$299988,$B22,'Details-Products'!$BM$7:$BM$299988,$BK$10, 'Details-Products'!$Y$7:$Y$299988,"Yes")</f>
        <v>0</v>
      </c>
      <c r="BL22" s="247">
        <f>SUMIFS('Details-Products'!$AA$7:$AA$299988,'Details-Products'!$C$7:$C$299988,$C22,'Details-Products'!$D$7:$D$299988,$B22,'Details-Products'!$BM$7:$BM$299988,$BL$10, 'Details-Products'!$Y$7:$Y$299988,"Yes")</f>
        <v>0</v>
      </c>
      <c r="BM22" s="245">
        <f t="shared" si="2"/>
        <v>0</v>
      </c>
      <c r="BN22" s="245">
        <f t="shared" si="3"/>
        <v>0</v>
      </c>
      <c r="BO22" s="248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19" t="s">
        <v>232</v>
      </c>
      <c r="E23" s="146">
        <f>COUNTIFS('Details-Products'!$C$7:$C$299988,$C23,'Details-Products'!$D$7:$D$299988,$B23,'Details-Products'!$BM$7:$BM$299988,$E$10)</f>
        <v>0</v>
      </c>
      <c r="F23" s="147">
        <f>COUNTIFS('Details-Products'!$C$7:$C$299988,$C23,'Details-Products'!$D$7:$D$299988,$B23,'Details-Products'!$BM$7:$BM$299988,$F$10, 'Details-Products'!$Y$7:$Y$299988,"Yes")</f>
        <v>0</v>
      </c>
      <c r="G23" s="148">
        <f>SUMIFS('Details-Products'!$AA$7:$AA$299988,'Details-Products'!$C$7:$C$299988,$C23,'Details-Products'!$D$7:$D$299988,$B23,'Details-Products'!$BM$7:$BM$299988,$G$10, 'Details-Products'!$Y$7:$Y$299988,"Yes")</f>
        <v>0</v>
      </c>
      <c r="H23" s="146">
        <f>COUNTIFS('Details-Products'!$C$7:$C$299988,$C23,'Details-Products'!$D$7:$D$299988,$B23,'Details-Products'!$BM$7:$BM$299988,$H$10)</f>
        <v>0</v>
      </c>
      <c r="I23" s="147">
        <f>COUNTIFS('Details-Products'!$C$7:$C$299988,$C23,'Details-Products'!$D$7:$D$299988,$B23,'Details-Products'!$BM$7:$BM$299988,$I$10, 'Details-Products'!$Y$7:$Y$299988,"Yes")</f>
        <v>0</v>
      </c>
      <c r="J23" s="148">
        <f>SUMIFS('Details-Products'!$AA$7:$AA$299988,'Details-Products'!$C$7:$C$299988,$C23,'Details-Products'!$D$7:$D$299988,$B23,'Details-Products'!$BM$7:$BM$299988,$J$10, 'Details-Products'!$Y$7:$Y$299988,"Yes")</f>
        <v>0</v>
      </c>
      <c r="K23" s="146">
        <f>COUNTIFS('Details-Products'!$C$7:$C$299988,$C23,'Details-Products'!$D$7:$D$299988,$B23,'Details-Products'!$BM$7:$BM$299988,$K$10)</f>
        <v>0</v>
      </c>
      <c r="L23" s="147">
        <f>COUNTIFS('Details-Products'!$C$7:$C$299988,$C23,'Details-Products'!$D$7:$D$299988,$B23,'Details-Products'!$BM$7:$BM$299988,$L$10, 'Details-Products'!$Y$7:$Y$299988,"Yes")</f>
        <v>0</v>
      </c>
      <c r="M23" s="148">
        <f>SUMIFS('Details-Products'!$AA$7:$AA$299988,'Details-Products'!$C$7:$C$299988,$C23,'Details-Products'!$D$7:$D$299988,$B23,'Details-Products'!$BM$7:$BM$299988,$M$10, 'Details-Products'!$Y$7:$Y$299988,"Yes")</f>
        <v>0</v>
      </c>
      <c r="N23" s="119">
        <f t="shared" si="5"/>
        <v>0</v>
      </c>
      <c r="O23" s="340">
        <f t="shared" si="6"/>
        <v>0</v>
      </c>
      <c r="P23" s="335">
        <f t="shared" si="7"/>
        <v>0</v>
      </c>
      <c r="Q23" s="335">
        <f>VLOOKUP(B23,Ttl_Inv!$A:$E,4,FALSE)</f>
        <v>0</v>
      </c>
      <c r="R23" s="97" t="str">
        <f t="shared" si="20"/>
        <v>-</v>
      </c>
      <c r="S23" s="80">
        <f>IFERROR(SUMIFS(Inactive_UPC!$T:$T,Inactive_UPC!$D:$D,$B23),"0")</f>
        <v>0</v>
      </c>
      <c r="T23" s="108" t="str">
        <f t="shared" si="8"/>
        <v>-</v>
      </c>
      <c r="U23" s="92">
        <f t="shared" si="15"/>
        <v>0</v>
      </c>
      <c r="V23" s="115" t="str">
        <f t="shared" si="9"/>
        <v>-</v>
      </c>
      <c r="W23" s="244">
        <f t="shared" si="16"/>
        <v>0</v>
      </c>
      <c r="X23" s="245">
        <f t="shared" si="16"/>
        <v>0</v>
      </c>
      <c r="Y23" s="246">
        <f t="shared" si="16"/>
        <v>0</v>
      </c>
      <c r="Z23" s="244">
        <f>COUNTIFS('Details-Products'!$C$7:$C$299988,$C23,'Details-Products'!$D$7:$D$299988,$B23,'Details-Products'!$BM$7:$BM$299988,$Z$10)</f>
        <v>0</v>
      </c>
      <c r="AA23" s="245">
        <f>COUNTIFS('Details-Products'!$C$7:$C$299988,$C23,'Details-Products'!$D$7:$D$299988,$B23,'Details-Products'!$BM$7:$BM$299988,$AA$10, 'Details-Products'!$Y$7:$Y$299988,"Yes")</f>
        <v>0</v>
      </c>
      <c r="AB23" s="247">
        <f>SUMIFS('Details-Products'!$AA$7:$AA$299988,'Details-Products'!$C$7:$C$299988,$C23,'Details-Products'!$D$7:$D$299988,$B23,'Details-Products'!$BM$7:$BM$299988,$AB$10, 'Details-Products'!$Y$7:$Y$299988,"Yes")</f>
        <v>0</v>
      </c>
      <c r="AC23" s="244">
        <f>COUNTIFS('Details-Products'!$C$7:$C$299988,$C23,'Details-Products'!$D$7:$D$299988,$B23,'Details-Products'!$BM$7:$BM$299988,$AC$10)</f>
        <v>0</v>
      </c>
      <c r="AD23" s="245">
        <f>COUNTIFS('Details-Products'!$C$7:$C$299988,$C23,'Details-Products'!$D$7:$D$299988,$B23,'Details-Products'!$BM$7:$BM$299988,$AD$10, 'Details-Products'!$Y$7:$Y$299988,"Yes")</f>
        <v>0</v>
      </c>
      <c r="AE23" s="247">
        <f>SUMIFS('Details-Products'!$AA$7:$AA$299988,'Details-Products'!$C$7:$C$299988,$C23,'Details-Products'!$D$7:$D$299988,$B23,'Details-Products'!$BM$7:$BM$299988,$AE$10, 'Details-Products'!$Y$7:$Y$299988,"Yes")</f>
        <v>0</v>
      </c>
      <c r="AF23" s="244">
        <f>COUNTIFS('Details-Products'!$C$7:$C$299988,$C23,'Details-Products'!$D$7:$D$299988,$B23,'Details-Products'!$BM$7:$BM$299988,$AF$10)</f>
        <v>0</v>
      </c>
      <c r="AG23" s="245">
        <f>COUNTIFS('Details-Products'!$C$7:$C$299988,$C23,'Details-Products'!$D$7:$D$299988,$B23,'Details-Products'!$BM$7:$BM$299988,$AG$10, 'Details-Products'!$Y$7:$Y$299988,"Yes")</f>
        <v>0</v>
      </c>
      <c r="AH23" s="247">
        <f>SUMIFS('Details-Products'!$AA$7:$AA$299988,'Details-Products'!$C$7:$C$299988,$C23,'Details-Products'!$D$7:$D$299988,$B23,'Details-Products'!$BM$7:$BM$299988,$AH$10, 'Details-Products'!$Y$7:$Y$299988,"Yes")</f>
        <v>0</v>
      </c>
      <c r="AI23" s="244">
        <f>COUNTIFS('Details-Products'!$C$7:$C$299988,$C23,'Details-Products'!$D$7:$D$299988,$B23,'Details-Products'!$BM$7:$BM$299988,$AI$10)</f>
        <v>0</v>
      </c>
      <c r="AJ23" s="245">
        <f>COUNTIFS('Details-Products'!$C$7:$C$299988,$C23,'Details-Products'!$D$7:$D$299988,$B23,'Details-Products'!$BM$7:$BM$299988,$AJ$10, 'Details-Products'!$Y$7:$Y$299988,"Yes")</f>
        <v>0</v>
      </c>
      <c r="AK23" s="247">
        <f>SUMIFS('Details-Products'!$AA$7:$AA$299988,'Details-Products'!$C$7:$C$299988,$C23,'Details-Products'!$D$7:$D$299988,$B23,'Details-Products'!$BM$7:$BM$299988,$AK$10, 'Details-Products'!$Y$7:$Y$299988,"Yes")</f>
        <v>0</v>
      </c>
      <c r="AL23" s="244">
        <f>COUNTIFS('Details-Products'!$C$7:$C$299988,$C23,'Details-Products'!$D$7:$D$299988,$B23,'Details-Products'!$BM$7:$BM$299988,$AL$10)</f>
        <v>0</v>
      </c>
      <c r="AM23" s="245">
        <f>COUNTIFS('Details-Products'!$C$7:$C$299988,$C23,'Details-Products'!$D$7:$D$299988,$B23,'Details-Products'!$BM$7:$BM$299988,$AM$10, 'Details-Products'!$Y$7:$Y$299988,"Yes")</f>
        <v>0</v>
      </c>
      <c r="AN23" s="247">
        <f>SUMIFS('Details-Products'!$AA$7:$AA$299988,'Details-Products'!$C$7:$C$299988,$C23,'Details-Products'!$D$7:$D$299988,$B23,'Details-Products'!$BM$7:$BM$299988,$AN$10, 'Details-Products'!$Y$7:$Y$299988,"Yes")</f>
        <v>0</v>
      </c>
      <c r="AO23" s="244">
        <f>COUNTIFS('Details-Products'!$C$7:$C$299988,$C23,'Details-Products'!$D$7:$D$299988,$B23,'Details-Products'!$BM$7:$BM$299988,$AO$10)</f>
        <v>0</v>
      </c>
      <c r="AP23" s="245">
        <f>COUNTIFS('Details-Products'!$C$7:$C$299988,$C23,'Details-Products'!$D$7:$D$299988,$B23,'Details-Products'!$BM$7:$BM$299988,$AP$10, 'Details-Products'!$Y$7:$Y$299988,"Yes")</f>
        <v>0</v>
      </c>
      <c r="AQ23" s="247">
        <f>SUMIFS('Details-Products'!$AA$7:$AA$299988,'Details-Products'!$C$7:$C$299988,$C23,'Details-Products'!$D$7:$D$299988,$B23,'Details-Products'!$BM$7:$BM$299988,$AQ$10, 'Details-Products'!$Y$7:$Y$299988,"Yes")</f>
        <v>0</v>
      </c>
      <c r="AR23" s="244">
        <f t="shared" si="17"/>
        <v>0</v>
      </c>
      <c r="AS23" s="245">
        <f t="shared" si="18"/>
        <v>0</v>
      </c>
      <c r="AT23" s="246">
        <f t="shared" si="19"/>
        <v>0</v>
      </c>
      <c r="AU23" s="244">
        <f>COUNTIFS('Details-Products'!$C$7:$C$299988,$C23,'Details-Products'!$D$7:$D$299988,$B23,'Details-Products'!$BM$7:$BM$299988,$AU$10)</f>
        <v>0</v>
      </c>
      <c r="AV23" s="245">
        <f>COUNTIFS('Details-Products'!$C$7:$C$299988,$C23,'Details-Products'!$D$7:$D$299988,$B23,'Details-Products'!$BM$7:$BM$299988,$AV$10, 'Details-Products'!$Y$7:$Y$299988,"Yes")</f>
        <v>0</v>
      </c>
      <c r="AW23" s="247">
        <f>SUMIFS('Details-Products'!$AA$7:$AA$299988,'Details-Products'!$C$7:$C$299988,$C23,'Details-Products'!$D$7:$D$299988,$B23,'Details-Products'!$BM$7:$BM$299988,$AW$10, 'Details-Products'!$Y$7:$Y$299988,"Yes")</f>
        <v>0</v>
      </c>
      <c r="AX23" s="244">
        <f>COUNTIFS('Details-Products'!$C$7:$C$299988,$C23,'Details-Products'!$D$7:$D$299988,$B23,'Details-Products'!$BM$7:$BM$299988,$AX$10)</f>
        <v>0</v>
      </c>
      <c r="AY23" s="245">
        <f>COUNTIFS('Details-Products'!$C$7:$C$299988,$C23,'Details-Products'!$D$7:$D$299988,$B23,'Details-Products'!$BM$7:$BM$299988,$AY$10, 'Details-Products'!$Y$7:$Y$299988,"Yes")</f>
        <v>0</v>
      </c>
      <c r="AZ23" s="247">
        <f>SUMIFS('Details-Products'!$AA$7:$AA$299988,'Details-Products'!$C$7:$C$299988,$C23,'Details-Products'!$D$7:$D$299988,$B23,'Details-Products'!$BM$7:$BM$299988,$AZ$10, 'Details-Products'!$Y$7:$Y$299988,"Yes")</f>
        <v>0</v>
      </c>
      <c r="BA23" s="244">
        <f>COUNTIFS('Details-Products'!$C$7:$C$299988,$C23,'Details-Products'!$D$7:$D$299988,$B23,'Details-Products'!$BM$7:$BM$299988,$BA$10)</f>
        <v>0</v>
      </c>
      <c r="BB23" s="245">
        <f>COUNTIFS('Details-Products'!$C$7:$C$299988,$C23,'Details-Products'!$D$7:$D$299988,$B23,'Details-Products'!$BM$7:$BM$299988,$BB$10, 'Details-Products'!$Y$7:$Y$299988,"Yes")</f>
        <v>0</v>
      </c>
      <c r="BC23" s="247">
        <f>SUMIFS('Details-Products'!$AA$7:$AA$299988,'Details-Products'!$C$7:$C$299988,$C23,'Details-Products'!$D$7:$D$299988,$B23,'Details-Products'!$BM$7:$BM$299988,$BC$10, 'Details-Products'!$Y$7:$Y$299988,"Yes")</f>
        <v>0</v>
      </c>
      <c r="BD23" s="244">
        <f>COUNTIFS('Details-Products'!$C$7:$C$299988,$C23,'Details-Products'!$D$7:$D$299988,$B23,'Details-Products'!$BM$7:$BM$299988,$BD$10)</f>
        <v>0</v>
      </c>
      <c r="BE23" s="245">
        <f>COUNTIFS('Details-Products'!$C$7:$C$299988,$C23,'Details-Products'!$D$7:$D$299988,$B23,'Details-Products'!$BM$7:$BM$299988,$BE$10, 'Details-Products'!$Y$7:$Y$299988,"Yes")</f>
        <v>0</v>
      </c>
      <c r="BF23" s="247">
        <f>SUMIFS('Details-Products'!$AA$7:$AA$299988,'Details-Products'!$C$7:$C$299988,$C23,'Details-Products'!$D$7:$D$299988,$B23,'Details-Products'!$BM$7:$BM$299988,$BF$10, 'Details-Products'!$Y$7:$Y$299988,"Yes")</f>
        <v>0</v>
      </c>
      <c r="BG23" s="244">
        <f>COUNTIFS('Details-Products'!$C$7:$C$299988,$C23,'Details-Products'!$D$7:$D$299988,$B23,'Details-Products'!$BM$7:$BM$299988,$BG$10)</f>
        <v>0</v>
      </c>
      <c r="BH23" s="245">
        <f>COUNTIFS('Details-Products'!$C$7:$C$299988,$C23,'Details-Products'!$D$7:$D$299988,$B23,'Details-Products'!$BM$7:$BM$299988,$BH$10, 'Details-Products'!$Y$7:$Y$299988,"Yes")</f>
        <v>0</v>
      </c>
      <c r="BI23" s="247">
        <f>SUMIFS('Details-Products'!$AA$7:$AA$299988,'Details-Products'!$C$7:$C$299988,$C23,'Details-Products'!$D$7:$D$299988,$B23,'Details-Products'!$BM$7:$BM$299988,$BI$10, 'Details-Products'!$Y$7:$Y$299988,"Yes")</f>
        <v>0</v>
      </c>
      <c r="BJ23" s="244">
        <f>COUNTIFS('Details-Products'!$C$7:$C$299988,$C23,'Details-Products'!$D$7:$D$299988,$B23,'Details-Products'!$BM$7:$BM$299988,$BJ$10)</f>
        <v>0</v>
      </c>
      <c r="BK23" s="245">
        <f>COUNTIFS('Details-Products'!$C$7:$C$299988,$C23,'Details-Products'!$D$7:$D$299988,$B23,'Details-Products'!$BM$7:$BM$299988,$BK$10, 'Details-Products'!$Y$7:$Y$299988,"Yes")</f>
        <v>0</v>
      </c>
      <c r="BL23" s="247">
        <f>SUMIFS('Details-Products'!$AA$7:$AA$299988,'Details-Products'!$C$7:$C$299988,$C23,'Details-Products'!$D$7:$D$299988,$B23,'Details-Products'!$BM$7:$BM$299988,$BL$10, 'Details-Products'!$Y$7:$Y$299988,"Yes")</f>
        <v>0</v>
      </c>
      <c r="BM23" s="245">
        <f t="shared" si="2"/>
        <v>0</v>
      </c>
      <c r="BN23" s="245">
        <f t="shared" si="3"/>
        <v>0</v>
      </c>
      <c r="BO23" s="248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20" t="s">
        <v>233</v>
      </c>
      <c r="E24" s="146">
        <f>COUNTIFS('Details-Products'!$C$7:$C$299988,$C24,'Details-Products'!$D$7:$D$299988,$B24,'Details-Products'!$BM$7:$BM$299988,$E$10)</f>
        <v>0</v>
      </c>
      <c r="F24" s="147">
        <f>COUNTIFS('Details-Products'!$C$7:$C$299988,$C24,'Details-Products'!$D$7:$D$299988,$B24,'Details-Products'!$BM$7:$BM$299988,$F$10, 'Details-Products'!$Y$7:$Y$299988,"Yes")</f>
        <v>0</v>
      </c>
      <c r="G24" s="148">
        <f>SUMIFS('Details-Products'!$AA$7:$AA$299988,'Details-Products'!$C$7:$C$299988,$C24,'Details-Products'!$D$7:$D$299988,$B24,'Details-Products'!$BM$7:$BM$299988,$G$10, 'Details-Products'!$Y$7:$Y$299988,"Yes")</f>
        <v>0</v>
      </c>
      <c r="H24" s="146">
        <f>COUNTIFS('Details-Products'!$C$7:$C$299988,$C24,'Details-Products'!$D$7:$D$299988,$B24,'Details-Products'!$BM$7:$BM$299988,$H$10)</f>
        <v>0</v>
      </c>
      <c r="I24" s="147">
        <f>COUNTIFS('Details-Products'!$C$7:$C$299988,$C24,'Details-Products'!$D$7:$D$299988,$B24,'Details-Products'!$BM$7:$BM$299988,$I$10, 'Details-Products'!$Y$7:$Y$299988,"Yes")</f>
        <v>0</v>
      </c>
      <c r="J24" s="148">
        <f>SUMIFS('Details-Products'!$AA$7:$AA$299988,'Details-Products'!$C$7:$C$299988,$C24,'Details-Products'!$D$7:$D$299988,$B24,'Details-Products'!$BM$7:$BM$299988,$J$10, 'Details-Products'!$Y$7:$Y$299988,"Yes")</f>
        <v>0</v>
      </c>
      <c r="K24" s="146">
        <f>COUNTIFS('Details-Products'!$C$7:$C$299988,$C24,'Details-Products'!$D$7:$D$299988,$B24,'Details-Products'!$BM$7:$BM$299988,$K$10)</f>
        <v>0</v>
      </c>
      <c r="L24" s="147">
        <f>COUNTIFS('Details-Products'!$C$7:$C$299988,$C24,'Details-Products'!$D$7:$D$299988,$B24,'Details-Products'!$BM$7:$BM$299988,$L$10, 'Details-Products'!$Y$7:$Y$299988,"Yes")</f>
        <v>0</v>
      </c>
      <c r="M24" s="148">
        <f>SUMIFS('Details-Products'!$AA$7:$AA$299988,'Details-Products'!$C$7:$C$299988,$C24,'Details-Products'!$D$7:$D$299988,$B24,'Details-Products'!$BM$7:$BM$299988,$M$10, 'Details-Products'!$Y$7:$Y$299988,"Yes")</f>
        <v>0</v>
      </c>
      <c r="N24" s="120">
        <f t="shared" si="5"/>
        <v>0</v>
      </c>
      <c r="O24" s="341">
        <f t="shared" si="6"/>
        <v>0</v>
      </c>
      <c r="P24" s="336">
        <f t="shared" si="7"/>
        <v>0</v>
      </c>
      <c r="Q24" s="336">
        <f>VLOOKUP(B24,Ttl_Inv!$A:$E,4,FALSE)</f>
        <v>0</v>
      </c>
      <c r="R24" s="98" t="str">
        <f t="shared" si="20"/>
        <v>-</v>
      </c>
      <c r="S24" s="82">
        <f>IFERROR(SUMIFS(Inactive_UPC!$T:$T,Inactive_UPC!$D:$D,$B24),"0")</f>
        <v>0</v>
      </c>
      <c r="T24" s="107" t="str">
        <f t="shared" si="8"/>
        <v>-</v>
      </c>
      <c r="U24" s="91">
        <f t="shared" si="15"/>
        <v>0</v>
      </c>
      <c r="V24" s="114" t="str">
        <f t="shared" si="9"/>
        <v>-</v>
      </c>
      <c r="W24" s="244">
        <f t="shared" si="16"/>
        <v>0</v>
      </c>
      <c r="X24" s="245">
        <f t="shared" si="16"/>
        <v>0</v>
      </c>
      <c r="Y24" s="246">
        <f t="shared" si="16"/>
        <v>0</v>
      </c>
      <c r="Z24" s="244">
        <f>COUNTIFS('Details-Products'!$C$7:$C$299988,$C24,'Details-Products'!$D$7:$D$299988,$B24,'Details-Products'!$BM$7:$BM$299988,$Z$10)</f>
        <v>0</v>
      </c>
      <c r="AA24" s="245">
        <f>COUNTIFS('Details-Products'!$C$7:$C$299988,$C24,'Details-Products'!$D$7:$D$299988,$B24,'Details-Products'!$BM$7:$BM$299988,$AA$10, 'Details-Products'!$Y$7:$Y$299988,"Yes")</f>
        <v>0</v>
      </c>
      <c r="AB24" s="247">
        <f>SUMIFS('Details-Products'!$AA$7:$AA$299988,'Details-Products'!$C$7:$C$299988,$C24,'Details-Products'!$D$7:$D$299988,$B24,'Details-Products'!$BM$7:$BM$299988,$AB$10, 'Details-Products'!$Y$7:$Y$299988,"Yes")</f>
        <v>0</v>
      </c>
      <c r="AC24" s="244">
        <f>COUNTIFS('Details-Products'!$C$7:$C$299988,$C24,'Details-Products'!$D$7:$D$299988,$B24,'Details-Products'!$BM$7:$BM$299988,$AC$10)</f>
        <v>0</v>
      </c>
      <c r="AD24" s="245">
        <f>COUNTIFS('Details-Products'!$C$7:$C$299988,$C24,'Details-Products'!$D$7:$D$299988,$B24,'Details-Products'!$BM$7:$BM$299988,$AD$10, 'Details-Products'!$Y$7:$Y$299988,"Yes")</f>
        <v>0</v>
      </c>
      <c r="AE24" s="247">
        <f>SUMIFS('Details-Products'!$AA$7:$AA$299988,'Details-Products'!$C$7:$C$299988,$C24,'Details-Products'!$D$7:$D$299988,$B24,'Details-Products'!$BM$7:$BM$299988,$AE$10, 'Details-Products'!$Y$7:$Y$299988,"Yes")</f>
        <v>0</v>
      </c>
      <c r="AF24" s="244">
        <f>COUNTIFS('Details-Products'!$C$7:$C$299988,$C24,'Details-Products'!$D$7:$D$299988,$B24,'Details-Products'!$BM$7:$BM$299988,$AF$10)</f>
        <v>0</v>
      </c>
      <c r="AG24" s="245">
        <f>COUNTIFS('Details-Products'!$C$7:$C$299988,$C24,'Details-Products'!$D$7:$D$299988,$B24,'Details-Products'!$BM$7:$BM$299988,$AG$10, 'Details-Products'!$Y$7:$Y$299988,"Yes")</f>
        <v>0</v>
      </c>
      <c r="AH24" s="247">
        <f>SUMIFS('Details-Products'!$AA$7:$AA$299988,'Details-Products'!$C$7:$C$299988,$C24,'Details-Products'!$D$7:$D$299988,$B24,'Details-Products'!$BM$7:$BM$299988,$AH$10, 'Details-Products'!$Y$7:$Y$299988,"Yes")</f>
        <v>0</v>
      </c>
      <c r="AI24" s="244">
        <f>COUNTIFS('Details-Products'!$C$7:$C$299988,$C24,'Details-Products'!$D$7:$D$299988,$B24,'Details-Products'!$BM$7:$BM$299988,$AI$10)</f>
        <v>0</v>
      </c>
      <c r="AJ24" s="245">
        <f>COUNTIFS('Details-Products'!$C$7:$C$299988,$C24,'Details-Products'!$D$7:$D$299988,$B24,'Details-Products'!$BM$7:$BM$299988,$AJ$10, 'Details-Products'!$Y$7:$Y$299988,"Yes")</f>
        <v>0</v>
      </c>
      <c r="AK24" s="247">
        <f>SUMIFS('Details-Products'!$AA$7:$AA$299988,'Details-Products'!$C$7:$C$299988,$C24,'Details-Products'!$D$7:$D$299988,$B24,'Details-Products'!$BM$7:$BM$299988,$AK$10, 'Details-Products'!$Y$7:$Y$299988,"Yes")</f>
        <v>0</v>
      </c>
      <c r="AL24" s="244">
        <f>COUNTIFS('Details-Products'!$C$7:$C$299988,$C24,'Details-Products'!$D$7:$D$299988,$B24,'Details-Products'!$BM$7:$BM$299988,$AL$10)</f>
        <v>0</v>
      </c>
      <c r="AM24" s="245">
        <f>COUNTIFS('Details-Products'!$C$7:$C$299988,$C24,'Details-Products'!$D$7:$D$299988,$B24,'Details-Products'!$BM$7:$BM$299988,$AM$10, 'Details-Products'!$Y$7:$Y$299988,"Yes")</f>
        <v>0</v>
      </c>
      <c r="AN24" s="247">
        <f>SUMIFS('Details-Products'!$AA$7:$AA$299988,'Details-Products'!$C$7:$C$299988,$C24,'Details-Products'!$D$7:$D$299988,$B24,'Details-Products'!$BM$7:$BM$299988,$AN$10, 'Details-Products'!$Y$7:$Y$299988,"Yes")</f>
        <v>0</v>
      </c>
      <c r="AO24" s="244">
        <f>COUNTIFS('Details-Products'!$C$7:$C$299988,$C24,'Details-Products'!$D$7:$D$299988,$B24,'Details-Products'!$BM$7:$BM$299988,$AO$10)</f>
        <v>0</v>
      </c>
      <c r="AP24" s="245">
        <f>COUNTIFS('Details-Products'!$C$7:$C$299988,$C24,'Details-Products'!$D$7:$D$299988,$B24,'Details-Products'!$BM$7:$BM$299988,$AP$10, 'Details-Products'!$Y$7:$Y$299988,"Yes")</f>
        <v>0</v>
      </c>
      <c r="AQ24" s="247">
        <f>SUMIFS('Details-Products'!$AA$7:$AA$299988,'Details-Products'!$C$7:$C$299988,$C24,'Details-Products'!$D$7:$D$299988,$B24,'Details-Products'!$BM$7:$BM$299988,$AQ$10, 'Details-Products'!$Y$7:$Y$299988,"Yes")</f>
        <v>0</v>
      </c>
      <c r="AR24" s="244">
        <f t="shared" si="17"/>
        <v>0</v>
      </c>
      <c r="AS24" s="245">
        <f t="shared" si="18"/>
        <v>0</v>
      </c>
      <c r="AT24" s="246">
        <f t="shared" si="19"/>
        <v>0</v>
      </c>
      <c r="AU24" s="244">
        <f>COUNTIFS('Details-Products'!$C$7:$C$299988,$C24,'Details-Products'!$D$7:$D$299988,$B24,'Details-Products'!$BM$7:$BM$299988,$AU$10)</f>
        <v>0</v>
      </c>
      <c r="AV24" s="245">
        <f>COUNTIFS('Details-Products'!$C$7:$C$299988,$C24,'Details-Products'!$D$7:$D$299988,$B24,'Details-Products'!$BM$7:$BM$299988,$AV$10, 'Details-Products'!$Y$7:$Y$299988,"Yes")</f>
        <v>0</v>
      </c>
      <c r="AW24" s="247">
        <f>SUMIFS('Details-Products'!$AA$7:$AA$299988,'Details-Products'!$C$7:$C$299988,$C24,'Details-Products'!$D$7:$D$299988,$B24,'Details-Products'!$BM$7:$BM$299988,$AW$10, 'Details-Products'!$Y$7:$Y$299988,"Yes")</f>
        <v>0</v>
      </c>
      <c r="AX24" s="244">
        <f>COUNTIFS('Details-Products'!$C$7:$C$299988,$C24,'Details-Products'!$D$7:$D$299988,$B24,'Details-Products'!$BM$7:$BM$299988,$AX$10)</f>
        <v>0</v>
      </c>
      <c r="AY24" s="245">
        <f>COUNTIFS('Details-Products'!$C$7:$C$299988,$C24,'Details-Products'!$D$7:$D$299988,$B24,'Details-Products'!$BM$7:$BM$299988,$AY$10, 'Details-Products'!$Y$7:$Y$299988,"Yes")</f>
        <v>0</v>
      </c>
      <c r="AZ24" s="247">
        <f>SUMIFS('Details-Products'!$AA$7:$AA$299988,'Details-Products'!$C$7:$C$299988,$C24,'Details-Products'!$D$7:$D$299988,$B24,'Details-Products'!$BM$7:$BM$299988,$AZ$10, 'Details-Products'!$Y$7:$Y$299988,"Yes")</f>
        <v>0</v>
      </c>
      <c r="BA24" s="244">
        <f>COUNTIFS('Details-Products'!$C$7:$C$299988,$C24,'Details-Products'!$D$7:$D$299988,$B24,'Details-Products'!$BM$7:$BM$299988,$BA$10)</f>
        <v>0</v>
      </c>
      <c r="BB24" s="245">
        <f>COUNTIFS('Details-Products'!$C$7:$C$299988,$C24,'Details-Products'!$D$7:$D$299988,$B24,'Details-Products'!$BM$7:$BM$299988,$BB$10, 'Details-Products'!$Y$7:$Y$299988,"Yes")</f>
        <v>0</v>
      </c>
      <c r="BC24" s="247">
        <f>SUMIFS('Details-Products'!$AA$7:$AA$299988,'Details-Products'!$C$7:$C$299988,$C24,'Details-Products'!$D$7:$D$299988,$B24,'Details-Products'!$BM$7:$BM$299988,$BC$10, 'Details-Products'!$Y$7:$Y$299988,"Yes")</f>
        <v>0</v>
      </c>
      <c r="BD24" s="244">
        <f>COUNTIFS('Details-Products'!$C$7:$C$299988,$C24,'Details-Products'!$D$7:$D$299988,$B24,'Details-Products'!$BM$7:$BM$299988,$BD$10)</f>
        <v>0</v>
      </c>
      <c r="BE24" s="245">
        <f>COUNTIFS('Details-Products'!$C$7:$C$299988,$C24,'Details-Products'!$D$7:$D$299988,$B24,'Details-Products'!$BM$7:$BM$299988,$BE$10, 'Details-Products'!$Y$7:$Y$299988,"Yes")</f>
        <v>0</v>
      </c>
      <c r="BF24" s="247">
        <f>SUMIFS('Details-Products'!$AA$7:$AA$299988,'Details-Products'!$C$7:$C$299988,$C24,'Details-Products'!$D$7:$D$299988,$B24,'Details-Products'!$BM$7:$BM$299988,$BF$10, 'Details-Products'!$Y$7:$Y$299988,"Yes")</f>
        <v>0</v>
      </c>
      <c r="BG24" s="244">
        <f>COUNTIFS('Details-Products'!$C$7:$C$299988,$C24,'Details-Products'!$D$7:$D$299988,$B24,'Details-Products'!$BM$7:$BM$299988,$BG$10)</f>
        <v>0</v>
      </c>
      <c r="BH24" s="245">
        <f>COUNTIFS('Details-Products'!$C$7:$C$299988,$C24,'Details-Products'!$D$7:$D$299988,$B24,'Details-Products'!$BM$7:$BM$299988,$BH$10, 'Details-Products'!$Y$7:$Y$299988,"Yes")</f>
        <v>0</v>
      </c>
      <c r="BI24" s="247">
        <f>SUMIFS('Details-Products'!$AA$7:$AA$299988,'Details-Products'!$C$7:$C$299988,$C24,'Details-Products'!$D$7:$D$299988,$B24,'Details-Products'!$BM$7:$BM$299988,$BI$10, 'Details-Products'!$Y$7:$Y$299988,"Yes")</f>
        <v>0</v>
      </c>
      <c r="BJ24" s="244">
        <f>COUNTIFS('Details-Products'!$C$7:$C$299988,$C24,'Details-Products'!$D$7:$D$299988,$B24,'Details-Products'!$BM$7:$BM$299988,$BJ$10)</f>
        <v>0</v>
      </c>
      <c r="BK24" s="245">
        <f>COUNTIFS('Details-Products'!$C$7:$C$299988,$C24,'Details-Products'!$D$7:$D$299988,$B24,'Details-Products'!$BM$7:$BM$299988,$BK$10, 'Details-Products'!$Y$7:$Y$299988,"Yes")</f>
        <v>0</v>
      </c>
      <c r="BL24" s="247">
        <f>SUMIFS('Details-Products'!$AA$7:$AA$299988,'Details-Products'!$C$7:$C$299988,$C24,'Details-Products'!$D$7:$D$299988,$B24,'Details-Products'!$BM$7:$BM$299988,$BL$10, 'Details-Products'!$Y$7:$Y$299988,"Yes")</f>
        <v>0</v>
      </c>
      <c r="BM24" s="245">
        <f t="shared" si="2"/>
        <v>0</v>
      </c>
      <c r="BN24" s="245">
        <f t="shared" si="3"/>
        <v>0</v>
      </c>
      <c r="BO24" s="248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19" t="s">
        <v>234</v>
      </c>
      <c r="E25" s="146">
        <f>COUNTIFS('Details-Products'!$C$7:$C$299988,$C25,'Details-Products'!$D$7:$D$299988,$B25,'Details-Products'!$BM$7:$BM$299988,$E$10)</f>
        <v>0</v>
      </c>
      <c r="F25" s="147">
        <f>COUNTIFS('Details-Products'!$C$7:$C$299988,$C25,'Details-Products'!$D$7:$D$299988,$B25,'Details-Products'!$BM$7:$BM$299988,$F$10, 'Details-Products'!$Y$7:$Y$299988,"Yes")</f>
        <v>0</v>
      </c>
      <c r="G25" s="148">
        <f>SUMIFS('Details-Products'!$AA$7:$AA$299988,'Details-Products'!$C$7:$C$299988,$C25,'Details-Products'!$D$7:$D$299988,$B25,'Details-Products'!$BM$7:$BM$299988,$G$10, 'Details-Products'!$Y$7:$Y$299988,"Yes")</f>
        <v>0</v>
      </c>
      <c r="H25" s="146">
        <f>COUNTIFS('Details-Products'!$C$7:$C$299988,$C25,'Details-Products'!$D$7:$D$299988,$B25,'Details-Products'!$BM$7:$BM$299988,$H$10)</f>
        <v>0</v>
      </c>
      <c r="I25" s="147">
        <f>COUNTIFS('Details-Products'!$C$7:$C$299988,$C25,'Details-Products'!$D$7:$D$299988,$B25,'Details-Products'!$BM$7:$BM$299988,$I$10, 'Details-Products'!$Y$7:$Y$299988,"Yes")</f>
        <v>0</v>
      </c>
      <c r="J25" s="148">
        <f>SUMIFS('Details-Products'!$AA$7:$AA$299988,'Details-Products'!$C$7:$C$299988,$C25,'Details-Products'!$D$7:$D$299988,$B25,'Details-Products'!$BM$7:$BM$299988,$J$10, 'Details-Products'!$Y$7:$Y$299988,"Yes")</f>
        <v>0</v>
      </c>
      <c r="K25" s="146">
        <f>COUNTIFS('Details-Products'!$C$7:$C$299988,$C25,'Details-Products'!$D$7:$D$299988,$B25,'Details-Products'!$BM$7:$BM$299988,$K$10)</f>
        <v>0</v>
      </c>
      <c r="L25" s="147">
        <f>COUNTIFS('Details-Products'!$C$7:$C$299988,$C25,'Details-Products'!$D$7:$D$299988,$B25,'Details-Products'!$BM$7:$BM$299988,$L$10, 'Details-Products'!$Y$7:$Y$299988,"Yes")</f>
        <v>0</v>
      </c>
      <c r="M25" s="148">
        <f>SUMIFS('Details-Products'!$AA$7:$AA$299988,'Details-Products'!$C$7:$C$299988,$C25,'Details-Products'!$D$7:$D$299988,$B25,'Details-Products'!$BM$7:$BM$299988,$M$10, 'Details-Products'!$Y$7:$Y$299988,"Yes")</f>
        <v>0</v>
      </c>
      <c r="N25" s="119">
        <f t="shared" si="5"/>
        <v>0</v>
      </c>
      <c r="O25" s="340">
        <f t="shared" si="6"/>
        <v>0</v>
      </c>
      <c r="P25" s="335">
        <f t="shared" si="7"/>
        <v>0</v>
      </c>
      <c r="Q25" s="335">
        <f>VLOOKUP(B25,Ttl_Inv!$A:$E,4,FALSE)</f>
        <v>0</v>
      </c>
      <c r="R25" s="97" t="str">
        <f t="shared" si="20"/>
        <v>-</v>
      </c>
      <c r="S25" s="80">
        <f>IFERROR(SUMIFS(Inactive_UPC!$T:$T,Inactive_UPC!$D:$D,$B25),"0")</f>
        <v>0</v>
      </c>
      <c r="T25" s="108" t="str">
        <f t="shared" si="8"/>
        <v>-</v>
      </c>
      <c r="U25" s="92">
        <f t="shared" si="15"/>
        <v>0</v>
      </c>
      <c r="V25" s="115" t="str">
        <f t="shared" si="9"/>
        <v>-</v>
      </c>
      <c r="W25" s="244">
        <f t="shared" si="16"/>
        <v>0</v>
      </c>
      <c r="X25" s="245">
        <f t="shared" si="16"/>
        <v>0</v>
      </c>
      <c r="Y25" s="246">
        <f t="shared" si="16"/>
        <v>0</v>
      </c>
      <c r="Z25" s="244">
        <f>COUNTIFS('Details-Products'!$C$7:$C$299988,$C25,'Details-Products'!$D$7:$D$299988,$B25,'Details-Products'!$BM$7:$BM$299988,$Z$10)</f>
        <v>0</v>
      </c>
      <c r="AA25" s="245">
        <f>COUNTIFS('Details-Products'!$C$7:$C$299988,$C25,'Details-Products'!$D$7:$D$299988,$B25,'Details-Products'!$BM$7:$BM$299988,$AA$10, 'Details-Products'!$Y$7:$Y$299988,"Yes")</f>
        <v>0</v>
      </c>
      <c r="AB25" s="247">
        <f>SUMIFS('Details-Products'!$AA$7:$AA$299988,'Details-Products'!$C$7:$C$299988,$C25,'Details-Products'!$D$7:$D$299988,$B25,'Details-Products'!$BM$7:$BM$299988,$AB$10, 'Details-Products'!$Y$7:$Y$299988,"Yes")</f>
        <v>0</v>
      </c>
      <c r="AC25" s="244">
        <f>COUNTIFS('Details-Products'!$C$7:$C$299988,$C25,'Details-Products'!$D$7:$D$299988,$B25,'Details-Products'!$BM$7:$BM$299988,$AC$10)</f>
        <v>0</v>
      </c>
      <c r="AD25" s="245">
        <f>COUNTIFS('Details-Products'!$C$7:$C$299988,$C25,'Details-Products'!$D$7:$D$299988,$B25,'Details-Products'!$BM$7:$BM$299988,$AD$10, 'Details-Products'!$Y$7:$Y$299988,"Yes")</f>
        <v>0</v>
      </c>
      <c r="AE25" s="247">
        <f>SUMIFS('Details-Products'!$AA$7:$AA$299988,'Details-Products'!$C$7:$C$299988,$C25,'Details-Products'!$D$7:$D$299988,$B25,'Details-Products'!$BM$7:$BM$299988,$AE$10, 'Details-Products'!$Y$7:$Y$299988,"Yes")</f>
        <v>0</v>
      </c>
      <c r="AF25" s="244">
        <f>COUNTIFS('Details-Products'!$C$7:$C$299988,$C25,'Details-Products'!$D$7:$D$299988,$B25,'Details-Products'!$BM$7:$BM$299988,$AF$10)</f>
        <v>0</v>
      </c>
      <c r="AG25" s="245">
        <f>COUNTIFS('Details-Products'!$C$7:$C$299988,$C25,'Details-Products'!$D$7:$D$299988,$B25,'Details-Products'!$BM$7:$BM$299988,$AG$10, 'Details-Products'!$Y$7:$Y$299988,"Yes")</f>
        <v>0</v>
      </c>
      <c r="AH25" s="247">
        <f>SUMIFS('Details-Products'!$AA$7:$AA$299988,'Details-Products'!$C$7:$C$299988,$C25,'Details-Products'!$D$7:$D$299988,$B25,'Details-Products'!$BM$7:$BM$299988,$AH$10, 'Details-Products'!$Y$7:$Y$299988,"Yes")</f>
        <v>0</v>
      </c>
      <c r="AI25" s="244">
        <f>COUNTIFS('Details-Products'!$C$7:$C$299988,$C25,'Details-Products'!$D$7:$D$299988,$B25,'Details-Products'!$BM$7:$BM$299988,$AI$10)</f>
        <v>0</v>
      </c>
      <c r="AJ25" s="245">
        <f>COUNTIFS('Details-Products'!$C$7:$C$299988,$C25,'Details-Products'!$D$7:$D$299988,$B25,'Details-Products'!$BM$7:$BM$299988,$AJ$10, 'Details-Products'!$Y$7:$Y$299988,"Yes")</f>
        <v>0</v>
      </c>
      <c r="AK25" s="247">
        <f>SUMIFS('Details-Products'!$AA$7:$AA$299988,'Details-Products'!$C$7:$C$299988,$C25,'Details-Products'!$D$7:$D$299988,$B25,'Details-Products'!$BM$7:$BM$299988,$AK$10, 'Details-Products'!$Y$7:$Y$299988,"Yes")</f>
        <v>0</v>
      </c>
      <c r="AL25" s="244">
        <f>COUNTIFS('Details-Products'!$C$7:$C$299988,$C25,'Details-Products'!$D$7:$D$299988,$B25,'Details-Products'!$BM$7:$BM$299988,$AL$10)</f>
        <v>0</v>
      </c>
      <c r="AM25" s="245">
        <f>COUNTIFS('Details-Products'!$C$7:$C$299988,$C25,'Details-Products'!$D$7:$D$299988,$B25,'Details-Products'!$BM$7:$BM$299988,$AM$10, 'Details-Products'!$Y$7:$Y$299988,"Yes")</f>
        <v>0</v>
      </c>
      <c r="AN25" s="247">
        <f>SUMIFS('Details-Products'!$AA$7:$AA$299988,'Details-Products'!$C$7:$C$299988,$C25,'Details-Products'!$D$7:$D$299988,$B25,'Details-Products'!$BM$7:$BM$299988,$AN$10, 'Details-Products'!$Y$7:$Y$299988,"Yes")</f>
        <v>0</v>
      </c>
      <c r="AO25" s="244">
        <f>COUNTIFS('Details-Products'!$C$7:$C$299988,$C25,'Details-Products'!$D$7:$D$299988,$B25,'Details-Products'!$BM$7:$BM$299988,$AO$10)</f>
        <v>0</v>
      </c>
      <c r="AP25" s="245">
        <f>COUNTIFS('Details-Products'!$C$7:$C$299988,$C25,'Details-Products'!$D$7:$D$299988,$B25,'Details-Products'!$BM$7:$BM$299988,$AP$10, 'Details-Products'!$Y$7:$Y$299988,"Yes")</f>
        <v>0</v>
      </c>
      <c r="AQ25" s="247">
        <f>SUMIFS('Details-Products'!$AA$7:$AA$299988,'Details-Products'!$C$7:$C$299988,$C25,'Details-Products'!$D$7:$D$299988,$B25,'Details-Products'!$BM$7:$BM$299988,$AQ$10, 'Details-Products'!$Y$7:$Y$299988,"Yes")</f>
        <v>0</v>
      </c>
      <c r="AR25" s="244">
        <f t="shared" si="17"/>
        <v>0</v>
      </c>
      <c r="AS25" s="245">
        <f t="shared" si="18"/>
        <v>0</v>
      </c>
      <c r="AT25" s="246">
        <f t="shared" si="19"/>
        <v>0</v>
      </c>
      <c r="AU25" s="244">
        <f>COUNTIFS('Details-Products'!$C$7:$C$299988,$C25,'Details-Products'!$D$7:$D$299988,$B25,'Details-Products'!$BM$7:$BM$299988,$AU$10)</f>
        <v>0</v>
      </c>
      <c r="AV25" s="245">
        <f>COUNTIFS('Details-Products'!$C$7:$C$299988,$C25,'Details-Products'!$D$7:$D$299988,$B25,'Details-Products'!$BM$7:$BM$299988,$AV$10, 'Details-Products'!$Y$7:$Y$299988,"Yes")</f>
        <v>0</v>
      </c>
      <c r="AW25" s="247">
        <f>SUMIFS('Details-Products'!$AA$7:$AA$299988,'Details-Products'!$C$7:$C$299988,$C25,'Details-Products'!$D$7:$D$299988,$B25,'Details-Products'!$BM$7:$BM$299988,$AW$10, 'Details-Products'!$Y$7:$Y$299988,"Yes")</f>
        <v>0</v>
      </c>
      <c r="AX25" s="244">
        <f>COUNTIFS('Details-Products'!$C$7:$C$299988,$C25,'Details-Products'!$D$7:$D$299988,$B25,'Details-Products'!$BM$7:$BM$299988,$AX$10)</f>
        <v>0</v>
      </c>
      <c r="AY25" s="245">
        <f>COUNTIFS('Details-Products'!$C$7:$C$299988,$C25,'Details-Products'!$D$7:$D$299988,$B25,'Details-Products'!$BM$7:$BM$299988,$AY$10, 'Details-Products'!$Y$7:$Y$299988,"Yes")</f>
        <v>0</v>
      </c>
      <c r="AZ25" s="247">
        <f>SUMIFS('Details-Products'!$AA$7:$AA$299988,'Details-Products'!$C$7:$C$299988,$C25,'Details-Products'!$D$7:$D$299988,$B25,'Details-Products'!$BM$7:$BM$299988,$AZ$10, 'Details-Products'!$Y$7:$Y$299988,"Yes")</f>
        <v>0</v>
      </c>
      <c r="BA25" s="244">
        <f>COUNTIFS('Details-Products'!$C$7:$C$299988,$C25,'Details-Products'!$D$7:$D$299988,$B25,'Details-Products'!$BM$7:$BM$299988,$BA$10)</f>
        <v>0</v>
      </c>
      <c r="BB25" s="245">
        <f>COUNTIFS('Details-Products'!$C$7:$C$299988,$C25,'Details-Products'!$D$7:$D$299988,$B25,'Details-Products'!$BM$7:$BM$299988,$BB$10, 'Details-Products'!$Y$7:$Y$299988,"Yes")</f>
        <v>0</v>
      </c>
      <c r="BC25" s="247">
        <f>SUMIFS('Details-Products'!$AA$7:$AA$299988,'Details-Products'!$C$7:$C$299988,$C25,'Details-Products'!$D$7:$D$299988,$B25,'Details-Products'!$BM$7:$BM$299988,$BC$10, 'Details-Products'!$Y$7:$Y$299988,"Yes")</f>
        <v>0</v>
      </c>
      <c r="BD25" s="244">
        <f>COUNTIFS('Details-Products'!$C$7:$C$299988,$C25,'Details-Products'!$D$7:$D$299988,$B25,'Details-Products'!$BM$7:$BM$299988,$BD$10)</f>
        <v>0</v>
      </c>
      <c r="BE25" s="245">
        <f>COUNTIFS('Details-Products'!$C$7:$C$299988,$C25,'Details-Products'!$D$7:$D$299988,$B25,'Details-Products'!$BM$7:$BM$299988,$BE$10, 'Details-Products'!$Y$7:$Y$299988,"Yes")</f>
        <v>0</v>
      </c>
      <c r="BF25" s="247">
        <f>SUMIFS('Details-Products'!$AA$7:$AA$299988,'Details-Products'!$C$7:$C$299988,$C25,'Details-Products'!$D$7:$D$299988,$B25,'Details-Products'!$BM$7:$BM$299988,$BF$10, 'Details-Products'!$Y$7:$Y$299988,"Yes")</f>
        <v>0</v>
      </c>
      <c r="BG25" s="244">
        <f>COUNTIFS('Details-Products'!$C$7:$C$299988,$C25,'Details-Products'!$D$7:$D$299988,$B25,'Details-Products'!$BM$7:$BM$299988,$BG$10)</f>
        <v>0</v>
      </c>
      <c r="BH25" s="245">
        <f>COUNTIFS('Details-Products'!$C$7:$C$299988,$C25,'Details-Products'!$D$7:$D$299988,$B25,'Details-Products'!$BM$7:$BM$299988,$BH$10, 'Details-Products'!$Y$7:$Y$299988,"Yes")</f>
        <v>0</v>
      </c>
      <c r="BI25" s="247">
        <f>SUMIFS('Details-Products'!$AA$7:$AA$299988,'Details-Products'!$C$7:$C$299988,$C25,'Details-Products'!$D$7:$D$299988,$B25,'Details-Products'!$BM$7:$BM$299988,$BI$10, 'Details-Products'!$Y$7:$Y$299988,"Yes")</f>
        <v>0</v>
      </c>
      <c r="BJ25" s="244">
        <f>COUNTIFS('Details-Products'!$C$7:$C$299988,$C25,'Details-Products'!$D$7:$D$299988,$B25,'Details-Products'!$BM$7:$BM$299988,$BJ$10)</f>
        <v>0</v>
      </c>
      <c r="BK25" s="245">
        <f>COUNTIFS('Details-Products'!$C$7:$C$299988,$C25,'Details-Products'!$D$7:$D$299988,$B25,'Details-Products'!$BM$7:$BM$299988,$BK$10, 'Details-Products'!$Y$7:$Y$299988,"Yes")</f>
        <v>0</v>
      </c>
      <c r="BL25" s="247">
        <f>SUMIFS('Details-Products'!$AA$7:$AA$299988,'Details-Products'!$C$7:$C$299988,$C25,'Details-Products'!$D$7:$D$299988,$B25,'Details-Products'!$BM$7:$BM$299988,$BL$10, 'Details-Products'!$Y$7:$Y$299988,"Yes")</f>
        <v>0</v>
      </c>
      <c r="BM25" s="245">
        <f t="shared" si="2"/>
        <v>0</v>
      </c>
      <c r="BN25" s="245">
        <f t="shared" si="3"/>
        <v>0</v>
      </c>
      <c r="BO25" s="248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20" t="s">
        <v>235</v>
      </c>
      <c r="E26" s="146">
        <f>COUNTIFS('Details-Products'!$C$7:$C$299988,$C26,'Details-Products'!$D$7:$D$299988,$B26,'Details-Products'!$BM$7:$BM$299988,$E$10)</f>
        <v>0</v>
      </c>
      <c r="F26" s="147">
        <f>COUNTIFS('Details-Products'!$C$7:$C$299988,$C26,'Details-Products'!$D$7:$D$299988,$B26,'Details-Products'!$BM$7:$BM$299988,$F$10, 'Details-Products'!$Y$7:$Y$299988,"Yes")</f>
        <v>0</v>
      </c>
      <c r="G26" s="148">
        <f>SUMIFS('Details-Products'!$AA$7:$AA$299988,'Details-Products'!$C$7:$C$299988,$C26,'Details-Products'!$D$7:$D$299988,$B26,'Details-Products'!$BM$7:$BM$299988,$G$10, 'Details-Products'!$Y$7:$Y$299988,"Yes")</f>
        <v>0</v>
      </c>
      <c r="H26" s="146">
        <f>COUNTIFS('Details-Products'!$C$7:$C$299988,$C26,'Details-Products'!$D$7:$D$299988,$B26,'Details-Products'!$BM$7:$BM$299988,$H$10)</f>
        <v>0</v>
      </c>
      <c r="I26" s="147">
        <f>COUNTIFS('Details-Products'!$C$7:$C$299988,$C26,'Details-Products'!$D$7:$D$299988,$B26,'Details-Products'!$BM$7:$BM$299988,$I$10, 'Details-Products'!$Y$7:$Y$299988,"Yes")</f>
        <v>0</v>
      </c>
      <c r="J26" s="148">
        <f>SUMIFS('Details-Products'!$AA$7:$AA$299988,'Details-Products'!$C$7:$C$299988,$C26,'Details-Products'!$D$7:$D$299988,$B26,'Details-Products'!$BM$7:$BM$299988,$J$10, 'Details-Products'!$Y$7:$Y$299988,"Yes")</f>
        <v>0</v>
      </c>
      <c r="K26" s="146">
        <f>COUNTIFS('Details-Products'!$C$7:$C$299988,$C26,'Details-Products'!$D$7:$D$299988,$B26,'Details-Products'!$BM$7:$BM$299988,$K$10)</f>
        <v>0</v>
      </c>
      <c r="L26" s="147">
        <f>COUNTIFS('Details-Products'!$C$7:$C$299988,$C26,'Details-Products'!$D$7:$D$299988,$B26,'Details-Products'!$BM$7:$BM$299988,$L$10, 'Details-Products'!$Y$7:$Y$299988,"Yes")</f>
        <v>0</v>
      </c>
      <c r="M26" s="148">
        <f>SUMIFS('Details-Products'!$AA$7:$AA$299988,'Details-Products'!$C$7:$C$299988,$C26,'Details-Products'!$D$7:$D$299988,$B26,'Details-Products'!$BM$7:$BM$299988,$M$10, 'Details-Products'!$Y$7:$Y$299988,"Yes")</f>
        <v>0</v>
      </c>
      <c r="N26" s="120">
        <f t="shared" si="5"/>
        <v>0</v>
      </c>
      <c r="O26" s="341">
        <f t="shared" si="6"/>
        <v>0</v>
      </c>
      <c r="P26" s="336">
        <f t="shared" si="7"/>
        <v>0</v>
      </c>
      <c r="Q26" s="336">
        <f>VLOOKUP(B26,Ttl_Inv!$A:$E,4,FALSE)</f>
        <v>0</v>
      </c>
      <c r="R26" s="98" t="str">
        <f t="shared" si="20"/>
        <v>-</v>
      </c>
      <c r="S26" s="82">
        <f>IFERROR(SUMIFS(Inactive_UPC!$T:$T,Inactive_UPC!$D:$D,$B26),"0")</f>
        <v>0</v>
      </c>
      <c r="T26" s="107" t="str">
        <f t="shared" si="8"/>
        <v>-</v>
      </c>
      <c r="U26" s="91">
        <f t="shared" si="15"/>
        <v>0</v>
      </c>
      <c r="V26" s="114" t="str">
        <f t="shared" si="9"/>
        <v>-</v>
      </c>
      <c r="W26" s="244">
        <f t="shared" si="16"/>
        <v>0</v>
      </c>
      <c r="X26" s="245">
        <f t="shared" si="16"/>
        <v>0</v>
      </c>
      <c r="Y26" s="246">
        <f t="shared" si="16"/>
        <v>0</v>
      </c>
      <c r="Z26" s="244">
        <f>COUNTIFS('Details-Products'!$C$7:$C$299988,$C26,'Details-Products'!$D$7:$D$299988,$B26,'Details-Products'!$BM$7:$BM$299988,$Z$10)</f>
        <v>0</v>
      </c>
      <c r="AA26" s="245">
        <f>COUNTIFS('Details-Products'!$C$7:$C$299988,$C26,'Details-Products'!$D$7:$D$299988,$B26,'Details-Products'!$BM$7:$BM$299988,$AA$10, 'Details-Products'!$Y$7:$Y$299988,"Yes")</f>
        <v>0</v>
      </c>
      <c r="AB26" s="247">
        <f>SUMIFS('Details-Products'!$AA$7:$AA$299988,'Details-Products'!$C$7:$C$299988,$C26,'Details-Products'!$D$7:$D$299988,$B26,'Details-Products'!$BM$7:$BM$299988,$AB$10, 'Details-Products'!$Y$7:$Y$299988,"Yes")</f>
        <v>0</v>
      </c>
      <c r="AC26" s="244">
        <f>COUNTIFS('Details-Products'!$C$7:$C$299988,$C26,'Details-Products'!$D$7:$D$299988,$B26,'Details-Products'!$BM$7:$BM$299988,$AC$10)</f>
        <v>0</v>
      </c>
      <c r="AD26" s="245">
        <f>COUNTIFS('Details-Products'!$C$7:$C$299988,$C26,'Details-Products'!$D$7:$D$299988,$B26,'Details-Products'!$BM$7:$BM$299988,$AD$10, 'Details-Products'!$Y$7:$Y$299988,"Yes")</f>
        <v>0</v>
      </c>
      <c r="AE26" s="247">
        <f>SUMIFS('Details-Products'!$AA$7:$AA$299988,'Details-Products'!$C$7:$C$299988,$C26,'Details-Products'!$D$7:$D$299988,$B26,'Details-Products'!$BM$7:$BM$299988,$AE$10, 'Details-Products'!$Y$7:$Y$299988,"Yes")</f>
        <v>0</v>
      </c>
      <c r="AF26" s="244">
        <f>COUNTIFS('Details-Products'!$C$7:$C$299988,$C26,'Details-Products'!$D$7:$D$299988,$B26,'Details-Products'!$BM$7:$BM$299988,$AF$10)</f>
        <v>0</v>
      </c>
      <c r="AG26" s="245">
        <f>COUNTIFS('Details-Products'!$C$7:$C$299988,$C26,'Details-Products'!$D$7:$D$299988,$B26,'Details-Products'!$BM$7:$BM$299988,$AG$10, 'Details-Products'!$Y$7:$Y$299988,"Yes")</f>
        <v>0</v>
      </c>
      <c r="AH26" s="247">
        <f>SUMIFS('Details-Products'!$AA$7:$AA$299988,'Details-Products'!$C$7:$C$299988,$C26,'Details-Products'!$D$7:$D$299988,$B26,'Details-Products'!$BM$7:$BM$299988,$AH$10, 'Details-Products'!$Y$7:$Y$299988,"Yes")</f>
        <v>0</v>
      </c>
      <c r="AI26" s="244">
        <f>COUNTIFS('Details-Products'!$C$7:$C$299988,$C26,'Details-Products'!$D$7:$D$299988,$B26,'Details-Products'!$BM$7:$BM$299988,$AI$10)</f>
        <v>0</v>
      </c>
      <c r="AJ26" s="245">
        <f>COUNTIFS('Details-Products'!$C$7:$C$299988,$C26,'Details-Products'!$D$7:$D$299988,$B26,'Details-Products'!$BM$7:$BM$299988,$AJ$10, 'Details-Products'!$Y$7:$Y$299988,"Yes")</f>
        <v>0</v>
      </c>
      <c r="AK26" s="247">
        <f>SUMIFS('Details-Products'!$AA$7:$AA$299988,'Details-Products'!$C$7:$C$299988,$C26,'Details-Products'!$D$7:$D$299988,$B26,'Details-Products'!$BM$7:$BM$299988,$AK$10, 'Details-Products'!$Y$7:$Y$299988,"Yes")</f>
        <v>0</v>
      </c>
      <c r="AL26" s="244">
        <f>COUNTIFS('Details-Products'!$C$7:$C$299988,$C26,'Details-Products'!$D$7:$D$299988,$B26,'Details-Products'!$BM$7:$BM$299988,$AL$10)</f>
        <v>0</v>
      </c>
      <c r="AM26" s="245">
        <f>COUNTIFS('Details-Products'!$C$7:$C$299988,$C26,'Details-Products'!$D$7:$D$299988,$B26,'Details-Products'!$BM$7:$BM$299988,$AM$10, 'Details-Products'!$Y$7:$Y$299988,"Yes")</f>
        <v>0</v>
      </c>
      <c r="AN26" s="247">
        <f>SUMIFS('Details-Products'!$AA$7:$AA$299988,'Details-Products'!$C$7:$C$299988,$C26,'Details-Products'!$D$7:$D$299988,$B26,'Details-Products'!$BM$7:$BM$299988,$AN$10, 'Details-Products'!$Y$7:$Y$299988,"Yes")</f>
        <v>0</v>
      </c>
      <c r="AO26" s="244">
        <f>COUNTIFS('Details-Products'!$C$7:$C$299988,$C26,'Details-Products'!$D$7:$D$299988,$B26,'Details-Products'!$BM$7:$BM$299988,$AO$10)</f>
        <v>0</v>
      </c>
      <c r="AP26" s="245">
        <f>COUNTIFS('Details-Products'!$C$7:$C$299988,$C26,'Details-Products'!$D$7:$D$299988,$B26,'Details-Products'!$BM$7:$BM$299988,$AP$10, 'Details-Products'!$Y$7:$Y$299988,"Yes")</f>
        <v>0</v>
      </c>
      <c r="AQ26" s="247">
        <f>SUMIFS('Details-Products'!$AA$7:$AA$299988,'Details-Products'!$C$7:$C$299988,$C26,'Details-Products'!$D$7:$D$299988,$B26,'Details-Products'!$BM$7:$BM$299988,$AQ$10, 'Details-Products'!$Y$7:$Y$299988,"Yes")</f>
        <v>0</v>
      </c>
      <c r="AR26" s="244">
        <f t="shared" si="17"/>
        <v>0</v>
      </c>
      <c r="AS26" s="245">
        <f t="shared" si="18"/>
        <v>0</v>
      </c>
      <c r="AT26" s="246">
        <f t="shared" si="19"/>
        <v>0</v>
      </c>
      <c r="AU26" s="244">
        <f>COUNTIFS('Details-Products'!$C$7:$C$299988,$C26,'Details-Products'!$D$7:$D$299988,$B26,'Details-Products'!$BM$7:$BM$299988,$AU$10)</f>
        <v>0</v>
      </c>
      <c r="AV26" s="245">
        <f>COUNTIFS('Details-Products'!$C$7:$C$299988,$C26,'Details-Products'!$D$7:$D$299988,$B26,'Details-Products'!$BM$7:$BM$299988,$AV$10, 'Details-Products'!$Y$7:$Y$299988,"Yes")</f>
        <v>0</v>
      </c>
      <c r="AW26" s="247">
        <f>SUMIFS('Details-Products'!$AA$7:$AA$299988,'Details-Products'!$C$7:$C$299988,$C26,'Details-Products'!$D$7:$D$299988,$B26,'Details-Products'!$BM$7:$BM$299988,$AW$10, 'Details-Products'!$Y$7:$Y$299988,"Yes")</f>
        <v>0</v>
      </c>
      <c r="AX26" s="244">
        <f>COUNTIFS('Details-Products'!$C$7:$C$299988,$C26,'Details-Products'!$D$7:$D$299988,$B26,'Details-Products'!$BM$7:$BM$299988,$AX$10)</f>
        <v>0</v>
      </c>
      <c r="AY26" s="245">
        <f>COUNTIFS('Details-Products'!$C$7:$C$299988,$C26,'Details-Products'!$D$7:$D$299988,$B26,'Details-Products'!$BM$7:$BM$299988,$AY$10, 'Details-Products'!$Y$7:$Y$299988,"Yes")</f>
        <v>0</v>
      </c>
      <c r="AZ26" s="247">
        <f>SUMIFS('Details-Products'!$AA$7:$AA$299988,'Details-Products'!$C$7:$C$299988,$C26,'Details-Products'!$D$7:$D$299988,$B26,'Details-Products'!$BM$7:$BM$299988,$AZ$10, 'Details-Products'!$Y$7:$Y$299988,"Yes")</f>
        <v>0</v>
      </c>
      <c r="BA26" s="244">
        <f>COUNTIFS('Details-Products'!$C$7:$C$299988,$C26,'Details-Products'!$D$7:$D$299988,$B26,'Details-Products'!$BM$7:$BM$299988,$BA$10)</f>
        <v>0</v>
      </c>
      <c r="BB26" s="245">
        <f>COUNTIFS('Details-Products'!$C$7:$C$299988,$C26,'Details-Products'!$D$7:$D$299988,$B26,'Details-Products'!$BM$7:$BM$299988,$BB$10, 'Details-Products'!$Y$7:$Y$299988,"Yes")</f>
        <v>0</v>
      </c>
      <c r="BC26" s="247">
        <f>SUMIFS('Details-Products'!$AA$7:$AA$299988,'Details-Products'!$C$7:$C$299988,$C26,'Details-Products'!$D$7:$D$299988,$B26,'Details-Products'!$BM$7:$BM$299988,$BC$10, 'Details-Products'!$Y$7:$Y$299988,"Yes")</f>
        <v>0</v>
      </c>
      <c r="BD26" s="244">
        <f>COUNTIFS('Details-Products'!$C$7:$C$299988,$C26,'Details-Products'!$D$7:$D$299988,$B26,'Details-Products'!$BM$7:$BM$299988,$BD$10)</f>
        <v>0</v>
      </c>
      <c r="BE26" s="245">
        <f>COUNTIFS('Details-Products'!$C$7:$C$299988,$C26,'Details-Products'!$D$7:$D$299988,$B26,'Details-Products'!$BM$7:$BM$299988,$BE$10, 'Details-Products'!$Y$7:$Y$299988,"Yes")</f>
        <v>0</v>
      </c>
      <c r="BF26" s="247">
        <f>SUMIFS('Details-Products'!$AA$7:$AA$299988,'Details-Products'!$C$7:$C$299988,$C26,'Details-Products'!$D$7:$D$299988,$B26,'Details-Products'!$BM$7:$BM$299988,$BF$10, 'Details-Products'!$Y$7:$Y$299988,"Yes")</f>
        <v>0</v>
      </c>
      <c r="BG26" s="244">
        <f>COUNTIFS('Details-Products'!$C$7:$C$299988,$C26,'Details-Products'!$D$7:$D$299988,$B26,'Details-Products'!$BM$7:$BM$299988,$BG$10)</f>
        <v>0</v>
      </c>
      <c r="BH26" s="245">
        <f>COUNTIFS('Details-Products'!$C$7:$C$299988,$C26,'Details-Products'!$D$7:$D$299988,$B26,'Details-Products'!$BM$7:$BM$299988,$BH$10, 'Details-Products'!$Y$7:$Y$299988,"Yes")</f>
        <v>0</v>
      </c>
      <c r="BI26" s="247">
        <f>SUMIFS('Details-Products'!$AA$7:$AA$299988,'Details-Products'!$C$7:$C$299988,$C26,'Details-Products'!$D$7:$D$299988,$B26,'Details-Products'!$BM$7:$BM$299988,$BI$10, 'Details-Products'!$Y$7:$Y$299988,"Yes")</f>
        <v>0</v>
      </c>
      <c r="BJ26" s="244">
        <f>COUNTIFS('Details-Products'!$C$7:$C$299988,$C26,'Details-Products'!$D$7:$D$299988,$B26,'Details-Products'!$BM$7:$BM$299988,$BJ$10)</f>
        <v>0</v>
      </c>
      <c r="BK26" s="245">
        <f>COUNTIFS('Details-Products'!$C$7:$C$299988,$C26,'Details-Products'!$D$7:$D$299988,$B26,'Details-Products'!$BM$7:$BM$299988,$BK$10, 'Details-Products'!$Y$7:$Y$299988,"Yes")</f>
        <v>0</v>
      </c>
      <c r="BL26" s="247">
        <f>SUMIFS('Details-Products'!$AA$7:$AA$299988,'Details-Products'!$C$7:$C$299988,$C26,'Details-Products'!$D$7:$D$299988,$B26,'Details-Products'!$BM$7:$BM$299988,$BL$10, 'Details-Products'!$Y$7:$Y$299988,"Yes")</f>
        <v>0</v>
      </c>
      <c r="BM26" s="245">
        <f t="shared" si="2"/>
        <v>0</v>
      </c>
      <c r="BN26" s="245">
        <f t="shared" si="3"/>
        <v>0</v>
      </c>
      <c r="BO26" s="248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19" t="s">
        <v>236</v>
      </c>
      <c r="E27" s="146">
        <f>COUNTIFS('Details-Products'!$C$7:$C$299988,$C27,'Details-Products'!$D$7:$D$299988,$B27,'Details-Products'!$BM$7:$BM$299988,$E$10)</f>
        <v>0</v>
      </c>
      <c r="F27" s="147">
        <f>COUNTIFS('Details-Products'!$C$7:$C$299988,$C27,'Details-Products'!$D$7:$D$299988,$B27,'Details-Products'!$BM$7:$BM$299988,$F$10, 'Details-Products'!$Y$7:$Y$299988,"Yes")</f>
        <v>0</v>
      </c>
      <c r="G27" s="148">
        <f>SUMIFS('Details-Products'!$AA$7:$AA$299988,'Details-Products'!$C$7:$C$299988,$C27,'Details-Products'!$D$7:$D$299988,$B27,'Details-Products'!$BM$7:$BM$299988,$G$10, 'Details-Products'!$Y$7:$Y$299988,"Yes")</f>
        <v>0</v>
      </c>
      <c r="H27" s="146">
        <f>COUNTIFS('Details-Products'!$C$7:$C$299988,$C27,'Details-Products'!$D$7:$D$299988,$B27,'Details-Products'!$BM$7:$BM$299988,$H$10)</f>
        <v>0</v>
      </c>
      <c r="I27" s="147">
        <f>COUNTIFS('Details-Products'!$C$7:$C$299988,$C27,'Details-Products'!$D$7:$D$299988,$B27,'Details-Products'!$BM$7:$BM$299988,$I$10, 'Details-Products'!$Y$7:$Y$299988,"Yes")</f>
        <v>0</v>
      </c>
      <c r="J27" s="148">
        <f>SUMIFS('Details-Products'!$AA$7:$AA$299988,'Details-Products'!$C$7:$C$299988,$C27,'Details-Products'!$D$7:$D$299988,$B27,'Details-Products'!$BM$7:$BM$299988,$J$10, 'Details-Products'!$Y$7:$Y$299988,"Yes")</f>
        <v>0</v>
      </c>
      <c r="K27" s="146">
        <f>COUNTIFS('Details-Products'!$C$7:$C$299988,$C27,'Details-Products'!$D$7:$D$299988,$B27,'Details-Products'!$BM$7:$BM$299988,$K$10)</f>
        <v>0</v>
      </c>
      <c r="L27" s="147">
        <f>COUNTIFS('Details-Products'!$C$7:$C$299988,$C27,'Details-Products'!$D$7:$D$299988,$B27,'Details-Products'!$BM$7:$BM$299988,$L$10, 'Details-Products'!$Y$7:$Y$299988,"Yes")</f>
        <v>0</v>
      </c>
      <c r="M27" s="148">
        <f>SUMIFS('Details-Products'!$AA$7:$AA$299988,'Details-Products'!$C$7:$C$299988,$C27,'Details-Products'!$D$7:$D$299988,$B27,'Details-Products'!$BM$7:$BM$299988,$M$10, 'Details-Products'!$Y$7:$Y$299988,"Yes")</f>
        <v>0</v>
      </c>
      <c r="N27" s="119">
        <f t="shared" si="5"/>
        <v>0</v>
      </c>
      <c r="O27" s="340">
        <f t="shared" si="6"/>
        <v>0</v>
      </c>
      <c r="P27" s="335">
        <f t="shared" si="7"/>
        <v>0</v>
      </c>
      <c r="Q27" s="335">
        <f>VLOOKUP(B27,Ttl_Inv!$A:$E,4,FALSE)</f>
        <v>0</v>
      </c>
      <c r="R27" s="97" t="str">
        <f t="shared" si="20"/>
        <v>-</v>
      </c>
      <c r="S27" s="80">
        <f>IFERROR(SUMIFS(Inactive_UPC!$T:$T,Inactive_UPC!$D:$D,$B27),"0")</f>
        <v>0</v>
      </c>
      <c r="T27" s="108" t="str">
        <f t="shared" si="8"/>
        <v>-</v>
      </c>
      <c r="U27" s="92">
        <f t="shared" si="15"/>
        <v>0</v>
      </c>
      <c r="V27" s="115" t="str">
        <f t="shared" si="9"/>
        <v>-</v>
      </c>
      <c r="W27" s="244">
        <f t="shared" si="16"/>
        <v>0</v>
      </c>
      <c r="X27" s="245">
        <f t="shared" si="16"/>
        <v>0</v>
      </c>
      <c r="Y27" s="246">
        <f t="shared" si="16"/>
        <v>0</v>
      </c>
      <c r="Z27" s="244">
        <f>COUNTIFS('Details-Products'!$C$7:$C$299988,$C27,'Details-Products'!$D$7:$D$299988,$B27,'Details-Products'!$BM$7:$BM$299988,$Z$10)</f>
        <v>0</v>
      </c>
      <c r="AA27" s="245">
        <f>COUNTIFS('Details-Products'!$C$7:$C$299988,$C27,'Details-Products'!$D$7:$D$299988,$B27,'Details-Products'!$BM$7:$BM$299988,$AA$10, 'Details-Products'!$Y$7:$Y$299988,"Yes")</f>
        <v>0</v>
      </c>
      <c r="AB27" s="247">
        <f>SUMIFS('Details-Products'!$AA$7:$AA$299988,'Details-Products'!$C$7:$C$299988,$C27,'Details-Products'!$D$7:$D$299988,$B27,'Details-Products'!$BM$7:$BM$299988,$AB$10, 'Details-Products'!$Y$7:$Y$299988,"Yes")</f>
        <v>0</v>
      </c>
      <c r="AC27" s="244">
        <f>COUNTIFS('Details-Products'!$C$7:$C$299988,$C27,'Details-Products'!$D$7:$D$299988,$B27,'Details-Products'!$BM$7:$BM$299988,$AC$10)</f>
        <v>0</v>
      </c>
      <c r="AD27" s="245">
        <f>COUNTIFS('Details-Products'!$C$7:$C$299988,$C27,'Details-Products'!$D$7:$D$299988,$B27,'Details-Products'!$BM$7:$BM$299988,$AD$10, 'Details-Products'!$Y$7:$Y$299988,"Yes")</f>
        <v>0</v>
      </c>
      <c r="AE27" s="247">
        <f>SUMIFS('Details-Products'!$AA$7:$AA$299988,'Details-Products'!$C$7:$C$299988,$C27,'Details-Products'!$D$7:$D$299988,$B27,'Details-Products'!$BM$7:$BM$299988,$AE$10, 'Details-Products'!$Y$7:$Y$299988,"Yes")</f>
        <v>0</v>
      </c>
      <c r="AF27" s="244">
        <f>COUNTIFS('Details-Products'!$C$7:$C$299988,$C27,'Details-Products'!$D$7:$D$299988,$B27,'Details-Products'!$BM$7:$BM$299988,$AF$10)</f>
        <v>0</v>
      </c>
      <c r="AG27" s="245">
        <f>COUNTIFS('Details-Products'!$C$7:$C$299988,$C27,'Details-Products'!$D$7:$D$299988,$B27,'Details-Products'!$BM$7:$BM$299988,$AG$10, 'Details-Products'!$Y$7:$Y$299988,"Yes")</f>
        <v>0</v>
      </c>
      <c r="AH27" s="247">
        <f>SUMIFS('Details-Products'!$AA$7:$AA$299988,'Details-Products'!$C$7:$C$299988,$C27,'Details-Products'!$D$7:$D$299988,$B27,'Details-Products'!$BM$7:$BM$299988,$AH$10, 'Details-Products'!$Y$7:$Y$299988,"Yes")</f>
        <v>0</v>
      </c>
      <c r="AI27" s="244">
        <f>COUNTIFS('Details-Products'!$C$7:$C$299988,$C27,'Details-Products'!$D$7:$D$299988,$B27,'Details-Products'!$BM$7:$BM$299988,$AI$10)</f>
        <v>0</v>
      </c>
      <c r="AJ27" s="245">
        <f>COUNTIFS('Details-Products'!$C$7:$C$299988,$C27,'Details-Products'!$D$7:$D$299988,$B27,'Details-Products'!$BM$7:$BM$299988,$AJ$10, 'Details-Products'!$Y$7:$Y$299988,"Yes")</f>
        <v>0</v>
      </c>
      <c r="AK27" s="247">
        <f>SUMIFS('Details-Products'!$AA$7:$AA$299988,'Details-Products'!$C$7:$C$299988,$C27,'Details-Products'!$D$7:$D$299988,$B27,'Details-Products'!$BM$7:$BM$299988,$AK$10, 'Details-Products'!$Y$7:$Y$299988,"Yes")</f>
        <v>0</v>
      </c>
      <c r="AL27" s="244">
        <f>COUNTIFS('Details-Products'!$C$7:$C$299988,$C27,'Details-Products'!$D$7:$D$299988,$B27,'Details-Products'!$BM$7:$BM$299988,$AL$10)</f>
        <v>0</v>
      </c>
      <c r="AM27" s="245">
        <f>COUNTIFS('Details-Products'!$C$7:$C$299988,$C27,'Details-Products'!$D$7:$D$299988,$B27,'Details-Products'!$BM$7:$BM$299988,$AM$10, 'Details-Products'!$Y$7:$Y$299988,"Yes")</f>
        <v>0</v>
      </c>
      <c r="AN27" s="247">
        <f>SUMIFS('Details-Products'!$AA$7:$AA$299988,'Details-Products'!$C$7:$C$299988,$C27,'Details-Products'!$D$7:$D$299988,$B27,'Details-Products'!$BM$7:$BM$299988,$AN$10, 'Details-Products'!$Y$7:$Y$299988,"Yes")</f>
        <v>0</v>
      </c>
      <c r="AO27" s="244">
        <f>COUNTIFS('Details-Products'!$C$7:$C$299988,$C27,'Details-Products'!$D$7:$D$299988,$B27,'Details-Products'!$BM$7:$BM$299988,$AO$10)</f>
        <v>0</v>
      </c>
      <c r="AP27" s="245">
        <f>COUNTIFS('Details-Products'!$C$7:$C$299988,$C27,'Details-Products'!$D$7:$D$299988,$B27,'Details-Products'!$BM$7:$BM$299988,$AP$10, 'Details-Products'!$Y$7:$Y$299988,"Yes")</f>
        <v>0</v>
      </c>
      <c r="AQ27" s="247">
        <f>SUMIFS('Details-Products'!$AA$7:$AA$299988,'Details-Products'!$C$7:$C$299988,$C27,'Details-Products'!$D$7:$D$299988,$B27,'Details-Products'!$BM$7:$BM$299988,$AQ$10, 'Details-Products'!$Y$7:$Y$299988,"Yes")</f>
        <v>0</v>
      </c>
      <c r="AR27" s="244">
        <f t="shared" si="17"/>
        <v>0</v>
      </c>
      <c r="AS27" s="245">
        <f t="shared" si="18"/>
        <v>0</v>
      </c>
      <c r="AT27" s="246">
        <f t="shared" si="19"/>
        <v>0</v>
      </c>
      <c r="AU27" s="244">
        <f>COUNTIFS('Details-Products'!$C$7:$C$299988,$C27,'Details-Products'!$D$7:$D$299988,$B27,'Details-Products'!$BM$7:$BM$299988,$AU$10)</f>
        <v>0</v>
      </c>
      <c r="AV27" s="245">
        <f>COUNTIFS('Details-Products'!$C$7:$C$299988,$C27,'Details-Products'!$D$7:$D$299988,$B27,'Details-Products'!$BM$7:$BM$299988,$AV$10, 'Details-Products'!$Y$7:$Y$299988,"Yes")</f>
        <v>0</v>
      </c>
      <c r="AW27" s="247">
        <f>SUMIFS('Details-Products'!$AA$7:$AA$299988,'Details-Products'!$C$7:$C$299988,$C27,'Details-Products'!$D$7:$D$299988,$B27,'Details-Products'!$BM$7:$BM$299988,$AW$10, 'Details-Products'!$Y$7:$Y$299988,"Yes")</f>
        <v>0</v>
      </c>
      <c r="AX27" s="244">
        <f>COUNTIFS('Details-Products'!$C$7:$C$299988,$C27,'Details-Products'!$D$7:$D$299988,$B27,'Details-Products'!$BM$7:$BM$299988,$AX$10)</f>
        <v>0</v>
      </c>
      <c r="AY27" s="245">
        <f>COUNTIFS('Details-Products'!$C$7:$C$299988,$C27,'Details-Products'!$D$7:$D$299988,$B27,'Details-Products'!$BM$7:$BM$299988,$AY$10, 'Details-Products'!$Y$7:$Y$299988,"Yes")</f>
        <v>0</v>
      </c>
      <c r="AZ27" s="247">
        <f>SUMIFS('Details-Products'!$AA$7:$AA$299988,'Details-Products'!$C$7:$C$299988,$C27,'Details-Products'!$D$7:$D$299988,$B27,'Details-Products'!$BM$7:$BM$299988,$AZ$10, 'Details-Products'!$Y$7:$Y$299988,"Yes")</f>
        <v>0</v>
      </c>
      <c r="BA27" s="244">
        <f>COUNTIFS('Details-Products'!$C$7:$C$299988,$C27,'Details-Products'!$D$7:$D$299988,$B27,'Details-Products'!$BM$7:$BM$299988,$BA$10)</f>
        <v>0</v>
      </c>
      <c r="BB27" s="245">
        <f>COUNTIFS('Details-Products'!$C$7:$C$299988,$C27,'Details-Products'!$D$7:$D$299988,$B27,'Details-Products'!$BM$7:$BM$299988,$BB$10, 'Details-Products'!$Y$7:$Y$299988,"Yes")</f>
        <v>0</v>
      </c>
      <c r="BC27" s="247">
        <f>SUMIFS('Details-Products'!$AA$7:$AA$299988,'Details-Products'!$C$7:$C$299988,$C27,'Details-Products'!$D$7:$D$299988,$B27,'Details-Products'!$BM$7:$BM$299988,$BC$10, 'Details-Products'!$Y$7:$Y$299988,"Yes")</f>
        <v>0</v>
      </c>
      <c r="BD27" s="244">
        <f>COUNTIFS('Details-Products'!$C$7:$C$299988,$C27,'Details-Products'!$D$7:$D$299988,$B27,'Details-Products'!$BM$7:$BM$299988,$BD$10)</f>
        <v>0</v>
      </c>
      <c r="BE27" s="245">
        <f>COUNTIFS('Details-Products'!$C$7:$C$299988,$C27,'Details-Products'!$D$7:$D$299988,$B27,'Details-Products'!$BM$7:$BM$299988,$BE$10, 'Details-Products'!$Y$7:$Y$299988,"Yes")</f>
        <v>0</v>
      </c>
      <c r="BF27" s="247">
        <f>SUMIFS('Details-Products'!$AA$7:$AA$299988,'Details-Products'!$C$7:$C$299988,$C27,'Details-Products'!$D$7:$D$299988,$B27,'Details-Products'!$BM$7:$BM$299988,$BF$10, 'Details-Products'!$Y$7:$Y$299988,"Yes")</f>
        <v>0</v>
      </c>
      <c r="BG27" s="244">
        <f>COUNTIFS('Details-Products'!$C$7:$C$299988,$C27,'Details-Products'!$D$7:$D$299988,$B27,'Details-Products'!$BM$7:$BM$299988,$BG$10)</f>
        <v>0</v>
      </c>
      <c r="BH27" s="245">
        <f>COUNTIFS('Details-Products'!$C$7:$C$299988,$C27,'Details-Products'!$D$7:$D$299988,$B27,'Details-Products'!$BM$7:$BM$299988,$BH$10, 'Details-Products'!$Y$7:$Y$299988,"Yes")</f>
        <v>0</v>
      </c>
      <c r="BI27" s="247">
        <f>SUMIFS('Details-Products'!$AA$7:$AA$299988,'Details-Products'!$C$7:$C$299988,$C27,'Details-Products'!$D$7:$D$299988,$B27,'Details-Products'!$BM$7:$BM$299988,$BI$10, 'Details-Products'!$Y$7:$Y$299988,"Yes")</f>
        <v>0</v>
      </c>
      <c r="BJ27" s="244">
        <f>COUNTIFS('Details-Products'!$C$7:$C$299988,$C27,'Details-Products'!$D$7:$D$299988,$B27,'Details-Products'!$BM$7:$BM$299988,$BJ$10)</f>
        <v>0</v>
      </c>
      <c r="BK27" s="245">
        <f>COUNTIFS('Details-Products'!$C$7:$C$299988,$C27,'Details-Products'!$D$7:$D$299988,$B27,'Details-Products'!$BM$7:$BM$299988,$BK$10, 'Details-Products'!$Y$7:$Y$299988,"Yes")</f>
        <v>0</v>
      </c>
      <c r="BL27" s="247">
        <f>SUMIFS('Details-Products'!$AA$7:$AA$299988,'Details-Products'!$C$7:$C$299988,$C27,'Details-Products'!$D$7:$D$299988,$B27,'Details-Products'!$BM$7:$BM$299988,$BL$10, 'Details-Products'!$Y$7:$Y$299988,"Yes")</f>
        <v>0</v>
      </c>
      <c r="BM27" s="245">
        <f t="shared" si="2"/>
        <v>0</v>
      </c>
      <c r="BN27" s="245">
        <f t="shared" si="3"/>
        <v>0</v>
      </c>
      <c r="BO27" s="248">
        <f t="shared" si="4"/>
        <v>0</v>
      </c>
    </row>
    <row r="28" spans="1:67" ht="16.5" thickBot="1" x14ac:dyDescent="0.25">
      <c r="A28" s="46"/>
      <c r="B28" s="29"/>
      <c r="C28" s="29">
        <v>2</v>
      </c>
      <c r="D28" s="121" t="s">
        <v>478</v>
      </c>
      <c r="E28" s="118">
        <f t="shared" ref="E28:Q28" si="21">SUM(E29:E36)</f>
        <v>0</v>
      </c>
      <c r="F28" s="85">
        <f t="shared" si="21"/>
        <v>0</v>
      </c>
      <c r="G28" s="149">
        <f t="shared" si="21"/>
        <v>0</v>
      </c>
      <c r="H28" s="118">
        <f t="shared" si="21"/>
        <v>0</v>
      </c>
      <c r="I28" s="85">
        <f t="shared" si="21"/>
        <v>0</v>
      </c>
      <c r="J28" s="149">
        <f t="shared" si="21"/>
        <v>0</v>
      </c>
      <c r="K28" s="118">
        <f t="shared" si="21"/>
        <v>0</v>
      </c>
      <c r="L28" s="85">
        <f t="shared" si="21"/>
        <v>0</v>
      </c>
      <c r="M28" s="229">
        <f t="shared" si="21"/>
        <v>0</v>
      </c>
      <c r="N28" s="121">
        <f t="shared" si="5"/>
        <v>0</v>
      </c>
      <c r="O28" s="342">
        <f t="shared" si="6"/>
        <v>0</v>
      </c>
      <c r="P28" s="320">
        <f t="shared" si="7"/>
        <v>0</v>
      </c>
      <c r="Q28" s="320">
        <f t="shared" si="21"/>
        <v>0</v>
      </c>
      <c r="R28" s="96" t="str">
        <f t="shared" si="20"/>
        <v>-</v>
      </c>
      <c r="S28" s="151">
        <f>SUM(S29:S36)</f>
        <v>0</v>
      </c>
      <c r="T28" s="105" t="str">
        <f t="shared" si="8"/>
        <v>-</v>
      </c>
      <c r="U28" s="89">
        <f t="shared" si="15"/>
        <v>0</v>
      </c>
      <c r="V28" s="112" t="str">
        <f t="shared" si="9"/>
        <v>-</v>
      </c>
      <c r="W28" s="239">
        <f t="shared" ref="W28:BL28" si="22">SUM(W29:W36)</f>
        <v>0</v>
      </c>
      <c r="X28" s="240">
        <f t="shared" si="22"/>
        <v>0</v>
      </c>
      <c r="Y28" s="241">
        <f t="shared" si="22"/>
        <v>0</v>
      </c>
      <c r="Z28" s="239">
        <f t="shared" si="22"/>
        <v>0</v>
      </c>
      <c r="AA28" s="240">
        <f t="shared" si="22"/>
        <v>0</v>
      </c>
      <c r="AB28" s="241">
        <f t="shared" si="22"/>
        <v>0</v>
      </c>
      <c r="AC28" s="239">
        <f t="shared" si="22"/>
        <v>0</v>
      </c>
      <c r="AD28" s="240">
        <f t="shared" si="22"/>
        <v>0</v>
      </c>
      <c r="AE28" s="241">
        <f t="shared" si="22"/>
        <v>0</v>
      </c>
      <c r="AF28" s="239">
        <f t="shared" si="22"/>
        <v>0</v>
      </c>
      <c r="AG28" s="240">
        <f t="shared" si="22"/>
        <v>0</v>
      </c>
      <c r="AH28" s="241">
        <f t="shared" si="22"/>
        <v>0</v>
      </c>
      <c r="AI28" s="239">
        <f t="shared" si="22"/>
        <v>0</v>
      </c>
      <c r="AJ28" s="240">
        <f t="shared" si="22"/>
        <v>0</v>
      </c>
      <c r="AK28" s="241">
        <f t="shared" si="22"/>
        <v>0</v>
      </c>
      <c r="AL28" s="239">
        <f t="shared" si="22"/>
        <v>0</v>
      </c>
      <c r="AM28" s="240">
        <f t="shared" si="22"/>
        <v>0</v>
      </c>
      <c r="AN28" s="241">
        <f t="shared" si="22"/>
        <v>0</v>
      </c>
      <c r="AO28" s="239">
        <f t="shared" si="22"/>
        <v>0</v>
      </c>
      <c r="AP28" s="240">
        <f t="shared" si="22"/>
        <v>0</v>
      </c>
      <c r="AQ28" s="241">
        <f t="shared" si="22"/>
        <v>0</v>
      </c>
      <c r="AR28" s="239">
        <f t="shared" si="22"/>
        <v>0</v>
      </c>
      <c r="AS28" s="239">
        <f t="shared" si="22"/>
        <v>0</v>
      </c>
      <c r="AT28" s="239">
        <f t="shared" si="22"/>
        <v>0</v>
      </c>
      <c r="AU28" s="239">
        <f t="shared" si="22"/>
        <v>0</v>
      </c>
      <c r="AV28" s="240">
        <f t="shared" si="22"/>
        <v>0</v>
      </c>
      <c r="AW28" s="241">
        <f t="shared" si="22"/>
        <v>0</v>
      </c>
      <c r="AX28" s="239">
        <f t="shared" si="22"/>
        <v>0</v>
      </c>
      <c r="AY28" s="239">
        <f t="shared" si="22"/>
        <v>0</v>
      </c>
      <c r="AZ28" s="239">
        <f t="shared" si="22"/>
        <v>0</v>
      </c>
      <c r="BA28" s="239">
        <f t="shared" si="22"/>
        <v>0</v>
      </c>
      <c r="BB28" s="239">
        <f t="shared" si="22"/>
        <v>0</v>
      </c>
      <c r="BC28" s="239">
        <f t="shared" si="22"/>
        <v>0</v>
      </c>
      <c r="BD28" s="239">
        <f t="shared" si="22"/>
        <v>0</v>
      </c>
      <c r="BE28" s="239">
        <f t="shared" si="22"/>
        <v>0</v>
      </c>
      <c r="BF28" s="239">
        <f t="shared" si="22"/>
        <v>0</v>
      </c>
      <c r="BG28" s="239">
        <f t="shared" si="22"/>
        <v>0</v>
      </c>
      <c r="BH28" s="239">
        <f t="shared" si="22"/>
        <v>0</v>
      </c>
      <c r="BI28" s="239">
        <f t="shared" si="22"/>
        <v>0</v>
      </c>
      <c r="BJ28" s="239">
        <f t="shared" si="22"/>
        <v>0</v>
      </c>
      <c r="BK28" s="239">
        <f t="shared" si="22"/>
        <v>0</v>
      </c>
      <c r="BL28" s="239">
        <f t="shared" si="22"/>
        <v>0</v>
      </c>
      <c r="BM28" s="242">
        <f t="shared" si="2"/>
        <v>0</v>
      </c>
      <c r="BN28" s="242">
        <f t="shared" si="3"/>
        <v>0</v>
      </c>
      <c r="BO28" s="243">
        <f t="shared" si="4"/>
        <v>0</v>
      </c>
    </row>
    <row r="29" spans="1:67" ht="15" x14ac:dyDescent="0.2">
      <c r="B29" s="29">
        <v>20</v>
      </c>
      <c r="C29" s="29">
        <v>2</v>
      </c>
      <c r="D29" s="119" t="s">
        <v>356</v>
      </c>
      <c r="E29" s="146">
        <f>COUNTIFS('Details-Products'!$C$7:$C$299988,$C29,'Details-Products'!$D$7:$D$299988,$B29,'Details-Products'!$BM$7:$BM$299988,$E$10)</f>
        <v>0</v>
      </c>
      <c r="F29" s="147">
        <f>COUNTIFS('Details-Products'!$C$7:$C$299988,$C29,'Details-Products'!$D$7:$D$299988,$B29,'Details-Products'!$BM$7:$BM$299988,$F$10, 'Details-Products'!$Y$7:$Y$299988,"Yes")</f>
        <v>0</v>
      </c>
      <c r="G29" s="148">
        <f>SUMIFS('Details-Products'!$AA$7:$AA$299988,'Details-Products'!$C$7:$C$299988,$C29,'Details-Products'!$D$7:$D$299988,$B29,'Details-Products'!$BM$7:$BM$299988,$G$10, 'Details-Products'!$Y$7:$Y$299988,"Yes")</f>
        <v>0</v>
      </c>
      <c r="H29" s="146">
        <f>COUNTIFS('Details-Products'!$C$7:$C$299988,$C29,'Details-Products'!$D$7:$D$299988,$B29,'Details-Products'!$BM$7:$BM$299988,$H$10)</f>
        <v>0</v>
      </c>
      <c r="I29" s="147">
        <f>COUNTIFS('Details-Products'!$C$7:$C$299988,$C29,'Details-Products'!$D$7:$D$299988,$B29,'Details-Products'!$BM$7:$BM$299988,$I$10, 'Details-Products'!$Y$7:$Y$299988,"Yes")</f>
        <v>0</v>
      </c>
      <c r="J29" s="148">
        <f>SUMIFS('Details-Products'!$AA$7:$AA$299988,'Details-Products'!$C$7:$C$299988,$C29,'Details-Products'!$D$7:$D$299988,$B29,'Details-Products'!$BM$7:$BM$299988,$J$10, 'Details-Products'!$Y$7:$Y$299988,"Yes")</f>
        <v>0</v>
      </c>
      <c r="K29" s="146">
        <f>COUNTIFS('Details-Products'!$C$7:$C$299988,$C29,'Details-Products'!$D$7:$D$299988,$B29,'Details-Products'!$BM$7:$BM$299988,$K$10)</f>
        <v>0</v>
      </c>
      <c r="L29" s="147">
        <f>COUNTIFS('Details-Products'!$C$7:$C$299988,$C29,'Details-Products'!$D$7:$D$299988,$B29,'Details-Products'!$BM$7:$BM$299988,$L$10, 'Details-Products'!$Y$7:$Y$299988,"Yes")</f>
        <v>0</v>
      </c>
      <c r="M29" s="148">
        <f>SUMIFS('Details-Products'!$AA$7:$AA$299988,'Details-Products'!$C$7:$C$299988,$C29,'Details-Products'!$D$7:$D$299988,$B29,'Details-Products'!$BM$7:$BM$299988,$M$10, 'Details-Products'!$Y$7:$Y$299988,"Yes")</f>
        <v>0</v>
      </c>
      <c r="N29" s="119">
        <f t="shared" si="5"/>
        <v>0</v>
      </c>
      <c r="O29" s="340">
        <f t="shared" si="6"/>
        <v>0</v>
      </c>
      <c r="P29" s="335">
        <f t="shared" si="7"/>
        <v>0</v>
      </c>
      <c r="Q29" s="335">
        <f>VLOOKUP(B29,Ttl_Inv!$A:$E,4,FALSE)</f>
        <v>0</v>
      </c>
      <c r="R29" s="97" t="str">
        <f t="shared" si="20"/>
        <v>-</v>
      </c>
      <c r="S29" s="79">
        <f>IFERROR(SUMIFS(Inactive_UPC!$T:$T,Inactive_UPC!$D:$D,$B29),"0")</f>
        <v>0</v>
      </c>
      <c r="T29" s="106" t="str">
        <f t="shared" si="8"/>
        <v>-</v>
      </c>
      <c r="U29" s="90">
        <f t="shared" si="15"/>
        <v>0</v>
      </c>
      <c r="V29" s="113" t="str">
        <f t="shared" si="9"/>
        <v>-</v>
      </c>
      <c r="W29" s="244">
        <f t="shared" ref="W29:Y34" si="23">E29+H29+K29</f>
        <v>0</v>
      </c>
      <c r="X29" s="245">
        <f t="shared" si="23"/>
        <v>0</v>
      </c>
      <c r="Y29" s="246">
        <f t="shared" si="23"/>
        <v>0</v>
      </c>
      <c r="Z29" s="244">
        <f>COUNTIFS('Details-Products'!$C$7:$C$299988,$C29,'Details-Products'!$D$7:$D$299988,$B29,'Details-Products'!$BM$7:$BM$299988,$Z$10)</f>
        <v>0</v>
      </c>
      <c r="AA29" s="245">
        <f>COUNTIFS('Details-Products'!$C$7:$C$299988,$C29,'Details-Products'!$D$7:$D$299988,$B29,'Details-Products'!$BM$7:$BM$299988,$AA$10, 'Details-Products'!$Y$7:$Y$299988,"Yes")</f>
        <v>0</v>
      </c>
      <c r="AB29" s="247">
        <f>SUMIFS('Details-Products'!$AA$7:$AA$299988,'Details-Products'!$C$7:$C$299988,$C29,'Details-Products'!$D$7:$D$299988,$B29,'Details-Products'!$BM$7:$BM$299988,$AB$10, 'Details-Products'!$Y$7:$Y$299988,"Yes")</f>
        <v>0</v>
      </c>
      <c r="AC29" s="244">
        <f>COUNTIFS('Details-Products'!$C$7:$C$299988,$C29,'Details-Products'!$D$7:$D$299988,$B29,'Details-Products'!$BM$7:$BM$299988,$AC$10)</f>
        <v>0</v>
      </c>
      <c r="AD29" s="245">
        <f>COUNTIFS('Details-Products'!$C$7:$C$299988,$C29,'Details-Products'!$D$7:$D$299988,$B29,'Details-Products'!$BM$7:$BM$299988,$AD$10, 'Details-Products'!$Y$7:$Y$299988,"Yes")</f>
        <v>0</v>
      </c>
      <c r="AE29" s="247">
        <f>SUMIFS('Details-Products'!$AA$7:$AA$299988,'Details-Products'!$C$7:$C$299988,$C29,'Details-Products'!$D$7:$D$299988,$B29,'Details-Products'!$BM$7:$BM$299988,$AE$10, 'Details-Products'!$Y$7:$Y$299988,"Yes")</f>
        <v>0</v>
      </c>
      <c r="AF29" s="244">
        <f>COUNTIFS('Details-Products'!$C$7:$C$299988,$C29,'Details-Products'!$D$7:$D$299988,$B29,'Details-Products'!$BM$7:$BM$299988,$AF$10)</f>
        <v>0</v>
      </c>
      <c r="AG29" s="245">
        <f>COUNTIFS('Details-Products'!$C$7:$C$299988,$C29,'Details-Products'!$D$7:$D$299988,$B29,'Details-Products'!$BM$7:$BM$299988,$AG$10, 'Details-Products'!$Y$7:$Y$299988,"Yes")</f>
        <v>0</v>
      </c>
      <c r="AH29" s="247">
        <f>SUMIFS('Details-Products'!$AA$7:$AA$299988,'Details-Products'!$C$7:$C$299988,$C29,'Details-Products'!$D$7:$D$299988,$B29,'Details-Products'!$BM$7:$BM$299988,$AH$10, 'Details-Products'!$Y$7:$Y$299988,"Yes")</f>
        <v>0</v>
      </c>
      <c r="AI29" s="244">
        <f>COUNTIFS('Details-Products'!$C$7:$C$299988,$C29,'Details-Products'!$D$7:$D$299988,$B29,'Details-Products'!$BM$7:$BM$299988,$AI$10)</f>
        <v>0</v>
      </c>
      <c r="AJ29" s="245">
        <f>COUNTIFS('Details-Products'!$C$7:$C$299988,$C29,'Details-Products'!$D$7:$D$299988,$B29,'Details-Products'!$BM$7:$BM$299988,$AJ$10, 'Details-Products'!$Y$7:$Y$299988,"Yes")</f>
        <v>0</v>
      </c>
      <c r="AK29" s="247">
        <f>SUMIFS('Details-Products'!$AA$7:$AA$299988,'Details-Products'!$C$7:$C$299988,$C29,'Details-Products'!$D$7:$D$299988,$B29,'Details-Products'!$BM$7:$BM$299988,$AK$10, 'Details-Products'!$Y$7:$Y$299988,"Yes")</f>
        <v>0</v>
      </c>
      <c r="AL29" s="244">
        <f>COUNTIFS('Details-Products'!$C$7:$C$299988,$C29,'Details-Products'!$D$7:$D$299988,$B29,'Details-Products'!$BM$7:$BM$299988,$AL$10)</f>
        <v>0</v>
      </c>
      <c r="AM29" s="245">
        <f>COUNTIFS('Details-Products'!$C$7:$C$299988,$C29,'Details-Products'!$D$7:$D$299988,$B29,'Details-Products'!$BM$7:$BM$299988,$AM$10, 'Details-Products'!$Y$7:$Y$299988,"Yes")</f>
        <v>0</v>
      </c>
      <c r="AN29" s="247">
        <f>SUMIFS('Details-Products'!$AA$7:$AA$299988,'Details-Products'!$C$7:$C$299988,$C29,'Details-Products'!$D$7:$D$299988,$B29,'Details-Products'!$BM$7:$BM$299988,$AN$10, 'Details-Products'!$Y$7:$Y$299988,"Yes")</f>
        <v>0</v>
      </c>
      <c r="AO29" s="244">
        <f>COUNTIFS('Details-Products'!$C$7:$C$299988,$C29,'Details-Products'!$D$7:$D$299988,$B29,'Details-Products'!$BM$7:$BM$299988,$AO$10)</f>
        <v>0</v>
      </c>
      <c r="AP29" s="245">
        <f>COUNTIFS('Details-Products'!$C$7:$C$299988,$C29,'Details-Products'!$D$7:$D$299988,$B29,'Details-Products'!$BM$7:$BM$299988,$AP$10, 'Details-Products'!$Y$7:$Y$299988,"Yes")</f>
        <v>0</v>
      </c>
      <c r="AQ29" s="247">
        <f>SUMIFS('Details-Products'!$AA$7:$AA$299988,'Details-Products'!$C$7:$C$299988,$C29,'Details-Products'!$D$7:$D$299988,$B29,'Details-Products'!$BM$7:$BM$299988,$AQ$10, 'Details-Products'!$Y$7:$Y$299988,"Yes")</f>
        <v>0</v>
      </c>
      <c r="AR29" s="244">
        <f t="shared" ref="AR29" si="24">AC29+AF29+AI29+AL29+AO29</f>
        <v>0</v>
      </c>
      <c r="AS29" s="245">
        <f t="shared" ref="AS29" si="25">AD29+AG29+AJ29+AM29+AP29</f>
        <v>0</v>
      </c>
      <c r="AT29" s="246">
        <f t="shared" ref="AT29" si="26">AE29+AH29+AK29+AN29+AQ29</f>
        <v>0</v>
      </c>
      <c r="AU29" s="244">
        <f>COUNTIFS('Details-Products'!$C$7:$C$299988,$C29,'Details-Products'!$D$7:$D$299988,$B29,'Details-Products'!$BM$7:$BM$299988,$AU$10)</f>
        <v>0</v>
      </c>
      <c r="AV29" s="245">
        <f>COUNTIFS('Details-Products'!$C$7:$C$299988,$C29,'Details-Products'!$D$7:$D$299988,$B29,'Details-Products'!$BM$7:$BM$299988,$AV$10, 'Details-Products'!$Y$7:$Y$299988,"Yes")</f>
        <v>0</v>
      </c>
      <c r="AW29" s="247">
        <f>SUMIFS('Details-Products'!$AA$7:$AA$299988,'Details-Products'!$C$7:$C$299988,$C29,'Details-Products'!$D$7:$D$299988,$B29,'Details-Products'!$BM$7:$BM$299988,$AW$10, 'Details-Products'!$Y$7:$Y$299988,"Yes")</f>
        <v>0</v>
      </c>
      <c r="AX29" s="244">
        <f>COUNTIFS('Details-Products'!$C$7:$C$299988,$C29,'Details-Products'!$D$7:$D$299988,$B29,'Details-Products'!$BM$7:$BM$299988,$AX$10)</f>
        <v>0</v>
      </c>
      <c r="AY29" s="245">
        <f>COUNTIFS('Details-Products'!$C$7:$C$299988,$C29,'Details-Products'!$D$7:$D$299988,$B29,'Details-Products'!$BM$7:$BM$299988,$AY$10, 'Details-Products'!$Y$7:$Y$299988,"Yes")</f>
        <v>0</v>
      </c>
      <c r="AZ29" s="247">
        <f>SUMIFS('Details-Products'!$AA$7:$AA$299988,'Details-Products'!$C$7:$C$299988,$C29,'Details-Products'!$D$7:$D$299988,$B29,'Details-Products'!$BM$7:$BM$299988,$AZ$10, 'Details-Products'!$Y$7:$Y$299988,"Yes")</f>
        <v>0</v>
      </c>
      <c r="BA29" s="244">
        <f>COUNTIFS('Details-Products'!$C$7:$C$299988,$C29,'Details-Products'!$D$7:$D$299988,$B29,'Details-Products'!$BM$7:$BM$299988,$BA$10)</f>
        <v>0</v>
      </c>
      <c r="BB29" s="245">
        <f>COUNTIFS('Details-Products'!$C$7:$C$299988,$C29,'Details-Products'!$D$7:$D$299988,$B29,'Details-Products'!$BM$7:$BM$299988,$BB$10, 'Details-Products'!$Y$7:$Y$299988,"Yes")</f>
        <v>0</v>
      </c>
      <c r="BC29" s="247">
        <f>SUMIFS('Details-Products'!$AA$7:$AA$299988,'Details-Products'!$C$7:$C$299988,$C29,'Details-Products'!$D$7:$D$299988,$B29,'Details-Products'!$BM$7:$BM$299988,$BC$10, 'Details-Products'!$Y$7:$Y$299988,"Yes")</f>
        <v>0</v>
      </c>
      <c r="BD29" s="244">
        <f>COUNTIFS('Details-Products'!$C$7:$C$299988,$C29,'Details-Products'!$D$7:$D$299988,$B29,'Details-Products'!$BM$7:$BM$299988,$BD$10)</f>
        <v>0</v>
      </c>
      <c r="BE29" s="245">
        <f>COUNTIFS('Details-Products'!$C$7:$C$299988,$C29,'Details-Products'!$D$7:$D$299988,$B29,'Details-Products'!$BM$7:$BM$299988,$BE$10, 'Details-Products'!$Y$7:$Y$299988,"Yes")</f>
        <v>0</v>
      </c>
      <c r="BF29" s="247">
        <f>SUMIFS('Details-Products'!$AA$7:$AA$299988,'Details-Products'!$C$7:$C$299988,$C29,'Details-Products'!$D$7:$D$299988,$B29,'Details-Products'!$BM$7:$BM$299988,$BF$10, 'Details-Products'!$Y$7:$Y$299988,"Yes")</f>
        <v>0</v>
      </c>
      <c r="BG29" s="244">
        <f>COUNTIFS('Details-Products'!$C$7:$C$299988,$C29,'Details-Products'!$D$7:$D$299988,$B29,'Details-Products'!$BM$7:$BM$299988,$BG$10)</f>
        <v>0</v>
      </c>
      <c r="BH29" s="245">
        <f>COUNTIFS('Details-Products'!$C$7:$C$299988,$C29,'Details-Products'!$D$7:$D$299988,$B29,'Details-Products'!$BM$7:$BM$299988,$BH$10, 'Details-Products'!$Y$7:$Y$299988,"Yes")</f>
        <v>0</v>
      </c>
      <c r="BI29" s="247">
        <f>SUMIFS('Details-Products'!$AA$7:$AA$299988,'Details-Products'!$C$7:$C$299988,$C29,'Details-Products'!$D$7:$D$299988,$B29,'Details-Products'!$BM$7:$BM$299988,$BI$10, 'Details-Products'!$Y$7:$Y$299988,"Yes")</f>
        <v>0</v>
      </c>
      <c r="BJ29" s="244">
        <f>COUNTIFS('Details-Products'!$C$7:$C$299988,$C29,'Details-Products'!$D$7:$D$299988,$B29,'Details-Products'!$BM$7:$BM$299988,$BJ$10)</f>
        <v>0</v>
      </c>
      <c r="BK29" s="245">
        <f>COUNTIFS('Details-Products'!$C$7:$C$299988,$C29,'Details-Products'!$D$7:$D$299988,$B29,'Details-Products'!$BM$7:$BM$299988,$BK$10, 'Details-Products'!$Y$7:$Y$299988,"Yes")</f>
        <v>0</v>
      </c>
      <c r="BL29" s="247">
        <f>SUMIFS('Details-Products'!$AA$7:$AA$299988,'Details-Products'!$C$7:$C$299988,$C29,'Details-Products'!$D$7:$D$299988,$B29,'Details-Products'!$BM$7:$BM$299988,$BL$10, 'Details-Products'!$Y$7:$Y$299988,"Yes")</f>
        <v>0</v>
      </c>
      <c r="BM29" s="245">
        <f t="shared" si="2"/>
        <v>0</v>
      </c>
      <c r="BN29" s="245">
        <f t="shared" si="3"/>
        <v>0</v>
      </c>
      <c r="BO29" s="248">
        <f t="shared" si="4"/>
        <v>0</v>
      </c>
    </row>
    <row r="30" spans="1:67" ht="15" x14ac:dyDescent="0.2">
      <c r="B30" s="29">
        <v>21</v>
      </c>
      <c r="C30" s="29">
        <v>2</v>
      </c>
      <c r="D30" s="120" t="s">
        <v>237</v>
      </c>
      <c r="E30" s="146">
        <f>COUNTIFS('Details-Products'!$C$7:$C$299988,$C30,'Details-Products'!$D$7:$D$299988,$B30,'Details-Products'!$BM$7:$BM$299988,$E$10)</f>
        <v>0</v>
      </c>
      <c r="F30" s="147">
        <f>COUNTIFS('Details-Products'!$C$7:$C$299988,$C30,'Details-Products'!$D$7:$D$299988,$B30,'Details-Products'!$BM$7:$BM$299988,$F$10, 'Details-Products'!$Y$7:$Y$299988,"Yes")</f>
        <v>0</v>
      </c>
      <c r="G30" s="148">
        <f>SUMIFS('Details-Products'!$AA$7:$AA$299988,'Details-Products'!$C$7:$C$299988,$C30,'Details-Products'!$D$7:$D$299988,$B30,'Details-Products'!$BM$7:$BM$299988,$G$10, 'Details-Products'!$Y$7:$Y$299988,"Yes")</f>
        <v>0</v>
      </c>
      <c r="H30" s="146">
        <f>COUNTIFS('Details-Products'!$C$7:$C$299988,$C30,'Details-Products'!$D$7:$D$299988,$B30,'Details-Products'!$BM$7:$BM$299988,$H$10)</f>
        <v>0</v>
      </c>
      <c r="I30" s="147">
        <f>COUNTIFS('Details-Products'!$C$7:$C$299988,$C30,'Details-Products'!$D$7:$D$299988,$B30,'Details-Products'!$BM$7:$BM$299988,$I$10, 'Details-Products'!$Y$7:$Y$299988,"Yes")</f>
        <v>0</v>
      </c>
      <c r="J30" s="148">
        <f>SUMIFS('Details-Products'!$AA$7:$AA$299988,'Details-Products'!$C$7:$C$299988,$C30,'Details-Products'!$D$7:$D$299988,$B30,'Details-Products'!$BM$7:$BM$299988,$J$10, 'Details-Products'!$Y$7:$Y$299988,"Yes")</f>
        <v>0</v>
      </c>
      <c r="K30" s="146">
        <f>COUNTIFS('Details-Products'!$C$7:$C$299988,$C30,'Details-Products'!$D$7:$D$299988,$B30,'Details-Products'!$BM$7:$BM$299988,$K$10)</f>
        <v>0</v>
      </c>
      <c r="L30" s="147">
        <f>COUNTIFS('Details-Products'!$C$7:$C$299988,$C30,'Details-Products'!$D$7:$D$299988,$B30,'Details-Products'!$BM$7:$BM$299988,$L$10, 'Details-Products'!$Y$7:$Y$299988,"Yes")</f>
        <v>0</v>
      </c>
      <c r="M30" s="148">
        <f>SUMIFS('Details-Products'!$AA$7:$AA$299988,'Details-Products'!$C$7:$C$299988,$C30,'Details-Products'!$D$7:$D$299988,$B30,'Details-Products'!$BM$7:$BM$299988,$M$10, 'Details-Products'!$Y$7:$Y$299988,"Yes")</f>
        <v>0</v>
      </c>
      <c r="N30" s="120">
        <f t="shared" si="5"/>
        <v>0</v>
      </c>
      <c r="O30" s="341">
        <f t="shared" si="6"/>
        <v>0</v>
      </c>
      <c r="P30" s="336">
        <f t="shared" si="7"/>
        <v>0</v>
      </c>
      <c r="Q30" s="336">
        <f>VLOOKUP(B30,Ttl_Inv!$A:$E,4,FALSE)</f>
        <v>0</v>
      </c>
      <c r="R30" s="99" t="str">
        <f t="shared" si="20"/>
        <v>-</v>
      </c>
      <c r="S30" s="83">
        <f>IFERROR(SUMIFS(Inactive_UPC!$T:$T,Inactive_UPC!$D:$D,$B30),"0")</f>
        <v>0</v>
      </c>
      <c r="T30" s="107" t="str">
        <f t="shared" si="8"/>
        <v>-</v>
      </c>
      <c r="U30" s="91">
        <f t="shared" si="15"/>
        <v>0</v>
      </c>
      <c r="V30" s="114" t="str">
        <f t="shared" si="9"/>
        <v>-</v>
      </c>
      <c r="W30" s="244">
        <f t="shared" si="23"/>
        <v>0</v>
      </c>
      <c r="X30" s="245">
        <f t="shared" si="23"/>
        <v>0</v>
      </c>
      <c r="Y30" s="246">
        <f t="shared" si="23"/>
        <v>0</v>
      </c>
      <c r="Z30" s="244">
        <f>COUNTIFS('Details-Products'!$C$7:$C$299988,$C30,'Details-Products'!$D$7:$D$299988,$B30,'Details-Products'!$BM$7:$BM$299988,$Z$10)</f>
        <v>0</v>
      </c>
      <c r="AA30" s="245">
        <f>COUNTIFS('Details-Products'!$C$7:$C$299988,$C30,'Details-Products'!$D$7:$D$299988,$B30,'Details-Products'!$BM$7:$BM$299988,$AA$10, 'Details-Products'!$Y$7:$Y$299988,"Yes")</f>
        <v>0</v>
      </c>
      <c r="AB30" s="247">
        <f>SUMIFS('Details-Products'!$AA$7:$AA$299988,'Details-Products'!$C$7:$C$299988,$C30,'Details-Products'!$D$7:$D$299988,$B30,'Details-Products'!$BM$7:$BM$299988,$AB$10, 'Details-Products'!$Y$7:$Y$299988,"Yes")</f>
        <v>0</v>
      </c>
      <c r="AC30" s="244">
        <f>COUNTIFS('Details-Products'!$C$7:$C$299988,$C30,'Details-Products'!$D$7:$D$299988,$B30,'Details-Products'!$BM$7:$BM$299988,$AC$10)</f>
        <v>0</v>
      </c>
      <c r="AD30" s="245">
        <f>COUNTIFS('Details-Products'!$C$7:$C$299988,$C30,'Details-Products'!$D$7:$D$299988,$B30,'Details-Products'!$BM$7:$BM$299988,$AD$10, 'Details-Products'!$Y$7:$Y$299988,"Yes")</f>
        <v>0</v>
      </c>
      <c r="AE30" s="247">
        <f>SUMIFS('Details-Products'!$AA$7:$AA$299988,'Details-Products'!$C$7:$C$299988,$C30,'Details-Products'!$D$7:$D$299988,$B30,'Details-Products'!$BM$7:$BM$299988,$AE$10, 'Details-Products'!$Y$7:$Y$299988,"Yes")</f>
        <v>0</v>
      </c>
      <c r="AF30" s="244">
        <f>COUNTIFS('Details-Products'!$C$7:$C$299988,$C30,'Details-Products'!$D$7:$D$299988,$B30,'Details-Products'!$BM$7:$BM$299988,$AF$10)</f>
        <v>0</v>
      </c>
      <c r="AG30" s="245">
        <f>COUNTIFS('Details-Products'!$C$7:$C$299988,$C30,'Details-Products'!$D$7:$D$299988,$B30,'Details-Products'!$BM$7:$BM$299988,$AG$10, 'Details-Products'!$Y$7:$Y$299988,"Yes")</f>
        <v>0</v>
      </c>
      <c r="AH30" s="247">
        <f>SUMIFS('Details-Products'!$AA$7:$AA$299988,'Details-Products'!$C$7:$C$299988,$C30,'Details-Products'!$D$7:$D$299988,$B30,'Details-Products'!$BM$7:$BM$299988,$AH$10, 'Details-Products'!$Y$7:$Y$299988,"Yes")</f>
        <v>0</v>
      </c>
      <c r="AI30" s="244">
        <f>COUNTIFS('Details-Products'!$C$7:$C$299988,$C30,'Details-Products'!$D$7:$D$299988,$B30,'Details-Products'!$BM$7:$BM$299988,$AI$10)</f>
        <v>0</v>
      </c>
      <c r="AJ30" s="245">
        <f>COUNTIFS('Details-Products'!$C$7:$C$299988,$C30,'Details-Products'!$D$7:$D$299988,$B30,'Details-Products'!$BM$7:$BM$299988,$AJ$10, 'Details-Products'!$Y$7:$Y$299988,"Yes")</f>
        <v>0</v>
      </c>
      <c r="AK30" s="247">
        <f>SUMIFS('Details-Products'!$AA$7:$AA$299988,'Details-Products'!$C$7:$C$299988,$C30,'Details-Products'!$D$7:$D$299988,$B30,'Details-Products'!$BM$7:$BM$299988,$AK$10, 'Details-Products'!$Y$7:$Y$299988,"Yes")</f>
        <v>0</v>
      </c>
      <c r="AL30" s="244">
        <f>COUNTIFS('Details-Products'!$C$7:$C$299988,$C30,'Details-Products'!$D$7:$D$299988,$B30,'Details-Products'!$BM$7:$BM$299988,$AL$10)</f>
        <v>0</v>
      </c>
      <c r="AM30" s="245">
        <f>COUNTIFS('Details-Products'!$C$7:$C$299988,$C30,'Details-Products'!$D$7:$D$299988,$B30,'Details-Products'!$BM$7:$BM$299988,$AM$10, 'Details-Products'!$Y$7:$Y$299988,"Yes")</f>
        <v>0</v>
      </c>
      <c r="AN30" s="247">
        <f>SUMIFS('Details-Products'!$AA$7:$AA$299988,'Details-Products'!$C$7:$C$299988,$C30,'Details-Products'!$D$7:$D$299988,$B30,'Details-Products'!$BM$7:$BM$299988,$AN$10, 'Details-Products'!$Y$7:$Y$299988,"Yes")</f>
        <v>0</v>
      </c>
      <c r="AO30" s="244">
        <f>COUNTIFS('Details-Products'!$C$7:$C$299988,$C30,'Details-Products'!$D$7:$D$299988,$B30,'Details-Products'!$BM$7:$BM$299988,$AO$10)</f>
        <v>0</v>
      </c>
      <c r="AP30" s="245">
        <f>COUNTIFS('Details-Products'!$C$7:$C$299988,$C30,'Details-Products'!$D$7:$D$299988,$B30,'Details-Products'!$BM$7:$BM$299988,$AP$10, 'Details-Products'!$Y$7:$Y$299988,"Yes")</f>
        <v>0</v>
      </c>
      <c r="AQ30" s="247">
        <f>SUMIFS('Details-Products'!$AA$7:$AA$299988,'Details-Products'!$C$7:$C$299988,$C30,'Details-Products'!$D$7:$D$299988,$B30,'Details-Products'!$BM$7:$BM$299988,$AQ$10, 'Details-Products'!$Y$7:$Y$299988,"Yes")</f>
        <v>0</v>
      </c>
      <c r="AR30" s="244">
        <f t="shared" ref="AR30:AR34" si="27">AC30+AF30+AI30+AL30+AO30</f>
        <v>0</v>
      </c>
      <c r="AS30" s="245">
        <f t="shared" ref="AS30:AS34" si="28">AD30+AG30+AJ30+AM30+AP30</f>
        <v>0</v>
      </c>
      <c r="AT30" s="246">
        <f t="shared" ref="AT30:AT34" si="29">AE30+AH30+AK30+AN30+AQ30</f>
        <v>0</v>
      </c>
      <c r="AU30" s="244">
        <f>COUNTIFS('Details-Products'!$C$7:$C$299988,$C30,'Details-Products'!$D$7:$D$299988,$B30,'Details-Products'!$BM$7:$BM$299988,$AU$10)</f>
        <v>0</v>
      </c>
      <c r="AV30" s="245">
        <f>COUNTIFS('Details-Products'!$C$7:$C$299988,$C30,'Details-Products'!$D$7:$D$299988,$B30,'Details-Products'!$BM$7:$BM$299988,$AV$10, 'Details-Products'!$Y$7:$Y$299988,"Yes")</f>
        <v>0</v>
      </c>
      <c r="AW30" s="247">
        <f>SUMIFS('Details-Products'!$AA$7:$AA$299988,'Details-Products'!$C$7:$C$299988,$C30,'Details-Products'!$D$7:$D$299988,$B30,'Details-Products'!$BM$7:$BM$299988,$AW$10, 'Details-Products'!$Y$7:$Y$299988,"Yes")</f>
        <v>0</v>
      </c>
      <c r="AX30" s="244">
        <f>COUNTIFS('Details-Products'!$C$7:$C$299988,$C30,'Details-Products'!$D$7:$D$299988,$B30,'Details-Products'!$BM$7:$BM$299988,$AX$10)</f>
        <v>0</v>
      </c>
      <c r="AY30" s="245">
        <f>COUNTIFS('Details-Products'!$C$7:$C$299988,$C30,'Details-Products'!$D$7:$D$299988,$B30,'Details-Products'!$BM$7:$BM$299988,$AY$10, 'Details-Products'!$Y$7:$Y$299988,"Yes")</f>
        <v>0</v>
      </c>
      <c r="AZ30" s="247">
        <f>SUMIFS('Details-Products'!$AA$7:$AA$299988,'Details-Products'!$C$7:$C$299988,$C30,'Details-Products'!$D$7:$D$299988,$B30,'Details-Products'!$BM$7:$BM$299988,$AZ$10, 'Details-Products'!$Y$7:$Y$299988,"Yes")</f>
        <v>0</v>
      </c>
      <c r="BA30" s="244">
        <f>COUNTIFS('Details-Products'!$C$7:$C$299988,$C30,'Details-Products'!$D$7:$D$299988,$B30,'Details-Products'!$BM$7:$BM$299988,$BA$10)</f>
        <v>0</v>
      </c>
      <c r="BB30" s="245">
        <f>COUNTIFS('Details-Products'!$C$7:$C$299988,$C30,'Details-Products'!$D$7:$D$299988,$B30,'Details-Products'!$BM$7:$BM$299988,$BB$10, 'Details-Products'!$Y$7:$Y$299988,"Yes")</f>
        <v>0</v>
      </c>
      <c r="BC30" s="247">
        <f>SUMIFS('Details-Products'!$AA$7:$AA$299988,'Details-Products'!$C$7:$C$299988,$C30,'Details-Products'!$D$7:$D$299988,$B30,'Details-Products'!$BM$7:$BM$299988,$BC$10, 'Details-Products'!$Y$7:$Y$299988,"Yes")</f>
        <v>0</v>
      </c>
      <c r="BD30" s="244">
        <f>COUNTIFS('Details-Products'!$C$7:$C$299988,$C30,'Details-Products'!$D$7:$D$299988,$B30,'Details-Products'!$BM$7:$BM$299988,$BD$10)</f>
        <v>0</v>
      </c>
      <c r="BE30" s="245">
        <f>COUNTIFS('Details-Products'!$C$7:$C$299988,$C30,'Details-Products'!$D$7:$D$299988,$B30,'Details-Products'!$BM$7:$BM$299988,$BE$10, 'Details-Products'!$Y$7:$Y$299988,"Yes")</f>
        <v>0</v>
      </c>
      <c r="BF30" s="247">
        <f>SUMIFS('Details-Products'!$AA$7:$AA$299988,'Details-Products'!$C$7:$C$299988,$C30,'Details-Products'!$D$7:$D$299988,$B30,'Details-Products'!$BM$7:$BM$299988,$BF$10, 'Details-Products'!$Y$7:$Y$299988,"Yes")</f>
        <v>0</v>
      </c>
      <c r="BG30" s="244">
        <f>COUNTIFS('Details-Products'!$C$7:$C$299988,$C30,'Details-Products'!$D$7:$D$299988,$B30,'Details-Products'!$BM$7:$BM$299988,$BG$10)</f>
        <v>0</v>
      </c>
      <c r="BH30" s="245">
        <f>COUNTIFS('Details-Products'!$C$7:$C$299988,$C30,'Details-Products'!$D$7:$D$299988,$B30,'Details-Products'!$BM$7:$BM$299988,$BH$10, 'Details-Products'!$Y$7:$Y$299988,"Yes")</f>
        <v>0</v>
      </c>
      <c r="BI30" s="247">
        <f>SUMIFS('Details-Products'!$AA$7:$AA$299988,'Details-Products'!$C$7:$C$299988,$C30,'Details-Products'!$D$7:$D$299988,$B30,'Details-Products'!$BM$7:$BM$299988,$BI$10, 'Details-Products'!$Y$7:$Y$299988,"Yes")</f>
        <v>0</v>
      </c>
      <c r="BJ30" s="244">
        <f>COUNTIFS('Details-Products'!$C$7:$C$299988,$C30,'Details-Products'!$D$7:$D$299988,$B30,'Details-Products'!$BM$7:$BM$299988,$BJ$10)</f>
        <v>0</v>
      </c>
      <c r="BK30" s="245">
        <f>COUNTIFS('Details-Products'!$C$7:$C$299988,$C30,'Details-Products'!$D$7:$D$299988,$B30,'Details-Products'!$BM$7:$BM$299988,$BK$10, 'Details-Products'!$Y$7:$Y$299988,"Yes")</f>
        <v>0</v>
      </c>
      <c r="BL30" s="247">
        <f>SUMIFS('Details-Products'!$AA$7:$AA$299988,'Details-Products'!$C$7:$C$299988,$C30,'Details-Products'!$D$7:$D$299988,$B30,'Details-Products'!$BM$7:$BM$299988,$BL$10, 'Details-Products'!$Y$7:$Y$299988,"Yes")</f>
        <v>0</v>
      </c>
      <c r="BM30" s="245">
        <f t="shared" si="2"/>
        <v>0</v>
      </c>
      <c r="BN30" s="245">
        <f t="shared" si="3"/>
        <v>0</v>
      </c>
      <c r="BO30" s="248">
        <f t="shared" si="4"/>
        <v>0</v>
      </c>
    </row>
    <row r="31" spans="1:67" s="27" customFormat="1" ht="15" x14ac:dyDescent="0.2">
      <c r="B31" s="29">
        <v>22</v>
      </c>
      <c r="C31" s="29">
        <v>2</v>
      </c>
      <c r="D31" s="119" t="s">
        <v>479</v>
      </c>
      <c r="E31" s="146">
        <f>COUNTIFS('Details-Products'!$C$7:$C$299988,$C31,'Details-Products'!$D$7:$D$299988,$B31,'Details-Products'!$BM$7:$BM$299988,$E$10)</f>
        <v>0</v>
      </c>
      <c r="F31" s="147">
        <f>COUNTIFS('Details-Products'!$C$7:$C$299988,$C31,'Details-Products'!$D$7:$D$299988,$B31,'Details-Products'!$BM$7:$BM$299988,$F$10, 'Details-Products'!$Y$7:$Y$299988,"Yes")</f>
        <v>0</v>
      </c>
      <c r="G31" s="148">
        <f>SUMIFS('Details-Products'!$AA$7:$AA$299988,'Details-Products'!$C$7:$C$299988,$C31,'Details-Products'!$D$7:$D$299988,$B31,'Details-Products'!$BM$7:$BM$299988,$G$10, 'Details-Products'!$Y$7:$Y$299988,"Yes")</f>
        <v>0</v>
      </c>
      <c r="H31" s="146">
        <f>COUNTIFS('Details-Products'!$C$7:$C$299988,$C31,'Details-Products'!$D$7:$D$299988,$B31,'Details-Products'!$BM$7:$BM$299988,$H$10)</f>
        <v>0</v>
      </c>
      <c r="I31" s="147">
        <f>COUNTIFS('Details-Products'!$C$7:$C$299988,$C31,'Details-Products'!$D$7:$D$299988,$B31,'Details-Products'!$BM$7:$BM$299988,$I$10, 'Details-Products'!$Y$7:$Y$299988,"Yes")</f>
        <v>0</v>
      </c>
      <c r="J31" s="148">
        <f>SUMIFS('Details-Products'!$AA$7:$AA$299988,'Details-Products'!$C$7:$C$299988,$C31,'Details-Products'!$D$7:$D$299988,$B31,'Details-Products'!$BM$7:$BM$299988,$J$10, 'Details-Products'!$Y$7:$Y$299988,"Yes")</f>
        <v>0</v>
      </c>
      <c r="K31" s="146">
        <f>COUNTIFS('Details-Products'!$C$7:$C$299988,$C31,'Details-Products'!$D$7:$D$299988,$B31,'Details-Products'!$BM$7:$BM$299988,$K$10)</f>
        <v>0</v>
      </c>
      <c r="L31" s="147">
        <f>COUNTIFS('Details-Products'!$C$7:$C$299988,$C31,'Details-Products'!$D$7:$D$299988,$B31,'Details-Products'!$BM$7:$BM$299988,$L$10, 'Details-Products'!$Y$7:$Y$299988,"Yes")</f>
        <v>0</v>
      </c>
      <c r="M31" s="148">
        <f>SUMIFS('Details-Products'!$AA$7:$AA$299988,'Details-Products'!$C$7:$C$299988,$C31,'Details-Products'!$D$7:$D$299988,$B31,'Details-Products'!$BM$7:$BM$299988,$M$10, 'Details-Products'!$Y$7:$Y$299988,"Yes")</f>
        <v>0</v>
      </c>
      <c r="N31" s="119">
        <f t="shared" si="5"/>
        <v>0</v>
      </c>
      <c r="O31" s="340">
        <f t="shared" si="6"/>
        <v>0</v>
      </c>
      <c r="P31" s="335">
        <f t="shared" si="7"/>
        <v>0</v>
      </c>
      <c r="Q31" s="335">
        <f>VLOOKUP(B31,Ttl_Inv!$A:$E,4,FALSE)</f>
        <v>0</v>
      </c>
      <c r="R31" s="97" t="str">
        <f t="shared" si="20"/>
        <v>-</v>
      </c>
      <c r="S31" s="80">
        <f>IFERROR(SUMIFS(Inactive_UPC!$T:$T,Inactive_UPC!$D:$D,$B31),"0")</f>
        <v>0</v>
      </c>
      <c r="T31" s="108" t="str">
        <f t="shared" si="8"/>
        <v>-</v>
      </c>
      <c r="U31" s="92">
        <f t="shared" si="15"/>
        <v>0</v>
      </c>
      <c r="V31" s="115" t="str">
        <f t="shared" si="9"/>
        <v>-</v>
      </c>
      <c r="W31" s="244">
        <f t="shared" si="23"/>
        <v>0</v>
      </c>
      <c r="X31" s="245">
        <f t="shared" si="23"/>
        <v>0</v>
      </c>
      <c r="Y31" s="246">
        <f t="shared" si="23"/>
        <v>0</v>
      </c>
      <c r="Z31" s="244">
        <f>COUNTIFS('Details-Products'!$C$7:$C$299988,$C31,'Details-Products'!$D$7:$D$299988,$B31,'Details-Products'!$BM$7:$BM$299988,$Z$10)</f>
        <v>0</v>
      </c>
      <c r="AA31" s="245">
        <f>COUNTIFS('Details-Products'!$C$7:$C$299988,$C31,'Details-Products'!$D$7:$D$299988,$B31,'Details-Products'!$BM$7:$BM$299988,$AA$10, 'Details-Products'!$Y$7:$Y$299988,"Yes")</f>
        <v>0</v>
      </c>
      <c r="AB31" s="247">
        <f>SUMIFS('Details-Products'!$AA$7:$AA$299988,'Details-Products'!$C$7:$C$299988,$C31,'Details-Products'!$D$7:$D$299988,$B31,'Details-Products'!$BM$7:$BM$299988,$AB$10, 'Details-Products'!$Y$7:$Y$299988,"Yes")</f>
        <v>0</v>
      </c>
      <c r="AC31" s="244">
        <f>COUNTIFS('Details-Products'!$C$7:$C$299988,$C31,'Details-Products'!$D$7:$D$299988,$B31,'Details-Products'!$BM$7:$BM$299988,$AC$10)</f>
        <v>0</v>
      </c>
      <c r="AD31" s="245">
        <f>COUNTIFS('Details-Products'!$C$7:$C$299988,$C31,'Details-Products'!$D$7:$D$299988,$B31,'Details-Products'!$BM$7:$BM$299988,$AD$10, 'Details-Products'!$Y$7:$Y$299988,"Yes")</f>
        <v>0</v>
      </c>
      <c r="AE31" s="247">
        <f>SUMIFS('Details-Products'!$AA$7:$AA$299988,'Details-Products'!$C$7:$C$299988,$C31,'Details-Products'!$D$7:$D$299988,$B31,'Details-Products'!$BM$7:$BM$299988,$AE$10, 'Details-Products'!$Y$7:$Y$299988,"Yes")</f>
        <v>0</v>
      </c>
      <c r="AF31" s="244">
        <f>COUNTIFS('Details-Products'!$C$7:$C$299988,$C31,'Details-Products'!$D$7:$D$299988,$B31,'Details-Products'!$BM$7:$BM$299988,$AF$10)</f>
        <v>0</v>
      </c>
      <c r="AG31" s="245">
        <f>COUNTIFS('Details-Products'!$C$7:$C$299988,$C31,'Details-Products'!$D$7:$D$299988,$B31,'Details-Products'!$BM$7:$BM$299988,$AG$10, 'Details-Products'!$Y$7:$Y$299988,"Yes")</f>
        <v>0</v>
      </c>
      <c r="AH31" s="247">
        <f>SUMIFS('Details-Products'!$AA$7:$AA$299988,'Details-Products'!$C$7:$C$299988,$C31,'Details-Products'!$D$7:$D$299988,$B31,'Details-Products'!$BM$7:$BM$299988,$AH$10, 'Details-Products'!$Y$7:$Y$299988,"Yes")</f>
        <v>0</v>
      </c>
      <c r="AI31" s="244">
        <f>COUNTIFS('Details-Products'!$C$7:$C$299988,$C31,'Details-Products'!$D$7:$D$299988,$B31,'Details-Products'!$BM$7:$BM$299988,$AI$10)</f>
        <v>0</v>
      </c>
      <c r="AJ31" s="245">
        <f>COUNTIFS('Details-Products'!$C$7:$C$299988,$C31,'Details-Products'!$D$7:$D$299988,$B31,'Details-Products'!$BM$7:$BM$299988,$AJ$10, 'Details-Products'!$Y$7:$Y$299988,"Yes")</f>
        <v>0</v>
      </c>
      <c r="AK31" s="247">
        <f>SUMIFS('Details-Products'!$AA$7:$AA$299988,'Details-Products'!$C$7:$C$299988,$C31,'Details-Products'!$D$7:$D$299988,$B31,'Details-Products'!$BM$7:$BM$299988,$AK$10, 'Details-Products'!$Y$7:$Y$299988,"Yes")</f>
        <v>0</v>
      </c>
      <c r="AL31" s="244">
        <f>COUNTIFS('Details-Products'!$C$7:$C$299988,$C31,'Details-Products'!$D$7:$D$299988,$B31,'Details-Products'!$BM$7:$BM$299988,$AL$10)</f>
        <v>0</v>
      </c>
      <c r="AM31" s="245">
        <f>COUNTIFS('Details-Products'!$C$7:$C$299988,$C31,'Details-Products'!$D$7:$D$299988,$B31,'Details-Products'!$BM$7:$BM$299988,$AM$10, 'Details-Products'!$Y$7:$Y$299988,"Yes")</f>
        <v>0</v>
      </c>
      <c r="AN31" s="247">
        <f>SUMIFS('Details-Products'!$AA$7:$AA$299988,'Details-Products'!$C$7:$C$299988,$C31,'Details-Products'!$D$7:$D$299988,$B31,'Details-Products'!$BM$7:$BM$299988,$AN$10, 'Details-Products'!$Y$7:$Y$299988,"Yes")</f>
        <v>0</v>
      </c>
      <c r="AO31" s="244">
        <f>COUNTIFS('Details-Products'!$C$7:$C$299988,$C31,'Details-Products'!$D$7:$D$299988,$B31,'Details-Products'!$BM$7:$BM$299988,$AO$10)</f>
        <v>0</v>
      </c>
      <c r="AP31" s="245">
        <f>COUNTIFS('Details-Products'!$C$7:$C$299988,$C31,'Details-Products'!$D$7:$D$299988,$B31,'Details-Products'!$BM$7:$BM$299988,$AP$10, 'Details-Products'!$Y$7:$Y$299988,"Yes")</f>
        <v>0</v>
      </c>
      <c r="AQ31" s="247">
        <f>SUMIFS('Details-Products'!$AA$7:$AA$299988,'Details-Products'!$C$7:$C$299988,$C31,'Details-Products'!$D$7:$D$299988,$B31,'Details-Products'!$BM$7:$BM$299988,$AQ$10, 'Details-Products'!$Y$7:$Y$299988,"Yes")</f>
        <v>0</v>
      </c>
      <c r="AR31" s="244">
        <f t="shared" si="27"/>
        <v>0</v>
      </c>
      <c r="AS31" s="245">
        <f t="shared" si="28"/>
        <v>0</v>
      </c>
      <c r="AT31" s="246">
        <f t="shared" si="29"/>
        <v>0</v>
      </c>
      <c r="AU31" s="244">
        <f>COUNTIFS('Details-Products'!$C$7:$C$299988,$C31,'Details-Products'!$D$7:$D$299988,$B31,'Details-Products'!$BM$7:$BM$299988,$AU$10)</f>
        <v>0</v>
      </c>
      <c r="AV31" s="245">
        <f>COUNTIFS('Details-Products'!$C$7:$C$299988,$C31,'Details-Products'!$D$7:$D$299988,$B31,'Details-Products'!$BM$7:$BM$299988,$AV$10, 'Details-Products'!$Y$7:$Y$299988,"Yes")</f>
        <v>0</v>
      </c>
      <c r="AW31" s="247">
        <f>SUMIFS('Details-Products'!$AA$7:$AA$299988,'Details-Products'!$C$7:$C$299988,$C31,'Details-Products'!$D$7:$D$299988,$B31,'Details-Products'!$BM$7:$BM$299988,$AW$10, 'Details-Products'!$Y$7:$Y$299988,"Yes")</f>
        <v>0</v>
      </c>
      <c r="AX31" s="244">
        <f>COUNTIFS('Details-Products'!$C$7:$C$299988,$C31,'Details-Products'!$D$7:$D$299988,$B31,'Details-Products'!$BM$7:$BM$299988,$AX$10)</f>
        <v>0</v>
      </c>
      <c r="AY31" s="245">
        <f>COUNTIFS('Details-Products'!$C$7:$C$299988,$C31,'Details-Products'!$D$7:$D$299988,$B31,'Details-Products'!$BM$7:$BM$299988,$AY$10, 'Details-Products'!$Y$7:$Y$299988,"Yes")</f>
        <v>0</v>
      </c>
      <c r="AZ31" s="247">
        <f>SUMIFS('Details-Products'!$AA$7:$AA$299988,'Details-Products'!$C$7:$C$299988,$C31,'Details-Products'!$D$7:$D$299988,$B31,'Details-Products'!$BM$7:$BM$299988,$AZ$10, 'Details-Products'!$Y$7:$Y$299988,"Yes")</f>
        <v>0</v>
      </c>
      <c r="BA31" s="244">
        <f>COUNTIFS('Details-Products'!$C$7:$C$299988,$C31,'Details-Products'!$D$7:$D$299988,$B31,'Details-Products'!$BM$7:$BM$299988,$BA$10)</f>
        <v>0</v>
      </c>
      <c r="BB31" s="245">
        <f>COUNTIFS('Details-Products'!$C$7:$C$299988,$C31,'Details-Products'!$D$7:$D$299988,$B31,'Details-Products'!$BM$7:$BM$299988,$BB$10, 'Details-Products'!$Y$7:$Y$299988,"Yes")</f>
        <v>0</v>
      </c>
      <c r="BC31" s="247">
        <f>SUMIFS('Details-Products'!$AA$7:$AA$299988,'Details-Products'!$C$7:$C$299988,$C31,'Details-Products'!$D$7:$D$299988,$B31,'Details-Products'!$BM$7:$BM$299988,$BC$10, 'Details-Products'!$Y$7:$Y$299988,"Yes")</f>
        <v>0</v>
      </c>
      <c r="BD31" s="244">
        <f>COUNTIFS('Details-Products'!$C$7:$C$299988,$C31,'Details-Products'!$D$7:$D$299988,$B31,'Details-Products'!$BM$7:$BM$299988,$BD$10)</f>
        <v>0</v>
      </c>
      <c r="BE31" s="245">
        <f>COUNTIFS('Details-Products'!$C$7:$C$299988,$C31,'Details-Products'!$D$7:$D$299988,$B31,'Details-Products'!$BM$7:$BM$299988,$BE$10, 'Details-Products'!$Y$7:$Y$299988,"Yes")</f>
        <v>0</v>
      </c>
      <c r="BF31" s="247">
        <f>SUMIFS('Details-Products'!$AA$7:$AA$299988,'Details-Products'!$C$7:$C$299988,$C31,'Details-Products'!$D$7:$D$299988,$B31,'Details-Products'!$BM$7:$BM$299988,$BF$10, 'Details-Products'!$Y$7:$Y$299988,"Yes")</f>
        <v>0</v>
      </c>
      <c r="BG31" s="244">
        <f>COUNTIFS('Details-Products'!$C$7:$C$299988,$C31,'Details-Products'!$D$7:$D$299988,$B31,'Details-Products'!$BM$7:$BM$299988,$BG$10)</f>
        <v>0</v>
      </c>
      <c r="BH31" s="245">
        <f>COUNTIFS('Details-Products'!$C$7:$C$299988,$C31,'Details-Products'!$D$7:$D$299988,$B31,'Details-Products'!$BM$7:$BM$299988,$BH$10, 'Details-Products'!$Y$7:$Y$299988,"Yes")</f>
        <v>0</v>
      </c>
      <c r="BI31" s="247">
        <f>SUMIFS('Details-Products'!$AA$7:$AA$299988,'Details-Products'!$C$7:$C$299988,$C31,'Details-Products'!$D$7:$D$299988,$B31,'Details-Products'!$BM$7:$BM$299988,$BI$10, 'Details-Products'!$Y$7:$Y$299988,"Yes")</f>
        <v>0</v>
      </c>
      <c r="BJ31" s="244">
        <f>COUNTIFS('Details-Products'!$C$7:$C$299988,$C31,'Details-Products'!$D$7:$D$299988,$B31,'Details-Products'!$BM$7:$BM$299988,$BJ$10)</f>
        <v>0</v>
      </c>
      <c r="BK31" s="245">
        <f>COUNTIFS('Details-Products'!$C$7:$C$299988,$C31,'Details-Products'!$D$7:$D$299988,$B31,'Details-Products'!$BM$7:$BM$299988,$BK$10, 'Details-Products'!$Y$7:$Y$299988,"Yes")</f>
        <v>0</v>
      </c>
      <c r="BL31" s="247">
        <f>SUMIFS('Details-Products'!$AA$7:$AA$299988,'Details-Products'!$C$7:$C$299988,$C31,'Details-Products'!$D$7:$D$299988,$B31,'Details-Products'!$BM$7:$BM$299988,$BL$10, 'Details-Products'!$Y$7:$Y$299988,"Yes")</f>
        <v>0</v>
      </c>
      <c r="BM31" s="245">
        <f t="shared" si="2"/>
        <v>0</v>
      </c>
      <c r="BN31" s="245">
        <f t="shared" si="3"/>
        <v>0</v>
      </c>
      <c r="BO31" s="248">
        <f t="shared" si="4"/>
        <v>0</v>
      </c>
    </row>
    <row r="32" spans="1:67" s="27" customFormat="1" ht="15" x14ac:dyDescent="0.2">
      <c r="B32" s="29">
        <v>23</v>
      </c>
      <c r="C32" s="29">
        <v>2</v>
      </c>
      <c r="D32" s="120" t="s">
        <v>480</v>
      </c>
      <c r="E32" s="146">
        <f>COUNTIFS('Details-Products'!$C$7:$C$299988,$C32,'Details-Products'!$D$7:$D$299988,$B32,'Details-Products'!$BM$7:$BM$299988,$E$10)</f>
        <v>0</v>
      </c>
      <c r="F32" s="147">
        <f>COUNTIFS('Details-Products'!$C$7:$C$299988,$C32,'Details-Products'!$D$7:$D$299988,$B32,'Details-Products'!$BM$7:$BM$299988,$F$10, 'Details-Products'!$Y$7:$Y$299988,"Yes")</f>
        <v>0</v>
      </c>
      <c r="G32" s="148">
        <f>SUMIFS('Details-Products'!$AA$7:$AA$299988,'Details-Products'!$C$7:$C$299988,$C32,'Details-Products'!$D$7:$D$299988,$B32,'Details-Products'!$BM$7:$BM$299988,$G$10, 'Details-Products'!$Y$7:$Y$299988,"Yes")</f>
        <v>0</v>
      </c>
      <c r="H32" s="146">
        <f>COUNTIFS('Details-Products'!$C$7:$C$299988,$C32,'Details-Products'!$D$7:$D$299988,$B32,'Details-Products'!$BM$7:$BM$299988,$H$10)</f>
        <v>0</v>
      </c>
      <c r="I32" s="147">
        <f>COUNTIFS('Details-Products'!$C$7:$C$299988,$C32,'Details-Products'!$D$7:$D$299988,$B32,'Details-Products'!$BM$7:$BM$299988,$I$10, 'Details-Products'!$Y$7:$Y$299988,"Yes")</f>
        <v>0</v>
      </c>
      <c r="J32" s="148">
        <f>SUMIFS('Details-Products'!$AA$7:$AA$299988,'Details-Products'!$C$7:$C$299988,$C32,'Details-Products'!$D$7:$D$299988,$B32,'Details-Products'!$BM$7:$BM$299988,$J$10, 'Details-Products'!$Y$7:$Y$299988,"Yes")</f>
        <v>0</v>
      </c>
      <c r="K32" s="146">
        <f>COUNTIFS('Details-Products'!$C$7:$C$299988,$C32,'Details-Products'!$D$7:$D$299988,$B32,'Details-Products'!$BM$7:$BM$299988,$K$10)</f>
        <v>0</v>
      </c>
      <c r="L32" s="147">
        <f>COUNTIFS('Details-Products'!$C$7:$C$299988,$C32,'Details-Products'!$D$7:$D$299988,$B32,'Details-Products'!$BM$7:$BM$299988,$L$10, 'Details-Products'!$Y$7:$Y$299988,"Yes")</f>
        <v>0</v>
      </c>
      <c r="M32" s="148">
        <f>SUMIFS('Details-Products'!$AA$7:$AA$299988,'Details-Products'!$C$7:$C$299988,$C32,'Details-Products'!$D$7:$D$299988,$B32,'Details-Products'!$BM$7:$BM$299988,$M$10, 'Details-Products'!$Y$7:$Y$299988,"Yes")</f>
        <v>0</v>
      </c>
      <c r="N32" s="120">
        <f t="shared" si="5"/>
        <v>0</v>
      </c>
      <c r="O32" s="341">
        <f t="shared" si="6"/>
        <v>0</v>
      </c>
      <c r="P32" s="336">
        <f t="shared" si="7"/>
        <v>0</v>
      </c>
      <c r="Q32" s="336">
        <f>VLOOKUP(B32,Ttl_Inv!$A:$E,4,FALSE)</f>
        <v>0</v>
      </c>
      <c r="R32" s="99" t="str">
        <f t="shared" si="20"/>
        <v>-</v>
      </c>
      <c r="S32" s="83">
        <f>IFERROR(SUMIFS(Inactive_UPC!$T:$T,Inactive_UPC!$D:$D,$B32),"0")</f>
        <v>0</v>
      </c>
      <c r="T32" s="107" t="str">
        <f t="shared" si="8"/>
        <v>-</v>
      </c>
      <c r="U32" s="91">
        <f t="shared" si="15"/>
        <v>0</v>
      </c>
      <c r="V32" s="114" t="str">
        <f t="shared" si="9"/>
        <v>-</v>
      </c>
      <c r="W32" s="244">
        <f t="shared" si="23"/>
        <v>0</v>
      </c>
      <c r="X32" s="245">
        <f t="shared" si="23"/>
        <v>0</v>
      </c>
      <c r="Y32" s="246">
        <f t="shared" si="23"/>
        <v>0</v>
      </c>
      <c r="Z32" s="244">
        <f>COUNTIFS('Details-Products'!$C$7:$C$299988,$C32,'Details-Products'!$D$7:$D$299988,$B32,'Details-Products'!$BM$7:$BM$299988,$Z$10)</f>
        <v>0</v>
      </c>
      <c r="AA32" s="245">
        <f>COUNTIFS('Details-Products'!$C$7:$C$299988,$C32,'Details-Products'!$D$7:$D$299988,$B32,'Details-Products'!$BM$7:$BM$299988,$AA$10, 'Details-Products'!$Y$7:$Y$299988,"Yes")</f>
        <v>0</v>
      </c>
      <c r="AB32" s="247">
        <f>SUMIFS('Details-Products'!$AA$7:$AA$299988,'Details-Products'!$C$7:$C$299988,$C32,'Details-Products'!$D$7:$D$299988,$B32,'Details-Products'!$BM$7:$BM$299988,$AB$10, 'Details-Products'!$Y$7:$Y$299988,"Yes")</f>
        <v>0</v>
      </c>
      <c r="AC32" s="244">
        <f>COUNTIFS('Details-Products'!$C$7:$C$299988,$C32,'Details-Products'!$D$7:$D$299988,$B32,'Details-Products'!$BM$7:$BM$299988,$AC$10)</f>
        <v>0</v>
      </c>
      <c r="AD32" s="245">
        <f>COUNTIFS('Details-Products'!$C$7:$C$299988,$C32,'Details-Products'!$D$7:$D$299988,$B32,'Details-Products'!$BM$7:$BM$299988,$AD$10, 'Details-Products'!$Y$7:$Y$299988,"Yes")</f>
        <v>0</v>
      </c>
      <c r="AE32" s="247">
        <f>SUMIFS('Details-Products'!$AA$7:$AA$299988,'Details-Products'!$C$7:$C$299988,$C32,'Details-Products'!$D$7:$D$299988,$B32,'Details-Products'!$BM$7:$BM$299988,$AE$10, 'Details-Products'!$Y$7:$Y$299988,"Yes")</f>
        <v>0</v>
      </c>
      <c r="AF32" s="244">
        <f>COUNTIFS('Details-Products'!$C$7:$C$299988,$C32,'Details-Products'!$D$7:$D$299988,$B32,'Details-Products'!$BM$7:$BM$299988,$AF$10)</f>
        <v>0</v>
      </c>
      <c r="AG32" s="245">
        <f>COUNTIFS('Details-Products'!$C$7:$C$299988,$C32,'Details-Products'!$D$7:$D$299988,$B32,'Details-Products'!$BM$7:$BM$299988,$AG$10, 'Details-Products'!$Y$7:$Y$299988,"Yes")</f>
        <v>0</v>
      </c>
      <c r="AH32" s="247">
        <f>SUMIFS('Details-Products'!$AA$7:$AA$299988,'Details-Products'!$C$7:$C$299988,$C32,'Details-Products'!$D$7:$D$299988,$B32,'Details-Products'!$BM$7:$BM$299988,$AH$10, 'Details-Products'!$Y$7:$Y$299988,"Yes")</f>
        <v>0</v>
      </c>
      <c r="AI32" s="244">
        <f>COUNTIFS('Details-Products'!$C$7:$C$299988,$C32,'Details-Products'!$D$7:$D$299988,$B32,'Details-Products'!$BM$7:$BM$299988,$AI$10)</f>
        <v>0</v>
      </c>
      <c r="AJ32" s="245">
        <f>COUNTIFS('Details-Products'!$C$7:$C$299988,$C32,'Details-Products'!$D$7:$D$299988,$B32,'Details-Products'!$BM$7:$BM$299988,$AJ$10, 'Details-Products'!$Y$7:$Y$299988,"Yes")</f>
        <v>0</v>
      </c>
      <c r="AK32" s="247">
        <f>SUMIFS('Details-Products'!$AA$7:$AA$299988,'Details-Products'!$C$7:$C$299988,$C32,'Details-Products'!$D$7:$D$299988,$B32,'Details-Products'!$BM$7:$BM$299988,$AK$10, 'Details-Products'!$Y$7:$Y$299988,"Yes")</f>
        <v>0</v>
      </c>
      <c r="AL32" s="244">
        <f>COUNTIFS('Details-Products'!$C$7:$C$299988,$C32,'Details-Products'!$D$7:$D$299988,$B32,'Details-Products'!$BM$7:$BM$299988,$AL$10)</f>
        <v>0</v>
      </c>
      <c r="AM32" s="245">
        <f>COUNTIFS('Details-Products'!$C$7:$C$299988,$C32,'Details-Products'!$D$7:$D$299988,$B32,'Details-Products'!$BM$7:$BM$299988,$AM$10, 'Details-Products'!$Y$7:$Y$299988,"Yes")</f>
        <v>0</v>
      </c>
      <c r="AN32" s="247">
        <f>SUMIFS('Details-Products'!$AA$7:$AA$299988,'Details-Products'!$C$7:$C$299988,$C32,'Details-Products'!$D$7:$D$299988,$B32,'Details-Products'!$BM$7:$BM$299988,$AN$10, 'Details-Products'!$Y$7:$Y$299988,"Yes")</f>
        <v>0</v>
      </c>
      <c r="AO32" s="244">
        <f>COUNTIFS('Details-Products'!$C$7:$C$299988,$C32,'Details-Products'!$D$7:$D$299988,$B32,'Details-Products'!$BM$7:$BM$299988,$AO$10)</f>
        <v>0</v>
      </c>
      <c r="AP32" s="245">
        <f>COUNTIFS('Details-Products'!$C$7:$C$299988,$C32,'Details-Products'!$D$7:$D$299988,$B32,'Details-Products'!$BM$7:$BM$299988,$AP$10, 'Details-Products'!$Y$7:$Y$299988,"Yes")</f>
        <v>0</v>
      </c>
      <c r="AQ32" s="247">
        <f>SUMIFS('Details-Products'!$AA$7:$AA$299988,'Details-Products'!$C$7:$C$299988,$C32,'Details-Products'!$D$7:$D$299988,$B32,'Details-Products'!$BM$7:$BM$299988,$AQ$10, 'Details-Products'!$Y$7:$Y$299988,"Yes")</f>
        <v>0</v>
      </c>
      <c r="AR32" s="244">
        <f t="shared" si="27"/>
        <v>0</v>
      </c>
      <c r="AS32" s="245">
        <f t="shared" si="28"/>
        <v>0</v>
      </c>
      <c r="AT32" s="246">
        <f t="shared" si="29"/>
        <v>0</v>
      </c>
      <c r="AU32" s="244">
        <f>COUNTIFS('Details-Products'!$C$7:$C$299988,$C32,'Details-Products'!$D$7:$D$299988,$B32,'Details-Products'!$BM$7:$BM$299988,$AU$10)</f>
        <v>0</v>
      </c>
      <c r="AV32" s="245">
        <f>COUNTIFS('Details-Products'!$C$7:$C$299988,$C32,'Details-Products'!$D$7:$D$299988,$B32,'Details-Products'!$BM$7:$BM$299988,$AV$10, 'Details-Products'!$Y$7:$Y$299988,"Yes")</f>
        <v>0</v>
      </c>
      <c r="AW32" s="247">
        <f>SUMIFS('Details-Products'!$AA$7:$AA$299988,'Details-Products'!$C$7:$C$299988,$C32,'Details-Products'!$D$7:$D$299988,$B32,'Details-Products'!$BM$7:$BM$299988,$AW$10, 'Details-Products'!$Y$7:$Y$299988,"Yes")</f>
        <v>0</v>
      </c>
      <c r="AX32" s="244">
        <f>COUNTIFS('Details-Products'!$C$7:$C$299988,$C32,'Details-Products'!$D$7:$D$299988,$B32,'Details-Products'!$BM$7:$BM$299988,$AX$10)</f>
        <v>0</v>
      </c>
      <c r="AY32" s="245">
        <f>COUNTIFS('Details-Products'!$C$7:$C$299988,$C32,'Details-Products'!$D$7:$D$299988,$B32,'Details-Products'!$BM$7:$BM$299988,$AY$10, 'Details-Products'!$Y$7:$Y$299988,"Yes")</f>
        <v>0</v>
      </c>
      <c r="AZ32" s="247">
        <f>SUMIFS('Details-Products'!$AA$7:$AA$299988,'Details-Products'!$C$7:$C$299988,$C32,'Details-Products'!$D$7:$D$299988,$B32,'Details-Products'!$BM$7:$BM$299988,$AZ$10, 'Details-Products'!$Y$7:$Y$299988,"Yes")</f>
        <v>0</v>
      </c>
      <c r="BA32" s="244">
        <f>COUNTIFS('Details-Products'!$C$7:$C$299988,$C32,'Details-Products'!$D$7:$D$299988,$B32,'Details-Products'!$BM$7:$BM$299988,$BA$10)</f>
        <v>0</v>
      </c>
      <c r="BB32" s="245">
        <f>COUNTIFS('Details-Products'!$C$7:$C$299988,$C32,'Details-Products'!$D$7:$D$299988,$B32,'Details-Products'!$BM$7:$BM$299988,$BB$10, 'Details-Products'!$Y$7:$Y$299988,"Yes")</f>
        <v>0</v>
      </c>
      <c r="BC32" s="247">
        <f>SUMIFS('Details-Products'!$AA$7:$AA$299988,'Details-Products'!$C$7:$C$299988,$C32,'Details-Products'!$D$7:$D$299988,$B32,'Details-Products'!$BM$7:$BM$299988,$BC$10, 'Details-Products'!$Y$7:$Y$299988,"Yes")</f>
        <v>0</v>
      </c>
      <c r="BD32" s="244">
        <f>COUNTIFS('Details-Products'!$C$7:$C$299988,$C32,'Details-Products'!$D$7:$D$299988,$B32,'Details-Products'!$BM$7:$BM$299988,$BD$10)</f>
        <v>0</v>
      </c>
      <c r="BE32" s="245">
        <f>COUNTIFS('Details-Products'!$C$7:$C$299988,$C32,'Details-Products'!$D$7:$D$299988,$B32,'Details-Products'!$BM$7:$BM$299988,$BE$10, 'Details-Products'!$Y$7:$Y$299988,"Yes")</f>
        <v>0</v>
      </c>
      <c r="BF32" s="247">
        <f>SUMIFS('Details-Products'!$AA$7:$AA$299988,'Details-Products'!$C$7:$C$299988,$C32,'Details-Products'!$D$7:$D$299988,$B32,'Details-Products'!$BM$7:$BM$299988,$BF$10, 'Details-Products'!$Y$7:$Y$299988,"Yes")</f>
        <v>0</v>
      </c>
      <c r="BG32" s="244">
        <f>COUNTIFS('Details-Products'!$C$7:$C$299988,$C32,'Details-Products'!$D$7:$D$299988,$B32,'Details-Products'!$BM$7:$BM$299988,$BG$10)</f>
        <v>0</v>
      </c>
      <c r="BH32" s="245">
        <f>COUNTIFS('Details-Products'!$C$7:$C$299988,$C32,'Details-Products'!$D$7:$D$299988,$B32,'Details-Products'!$BM$7:$BM$299988,$BH$10, 'Details-Products'!$Y$7:$Y$299988,"Yes")</f>
        <v>0</v>
      </c>
      <c r="BI32" s="247">
        <f>SUMIFS('Details-Products'!$AA$7:$AA$299988,'Details-Products'!$C$7:$C$299988,$C32,'Details-Products'!$D$7:$D$299988,$B32,'Details-Products'!$BM$7:$BM$299988,$BI$10, 'Details-Products'!$Y$7:$Y$299988,"Yes")</f>
        <v>0</v>
      </c>
      <c r="BJ32" s="244">
        <f>COUNTIFS('Details-Products'!$C$7:$C$299988,$C32,'Details-Products'!$D$7:$D$299988,$B32,'Details-Products'!$BM$7:$BM$299988,$BJ$10)</f>
        <v>0</v>
      </c>
      <c r="BK32" s="245">
        <f>COUNTIFS('Details-Products'!$C$7:$C$299988,$C32,'Details-Products'!$D$7:$D$299988,$B32,'Details-Products'!$BM$7:$BM$299988,$BK$10, 'Details-Products'!$Y$7:$Y$299988,"Yes")</f>
        <v>0</v>
      </c>
      <c r="BL32" s="247">
        <f>SUMIFS('Details-Products'!$AA$7:$AA$299988,'Details-Products'!$C$7:$C$299988,$C32,'Details-Products'!$D$7:$D$299988,$B32,'Details-Products'!$BM$7:$BM$299988,$BL$10, 'Details-Products'!$Y$7:$Y$299988,"Yes")</f>
        <v>0</v>
      </c>
      <c r="BM32" s="245">
        <f t="shared" si="2"/>
        <v>0</v>
      </c>
      <c r="BN32" s="245">
        <f t="shared" si="3"/>
        <v>0</v>
      </c>
      <c r="BO32" s="248">
        <f t="shared" si="4"/>
        <v>0</v>
      </c>
    </row>
    <row r="33" spans="1:67" ht="15" x14ac:dyDescent="0.2">
      <c r="B33" s="29">
        <v>24</v>
      </c>
      <c r="C33" s="29">
        <v>2</v>
      </c>
      <c r="D33" s="119" t="s">
        <v>238</v>
      </c>
      <c r="E33" s="146">
        <f>COUNTIFS('Details-Products'!$C$7:$C$299988,$C33,'Details-Products'!$D$7:$D$299988,$B33,'Details-Products'!$BM$7:$BM$299988,$E$10)</f>
        <v>0</v>
      </c>
      <c r="F33" s="147">
        <f>COUNTIFS('Details-Products'!$C$7:$C$299988,$C33,'Details-Products'!$D$7:$D$299988,$B33,'Details-Products'!$BM$7:$BM$299988,$F$10, 'Details-Products'!$Y$7:$Y$299988,"Yes")</f>
        <v>0</v>
      </c>
      <c r="G33" s="148">
        <f>SUMIFS('Details-Products'!$AA$7:$AA$299988,'Details-Products'!$C$7:$C$299988,$C33,'Details-Products'!$D$7:$D$299988,$B33,'Details-Products'!$BM$7:$BM$299988,$G$10, 'Details-Products'!$Y$7:$Y$299988,"Yes")</f>
        <v>0</v>
      </c>
      <c r="H33" s="146">
        <f>COUNTIFS('Details-Products'!$C$7:$C$299988,$C33,'Details-Products'!$D$7:$D$299988,$B33,'Details-Products'!$BM$7:$BM$299988,$H$10)</f>
        <v>0</v>
      </c>
      <c r="I33" s="147">
        <f>COUNTIFS('Details-Products'!$C$7:$C$299988,$C33,'Details-Products'!$D$7:$D$299988,$B33,'Details-Products'!$BM$7:$BM$299988,$I$10, 'Details-Products'!$Y$7:$Y$299988,"Yes")</f>
        <v>0</v>
      </c>
      <c r="J33" s="148">
        <f>SUMIFS('Details-Products'!$AA$7:$AA$299988,'Details-Products'!$C$7:$C$299988,$C33,'Details-Products'!$D$7:$D$299988,$B33,'Details-Products'!$BM$7:$BM$299988,$J$10, 'Details-Products'!$Y$7:$Y$299988,"Yes")</f>
        <v>0</v>
      </c>
      <c r="K33" s="146">
        <f>COUNTIFS('Details-Products'!$C$7:$C$299988,$C33,'Details-Products'!$D$7:$D$299988,$B33,'Details-Products'!$BM$7:$BM$299988,$K$10)</f>
        <v>0</v>
      </c>
      <c r="L33" s="147">
        <f>COUNTIFS('Details-Products'!$C$7:$C$299988,$C33,'Details-Products'!$D$7:$D$299988,$B33,'Details-Products'!$BM$7:$BM$299988,$L$10, 'Details-Products'!$Y$7:$Y$299988,"Yes")</f>
        <v>0</v>
      </c>
      <c r="M33" s="148">
        <f>SUMIFS('Details-Products'!$AA$7:$AA$299988,'Details-Products'!$C$7:$C$299988,$C33,'Details-Products'!$D$7:$D$299988,$B33,'Details-Products'!$BM$7:$BM$299988,$M$10, 'Details-Products'!$Y$7:$Y$299988,"Yes")</f>
        <v>0</v>
      </c>
      <c r="N33" s="119">
        <f t="shared" si="5"/>
        <v>0</v>
      </c>
      <c r="O33" s="340">
        <f t="shared" si="6"/>
        <v>0</v>
      </c>
      <c r="P33" s="335">
        <f t="shared" si="7"/>
        <v>0</v>
      </c>
      <c r="Q33" s="335">
        <f>VLOOKUP(B33,Ttl_Inv!$A:$E,4,FALSE)</f>
        <v>0</v>
      </c>
      <c r="R33" s="97" t="str">
        <f t="shared" si="20"/>
        <v>-</v>
      </c>
      <c r="S33" s="80">
        <f>IFERROR(SUMIFS(Inactive_UPC!$T:$T,Inactive_UPC!$D:$D,$B33),"0")</f>
        <v>0</v>
      </c>
      <c r="T33" s="108" t="str">
        <f t="shared" si="8"/>
        <v>-</v>
      </c>
      <c r="U33" s="92">
        <f t="shared" si="15"/>
        <v>0</v>
      </c>
      <c r="V33" s="115" t="str">
        <f t="shared" si="9"/>
        <v>-</v>
      </c>
      <c r="W33" s="244">
        <f t="shared" si="23"/>
        <v>0</v>
      </c>
      <c r="X33" s="245">
        <f t="shared" si="23"/>
        <v>0</v>
      </c>
      <c r="Y33" s="246">
        <f t="shared" si="23"/>
        <v>0</v>
      </c>
      <c r="Z33" s="244">
        <f>COUNTIFS('Details-Products'!$C$7:$C$299988,$C33,'Details-Products'!$D$7:$D$299988,$B33,'Details-Products'!$BM$7:$BM$299988,$Z$10)</f>
        <v>0</v>
      </c>
      <c r="AA33" s="245">
        <f>COUNTIFS('Details-Products'!$C$7:$C$299988,$C33,'Details-Products'!$D$7:$D$299988,$B33,'Details-Products'!$BM$7:$BM$299988,$AA$10, 'Details-Products'!$Y$7:$Y$299988,"Yes")</f>
        <v>0</v>
      </c>
      <c r="AB33" s="247">
        <f>SUMIFS('Details-Products'!$AA$7:$AA$299988,'Details-Products'!$C$7:$C$299988,$C33,'Details-Products'!$D$7:$D$299988,$B33,'Details-Products'!$BM$7:$BM$299988,$AB$10, 'Details-Products'!$Y$7:$Y$299988,"Yes")</f>
        <v>0</v>
      </c>
      <c r="AC33" s="244">
        <f>COUNTIFS('Details-Products'!$C$7:$C$299988,$C33,'Details-Products'!$D$7:$D$299988,$B33,'Details-Products'!$BM$7:$BM$299988,$AC$10)</f>
        <v>0</v>
      </c>
      <c r="AD33" s="245">
        <f>COUNTIFS('Details-Products'!$C$7:$C$299988,$C33,'Details-Products'!$D$7:$D$299988,$B33,'Details-Products'!$BM$7:$BM$299988,$AD$10, 'Details-Products'!$Y$7:$Y$299988,"Yes")</f>
        <v>0</v>
      </c>
      <c r="AE33" s="247">
        <f>SUMIFS('Details-Products'!$AA$7:$AA$299988,'Details-Products'!$C$7:$C$299988,$C33,'Details-Products'!$D$7:$D$299988,$B33,'Details-Products'!$BM$7:$BM$299988,$AE$10, 'Details-Products'!$Y$7:$Y$299988,"Yes")</f>
        <v>0</v>
      </c>
      <c r="AF33" s="244">
        <f>COUNTIFS('Details-Products'!$C$7:$C$299988,$C33,'Details-Products'!$D$7:$D$299988,$B33,'Details-Products'!$BM$7:$BM$299988,$AF$10)</f>
        <v>0</v>
      </c>
      <c r="AG33" s="245">
        <f>COUNTIFS('Details-Products'!$C$7:$C$299988,$C33,'Details-Products'!$D$7:$D$299988,$B33,'Details-Products'!$BM$7:$BM$299988,$AG$10, 'Details-Products'!$Y$7:$Y$299988,"Yes")</f>
        <v>0</v>
      </c>
      <c r="AH33" s="247">
        <f>SUMIFS('Details-Products'!$AA$7:$AA$299988,'Details-Products'!$C$7:$C$299988,$C33,'Details-Products'!$D$7:$D$299988,$B33,'Details-Products'!$BM$7:$BM$299988,$AH$10, 'Details-Products'!$Y$7:$Y$299988,"Yes")</f>
        <v>0</v>
      </c>
      <c r="AI33" s="244">
        <f>COUNTIFS('Details-Products'!$C$7:$C$299988,$C33,'Details-Products'!$D$7:$D$299988,$B33,'Details-Products'!$BM$7:$BM$299988,$AI$10)</f>
        <v>0</v>
      </c>
      <c r="AJ33" s="245">
        <f>COUNTIFS('Details-Products'!$C$7:$C$299988,$C33,'Details-Products'!$D$7:$D$299988,$B33,'Details-Products'!$BM$7:$BM$299988,$AJ$10, 'Details-Products'!$Y$7:$Y$299988,"Yes")</f>
        <v>0</v>
      </c>
      <c r="AK33" s="247">
        <f>SUMIFS('Details-Products'!$AA$7:$AA$299988,'Details-Products'!$C$7:$C$299988,$C33,'Details-Products'!$D$7:$D$299988,$B33,'Details-Products'!$BM$7:$BM$299988,$AK$10, 'Details-Products'!$Y$7:$Y$299988,"Yes")</f>
        <v>0</v>
      </c>
      <c r="AL33" s="244">
        <f>COUNTIFS('Details-Products'!$C$7:$C$299988,$C33,'Details-Products'!$D$7:$D$299988,$B33,'Details-Products'!$BM$7:$BM$299988,$AL$10)</f>
        <v>0</v>
      </c>
      <c r="AM33" s="245">
        <f>COUNTIFS('Details-Products'!$C$7:$C$299988,$C33,'Details-Products'!$D$7:$D$299988,$B33,'Details-Products'!$BM$7:$BM$299988,$AM$10, 'Details-Products'!$Y$7:$Y$299988,"Yes")</f>
        <v>0</v>
      </c>
      <c r="AN33" s="247">
        <f>SUMIFS('Details-Products'!$AA$7:$AA$299988,'Details-Products'!$C$7:$C$299988,$C33,'Details-Products'!$D$7:$D$299988,$B33,'Details-Products'!$BM$7:$BM$299988,$AN$10, 'Details-Products'!$Y$7:$Y$299988,"Yes")</f>
        <v>0</v>
      </c>
      <c r="AO33" s="244">
        <f>COUNTIFS('Details-Products'!$C$7:$C$299988,$C33,'Details-Products'!$D$7:$D$299988,$B33,'Details-Products'!$BM$7:$BM$299988,$AO$10)</f>
        <v>0</v>
      </c>
      <c r="AP33" s="245">
        <f>COUNTIFS('Details-Products'!$C$7:$C$299988,$C33,'Details-Products'!$D$7:$D$299988,$B33,'Details-Products'!$BM$7:$BM$299988,$AP$10, 'Details-Products'!$Y$7:$Y$299988,"Yes")</f>
        <v>0</v>
      </c>
      <c r="AQ33" s="247">
        <f>SUMIFS('Details-Products'!$AA$7:$AA$299988,'Details-Products'!$C$7:$C$299988,$C33,'Details-Products'!$D$7:$D$299988,$B33,'Details-Products'!$BM$7:$BM$299988,$AQ$10, 'Details-Products'!$Y$7:$Y$299988,"Yes")</f>
        <v>0</v>
      </c>
      <c r="AR33" s="244">
        <f t="shared" si="27"/>
        <v>0</v>
      </c>
      <c r="AS33" s="245">
        <f t="shared" si="28"/>
        <v>0</v>
      </c>
      <c r="AT33" s="246">
        <f t="shared" si="29"/>
        <v>0</v>
      </c>
      <c r="AU33" s="244">
        <f>COUNTIFS('Details-Products'!$C$7:$C$299988,$C33,'Details-Products'!$D$7:$D$299988,$B33,'Details-Products'!$BM$7:$BM$299988,$AU$10)</f>
        <v>0</v>
      </c>
      <c r="AV33" s="245">
        <f>COUNTIFS('Details-Products'!$C$7:$C$299988,$C33,'Details-Products'!$D$7:$D$299988,$B33,'Details-Products'!$BM$7:$BM$299988,$AV$10, 'Details-Products'!$Y$7:$Y$299988,"Yes")</f>
        <v>0</v>
      </c>
      <c r="AW33" s="247">
        <f>SUMIFS('Details-Products'!$AA$7:$AA$299988,'Details-Products'!$C$7:$C$299988,$C33,'Details-Products'!$D$7:$D$299988,$B33,'Details-Products'!$BM$7:$BM$299988,$AW$10, 'Details-Products'!$Y$7:$Y$299988,"Yes")</f>
        <v>0</v>
      </c>
      <c r="AX33" s="244">
        <f>COUNTIFS('Details-Products'!$C$7:$C$299988,$C33,'Details-Products'!$D$7:$D$299988,$B33,'Details-Products'!$BM$7:$BM$299988,$AX$10)</f>
        <v>0</v>
      </c>
      <c r="AY33" s="245">
        <f>COUNTIFS('Details-Products'!$C$7:$C$299988,$C33,'Details-Products'!$D$7:$D$299988,$B33,'Details-Products'!$BM$7:$BM$299988,$AY$10, 'Details-Products'!$Y$7:$Y$299988,"Yes")</f>
        <v>0</v>
      </c>
      <c r="AZ33" s="247">
        <f>SUMIFS('Details-Products'!$AA$7:$AA$299988,'Details-Products'!$C$7:$C$299988,$C33,'Details-Products'!$D$7:$D$299988,$B33,'Details-Products'!$BM$7:$BM$299988,$AZ$10, 'Details-Products'!$Y$7:$Y$299988,"Yes")</f>
        <v>0</v>
      </c>
      <c r="BA33" s="244">
        <f>COUNTIFS('Details-Products'!$C$7:$C$299988,$C33,'Details-Products'!$D$7:$D$299988,$B33,'Details-Products'!$BM$7:$BM$299988,$BA$10)</f>
        <v>0</v>
      </c>
      <c r="BB33" s="245">
        <f>COUNTIFS('Details-Products'!$C$7:$C$299988,$C33,'Details-Products'!$D$7:$D$299988,$B33,'Details-Products'!$BM$7:$BM$299988,$BB$10, 'Details-Products'!$Y$7:$Y$299988,"Yes")</f>
        <v>0</v>
      </c>
      <c r="BC33" s="247">
        <f>SUMIFS('Details-Products'!$AA$7:$AA$299988,'Details-Products'!$C$7:$C$299988,$C33,'Details-Products'!$D$7:$D$299988,$B33,'Details-Products'!$BM$7:$BM$299988,$BC$10, 'Details-Products'!$Y$7:$Y$299988,"Yes")</f>
        <v>0</v>
      </c>
      <c r="BD33" s="244">
        <f>COUNTIFS('Details-Products'!$C$7:$C$299988,$C33,'Details-Products'!$D$7:$D$299988,$B33,'Details-Products'!$BM$7:$BM$299988,$BD$10)</f>
        <v>0</v>
      </c>
      <c r="BE33" s="245">
        <f>COUNTIFS('Details-Products'!$C$7:$C$299988,$C33,'Details-Products'!$D$7:$D$299988,$B33,'Details-Products'!$BM$7:$BM$299988,$BE$10, 'Details-Products'!$Y$7:$Y$299988,"Yes")</f>
        <v>0</v>
      </c>
      <c r="BF33" s="247">
        <f>SUMIFS('Details-Products'!$AA$7:$AA$299988,'Details-Products'!$C$7:$C$299988,$C33,'Details-Products'!$D$7:$D$299988,$B33,'Details-Products'!$BM$7:$BM$299988,$BF$10, 'Details-Products'!$Y$7:$Y$299988,"Yes")</f>
        <v>0</v>
      </c>
      <c r="BG33" s="244">
        <f>COUNTIFS('Details-Products'!$C$7:$C$299988,$C33,'Details-Products'!$D$7:$D$299988,$B33,'Details-Products'!$BM$7:$BM$299988,$BG$10)</f>
        <v>0</v>
      </c>
      <c r="BH33" s="245">
        <f>COUNTIFS('Details-Products'!$C$7:$C$299988,$C33,'Details-Products'!$D$7:$D$299988,$B33,'Details-Products'!$BM$7:$BM$299988,$BH$10, 'Details-Products'!$Y$7:$Y$299988,"Yes")</f>
        <v>0</v>
      </c>
      <c r="BI33" s="247">
        <f>SUMIFS('Details-Products'!$AA$7:$AA$299988,'Details-Products'!$C$7:$C$299988,$C33,'Details-Products'!$D$7:$D$299988,$B33,'Details-Products'!$BM$7:$BM$299988,$BI$10, 'Details-Products'!$Y$7:$Y$299988,"Yes")</f>
        <v>0</v>
      </c>
      <c r="BJ33" s="244">
        <f>COUNTIFS('Details-Products'!$C$7:$C$299988,$C33,'Details-Products'!$D$7:$D$299988,$B33,'Details-Products'!$BM$7:$BM$299988,$BJ$10)</f>
        <v>0</v>
      </c>
      <c r="BK33" s="245">
        <f>COUNTIFS('Details-Products'!$C$7:$C$299988,$C33,'Details-Products'!$D$7:$D$299988,$B33,'Details-Products'!$BM$7:$BM$299988,$BK$10, 'Details-Products'!$Y$7:$Y$299988,"Yes")</f>
        <v>0</v>
      </c>
      <c r="BL33" s="247">
        <f>SUMIFS('Details-Products'!$AA$7:$AA$299988,'Details-Products'!$C$7:$C$299988,$C33,'Details-Products'!$D$7:$D$299988,$B33,'Details-Products'!$BM$7:$BM$299988,$BL$10, 'Details-Products'!$Y$7:$Y$299988,"Yes")</f>
        <v>0</v>
      </c>
      <c r="BM33" s="245">
        <f t="shared" si="2"/>
        <v>0</v>
      </c>
      <c r="BN33" s="245">
        <f t="shared" si="3"/>
        <v>0</v>
      </c>
      <c r="BO33" s="248">
        <f t="shared" si="4"/>
        <v>0</v>
      </c>
    </row>
    <row r="34" spans="1:67" ht="15" x14ac:dyDescent="0.2">
      <c r="B34" s="29">
        <v>25</v>
      </c>
      <c r="C34" s="29">
        <v>2</v>
      </c>
      <c r="D34" s="120" t="s">
        <v>481</v>
      </c>
      <c r="E34" s="146">
        <f>COUNTIFS('Details-Products'!$C$7:$C$299988,$C34,'Details-Products'!$D$7:$D$299988,$B34,'Details-Products'!$BM$7:$BM$299988,$E$10)</f>
        <v>0</v>
      </c>
      <c r="F34" s="147">
        <f>COUNTIFS('Details-Products'!$C$7:$C$299988,$C34,'Details-Products'!$D$7:$D$299988,$B34,'Details-Products'!$BM$7:$BM$299988,$F$10, 'Details-Products'!$Y$7:$Y$299988,"Yes")</f>
        <v>0</v>
      </c>
      <c r="G34" s="148">
        <f>SUMIFS('Details-Products'!$AA$7:$AA$299988,'Details-Products'!$C$7:$C$299988,$C34,'Details-Products'!$D$7:$D$299988,$B34,'Details-Products'!$BM$7:$BM$299988,$G$10, 'Details-Products'!$Y$7:$Y$299988,"Yes")</f>
        <v>0</v>
      </c>
      <c r="H34" s="146">
        <f>COUNTIFS('Details-Products'!$C$7:$C$299988,$C34,'Details-Products'!$D$7:$D$299988,$B34,'Details-Products'!$BM$7:$BM$299988,$H$10)</f>
        <v>0</v>
      </c>
      <c r="I34" s="147">
        <f>COUNTIFS('Details-Products'!$C$7:$C$299988,$C34,'Details-Products'!$D$7:$D$299988,$B34,'Details-Products'!$BM$7:$BM$299988,$I$10, 'Details-Products'!$Y$7:$Y$299988,"Yes")</f>
        <v>0</v>
      </c>
      <c r="J34" s="148">
        <f>SUMIFS('Details-Products'!$AA$7:$AA$299988,'Details-Products'!$C$7:$C$299988,$C34,'Details-Products'!$D$7:$D$299988,$B34,'Details-Products'!$BM$7:$BM$299988,$J$10, 'Details-Products'!$Y$7:$Y$299988,"Yes")</f>
        <v>0</v>
      </c>
      <c r="K34" s="146">
        <f>COUNTIFS('Details-Products'!$C$7:$C$299988,$C34,'Details-Products'!$D$7:$D$299988,$B34,'Details-Products'!$BM$7:$BM$299988,$K$10)</f>
        <v>0</v>
      </c>
      <c r="L34" s="147">
        <f>COUNTIFS('Details-Products'!$C$7:$C$299988,$C34,'Details-Products'!$D$7:$D$299988,$B34,'Details-Products'!$BM$7:$BM$299988,$L$10, 'Details-Products'!$Y$7:$Y$299988,"Yes")</f>
        <v>0</v>
      </c>
      <c r="M34" s="148">
        <f>SUMIFS('Details-Products'!$AA$7:$AA$299988,'Details-Products'!$C$7:$C$299988,$C34,'Details-Products'!$D$7:$D$299988,$B34,'Details-Products'!$BM$7:$BM$299988,$M$10, 'Details-Products'!$Y$7:$Y$299988,"Yes")</f>
        <v>0</v>
      </c>
      <c r="N34" s="120">
        <f t="shared" si="5"/>
        <v>0</v>
      </c>
      <c r="O34" s="341">
        <f t="shared" si="6"/>
        <v>0</v>
      </c>
      <c r="P34" s="336">
        <f t="shared" si="7"/>
        <v>0</v>
      </c>
      <c r="Q34" s="336">
        <f>VLOOKUP(B34,Ttl_Inv!$A:$E,4,FALSE)</f>
        <v>0</v>
      </c>
      <c r="R34" s="99" t="str">
        <f t="shared" si="20"/>
        <v>-</v>
      </c>
      <c r="S34" s="83">
        <f>IFERROR(SUMIFS(Inactive_UPC!$T:$T,Inactive_UPC!$D:$D,$B34),"0")</f>
        <v>0</v>
      </c>
      <c r="T34" s="107" t="str">
        <f t="shared" si="8"/>
        <v>-</v>
      </c>
      <c r="U34" s="91">
        <f t="shared" si="15"/>
        <v>0</v>
      </c>
      <c r="V34" s="114" t="str">
        <f t="shared" si="9"/>
        <v>-</v>
      </c>
      <c r="W34" s="244">
        <f t="shared" si="23"/>
        <v>0</v>
      </c>
      <c r="X34" s="245">
        <f t="shared" si="23"/>
        <v>0</v>
      </c>
      <c r="Y34" s="246">
        <f t="shared" si="23"/>
        <v>0</v>
      </c>
      <c r="Z34" s="244">
        <f>COUNTIFS('Details-Products'!$C$7:$C$299988,$C34,'Details-Products'!$D$7:$D$299988,$B34,'Details-Products'!$BM$7:$BM$299988,$Z$10)</f>
        <v>0</v>
      </c>
      <c r="AA34" s="245">
        <f>COUNTIFS('Details-Products'!$C$7:$C$299988,$C34,'Details-Products'!$D$7:$D$299988,$B34,'Details-Products'!$BM$7:$BM$299988,$AA$10, 'Details-Products'!$Y$7:$Y$299988,"Yes")</f>
        <v>0</v>
      </c>
      <c r="AB34" s="247">
        <f>SUMIFS('Details-Products'!$AA$7:$AA$299988,'Details-Products'!$C$7:$C$299988,$C34,'Details-Products'!$D$7:$D$299988,$B34,'Details-Products'!$BM$7:$BM$299988,$AB$10, 'Details-Products'!$Y$7:$Y$299988,"Yes")</f>
        <v>0</v>
      </c>
      <c r="AC34" s="244">
        <f>COUNTIFS('Details-Products'!$C$7:$C$299988,$C34,'Details-Products'!$D$7:$D$299988,$B34,'Details-Products'!$BM$7:$BM$299988,$AC$10)</f>
        <v>0</v>
      </c>
      <c r="AD34" s="245">
        <f>COUNTIFS('Details-Products'!$C$7:$C$299988,$C34,'Details-Products'!$D$7:$D$299988,$B34,'Details-Products'!$BM$7:$BM$299988,$AD$10, 'Details-Products'!$Y$7:$Y$299988,"Yes")</f>
        <v>0</v>
      </c>
      <c r="AE34" s="247">
        <f>SUMIFS('Details-Products'!$AA$7:$AA$299988,'Details-Products'!$C$7:$C$299988,$C34,'Details-Products'!$D$7:$D$299988,$B34,'Details-Products'!$BM$7:$BM$299988,$AE$10, 'Details-Products'!$Y$7:$Y$299988,"Yes")</f>
        <v>0</v>
      </c>
      <c r="AF34" s="244">
        <f>COUNTIFS('Details-Products'!$C$7:$C$299988,$C34,'Details-Products'!$D$7:$D$299988,$B34,'Details-Products'!$BM$7:$BM$299988,$AF$10)</f>
        <v>0</v>
      </c>
      <c r="AG34" s="245">
        <f>COUNTIFS('Details-Products'!$C$7:$C$299988,$C34,'Details-Products'!$D$7:$D$299988,$B34,'Details-Products'!$BM$7:$BM$299988,$AG$10, 'Details-Products'!$Y$7:$Y$299988,"Yes")</f>
        <v>0</v>
      </c>
      <c r="AH34" s="247">
        <f>SUMIFS('Details-Products'!$AA$7:$AA$299988,'Details-Products'!$C$7:$C$299988,$C34,'Details-Products'!$D$7:$D$299988,$B34,'Details-Products'!$BM$7:$BM$299988,$AH$10, 'Details-Products'!$Y$7:$Y$299988,"Yes")</f>
        <v>0</v>
      </c>
      <c r="AI34" s="244">
        <f>COUNTIFS('Details-Products'!$C$7:$C$299988,$C34,'Details-Products'!$D$7:$D$299988,$B34,'Details-Products'!$BM$7:$BM$299988,$AI$10)</f>
        <v>0</v>
      </c>
      <c r="AJ34" s="245">
        <f>COUNTIFS('Details-Products'!$C$7:$C$299988,$C34,'Details-Products'!$D$7:$D$299988,$B34,'Details-Products'!$BM$7:$BM$299988,$AJ$10, 'Details-Products'!$Y$7:$Y$299988,"Yes")</f>
        <v>0</v>
      </c>
      <c r="AK34" s="247">
        <f>SUMIFS('Details-Products'!$AA$7:$AA$299988,'Details-Products'!$C$7:$C$299988,$C34,'Details-Products'!$D$7:$D$299988,$B34,'Details-Products'!$BM$7:$BM$299988,$AK$10, 'Details-Products'!$Y$7:$Y$299988,"Yes")</f>
        <v>0</v>
      </c>
      <c r="AL34" s="244">
        <f>COUNTIFS('Details-Products'!$C$7:$C$299988,$C34,'Details-Products'!$D$7:$D$299988,$B34,'Details-Products'!$BM$7:$BM$299988,$AL$10)</f>
        <v>0</v>
      </c>
      <c r="AM34" s="245">
        <f>COUNTIFS('Details-Products'!$C$7:$C$299988,$C34,'Details-Products'!$D$7:$D$299988,$B34,'Details-Products'!$BM$7:$BM$299988,$AM$10, 'Details-Products'!$Y$7:$Y$299988,"Yes")</f>
        <v>0</v>
      </c>
      <c r="AN34" s="247">
        <f>SUMIFS('Details-Products'!$AA$7:$AA$299988,'Details-Products'!$C$7:$C$299988,$C34,'Details-Products'!$D$7:$D$299988,$B34,'Details-Products'!$BM$7:$BM$299988,$AN$10, 'Details-Products'!$Y$7:$Y$299988,"Yes")</f>
        <v>0</v>
      </c>
      <c r="AO34" s="244">
        <f>COUNTIFS('Details-Products'!$C$7:$C$299988,$C34,'Details-Products'!$D$7:$D$299988,$B34,'Details-Products'!$BM$7:$BM$299988,$AO$10)</f>
        <v>0</v>
      </c>
      <c r="AP34" s="245">
        <f>COUNTIFS('Details-Products'!$C$7:$C$299988,$C34,'Details-Products'!$D$7:$D$299988,$B34,'Details-Products'!$BM$7:$BM$299988,$AP$10, 'Details-Products'!$Y$7:$Y$299988,"Yes")</f>
        <v>0</v>
      </c>
      <c r="AQ34" s="247">
        <f>SUMIFS('Details-Products'!$AA$7:$AA$299988,'Details-Products'!$C$7:$C$299988,$C34,'Details-Products'!$D$7:$D$299988,$B34,'Details-Products'!$BM$7:$BM$299988,$AQ$10, 'Details-Products'!$Y$7:$Y$299988,"Yes")</f>
        <v>0</v>
      </c>
      <c r="AR34" s="244">
        <f t="shared" si="27"/>
        <v>0</v>
      </c>
      <c r="AS34" s="245">
        <f t="shared" si="28"/>
        <v>0</v>
      </c>
      <c r="AT34" s="246">
        <f t="shared" si="29"/>
        <v>0</v>
      </c>
      <c r="AU34" s="244">
        <f>COUNTIFS('Details-Products'!$C$7:$C$299988,$C34,'Details-Products'!$D$7:$D$299988,$B34,'Details-Products'!$BM$7:$BM$299988,$AU$10)</f>
        <v>0</v>
      </c>
      <c r="AV34" s="245">
        <f>COUNTIFS('Details-Products'!$C$7:$C$299988,$C34,'Details-Products'!$D$7:$D$299988,$B34,'Details-Products'!$BM$7:$BM$299988,$AV$10, 'Details-Products'!$Y$7:$Y$299988,"Yes")</f>
        <v>0</v>
      </c>
      <c r="AW34" s="247">
        <f>SUMIFS('Details-Products'!$AA$7:$AA$299988,'Details-Products'!$C$7:$C$299988,$C34,'Details-Products'!$D$7:$D$299988,$B34,'Details-Products'!$BM$7:$BM$299988,$AW$10, 'Details-Products'!$Y$7:$Y$299988,"Yes")</f>
        <v>0</v>
      </c>
      <c r="AX34" s="244">
        <f>COUNTIFS('Details-Products'!$C$7:$C$299988,$C34,'Details-Products'!$D$7:$D$299988,$B34,'Details-Products'!$BM$7:$BM$299988,$AX$10)</f>
        <v>0</v>
      </c>
      <c r="AY34" s="245">
        <f>COUNTIFS('Details-Products'!$C$7:$C$299988,$C34,'Details-Products'!$D$7:$D$299988,$B34,'Details-Products'!$BM$7:$BM$299988,$AY$10, 'Details-Products'!$Y$7:$Y$299988,"Yes")</f>
        <v>0</v>
      </c>
      <c r="AZ34" s="247">
        <f>SUMIFS('Details-Products'!$AA$7:$AA$299988,'Details-Products'!$C$7:$C$299988,$C34,'Details-Products'!$D$7:$D$299988,$B34,'Details-Products'!$BM$7:$BM$299988,$AZ$10, 'Details-Products'!$Y$7:$Y$299988,"Yes")</f>
        <v>0</v>
      </c>
      <c r="BA34" s="244">
        <f>COUNTIFS('Details-Products'!$C$7:$C$299988,$C34,'Details-Products'!$D$7:$D$299988,$B34,'Details-Products'!$BM$7:$BM$299988,$BA$10)</f>
        <v>0</v>
      </c>
      <c r="BB34" s="245">
        <f>COUNTIFS('Details-Products'!$C$7:$C$299988,$C34,'Details-Products'!$D$7:$D$299988,$B34,'Details-Products'!$BM$7:$BM$299988,$BB$10, 'Details-Products'!$Y$7:$Y$299988,"Yes")</f>
        <v>0</v>
      </c>
      <c r="BC34" s="247">
        <f>SUMIFS('Details-Products'!$AA$7:$AA$299988,'Details-Products'!$C$7:$C$299988,$C34,'Details-Products'!$D$7:$D$299988,$B34,'Details-Products'!$BM$7:$BM$299988,$BC$10, 'Details-Products'!$Y$7:$Y$299988,"Yes")</f>
        <v>0</v>
      </c>
      <c r="BD34" s="244">
        <f>COUNTIFS('Details-Products'!$C$7:$C$299988,$C34,'Details-Products'!$D$7:$D$299988,$B34,'Details-Products'!$BM$7:$BM$299988,$BD$10)</f>
        <v>0</v>
      </c>
      <c r="BE34" s="245">
        <f>COUNTIFS('Details-Products'!$C$7:$C$299988,$C34,'Details-Products'!$D$7:$D$299988,$B34,'Details-Products'!$BM$7:$BM$299988,$BE$10, 'Details-Products'!$Y$7:$Y$299988,"Yes")</f>
        <v>0</v>
      </c>
      <c r="BF34" s="247">
        <f>SUMIFS('Details-Products'!$AA$7:$AA$299988,'Details-Products'!$C$7:$C$299988,$C34,'Details-Products'!$D$7:$D$299988,$B34,'Details-Products'!$BM$7:$BM$299988,$BF$10, 'Details-Products'!$Y$7:$Y$299988,"Yes")</f>
        <v>0</v>
      </c>
      <c r="BG34" s="244">
        <f>COUNTIFS('Details-Products'!$C$7:$C$299988,$C34,'Details-Products'!$D$7:$D$299988,$B34,'Details-Products'!$BM$7:$BM$299988,$BG$10)</f>
        <v>0</v>
      </c>
      <c r="BH34" s="245">
        <f>COUNTIFS('Details-Products'!$C$7:$C$299988,$C34,'Details-Products'!$D$7:$D$299988,$B34,'Details-Products'!$BM$7:$BM$299988,$BH$10, 'Details-Products'!$Y$7:$Y$299988,"Yes")</f>
        <v>0</v>
      </c>
      <c r="BI34" s="247">
        <f>SUMIFS('Details-Products'!$AA$7:$AA$299988,'Details-Products'!$C$7:$C$299988,$C34,'Details-Products'!$D$7:$D$299988,$B34,'Details-Products'!$BM$7:$BM$299988,$BI$10, 'Details-Products'!$Y$7:$Y$299988,"Yes")</f>
        <v>0</v>
      </c>
      <c r="BJ34" s="244">
        <f>COUNTIFS('Details-Products'!$C$7:$C$299988,$C34,'Details-Products'!$D$7:$D$299988,$B34,'Details-Products'!$BM$7:$BM$299988,$BJ$10)</f>
        <v>0</v>
      </c>
      <c r="BK34" s="245">
        <f>COUNTIFS('Details-Products'!$C$7:$C$299988,$C34,'Details-Products'!$D$7:$D$299988,$B34,'Details-Products'!$BM$7:$BM$299988,$BK$10, 'Details-Products'!$Y$7:$Y$299988,"Yes")</f>
        <v>0</v>
      </c>
      <c r="BL34" s="247">
        <f>SUMIFS('Details-Products'!$AA$7:$AA$299988,'Details-Products'!$C$7:$C$299988,$C34,'Details-Products'!$D$7:$D$299988,$B34,'Details-Products'!$BM$7:$BM$299988,$BL$10, 'Details-Products'!$Y$7:$Y$299988,"Yes")</f>
        <v>0</v>
      </c>
      <c r="BM34" s="245">
        <f t="shared" si="2"/>
        <v>0</v>
      </c>
      <c r="BN34" s="245">
        <f t="shared" si="3"/>
        <v>0</v>
      </c>
      <c r="BO34" s="248">
        <f t="shared" si="4"/>
        <v>0</v>
      </c>
    </row>
    <row r="35" spans="1:67" ht="15" x14ac:dyDescent="0.2">
      <c r="B35" s="29">
        <v>26</v>
      </c>
      <c r="C35" s="29">
        <v>2</v>
      </c>
      <c r="D35" s="119" t="s">
        <v>491</v>
      </c>
      <c r="E35" s="146">
        <f>COUNTIFS('Details-Products'!$C$7:$C$299988,$C35,'Details-Products'!$D$7:$D$299988,$B35,'Details-Products'!$BM$7:$BM$299988,$E$10)</f>
        <v>0</v>
      </c>
      <c r="F35" s="147">
        <f>COUNTIFS('Details-Products'!$C$7:$C$299988,$C35,'Details-Products'!$D$7:$D$299988,$B35,'Details-Products'!$BM$7:$BM$299988,$F$10, 'Details-Products'!$Y$7:$Y$299988,"Yes")</f>
        <v>0</v>
      </c>
      <c r="G35" s="148">
        <f>SUMIFS('Details-Products'!$AA$7:$AA$299988,'Details-Products'!$C$7:$C$299988,$C35,'Details-Products'!$D$7:$D$299988,$B35,'Details-Products'!$BM$7:$BM$299988,$G$10, 'Details-Products'!$Y$7:$Y$299988,"Yes")</f>
        <v>0</v>
      </c>
      <c r="H35" s="146">
        <f>COUNTIFS('Details-Products'!$C$7:$C$299988,$C35,'Details-Products'!$D$7:$D$299988,$B35,'Details-Products'!$BM$7:$BM$299988,$H$10)</f>
        <v>0</v>
      </c>
      <c r="I35" s="147">
        <f>COUNTIFS('Details-Products'!$C$7:$C$299988,$C35,'Details-Products'!$D$7:$D$299988,$B35,'Details-Products'!$BM$7:$BM$299988,$I$10, 'Details-Products'!$Y$7:$Y$299988,"Yes")</f>
        <v>0</v>
      </c>
      <c r="J35" s="148">
        <f>SUMIFS('Details-Products'!$AA$7:$AA$299988,'Details-Products'!$C$7:$C$299988,$C35,'Details-Products'!$D$7:$D$299988,$B35,'Details-Products'!$BM$7:$BM$299988,$J$10, 'Details-Products'!$Y$7:$Y$299988,"Yes")</f>
        <v>0</v>
      </c>
      <c r="K35" s="146">
        <f>COUNTIFS('Details-Products'!$C$7:$C$299988,$C35,'Details-Products'!$D$7:$D$299988,$B35,'Details-Products'!$BM$7:$BM$299988,$K$10)</f>
        <v>0</v>
      </c>
      <c r="L35" s="147">
        <f>COUNTIFS('Details-Products'!$C$7:$C$299988,$C35,'Details-Products'!$D$7:$D$299988,$B35,'Details-Products'!$BM$7:$BM$299988,$L$10, 'Details-Products'!$Y$7:$Y$299988,"Yes")</f>
        <v>0</v>
      </c>
      <c r="M35" s="148">
        <f>SUMIFS('Details-Products'!$AA$7:$AA$299988,'Details-Products'!$C$7:$C$299988,$C35,'Details-Products'!$D$7:$D$299988,$B35,'Details-Products'!$BM$7:$BM$299988,$M$10, 'Details-Products'!$Y$7:$Y$299988,"Yes")</f>
        <v>0</v>
      </c>
      <c r="N35" s="119">
        <f t="shared" si="5"/>
        <v>0</v>
      </c>
      <c r="O35" s="340">
        <f t="shared" si="6"/>
        <v>0</v>
      </c>
      <c r="P35" s="335">
        <f t="shared" si="7"/>
        <v>0</v>
      </c>
      <c r="Q35" s="335">
        <f>VLOOKUP(B35,Ttl_Inv!$A:$E,4,FALSE)</f>
        <v>0</v>
      </c>
      <c r="R35" s="97" t="str">
        <f t="shared" si="20"/>
        <v>-</v>
      </c>
      <c r="S35" s="80">
        <f>IFERROR(SUMIFS(Inactive_UPC!$T:$T,Inactive_UPC!$D:$D,$B35),"0")</f>
        <v>0</v>
      </c>
      <c r="T35" s="108" t="str">
        <f t="shared" si="8"/>
        <v>-</v>
      </c>
      <c r="U35" s="92">
        <f t="shared" ref="U35" si="30">P35+S35</f>
        <v>0</v>
      </c>
      <c r="V35" s="115" t="str">
        <f t="shared" si="9"/>
        <v>-</v>
      </c>
      <c r="W35" s="244">
        <f t="shared" ref="W35" si="31">E35+H35+K35</f>
        <v>0</v>
      </c>
      <c r="X35" s="245">
        <f t="shared" ref="X35" si="32">F35+I35+L35</f>
        <v>0</v>
      </c>
      <c r="Y35" s="246">
        <f t="shared" ref="Y35" si="33">G35+J35+M35</f>
        <v>0</v>
      </c>
      <c r="Z35" s="244">
        <f>COUNTIFS('Details-Products'!$C$7:$C$299988,$C35,'Details-Products'!$D$7:$D$299988,$B35,'Details-Products'!$BM$7:$BM$299988,$Z$10)</f>
        <v>0</v>
      </c>
      <c r="AA35" s="245">
        <f>COUNTIFS('Details-Products'!$C$7:$C$299988,$C35,'Details-Products'!$D$7:$D$299988,$B35,'Details-Products'!$BM$7:$BM$299988,$AA$10, 'Details-Products'!$Y$7:$Y$299988,"Yes")</f>
        <v>0</v>
      </c>
      <c r="AB35" s="247">
        <f>SUMIFS('Details-Products'!$AA$7:$AA$299988,'Details-Products'!$C$7:$C$299988,$C35,'Details-Products'!$D$7:$D$299988,$B35,'Details-Products'!$BM$7:$BM$299988,$AB$10, 'Details-Products'!$Y$7:$Y$299988,"Yes")</f>
        <v>0</v>
      </c>
      <c r="AC35" s="244">
        <f>COUNTIFS('Details-Products'!$C$7:$C$299988,$C35,'Details-Products'!$D$7:$D$299988,$B35,'Details-Products'!$BM$7:$BM$299988,$AC$10)</f>
        <v>0</v>
      </c>
      <c r="AD35" s="245">
        <f>COUNTIFS('Details-Products'!$C$7:$C$299988,$C35,'Details-Products'!$D$7:$D$299988,$B35,'Details-Products'!$BM$7:$BM$299988,$AD$10, 'Details-Products'!$Y$7:$Y$299988,"Yes")</f>
        <v>0</v>
      </c>
      <c r="AE35" s="247">
        <f>SUMIFS('Details-Products'!$AA$7:$AA$299988,'Details-Products'!$C$7:$C$299988,$C35,'Details-Products'!$D$7:$D$299988,$B35,'Details-Products'!$BM$7:$BM$299988,$AE$10, 'Details-Products'!$Y$7:$Y$299988,"Yes")</f>
        <v>0</v>
      </c>
      <c r="AF35" s="244">
        <f>COUNTIFS('Details-Products'!$C$7:$C$299988,$C35,'Details-Products'!$D$7:$D$299988,$B35,'Details-Products'!$BM$7:$BM$299988,$AF$10)</f>
        <v>0</v>
      </c>
      <c r="AG35" s="245">
        <f>COUNTIFS('Details-Products'!$C$7:$C$299988,$C35,'Details-Products'!$D$7:$D$299988,$B35,'Details-Products'!$BM$7:$BM$299988,$AG$10, 'Details-Products'!$Y$7:$Y$299988,"Yes")</f>
        <v>0</v>
      </c>
      <c r="AH35" s="247">
        <f>SUMIFS('Details-Products'!$AA$7:$AA$299988,'Details-Products'!$C$7:$C$299988,$C35,'Details-Products'!$D$7:$D$299988,$B35,'Details-Products'!$BM$7:$BM$299988,$AH$10, 'Details-Products'!$Y$7:$Y$299988,"Yes")</f>
        <v>0</v>
      </c>
      <c r="AI35" s="244">
        <f>COUNTIFS('Details-Products'!$C$7:$C$299988,$C35,'Details-Products'!$D$7:$D$299988,$B35,'Details-Products'!$BM$7:$BM$299988,$AI$10)</f>
        <v>0</v>
      </c>
      <c r="AJ35" s="245">
        <f>COUNTIFS('Details-Products'!$C$7:$C$299988,$C35,'Details-Products'!$D$7:$D$299988,$B35,'Details-Products'!$BM$7:$BM$299988,$AJ$10, 'Details-Products'!$Y$7:$Y$299988,"Yes")</f>
        <v>0</v>
      </c>
      <c r="AK35" s="247">
        <f>SUMIFS('Details-Products'!$AA$7:$AA$299988,'Details-Products'!$C$7:$C$299988,$C35,'Details-Products'!$D$7:$D$299988,$B35,'Details-Products'!$BM$7:$BM$299988,$AK$10, 'Details-Products'!$Y$7:$Y$299988,"Yes")</f>
        <v>0</v>
      </c>
      <c r="AL35" s="244">
        <f>COUNTIFS('Details-Products'!$C$7:$C$299988,$C35,'Details-Products'!$D$7:$D$299988,$B35,'Details-Products'!$BM$7:$BM$299988,$AL$10)</f>
        <v>0</v>
      </c>
      <c r="AM35" s="245">
        <f>COUNTIFS('Details-Products'!$C$7:$C$299988,$C35,'Details-Products'!$D$7:$D$299988,$B35,'Details-Products'!$BM$7:$BM$299988,$AM$10, 'Details-Products'!$Y$7:$Y$299988,"Yes")</f>
        <v>0</v>
      </c>
      <c r="AN35" s="247">
        <f>SUMIFS('Details-Products'!$AA$7:$AA$299988,'Details-Products'!$C$7:$C$299988,$C35,'Details-Products'!$D$7:$D$299988,$B35,'Details-Products'!$BM$7:$BM$299988,$AN$10, 'Details-Products'!$Y$7:$Y$299988,"Yes")</f>
        <v>0</v>
      </c>
      <c r="AO35" s="244">
        <f>COUNTIFS('Details-Products'!$C$7:$C$299988,$C35,'Details-Products'!$D$7:$D$299988,$B35,'Details-Products'!$BM$7:$BM$299988,$AO$10)</f>
        <v>0</v>
      </c>
      <c r="AP35" s="245">
        <f>COUNTIFS('Details-Products'!$C$7:$C$299988,$C35,'Details-Products'!$D$7:$D$299988,$B35,'Details-Products'!$BM$7:$BM$299988,$AP$10, 'Details-Products'!$Y$7:$Y$299988,"Yes")</f>
        <v>0</v>
      </c>
      <c r="AQ35" s="247">
        <f>SUMIFS('Details-Products'!$AA$7:$AA$299988,'Details-Products'!$C$7:$C$299988,$C35,'Details-Products'!$D$7:$D$299988,$B35,'Details-Products'!$BM$7:$BM$299988,$AQ$10, 'Details-Products'!$Y$7:$Y$299988,"Yes")</f>
        <v>0</v>
      </c>
      <c r="AR35" s="244">
        <f t="shared" ref="AR35" si="34">AC35+AF35+AI35+AL35+AO35</f>
        <v>0</v>
      </c>
      <c r="AS35" s="245">
        <f t="shared" ref="AS35" si="35">AD35+AG35+AJ35+AM35+AP35</f>
        <v>0</v>
      </c>
      <c r="AT35" s="246">
        <f t="shared" ref="AT35" si="36">AE35+AH35+AK35+AN35+AQ35</f>
        <v>0</v>
      </c>
      <c r="AU35" s="244">
        <f>COUNTIFS('Details-Products'!$C$7:$C$299988,$C35,'Details-Products'!$D$7:$D$299988,$B35,'Details-Products'!$BM$7:$BM$299988,$AU$10)</f>
        <v>0</v>
      </c>
      <c r="AV35" s="245">
        <f>COUNTIFS('Details-Products'!$C$7:$C$299988,$C35,'Details-Products'!$D$7:$D$299988,$B35,'Details-Products'!$BM$7:$BM$299988,$AV$10, 'Details-Products'!$Y$7:$Y$299988,"Yes")</f>
        <v>0</v>
      </c>
      <c r="AW35" s="247">
        <f>SUMIFS('Details-Products'!$AA$7:$AA$299988,'Details-Products'!$C$7:$C$299988,$C35,'Details-Products'!$D$7:$D$299988,$B35,'Details-Products'!$BM$7:$BM$299988,$AW$10, 'Details-Products'!$Y$7:$Y$299988,"Yes")</f>
        <v>0</v>
      </c>
      <c r="AX35" s="244">
        <f>COUNTIFS('Details-Products'!$C$7:$C$299988,$C35,'Details-Products'!$D$7:$D$299988,$B35,'Details-Products'!$BM$7:$BM$299988,$AX$10)</f>
        <v>0</v>
      </c>
      <c r="AY35" s="245">
        <f>COUNTIFS('Details-Products'!$C$7:$C$299988,$C35,'Details-Products'!$D$7:$D$299988,$B35,'Details-Products'!$BM$7:$BM$299988,$AY$10, 'Details-Products'!$Y$7:$Y$299988,"Yes")</f>
        <v>0</v>
      </c>
      <c r="AZ35" s="247">
        <f>SUMIFS('Details-Products'!$AA$7:$AA$299988,'Details-Products'!$C$7:$C$299988,$C35,'Details-Products'!$D$7:$D$299988,$B35,'Details-Products'!$BM$7:$BM$299988,$AZ$10, 'Details-Products'!$Y$7:$Y$299988,"Yes")</f>
        <v>0</v>
      </c>
      <c r="BA35" s="244">
        <f>COUNTIFS('Details-Products'!$C$7:$C$299988,$C35,'Details-Products'!$D$7:$D$299988,$B35,'Details-Products'!$BM$7:$BM$299988,$BA$10)</f>
        <v>0</v>
      </c>
      <c r="BB35" s="245">
        <f>COUNTIFS('Details-Products'!$C$7:$C$299988,$C35,'Details-Products'!$D$7:$D$299988,$B35,'Details-Products'!$BM$7:$BM$299988,$BB$10, 'Details-Products'!$Y$7:$Y$299988,"Yes")</f>
        <v>0</v>
      </c>
      <c r="BC35" s="247">
        <f>SUMIFS('Details-Products'!$AA$7:$AA$299988,'Details-Products'!$C$7:$C$299988,$C35,'Details-Products'!$D$7:$D$299988,$B35,'Details-Products'!$BM$7:$BM$299988,$BC$10, 'Details-Products'!$Y$7:$Y$299988,"Yes")</f>
        <v>0</v>
      </c>
      <c r="BD35" s="244">
        <f>COUNTIFS('Details-Products'!$C$7:$C$299988,$C35,'Details-Products'!$D$7:$D$299988,$B35,'Details-Products'!$BM$7:$BM$299988,$BD$10)</f>
        <v>0</v>
      </c>
      <c r="BE35" s="245">
        <f>COUNTIFS('Details-Products'!$C$7:$C$299988,$C35,'Details-Products'!$D$7:$D$299988,$B35,'Details-Products'!$BM$7:$BM$299988,$BE$10, 'Details-Products'!$Y$7:$Y$299988,"Yes")</f>
        <v>0</v>
      </c>
      <c r="BF35" s="247">
        <f>SUMIFS('Details-Products'!$AA$7:$AA$299988,'Details-Products'!$C$7:$C$299988,$C35,'Details-Products'!$D$7:$D$299988,$B35,'Details-Products'!$BM$7:$BM$299988,$BF$10, 'Details-Products'!$Y$7:$Y$299988,"Yes")</f>
        <v>0</v>
      </c>
      <c r="BG35" s="244">
        <f>COUNTIFS('Details-Products'!$C$7:$C$299988,$C35,'Details-Products'!$D$7:$D$299988,$B35,'Details-Products'!$BM$7:$BM$299988,$BG$10)</f>
        <v>0</v>
      </c>
      <c r="BH35" s="245">
        <f>COUNTIFS('Details-Products'!$C$7:$C$299988,$C35,'Details-Products'!$D$7:$D$299988,$B35,'Details-Products'!$BM$7:$BM$299988,$BH$10, 'Details-Products'!$Y$7:$Y$299988,"Yes")</f>
        <v>0</v>
      </c>
      <c r="BI35" s="247">
        <f>SUMIFS('Details-Products'!$AA$7:$AA$299988,'Details-Products'!$C$7:$C$299988,$C35,'Details-Products'!$D$7:$D$299988,$B35,'Details-Products'!$BM$7:$BM$299988,$BI$10, 'Details-Products'!$Y$7:$Y$299988,"Yes")</f>
        <v>0</v>
      </c>
      <c r="BJ35" s="244">
        <f>COUNTIFS('Details-Products'!$C$7:$C$299988,$C35,'Details-Products'!$D$7:$D$299988,$B35,'Details-Products'!$BM$7:$BM$299988,$BJ$10)</f>
        <v>0</v>
      </c>
      <c r="BK35" s="245">
        <f>COUNTIFS('Details-Products'!$C$7:$C$299988,$C35,'Details-Products'!$D$7:$D$299988,$B35,'Details-Products'!$BM$7:$BM$299988,$BK$10, 'Details-Products'!$Y$7:$Y$299988,"Yes")</f>
        <v>0</v>
      </c>
      <c r="BL35" s="247">
        <f>SUMIFS('Details-Products'!$AA$7:$AA$299988,'Details-Products'!$C$7:$C$299988,$C35,'Details-Products'!$D$7:$D$299988,$B35,'Details-Products'!$BM$7:$BM$299988,$BL$10, 'Details-Products'!$Y$7:$Y$299988,"Yes")</f>
        <v>0</v>
      </c>
      <c r="BM35" s="245">
        <f t="shared" ref="BM35" si="37">BD35+BG35+BJ35</f>
        <v>0</v>
      </c>
      <c r="BN35" s="245">
        <f t="shared" ref="BN35" si="38">BE35+BH35+BK35</f>
        <v>0</v>
      </c>
      <c r="BO35" s="248">
        <f t="shared" ref="BO35" si="39">BF35+BI35+BL35</f>
        <v>0</v>
      </c>
    </row>
    <row r="36" spans="1:67" ht="15.75" thickBot="1" x14ac:dyDescent="0.25">
      <c r="B36" s="43">
        <v>29</v>
      </c>
      <c r="C36" s="29">
        <v>2</v>
      </c>
      <c r="D36" s="120" t="s">
        <v>482</v>
      </c>
      <c r="E36" s="146">
        <f>COUNTIFS('Details-Products'!$C$7:$C$299988,$C36,'Details-Products'!$D$7:$D$299988,$B36,'Details-Products'!$BM$7:$BM$299988,$E$10)</f>
        <v>0</v>
      </c>
      <c r="F36" s="147">
        <f>COUNTIFS('Details-Products'!$C$7:$C$299988,$C36,'Details-Products'!$D$7:$D$299988,$B36,'Details-Products'!$BM$7:$BM$299988,$F$10, 'Details-Products'!$Y$7:$Y$299988,"Yes")</f>
        <v>0</v>
      </c>
      <c r="G36" s="148">
        <f>SUMIFS('Details-Products'!$AA$7:$AA$299988,'Details-Products'!$C$7:$C$299988,$C36,'Details-Products'!$D$7:$D$299988,$B36,'Details-Products'!$BM$7:$BM$299988,$G$10, 'Details-Products'!$Y$7:$Y$299988,"Yes")</f>
        <v>0</v>
      </c>
      <c r="H36" s="146">
        <f>COUNTIFS('Details-Products'!$C$7:$C$299988,$C36,'Details-Products'!$D$7:$D$299988,$B36,'Details-Products'!$BM$7:$BM$299988,$H$10)</f>
        <v>0</v>
      </c>
      <c r="I36" s="147">
        <f>COUNTIFS('Details-Products'!$C$7:$C$299988,$C36,'Details-Products'!$D$7:$D$299988,$B36,'Details-Products'!$BM$7:$BM$299988,$I$10, 'Details-Products'!$Y$7:$Y$299988,"Yes")</f>
        <v>0</v>
      </c>
      <c r="J36" s="148">
        <f>SUMIFS('Details-Products'!$AA$7:$AA$299988,'Details-Products'!$C$7:$C$299988,$C36,'Details-Products'!$D$7:$D$299988,$B36,'Details-Products'!$BM$7:$BM$299988,$J$10, 'Details-Products'!$Y$7:$Y$299988,"Yes")</f>
        <v>0</v>
      </c>
      <c r="K36" s="146">
        <f>COUNTIFS('Details-Products'!$C$7:$C$299988,$C36,'Details-Products'!$D$7:$D$299988,$B36,'Details-Products'!$BM$7:$BM$299988,$K$10)</f>
        <v>0</v>
      </c>
      <c r="L36" s="147">
        <f>COUNTIFS('Details-Products'!$C$7:$C$299988,$C36,'Details-Products'!$D$7:$D$299988,$B36,'Details-Products'!$BM$7:$BM$299988,$L$10, 'Details-Products'!$Y$7:$Y$299988,"Yes")</f>
        <v>0</v>
      </c>
      <c r="M36" s="148">
        <f>SUMIFS('Details-Products'!$AA$7:$AA$299988,'Details-Products'!$C$7:$C$299988,$C36,'Details-Products'!$D$7:$D$299988,$B36,'Details-Products'!$BM$7:$BM$299988,$M$10, 'Details-Products'!$Y$7:$Y$299988,"Yes")</f>
        <v>0</v>
      </c>
      <c r="N36" s="120">
        <f t="shared" si="5"/>
        <v>0</v>
      </c>
      <c r="O36" s="341">
        <f t="shared" si="6"/>
        <v>0</v>
      </c>
      <c r="P36" s="336">
        <f t="shared" si="7"/>
        <v>0</v>
      </c>
      <c r="Q36" s="336">
        <f>VLOOKUP(B36,Ttl_Inv!$A:$E,4,FALSE)</f>
        <v>0</v>
      </c>
      <c r="R36" s="99" t="str">
        <f t="shared" si="20"/>
        <v>-</v>
      </c>
      <c r="S36" s="83">
        <f>IFERROR(SUMIFS(Inactive_UPC!$T:$T,Inactive_UPC!$D:$D,$B36),"0")</f>
        <v>0</v>
      </c>
      <c r="T36" s="107" t="str">
        <f t="shared" si="8"/>
        <v>-</v>
      </c>
      <c r="U36" s="91">
        <f t="shared" ref="U36" si="40">P36+S36</f>
        <v>0</v>
      </c>
      <c r="V36" s="114" t="str">
        <f t="shared" si="9"/>
        <v>-</v>
      </c>
      <c r="W36" s="244">
        <f t="shared" ref="W36" si="41">E36+H36+K36</f>
        <v>0</v>
      </c>
      <c r="X36" s="245">
        <f t="shared" ref="X36" si="42">F36+I36+L36</f>
        <v>0</v>
      </c>
      <c r="Y36" s="246">
        <f t="shared" ref="Y36" si="43">G36+J36+M36</f>
        <v>0</v>
      </c>
      <c r="Z36" s="244">
        <f>COUNTIFS('Details-Products'!$C$7:$C$299988,$C36,'Details-Products'!$D$7:$D$299988,$B36,'Details-Products'!$BM$7:$BM$299988,$Z$10)</f>
        <v>0</v>
      </c>
      <c r="AA36" s="245">
        <f>COUNTIFS('Details-Products'!$C$7:$C$299988,$C36,'Details-Products'!$D$7:$D$299988,$B36,'Details-Products'!$BM$7:$BM$299988,$AA$10, 'Details-Products'!$Y$7:$Y$299988,"Yes")</f>
        <v>0</v>
      </c>
      <c r="AB36" s="247">
        <f>SUMIFS('Details-Products'!$AA$7:$AA$299988,'Details-Products'!$C$7:$C$299988,$C36,'Details-Products'!$D$7:$D$299988,$B36,'Details-Products'!$BM$7:$BM$299988,$AB$10, 'Details-Products'!$Y$7:$Y$299988,"Yes")</f>
        <v>0</v>
      </c>
      <c r="AC36" s="244">
        <f>COUNTIFS('Details-Products'!$C$7:$C$299988,$C36,'Details-Products'!$D$7:$D$299988,$B36,'Details-Products'!$BM$7:$BM$299988,$AC$10)</f>
        <v>0</v>
      </c>
      <c r="AD36" s="245">
        <f>COUNTIFS('Details-Products'!$C$7:$C$299988,$C36,'Details-Products'!$D$7:$D$299988,$B36,'Details-Products'!$BM$7:$BM$299988,$AD$10, 'Details-Products'!$Y$7:$Y$299988,"Yes")</f>
        <v>0</v>
      </c>
      <c r="AE36" s="247">
        <f>SUMIFS('Details-Products'!$AA$7:$AA$299988,'Details-Products'!$C$7:$C$299988,$C36,'Details-Products'!$D$7:$D$299988,$B36,'Details-Products'!$BM$7:$BM$299988,$AE$10, 'Details-Products'!$Y$7:$Y$299988,"Yes")</f>
        <v>0</v>
      </c>
      <c r="AF36" s="244">
        <f>COUNTIFS('Details-Products'!$C$7:$C$299988,$C36,'Details-Products'!$D$7:$D$299988,$B36,'Details-Products'!$BM$7:$BM$299988,$AF$10)</f>
        <v>0</v>
      </c>
      <c r="AG36" s="245">
        <f>COUNTIFS('Details-Products'!$C$7:$C$299988,$C36,'Details-Products'!$D$7:$D$299988,$B36,'Details-Products'!$BM$7:$BM$299988,$AG$10, 'Details-Products'!$Y$7:$Y$299988,"Yes")</f>
        <v>0</v>
      </c>
      <c r="AH36" s="247">
        <f>SUMIFS('Details-Products'!$AA$7:$AA$299988,'Details-Products'!$C$7:$C$299988,$C36,'Details-Products'!$D$7:$D$299988,$B36,'Details-Products'!$BM$7:$BM$299988,$AH$10, 'Details-Products'!$Y$7:$Y$299988,"Yes")</f>
        <v>0</v>
      </c>
      <c r="AI36" s="244">
        <f>COUNTIFS('Details-Products'!$C$7:$C$299988,$C36,'Details-Products'!$D$7:$D$299988,$B36,'Details-Products'!$BM$7:$BM$299988,$AI$10)</f>
        <v>0</v>
      </c>
      <c r="AJ36" s="245">
        <f>COUNTIFS('Details-Products'!$C$7:$C$299988,$C36,'Details-Products'!$D$7:$D$299988,$B36,'Details-Products'!$BM$7:$BM$299988,$AJ$10, 'Details-Products'!$Y$7:$Y$299988,"Yes")</f>
        <v>0</v>
      </c>
      <c r="AK36" s="247">
        <f>SUMIFS('Details-Products'!$AA$7:$AA$299988,'Details-Products'!$C$7:$C$299988,$C36,'Details-Products'!$D$7:$D$299988,$B36,'Details-Products'!$BM$7:$BM$299988,$AK$10, 'Details-Products'!$Y$7:$Y$299988,"Yes")</f>
        <v>0</v>
      </c>
      <c r="AL36" s="244">
        <f>COUNTIFS('Details-Products'!$C$7:$C$299988,$C36,'Details-Products'!$D$7:$D$299988,$B36,'Details-Products'!$BM$7:$BM$299988,$AL$10)</f>
        <v>0</v>
      </c>
      <c r="AM36" s="245">
        <f>COUNTIFS('Details-Products'!$C$7:$C$299988,$C36,'Details-Products'!$D$7:$D$299988,$B36,'Details-Products'!$BM$7:$BM$299988,$AM$10, 'Details-Products'!$Y$7:$Y$299988,"Yes")</f>
        <v>0</v>
      </c>
      <c r="AN36" s="247">
        <f>SUMIFS('Details-Products'!$AA$7:$AA$299988,'Details-Products'!$C$7:$C$299988,$C36,'Details-Products'!$D$7:$D$299988,$B36,'Details-Products'!$BM$7:$BM$299988,$AN$10, 'Details-Products'!$Y$7:$Y$299988,"Yes")</f>
        <v>0</v>
      </c>
      <c r="AO36" s="244">
        <f>COUNTIFS('Details-Products'!$C$7:$C$299988,$C36,'Details-Products'!$D$7:$D$299988,$B36,'Details-Products'!$BM$7:$BM$299988,$AO$10)</f>
        <v>0</v>
      </c>
      <c r="AP36" s="245">
        <f>COUNTIFS('Details-Products'!$C$7:$C$299988,$C36,'Details-Products'!$D$7:$D$299988,$B36,'Details-Products'!$BM$7:$BM$299988,$AP$10, 'Details-Products'!$Y$7:$Y$299988,"Yes")</f>
        <v>0</v>
      </c>
      <c r="AQ36" s="247">
        <f>SUMIFS('Details-Products'!$AA$7:$AA$299988,'Details-Products'!$C$7:$C$299988,$C36,'Details-Products'!$D$7:$D$299988,$B36,'Details-Products'!$BM$7:$BM$299988,$AQ$10, 'Details-Products'!$Y$7:$Y$299988,"Yes")</f>
        <v>0</v>
      </c>
      <c r="AR36" s="244">
        <f t="shared" ref="AR36" si="44">AC36+AF36+AI36+AL36+AO36</f>
        <v>0</v>
      </c>
      <c r="AS36" s="245">
        <f t="shared" ref="AS36" si="45">AD36+AG36+AJ36+AM36+AP36</f>
        <v>0</v>
      </c>
      <c r="AT36" s="246">
        <f t="shared" ref="AT36" si="46">AE36+AH36+AK36+AN36+AQ36</f>
        <v>0</v>
      </c>
      <c r="AU36" s="244">
        <f>COUNTIFS('Details-Products'!$C$7:$C$299988,$C36,'Details-Products'!$D$7:$D$299988,$B36,'Details-Products'!$BM$7:$BM$299988,$AU$10)</f>
        <v>0</v>
      </c>
      <c r="AV36" s="245">
        <f>COUNTIFS('Details-Products'!$C$7:$C$299988,$C36,'Details-Products'!$D$7:$D$299988,$B36,'Details-Products'!$BM$7:$BM$299988,$AV$10, 'Details-Products'!$Y$7:$Y$299988,"Yes")</f>
        <v>0</v>
      </c>
      <c r="AW36" s="247">
        <f>SUMIFS('Details-Products'!$AA$7:$AA$299988,'Details-Products'!$C$7:$C$299988,$C36,'Details-Products'!$D$7:$D$299988,$B36,'Details-Products'!$BM$7:$BM$299988,$AW$10, 'Details-Products'!$Y$7:$Y$299988,"Yes")</f>
        <v>0</v>
      </c>
      <c r="AX36" s="244">
        <f>COUNTIFS('Details-Products'!$C$7:$C$299988,$C36,'Details-Products'!$D$7:$D$299988,$B36,'Details-Products'!$BM$7:$BM$299988,$AX$10)</f>
        <v>0</v>
      </c>
      <c r="AY36" s="245">
        <f>COUNTIFS('Details-Products'!$C$7:$C$299988,$C36,'Details-Products'!$D$7:$D$299988,$B36,'Details-Products'!$BM$7:$BM$299988,$AY$10, 'Details-Products'!$Y$7:$Y$299988,"Yes")</f>
        <v>0</v>
      </c>
      <c r="AZ36" s="247">
        <f>SUMIFS('Details-Products'!$AA$7:$AA$299988,'Details-Products'!$C$7:$C$299988,$C36,'Details-Products'!$D$7:$D$299988,$B36,'Details-Products'!$BM$7:$BM$299988,$AZ$10, 'Details-Products'!$Y$7:$Y$299988,"Yes")</f>
        <v>0</v>
      </c>
      <c r="BA36" s="244">
        <f>COUNTIFS('Details-Products'!$C$7:$C$299988,$C36,'Details-Products'!$D$7:$D$299988,$B36,'Details-Products'!$BM$7:$BM$299988,$BA$10)</f>
        <v>0</v>
      </c>
      <c r="BB36" s="245">
        <f>COUNTIFS('Details-Products'!$C$7:$C$299988,$C36,'Details-Products'!$D$7:$D$299988,$B36,'Details-Products'!$BM$7:$BM$299988,$BB$10, 'Details-Products'!$Y$7:$Y$299988,"Yes")</f>
        <v>0</v>
      </c>
      <c r="BC36" s="247">
        <f>SUMIFS('Details-Products'!$AA$7:$AA$299988,'Details-Products'!$C$7:$C$299988,$C36,'Details-Products'!$D$7:$D$299988,$B36,'Details-Products'!$BM$7:$BM$299988,$BC$10, 'Details-Products'!$Y$7:$Y$299988,"Yes")</f>
        <v>0</v>
      </c>
      <c r="BD36" s="244">
        <f>COUNTIFS('Details-Products'!$C$7:$C$299988,$C36,'Details-Products'!$D$7:$D$299988,$B36,'Details-Products'!$BM$7:$BM$299988,$BD$10)</f>
        <v>0</v>
      </c>
      <c r="BE36" s="245">
        <f>COUNTIFS('Details-Products'!$C$7:$C$299988,$C36,'Details-Products'!$D$7:$D$299988,$B36,'Details-Products'!$BM$7:$BM$299988,$BE$10, 'Details-Products'!$Y$7:$Y$299988,"Yes")</f>
        <v>0</v>
      </c>
      <c r="BF36" s="247">
        <f>SUMIFS('Details-Products'!$AA$7:$AA$299988,'Details-Products'!$C$7:$C$299988,$C36,'Details-Products'!$D$7:$D$299988,$B36,'Details-Products'!$BM$7:$BM$299988,$BF$10, 'Details-Products'!$Y$7:$Y$299988,"Yes")</f>
        <v>0</v>
      </c>
      <c r="BG36" s="244">
        <f>COUNTIFS('Details-Products'!$C$7:$C$299988,$C36,'Details-Products'!$D$7:$D$299988,$B36,'Details-Products'!$BM$7:$BM$299988,$BG$10)</f>
        <v>0</v>
      </c>
      <c r="BH36" s="245">
        <f>COUNTIFS('Details-Products'!$C$7:$C$299988,$C36,'Details-Products'!$D$7:$D$299988,$B36,'Details-Products'!$BM$7:$BM$299988,$BH$10, 'Details-Products'!$Y$7:$Y$299988,"Yes")</f>
        <v>0</v>
      </c>
      <c r="BI36" s="247">
        <f>SUMIFS('Details-Products'!$AA$7:$AA$299988,'Details-Products'!$C$7:$C$299988,$C36,'Details-Products'!$D$7:$D$299988,$B36,'Details-Products'!$BM$7:$BM$299988,$BI$10, 'Details-Products'!$Y$7:$Y$299988,"Yes")</f>
        <v>0</v>
      </c>
      <c r="BJ36" s="244">
        <f>COUNTIFS('Details-Products'!$C$7:$C$299988,$C36,'Details-Products'!$D$7:$D$299988,$B36,'Details-Products'!$BM$7:$BM$299988,$BJ$10)</f>
        <v>0</v>
      </c>
      <c r="BK36" s="245">
        <f>COUNTIFS('Details-Products'!$C$7:$C$299988,$C36,'Details-Products'!$D$7:$D$299988,$B36,'Details-Products'!$BM$7:$BM$299988,$BK$10, 'Details-Products'!$Y$7:$Y$299988,"Yes")</f>
        <v>0</v>
      </c>
      <c r="BL36" s="247">
        <f>SUMIFS('Details-Products'!$AA$7:$AA$299988,'Details-Products'!$C$7:$C$299988,$C36,'Details-Products'!$D$7:$D$299988,$B36,'Details-Products'!$BM$7:$BM$299988,$BL$10, 'Details-Products'!$Y$7:$Y$299988,"Yes")</f>
        <v>0</v>
      </c>
      <c r="BM36" s="245">
        <f t="shared" ref="BM36" si="47">BD36+BG36+BJ36</f>
        <v>0</v>
      </c>
      <c r="BN36" s="245">
        <f t="shared" ref="BN36" si="48">BE36+BH36+BK36</f>
        <v>0</v>
      </c>
      <c r="BO36" s="248">
        <f t="shared" ref="BO36" si="49">BF36+BI36+BL36</f>
        <v>0</v>
      </c>
    </row>
    <row r="37" spans="1:67" s="27" customFormat="1" ht="16.5" thickBot="1" x14ac:dyDescent="0.25">
      <c r="A37" s="46"/>
      <c r="B37" s="29"/>
      <c r="C37" s="29">
        <v>3</v>
      </c>
      <c r="D37" s="121" t="s">
        <v>240</v>
      </c>
      <c r="E37" s="118">
        <f t="shared" ref="E37:Q37" si="50">SUM(E38:E39)</f>
        <v>0</v>
      </c>
      <c r="F37" s="118">
        <f t="shared" si="50"/>
        <v>0</v>
      </c>
      <c r="G37" s="171">
        <f t="shared" si="50"/>
        <v>0</v>
      </c>
      <c r="H37" s="118">
        <f>SUM(H38:H39)</f>
        <v>0</v>
      </c>
      <c r="I37" s="118">
        <f t="shared" si="50"/>
        <v>0</v>
      </c>
      <c r="J37" s="171">
        <f t="shared" si="50"/>
        <v>0</v>
      </c>
      <c r="K37" s="118">
        <f t="shared" si="50"/>
        <v>0</v>
      </c>
      <c r="L37" s="118">
        <f t="shared" si="50"/>
        <v>0</v>
      </c>
      <c r="M37" s="171">
        <f t="shared" si="50"/>
        <v>0</v>
      </c>
      <c r="N37" s="121">
        <f t="shared" si="5"/>
        <v>0</v>
      </c>
      <c r="O37" s="342">
        <f t="shared" si="6"/>
        <v>0</v>
      </c>
      <c r="P37" s="320">
        <f t="shared" si="7"/>
        <v>0</v>
      </c>
      <c r="Q37" s="320">
        <f t="shared" si="50"/>
        <v>0</v>
      </c>
      <c r="R37" s="96" t="str">
        <f t="shared" si="20"/>
        <v>-</v>
      </c>
      <c r="S37" s="151">
        <f>SUM(S38:S39)</f>
        <v>0</v>
      </c>
      <c r="T37" s="105" t="str">
        <f t="shared" si="8"/>
        <v>-</v>
      </c>
      <c r="U37" s="89">
        <f t="shared" si="15"/>
        <v>0</v>
      </c>
      <c r="V37" s="112" t="str">
        <f t="shared" si="9"/>
        <v>-</v>
      </c>
      <c r="W37" s="239">
        <f t="shared" ref="W37:AK37" si="51">SUM(W38:W39)</f>
        <v>0</v>
      </c>
      <c r="X37" s="239">
        <f t="shared" si="51"/>
        <v>0</v>
      </c>
      <c r="Y37" s="249">
        <f t="shared" si="51"/>
        <v>0</v>
      </c>
      <c r="Z37" s="239">
        <f t="shared" si="51"/>
        <v>0</v>
      </c>
      <c r="AA37" s="239">
        <f>SUM(AA38:AA39)</f>
        <v>0</v>
      </c>
      <c r="AB37" s="249">
        <f t="shared" si="51"/>
        <v>0</v>
      </c>
      <c r="AC37" s="239">
        <f t="shared" si="51"/>
        <v>0</v>
      </c>
      <c r="AD37" s="239">
        <f t="shared" si="51"/>
        <v>0</v>
      </c>
      <c r="AE37" s="249">
        <f t="shared" si="51"/>
        <v>0</v>
      </c>
      <c r="AF37" s="239">
        <f t="shared" si="51"/>
        <v>0</v>
      </c>
      <c r="AG37" s="239">
        <f t="shared" si="51"/>
        <v>0</v>
      </c>
      <c r="AH37" s="249">
        <f t="shared" si="51"/>
        <v>0</v>
      </c>
      <c r="AI37" s="239">
        <f t="shared" si="51"/>
        <v>0</v>
      </c>
      <c r="AJ37" s="239">
        <f t="shared" si="51"/>
        <v>0</v>
      </c>
      <c r="AK37" s="249">
        <f t="shared" si="51"/>
        <v>0</v>
      </c>
      <c r="AL37" s="239">
        <f t="shared" ref="AL37:AN37" si="52">SUM(AL38:AL39)</f>
        <v>0</v>
      </c>
      <c r="AM37" s="239">
        <f t="shared" si="52"/>
        <v>0</v>
      </c>
      <c r="AN37" s="249">
        <f t="shared" si="52"/>
        <v>0</v>
      </c>
      <c r="AO37" s="239">
        <f t="shared" ref="AO37:AQ37" si="53">SUM(AO38:AO39)</f>
        <v>0</v>
      </c>
      <c r="AP37" s="239">
        <f t="shared" si="53"/>
        <v>0</v>
      </c>
      <c r="AQ37" s="249">
        <f t="shared" si="53"/>
        <v>0</v>
      </c>
      <c r="AR37" s="250">
        <f t="shared" ref="AR37:AT37" si="54">SUM(AR38:AR39)</f>
        <v>0</v>
      </c>
      <c r="AS37" s="250">
        <f t="shared" si="54"/>
        <v>0</v>
      </c>
      <c r="AT37" s="250">
        <f t="shared" si="54"/>
        <v>0</v>
      </c>
      <c r="AU37" s="239">
        <f t="shared" ref="AU37:AW37" si="55">SUM(AU38:AU39)</f>
        <v>0</v>
      </c>
      <c r="AV37" s="239">
        <f t="shared" si="55"/>
        <v>0</v>
      </c>
      <c r="AW37" s="249">
        <f t="shared" si="55"/>
        <v>0</v>
      </c>
      <c r="AX37" s="250">
        <f t="shared" ref="AX37:BL37" si="56">SUM(AX38:AX39)</f>
        <v>0</v>
      </c>
      <c r="AY37" s="250">
        <f t="shared" si="56"/>
        <v>0</v>
      </c>
      <c r="AZ37" s="250">
        <f t="shared" si="56"/>
        <v>0</v>
      </c>
      <c r="BA37" s="250">
        <f t="shared" si="56"/>
        <v>0</v>
      </c>
      <c r="BB37" s="250">
        <f t="shared" si="56"/>
        <v>0</v>
      </c>
      <c r="BC37" s="250">
        <f t="shared" si="56"/>
        <v>0</v>
      </c>
      <c r="BD37" s="250">
        <f t="shared" si="56"/>
        <v>0</v>
      </c>
      <c r="BE37" s="250">
        <f t="shared" si="56"/>
        <v>0</v>
      </c>
      <c r="BF37" s="250">
        <f t="shared" si="56"/>
        <v>0</v>
      </c>
      <c r="BG37" s="250">
        <f t="shared" si="56"/>
        <v>0</v>
      </c>
      <c r="BH37" s="250">
        <f t="shared" si="56"/>
        <v>0</v>
      </c>
      <c r="BI37" s="250">
        <f t="shared" si="56"/>
        <v>0</v>
      </c>
      <c r="BJ37" s="250">
        <f t="shared" si="56"/>
        <v>0</v>
      </c>
      <c r="BK37" s="250">
        <f t="shared" si="56"/>
        <v>0</v>
      </c>
      <c r="BL37" s="250">
        <f t="shared" si="56"/>
        <v>0</v>
      </c>
      <c r="BM37" s="242">
        <f t="shared" si="2"/>
        <v>0</v>
      </c>
      <c r="BN37" s="242">
        <f t="shared" si="3"/>
        <v>0</v>
      </c>
      <c r="BO37" s="243">
        <f t="shared" si="4"/>
        <v>0</v>
      </c>
    </row>
    <row r="38" spans="1:67" s="27" customFormat="1" ht="15" x14ac:dyDescent="0.2">
      <c r="A38" s="152"/>
      <c r="B38" s="29">
        <v>38</v>
      </c>
      <c r="C38" s="29">
        <v>3</v>
      </c>
      <c r="D38" s="119" t="s">
        <v>259</v>
      </c>
      <c r="E38" s="146">
        <f>COUNTIFS('Details-Products'!$C$7:$C$299988,$C38,'Details-Products'!$D$7:$D$299988,$B38,'Details-Products'!$BM$7:$BM$299988,$E$10)</f>
        <v>0</v>
      </c>
      <c r="F38" s="147">
        <f>COUNTIFS('Details-Products'!$C$7:$C$299988,$C38,'Details-Products'!$D$7:$D$299988,$B38,'Details-Products'!$BM$7:$BM$299988,$F$10, 'Details-Products'!$Y$7:$Y$299988,"Yes")</f>
        <v>0</v>
      </c>
      <c r="G38" s="148">
        <f>SUMIFS('Details-Products'!$AA$7:$AA$299988,'Details-Products'!$C$7:$C$299988,$C38,'Details-Products'!$D$7:$D$299988,$B38,'Details-Products'!$BM$7:$BM$299988,$G$10, 'Details-Products'!$Y$7:$Y$299988,"Yes")</f>
        <v>0</v>
      </c>
      <c r="H38" s="146">
        <f>COUNTIFS('Details-Products'!$C$7:$C$299988,$C38,'Details-Products'!$D$7:$D$299988,$B38,'Details-Products'!$BM$7:$BM$299988,$H$10)</f>
        <v>0</v>
      </c>
      <c r="I38" s="147">
        <f>COUNTIFS('Details-Products'!$C$7:$C$299988,$C38,'Details-Products'!$D$7:$D$299988,$B38,'Details-Products'!$BM$7:$BM$299988,$I$10, 'Details-Products'!$Y$7:$Y$299988,"Yes")</f>
        <v>0</v>
      </c>
      <c r="J38" s="148">
        <f>SUMIFS('Details-Products'!$AA$7:$AA$299988,'Details-Products'!$C$7:$C$299988,$C38,'Details-Products'!$D$7:$D$299988,$B38,'Details-Products'!$BM$7:$BM$299988,$J$10, 'Details-Products'!$Y$7:$Y$299988,"Yes")</f>
        <v>0</v>
      </c>
      <c r="K38" s="146">
        <f>COUNTIFS('Details-Products'!$C$7:$C$299988,$C38,'Details-Products'!$D$7:$D$299988,$B38,'Details-Products'!$BM$7:$BM$299988,$K$10)</f>
        <v>0</v>
      </c>
      <c r="L38" s="147">
        <f>COUNTIFS('Details-Products'!$C$7:$C$299988,$C38,'Details-Products'!$D$7:$D$299988,$B38,'Details-Products'!$BM$7:$BM$299988,$L$10, 'Details-Products'!$Y$7:$Y$299988,"Yes")</f>
        <v>0</v>
      </c>
      <c r="M38" s="148">
        <f>SUMIFS('Details-Products'!$AA$7:$AA$299988,'Details-Products'!$C$7:$C$299988,$C38,'Details-Products'!$D$7:$D$299988,$B38,'Details-Products'!$BM$7:$BM$299988,$M$10, 'Details-Products'!$Y$7:$Y$299988,"Yes")</f>
        <v>0</v>
      </c>
      <c r="N38" s="119">
        <f t="shared" si="5"/>
        <v>0</v>
      </c>
      <c r="O38" s="340">
        <f t="shared" si="6"/>
        <v>0</v>
      </c>
      <c r="P38" s="335">
        <f t="shared" si="7"/>
        <v>0</v>
      </c>
      <c r="Q38" s="335">
        <f>VLOOKUP(B38,Ttl_Inv!$A:$E,4,FALSE)</f>
        <v>0</v>
      </c>
      <c r="R38" s="97" t="str">
        <f t="shared" si="20"/>
        <v>-</v>
      </c>
      <c r="S38" s="80">
        <f>IFERROR(SUMIFS(Inactive_UPC!$T:$T,Inactive_UPC!$D:$D,$B38),"0")</f>
        <v>0</v>
      </c>
      <c r="T38" s="109" t="str">
        <f t="shared" si="8"/>
        <v>-</v>
      </c>
      <c r="U38" s="92">
        <f t="shared" si="15"/>
        <v>0</v>
      </c>
      <c r="V38" s="115" t="str">
        <f t="shared" si="9"/>
        <v>-</v>
      </c>
      <c r="W38" s="244">
        <f t="shared" ref="W38:Y39" si="57">E38+H38+K38</f>
        <v>0</v>
      </c>
      <c r="X38" s="245">
        <f t="shared" si="57"/>
        <v>0</v>
      </c>
      <c r="Y38" s="246">
        <f t="shared" si="57"/>
        <v>0</v>
      </c>
      <c r="Z38" s="244">
        <f>COUNTIFS('Details-Products'!$C$7:$C$299988,$C38,'Details-Products'!$D$7:$D$299988,$B38,'Details-Products'!$BM$7:$BM$299988,$Z$10)</f>
        <v>0</v>
      </c>
      <c r="AA38" s="245">
        <f>COUNTIFS('Details-Products'!$C$7:$C$299988,$C38,'Details-Products'!$D$7:$D$299988,$B38,'Details-Products'!$BM$7:$BM$299988,$AA$10, 'Details-Products'!$Y$7:$Y$299988,"Yes")</f>
        <v>0</v>
      </c>
      <c r="AB38" s="247">
        <f>SUMIFS('Details-Products'!$AA$7:$AA$299988,'Details-Products'!$C$7:$C$299988,$C38,'Details-Products'!$D$7:$D$299988,$B38,'Details-Products'!$BM$7:$BM$299988,$AB$10, 'Details-Products'!$Y$7:$Y$299988,"Yes")</f>
        <v>0</v>
      </c>
      <c r="AC38" s="244">
        <f>COUNTIFS('Details-Products'!$C$7:$C$299988,$C38,'Details-Products'!$D$7:$D$299988,$B38,'Details-Products'!$BM$7:$BM$299988,$AC$10)</f>
        <v>0</v>
      </c>
      <c r="AD38" s="245">
        <f>COUNTIFS('Details-Products'!$C$7:$C$299988,$C38,'Details-Products'!$D$7:$D$299988,$B38,'Details-Products'!$BM$7:$BM$299988,$AD$10, 'Details-Products'!$Y$7:$Y$299988,"Yes")</f>
        <v>0</v>
      </c>
      <c r="AE38" s="247">
        <f>SUMIFS('Details-Products'!$AA$7:$AA$299988,'Details-Products'!$C$7:$C$299988,$C38,'Details-Products'!$D$7:$D$299988,$B38,'Details-Products'!$BM$7:$BM$299988,$AE$10, 'Details-Products'!$Y$7:$Y$299988,"Yes")</f>
        <v>0</v>
      </c>
      <c r="AF38" s="244">
        <f>COUNTIFS('Details-Products'!$C$7:$C$299988,$C38,'Details-Products'!$D$7:$D$299988,$B38,'Details-Products'!$BM$7:$BM$299988,$AF$10)</f>
        <v>0</v>
      </c>
      <c r="AG38" s="245">
        <f>COUNTIFS('Details-Products'!$C$7:$C$299988,$C38,'Details-Products'!$D$7:$D$299988,$B38,'Details-Products'!$BM$7:$BM$299988,$AG$10, 'Details-Products'!$Y$7:$Y$299988,"Yes")</f>
        <v>0</v>
      </c>
      <c r="AH38" s="247">
        <f>SUMIFS('Details-Products'!$AA$7:$AA$299988,'Details-Products'!$C$7:$C$299988,$C38,'Details-Products'!$D$7:$D$299988,$B38,'Details-Products'!$BM$7:$BM$299988,$AH$10, 'Details-Products'!$Y$7:$Y$299988,"Yes")</f>
        <v>0</v>
      </c>
      <c r="AI38" s="244">
        <f>COUNTIFS('Details-Products'!$C$7:$C$299988,$C38,'Details-Products'!$D$7:$D$299988,$B38,'Details-Products'!$BM$7:$BM$299988,$AI$10)</f>
        <v>0</v>
      </c>
      <c r="AJ38" s="245">
        <f>COUNTIFS('Details-Products'!$C$7:$C$299988,$C38,'Details-Products'!$D$7:$D$299988,$B38,'Details-Products'!$BM$7:$BM$299988,$AJ$10, 'Details-Products'!$Y$7:$Y$299988,"Yes")</f>
        <v>0</v>
      </c>
      <c r="AK38" s="247">
        <f>SUMIFS('Details-Products'!$AA$7:$AA$299988,'Details-Products'!$C$7:$C$299988,$C38,'Details-Products'!$D$7:$D$299988,$B38,'Details-Products'!$BM$7:$BM$299988,$AK$10, 'Details-Products'!$Y$7:$Y$299988,"Yes")</f>
        <v>0</v>
      </c>
      <c r="AL38" s="244">
        <f>COUNTIFS('Details-Products'!$C$7:$C$299988,$C38,'Details-Products'!$D$7:$D$299988,$B38,'Details-Products'!$BM$7:$BM$299988,$AL$10)</f>
        <v>0</v>
      </c>
      <c r="AM38" s="245">
        <f>COUNTIFS('Details-Products'!$C$7:$C$299988,$C38,'Details-Products'!$D$7:$D$299988,$B38,'Details-Products'!$BM$7:$BM$299988,$AM$10, 'Details-Products'!$Y$7:$Y$299988,"Yes")</f>
        <v>0</v>
      </c>
      <c r="AN38" s="247">
        <f>SUMIFS('Details-Products'!$AA$7:$AA$299988,'Details-Products'!$C$7:$C$299988,$C38,'Details-Products'!$D$7:$D$299988,$B38,'Details-Products'!$BM$7:$BM$299988,$AN$10, 'Details-Products'!$Y$7:$Y$299988,"Yes")</f>
        <v>0</v>
      </c>
      <c r="AO38" s="244">
        <f>COUNTIFS('Details-Products'!$C$7:$C$299988,$C38,'Details-Products'!$D$7:$D$299988,$B38,'Details-Products'!$BM$7:$BM$299988,$AO$10)</f>
        <v>0</v>
      </c>
      <c r="AP38" s="245">
        <f>COUNTIFS('Details-Products'!$C$7:$C$299988,$C38,'Details-Products'!$D$7:$D$299988,$B38,'Details-Products'!$BM$7:$BM$299988,$AP$10, 'Details-Products'!$Y$7:$Y$299988,"Yes")</f>
        <v>0</v>
      </c>
      <c r="AQ38" s="247">
        <f>SUMIFS('Details-Products'!$AA$7:$AA$299988,'Details-Products'!$C$7:$C$299988,$C38,'Details-Products'!$D$7:$D$299988,$B38,'Details-Products'!$BM$7:$BM$299988,$AQ$10, 'Details-Products'!$Y$7:$Y$299988,"Yes")</f>
        <v>0</v>
      </c>
      <c r="AR38" s="244">
        <f t="shared" ref="AR38:AR39" si="58">AC38+AF38+AI38+AL38+AO38</f>
        <v>0</v>
      </c>
      <c r="AS38" s="245">
        <f t="shared" ref="AS38:AS39" si="59">AD38+AG38+AJ38+AM38+AP38</f>
        <v>0</v>
      </c>
      <c r="AT38" s="246">
        <f t="shared" ref="AT38:AT39" si="60">AE38+AH38+AK38+AN38+AQ38</f>
        <v>0</v>
      </c>
      <c r="AU38" s="244">
        <f>COUNTIFS('Details-Products'!$C$7:$C$299988,$C38,'Details-Products'!$D$7:$D$299988,$B38,'Details-Products'!$BM$7:$BM$299988,$AU$10)</f>
        <v>0</v>
      </c>
      <c r="AV38" s="245">
        <f>COUNTIFS('Details-Products'!$C$7:$C$299988,$C38,'Details-Products'!$D$7:$D$299988,$B38,'Details-Products'!$BM$7:$BM$299988,$AV$10, 'Details-Products'!$Y$7:$Y$299988,"Yes")</f>
        <v>0</v>
      </c>
      <c r="AW38" s="247">
        <f>SUMIFS('Details-Products'!$AA$7:$AA$299988,'Details-Products'!$C$7:$C$299988,$C38,'Details-Products'!$D$7:$D$299988,$B38,'Details-Products'!$BM$7:$BM$299988,$AW$10, 'Details-Products'!$Y$7:$Y$299988,"Yes")</f>
        <v>0</v>
      </c>
      <c r="AX38" s="244">
        <f>COUNTIFS('Details-Products'!$C$7:$C$299988,$C38,'Details-Products'!$D$7:$D$299988,$B38,'Details-Products'!$BM$7:$BM$299988,$AX$10)</f>
        <v>0</v>
      </c>
      <c r="AY38" s="245">
        <f>COUNTIFS('Details-Products'!$C$7:$C$299988,$C38,'Details-Products'!$D$7:$D$299988,$B38,'Details-Products'!$BM$7:$BM$299988,$AY$10, 'Details-Products'!$Y$7:$Y$299988,"Yes")</f>
        <v>0</v>
      </c>
      <c r="AZ38" s="247">
        <f>SUMIFS('Details-Products'!$AA$7:$AA$299988,'Details-Products'!$C$7:$C$299988,$C38,'Details-Products'!$D$7:$D$299988,$B38,'Details-Products'!$BM$7:$BM$299988,$AZ$10, 'Details-Products'!$Y$7:$Y$299988,"Yes")</f>
        <v>0</v>
      </c>
      <c r="BA38" s="244">
        <f>COUNTIFS('Details-Products'!$C$7:$C$299988,$C38,'Details-Products'!$D$7:$D$299988,$B38,'Details-Products'!$BM$7:$BM$299988,$BA$10)</f>
        <v>0</v>
      </c>
      <c r="BB38" s="245">
        <f>COUNTIFS('Details-Products'!$C$7:$C$299988,$C38,'Details-Products'!$D$7:$D$299988,$B38,'Details-Products'!$BM$7:$BM$299988,$BB$10, 'Details-Products'!$Y$7:$Y$299988,"Yes")</f>
        <v>0</v>
      </c>
      <c r="BC38" s="247">
        <f>SUMIFS('Details-Products'!$AA$7:$AA$299988,'Details-Products'!$C$7:$C$299988,$C38,'Details-Products'!$D$7:$D$299988,$B38,'Details-Products'!$BM$7:$BM$299988,$BC$10, 'Details-Products'!$Y$7:$Y$299988,"Yes")</f>
        <v>0</v>
      </c>
      <c r="BD38" s="244">
        <f>COUNTIFS('Details-Products'!$C$7:$C$299988,$C38,'Details-Products'!$D$7:$D$299988,$B38,'Details-Products'!$BM$7:$BM$299988,$BD$10)</f>
        <v>0</v>
      </c>
      <c r="BE38" s="245">
        <f>COUNTIFS('Details-Products'!$C$7:$C$299988,$C38,'Details-Products'!$D$7:$D$299988,$B38,'Details-Products'!$BM$7:$BM$299988,$BE$10, 'Details-Products'!$Y$7:$Y$299988,"Yes")</f>
        <v>0</v>
      </c>
      <c r="BF38" s="247">
        <f>SUMIFS('Details-Products'!$AA$7:$AA$299988,'Details-Products'!$C$7:$C$299988,$C38,'Details-Products'!$D$7:$D$299988,$B38,'Details-Products'!$BM$7:$BM$299988,$BF$10, 'Details-Products'!$Y$7:$Y$299988,"Yes")</f>
        <v>0</v>
      </c>
      <c r="BG38" s="244">
        <f>COUNTIFS('Details-Products'!$C$7:$C$299988,$C38,'Details-Products'!$D$7:$D$299988,$B38,'Details-Products'!$BM$7:$BM$299988,$BG$10)</f>
        <v>0</v>
      </c>
      <c r="BH38" s="245">
        <f>COUNTIFS('Details-Products'!$C$7:$C$299988,$C38,'Details-Products'!$D$7:$D$299988,$B38,'Details-Products'!$BM$7:$BM$299988,$BH$10, 'Details-Products'!$Y$7:$Y$299988,"Yes")</f>
        <v>0</v>
      </c>
      <c r="BI38" s="247">
        <f>SUMIFS('Details-Products'!$AA$7:$AA$299988,'Details-Products'!$C$7:$C$299988,$C38,'Details-Products'!$D$7:$D$299988,$B38,'Details-Products'!$BM$7:$BM$299988,$BI$10, 'Details-Products'!$Y$7:$Y$299988,"Yes")</f>
        <v>0</v>
      </c>
      <c r="BJ38" s="244">
        <f>COUNTIFS('Details-Products'!$C$7:$C$299988,$C38,'Details-Products'!$D$7:$D$299988,$B38,'Details-Products'!$BM$7:$BM$299988,$BJ$10)</f>
        <v>0</v>
      </c>
      <c r="BK38" s="245">
        <f>COUNTIFS('Details-Products'!$C$7:$C$299988,$C38,'Details-Products'!$D$7:$D$299988,$B38,'Details-Products'!$BM$7:$BM$299988,$BK$10, 'Details-Products'!$Y$7:$Y$299988,"Yes")</f>
        <v>0</v>
      </c>
      <c r="BL38" s="247">
        <f>SUMIFS('Details-Products'!$AA$7:$AA$299988,'Details-Products'!$C$7:$C$299988,$C38,'Details-Products'!$D$7:$D$299988,$B38,'Details-Products'!$BM$7:$BM$299988,$BL$10, 'Details-Products'!$Y$7:$Y$299988,"Yes")</f>
        <v>0</v>
      </c>
      <c r="BM38" s="245">
        <f t="shared" si="2"/>
        <v>0</v>
      </c>
      <c r="BN38" s="245">
        <f t="shared" si="3"/>
        <v>0</v>
      </c>
      <c r="BO38" s="248">
        <f t="shared" si="4"/>
        <v>0</v>
      </c>
    </row>
    <row r="39" spans="1:67" s="27" customFormat="1" ht="15.75" thickBot="1" x14ac:dyDescent="0.25">
      <c r="A39" s="152"/>
      <c r="B39" s="29">
        <v>30</v>
      </c>
      <c r="C39" s="29">
        <v>3</v>
      </c>
      <c r="D39" s="120" t="s">
        <v>260</v>
      </c>
      <c r="E39" s="146">
        <f>COUNTIFS('Details-Products'!$C$7:$C$299988,$C39,'Details-Products'!$D$7:$D$299988,$B39,'Details-Products'!$BM$7:$BM$299988,$E$10)</f>
        <v>0</v>
      </c>
      <c r="F39" s="147">
        <f>COUNTIFS('Details-Products'!$C$7:$C$299988,$C39,'Details-Products'!$D$7:$D$299988,$B39,'Details-Products'!$BM$7:$BM$299988,$F$10, 'Details-Products'!$Y$7:$Y$299988,"Yes")</f>
        <v>0</v>
      </c>
      <c r="G39" s="148">
        <f>SUMIFS('Details-Products'!$AA$7:$AA$299988,'Details-Products'!$C$7:$C$299988,$C39,'Details-Products'!$D$7:$D$299988,$B39,'Details-Products'!$BM$7:$BM$299988,$G$10, 'Details-Products'!$Y$7:$Y$299988,"Yes")</f>
        <v>0</v>
      </c>
      <c r="H39" s="146">
        <f>COUNTIFS('Details-Products'!$C$7:$C$299988,$C39,'Details-Products'!$D$7:$D$299988,$B39,'Details-Products'!$BM$7:$BM$299988,$H$10)</f>
        <v>0</v>
      </c>
      <c r="I39" s="147">
        <f>COUNTIFS('Details-Products'!$C$7:$C$299988,$C39,'Details-Products'!$D$7:$D$299988,$B39,'Details-Products'!$BM$7:$BM$299988,$I$10, 'Details-Products'!$Y$7:$Y$299988,"Yes")</f>
        <v>0</v>
      </c>
      <c r="J39" s="148">
        <f>SUMIFS('Details-Products'!$AA$7:$AA$299988,'Details-Products'!$C$7:$C$299988,$C39,'Details-Products'!$D$7:$D$299988,$B39,'Details-Products'!$BM$7:$BM$299988,$J$10, 'Details-Products'!$Y$7:$Y$299988,"Yes")</f>
        <v>0</v>
      </c>
      <c r="K39" s="146">
        <f>COUNTIFS('Details-Products'!$C$7:$C$299988,$C39,'Details-Products'!$D$7:$D$299988,$B39,'Details-Products'!$BM$7:$BM$299988,$K$10)</f>
        <v>0</v>
      </c>
      <c r="L39" s="147">
        <f>COUNTIFS('Details-Products'!$C$7:$C$299988,$C39,'Details-Products'!$D$7:$D$299988,$B39,'Details-Products'!$BM$7:$BM$299988,$L$10, 'Details-Products'!$Y$7:$Y$299988,"Yes")</f>
        <v>0</v>
      </c>
      <c r="M39" s="148">
        <f>SUMIFS('Details-Products'!$AA$7:$AA$299988,'Details-Products'!$C$7:$C$299988,$C39,'Details-Products'!$D$7:$D$299988,$B39,'Details-Products'!$BM$7:$BM$299988,$M$10, 'Details-Products'!$Y$7:$Y$299988,"Yes")</f>
        <v>0</v>
      </c>
      <c r="N39" s="120">
        <f t="shared" si="5"/>
        <v>0</v>
      </c>
      <c r="O39" s="341">
        <f t="shared" si="6"/>
        <v>0</v>
      </c>
      <c r="P39" s="336">
        <f t="shared" si="7"/>
        <v>0</v>
      </c>
      <c r="Q39" s="336">
        <f>VLOOKUP(B39,Ttl_Inv!$A:$E,4,FALSE)</f>
        <v>0</v>
      </c>
      <c r="R39" s="99" t="str">
        <f t="shared" si="20"/>
        <v>-</v>
      </c>
      <c r="S39" s="83">
        <f>IFERROR(SUMIFS(Inactive_UPC!$T:$T,Inactive_UPC!$D:$D,$B39),"0")</f>
        <v>0</v>
      </c>
      <c r="T39" s="107" t="str">
        <f t="shared" si="8"/>
        <v>-</v>
      </c>
      <c r="U39" s="91">
        <f t="shared" si="15"/>
        <v>0</v>
      </c>
      <c r="V39" s="114" t="str">
        <f t="shared" si="9"/>
        <v>-</v>
      </c>
      <c r="W39" s="244">
        <f t="shared" si="57"/>
        <v>0</v>
      </c>
      <c r="X39" s="245">
        <f t="shared" si="57"/>
        <v>0</v>
      </c>
      <c r="Y39" s="246">
        <f t="shared" si="57"/>
        <v>0</v>
      </c>
      <c r="Z39" s="244">
        <f>COUNTIFS('Details-Products'!$C$7:$C$299988,$C39,'Details-Products'!$D$7:$D$299988,$B39,'Details-Products'!$BM$7:$BM$299988,$Z$10)</f>
        <v>0</v>
      </c>
      <c r="AA39" s="245">
        <f>COUNTIFS('Details-Products'!$C$7:$C$299988,$C39,'Details-Products'!$D$7:$D$299988,$B39,'Details-Products'!$BM$7:$BM$299988,$AA$10, 'Details-Products'!$Y$7:$Y$299988,"Yes")</f>
        <v>0</v>
      </c>
      <c r="AB39" s="247">
        <f>SUMIFS('Details-Products'!$AA$7:$AA$299988,'Details-Products'!$C$7:$C$299988,$C39,'Details-Products'!$D$7:$D$299988,$B39,'Details-Products'!$BM$7:$BM$299988,$AB$10, 'Details-Products'!$Y$7:$Y$299988,"Yes")</f>
        <v>0</v>
      </c>
      <c r="AC39" s="244">
        <f>COUNTIFS('Details-Products'!$C$7:$C$299988,$C39,'Details-Products'!$D$7:$D$299988,$B39,'Details-Products'!$BM$7:$BM$299988,$AC$10)</f>
        <v>0</v>
      </c>
      <c r="AD39" s="245">
        <f>COUNTIFS('Details-Products'!$C$7:$C$299988,$C39,'Details-Products'!$D$7:$D$299988,$B39,'Details-Products'!$BM$7:$BM$299988,$AD$10, 'Details-Products'!$Y$7:$Y$299988,"Yes")</f>
        <v>0</v>
      </c>
      <c r="AE39" s="247">
        <f>SUMIFS('Details-Products'!$AA$7:$AA$299988,'Details-Products'!$C$7:$C$299988,$C39,'Details-Products'!$D$7:$D$299988,$B39,'Details-Products'!$BM$7:$BM$299988,$AE$10, 'Details-Products'!$Y$7:$Y$299988,"Yes")</f>
        <v>0</v>
      </c>
      <c r="AF39" s="244">
        <f>COUNTIFS('Details-Products'!$C$7:$C$299988,$C39,'Details-Products'!$D$7:$D$299988,$B39,'Details-Products'!$BM$7:$BM$299988,$AF$10)</f>
        <v>0</v>
      </c>
      <c r="AG39" s="245">
        <f>COUNTIFS('Details-Products'!$C$7:$C$299988,$C39,'Details-Products'!$D$7:$D$299988,$B39,'Details-Products'!$BM$7:$BM$299988,$AG$10, 'Details-Products'!$Y$7:$Y$299988,"Yes")</f>
        <v>0</v>
      </c>
      <c r="AH39" s="247">
        <f>SUMIFS('Details-Products'!$AA$7:$AA$299988,'Details-Products'!$C$7:$C$299988,$C39,'Details-Products'!$D$7:$D$299988,$B39,'Details-Products'!$BM$7:$BM$299988,$AH$10, 'Details-Products'!$Y$7:$Y$299988,"Yes")</f>
        <v>0</v>
      </c>
      <c r="AI39" s="244">
        <f>COUNTIFS('Details-Products'!$C$7:$C$299988,$C39,'Details-Products'!$D$7:$D$299988,$B39,'Details-Products'!$BM$7:$BM$299988,$AI$10)</f>
        <v>0</v>
      </c>
      <c r="AJ39" s="245">
        <f>COUNTIFS('Details-Products'!$C$7:$C$299988,$C39,'Details-Products'!$D$7:$D$299988,$B39,'Details-Products'!$BM$7:$BM$299988,$AJ$10, 'Details-Products'!$Y$7:$Y$299988,"Yes")</f>
        <v>0</v>
      </c>
      <c r="AK39" s="247">
        <f>SUMIFS('Details-Products'!$AA$7:$AA$299988,'Details-Products'!$C$7:$C$299988,$C39,'Details-Products'!$D$7:$D$299988,$B39,'Details-Products'!$BM$7:$BM$299988,$AK$10, 'Details-Products'!$Y$7:$Y$299988,"Yes")</f>
        <v>0</v>
      </c>
      <c r="AL39" s="244">
        <f>COUNTIFS('Details-Products'!$C$7:$C$299988,$C39,'Details-Products'!$D$7:$D$299988,$B39,'Details-Products'!$BM$7:$BM$299988,$AL$10)</f>
        <v>0</v>
      </c>
      <c r="AM39" s="245">
        <f>COUNTIFS('Details-Products'!$C$7:$C$299988,$C39,'Details-Products'!$D$7:$D$299988,$B39,'Details-Products'!$BM$7:$BM$299988,$AM$10, 'Details-Products'!$Y$7:$Y$299988,"Yes")</f>
        <v>0</v>
      </c>
      <c r="AN39" s="247">
        <f>SUMIFS('Details-Products'!$AA$7:$AA$299988,'Details-Products'!$C$7:$C$299988,$C39,'Details-Products'!$D$7:$D$299988,$B39,'Details-Products'!$BM$7:$BM$299988,$AN$10, 'Details-Products'!$Y$7:$Y$299988,"Yes")</f>
        <v>0</v>
      </c>
      <c r="AO39" s="244">
        <f>COUNTIFS('Details-Products'!$C$7:$C$299988,$C39,'Details-Products'!$D$7:$D$299988,$B39,'Details-Products'!$BM$7:$BM$299988,$AO$10)</f>
        <v>0</v>
      </c>
      <c r="AP39" s="245">
        <f>COUNTIFS('Details-Products'!$C$7:$C$299988,$C39,'Details-Products'!$D$7:$D$299988,$B39,'Details-Products'!$BM$7:$BM$299988,$AP$10, 'Details-Products'!$Y$7:$Y$299988,"Yes")</f>
        <v>0</v>
      </c>
      <c r="AQ39" s="247">
        <f>SUMIFS('Details-Products'!$AA$7:$AA$299988,'Details-Products'!$C$7:$C$299988,$C39,'Details-Products'!$D$7:$D$299988,$B39,'Details-Products'!$BM$7:$BM$299988,$AQ$10, 'Details-Products'!$Y$7:$Y$299988,"Yes")</f>
        <v>0</v>
      </c>
      <c r="AR39" s="244">
        <f t="shared" si="58"/>
        <v>0</v>
      </c>
      <c r="AS39" s="245">
        <f t="shared" si="59"/>
        <v>0</v>
      </c>
      <c r="AT39" s="246">
        <f t="shared" si="60"/>
        <v>0</v>
      </c>
      <c r="AU39" s="244">
        <f>COUNTIFS('Details-Products'!$C$7:$C$299988,$C39,'Details-Products'!$D$7:$D$299988,$B39,'Details-Products'!$BM$7:$BM$299988,$AU$10)</f>
        <v>0</v>
      </c>
      <c r="AV39" s="245">
        <f>COUNTIFS('Details-Products'!$C$7:$C$299988,$C39,'Details-Products'!$D$7:$D$299988,$B39,'Details-Products'!$BM$7:$BM$299988,$AV$10, 'Details-Products'!$Y$7:$Y$299988,"Yes")</f>
        <v>0</v>
      </c>
      <c r="AW39" s="247">
        <f>SUMIFS('Details-Products'!$AA$7:$AA$299988,'Details-Products'!$C$7:$C$299988,$C39,'Details-Products'!$D$7:$D$299988,$B39,'Details-Products'!$BM$7:$BM$299988,$AW$10, 'Details-Products'!$Y$7:$Y$299988,"Yes")</f>
        <v>0</v>
      </c>
      <c r="AX39" s="244">
        <f>COUNTIFS('Details-Products'!$C$7:$C$299988,$C39,'Details-Products'!$D$7:$D$299988,$B39,'Details-Products'!$BM$7:$BM$299988,$AX$10)</f>
        <v>0</v>
      </c>
      <c r="AY39" s="245">
        <f>COUNTIFS('Details-Products'!$C$7:$C$299988,$C39,'Details-Products'!$D$7:$D$299988,$B39,'Details-Products'!$BM$7:$BM$299988,$AY$10, 'Details-Products'!$Y$7:$Y$299988,"Yes")</f>
        <v>0</v>
      </c>
      <c r="AZ39" s="247">
        <f>SUMIFS('Details-Products'!$AA$7:$AA$299988,'Details-Products'!$C$7:$C$299988,$C39,'Details-Products'!$D$7:$D$299988,$B39,'Details-Products'!$BM$7:$BM$299988,$AZ$10, 'Details-Products'!$Y$7:$Y$299988,"Yes")</f>
        <v>0</v>
      </c>
      <c r="BA39" s="244">
        <f>COUNTIFS('Details-Products'!$C$7:$C$299988,$C39,'Details-Products'!$D$7:$D$299988,$B39,'Details-Products'!$BM$7:$BM$299988,$BA$10)</f>
        <v>0</v>
      </c>
      <c r="BB39" s="245">
        <f>COUNTIFS('Details-Products'!$C$7:$C$299988,$C39,'Details-Products'!$D$7:$D$299988,$B39,'Details-Products'!$BM$7:$BM$299988,$BB$10, 'Details-Products'!$Y$7:$Y$299988,"Yes")</f>
        <v>0</v>
      </c>
      <c r="BC39" s="247">
        <f>SUMIFS('Details-Products'!$AA$7:$AA$299988,'Details-Products'!$C$7:$C$299988,$C39,'Details-Products'!$D$7:$D$299988,$B39,'Details-Products'!$BM$7:$BM$299988,$BC$10, 'Details-Products'!$Y$7:$Y$299988,"Yes")</f>
        <v>0</v>
      </c>
      <c r="BD39" s="244">
        <f>COUNTIFS('Details-Products'!$C$7:$C$299988,$C39,'Details-Products'!$D$7:$D$299988,$B39,'Details-Products'!$BM$7:$BM$299988,$BD$10)</f>
        <v>0</v>
      </c>
      <c r="BE39" s="245">
        <f>COUNTIFS('Details-Products'!$C$7:$C$299988,$C39,'Details-Products'!$D$7:$D$299988,$B39,'Details-Products'!$BM$7:$BM$299988,$BE$10, 'Details-Products'!$Y$7:$Y$299988,"Yes")</f>
        <v>0</v>
      </c>
      <c r="BF39" s="247">
        <f>SUMIFS('Details-Products'!$AA$7:$AA$299988,'Details-Products'!$C$7:$C$299988,$C39,'Details-Products'!$D$7:$D$299988,$B39,'Details-Products'!$BM$7:$BM$299988,$BF$10, 'Details-Products'!$Y$7:$Y$299988,"Yes")</f>
        <v>0</v>
      </c>
      <c r="BG39" s="244">
        <f>COUNTIFS('Details-Products'!$C$7:$C$299988,$C39,'Details-Products'!$D$7:$D$299988,$B39,'Details-Products'!$BM$7:$BM$299988,$BG$10)</f>
        <v>0</v>
      </c>
      <c r="BH39" s="245">
        <f>COUNTIFS('Details-Products'!$C$7:$C$299988,$C39,'Details-Products'!$D$7:$D$299988,$B39,'Details-Products'!$BM$7:$BM$299988,$BH$10, 'Details-Products'!$Y$7:$Y$299988,"Yes")</f>
        <v>0</v>
      </c>
      <c r="BI39" s="247">
        <f>SUMIFS('Details-Products'!$AA$7:$AA$299988,'Details-Products'!$C$7:$C$299988,$C39,'Details-Products'!$D$7:$D$299988,$B39,'Details-Products'!$BM$7:$BM$299988,$BI$10, 'Details-Products'!$Y$7:$Y$299988,"Yes")</f>
        <v>0</v>
      </c>
      <c r="BJ39" s="244">
        <f>COUNTIFS('Details-Products'!$C$7:$C$299988,$C39,'Details-Products'!$D$7:$D$299988,$B39,'Details-Products'!$BM$7:$BM$299988,$BJ$10)</f>
        <v>0</v>
      </c>
      <c r="BK39" s="245">
        <f>COUNTIFS('Details-Products'!$C$7:$C$299988,$C39,'Details-Products'!$D$7:$D$299988,$B39,'Details-Products'!$BM$7:$BM$299988,$BK$10, 'Details-Products'!$Y$7:$Y$299988,"Yes")</f>
        <v>0</v>
      </c>
      <c r="BL39" s="247">
        <f>SUMIFS('Details-Products'!$AA$7:$AA$299988,'Details-Products'!$C$7:$C$299988,$C39,'Details-Products'!$D$7:$D$299988,$B39,'Details-Products'!$BM$7:$BM$299988,$BL$10, 'Details-Products'!$Y$7:$Y$299988,"Yes")</f>
        <v>0</v>
      </c>
      <c r="BM39" s="245">
        <f t="shared" si="2"/>
        <v>0</v>
      </c>
      <c r="BN39" s="245">
        <f t="shared" si="3"/>
        <v>0</v>
      </c>
      <c r="BO39" s="248">
        <f t="shared" si="4"/>
        <v>0</v>
      </c>
    </row>
    <row r="40" spans="1:67" s="27" customFormat="1" ht="16.5" thickBot="1" x14ac:dyDescent="0.25">
      <c r="A40" s="152"/>
      <c r="B40" s="29"/>
      <c r="C40" s="29">
        <v>4</v>
      </c>
      <c r="D40" s="121" t="s">
        <v>248</v>
      </c>
      <c r="E40" s="118">
        <f>SUM(E41:E47)</f>
        <v>0</v>
      </c>
      <c r="F40" s="118">
        <f t="shared" ref="F40:Q40" si="61">SUM(F41:F47)</f>
        <v>0</v>
      </c>
      <c r="G40" s="171">
        <f t="shared" si="61"/>
        <v>0</v>
      </c>
      <c r="H40" s="118">
        <f>SUM(H41:H47)</f>
        <v>0</v>
      </c>
      <c r="I40" s="118">
        <f t="shared" si="61"/>
        <v>0</v>
      </c>
      <c r="J40" s="171">
        <f t="shared" si="61"/>
        <v>0</v>
      </c>
      <c r="K40" s="118">
        <f t="shared" si="61"/>
        <v>0</v>
      </c>
      <c r="L40" s="118">
        <f t="shared" si="61"/>
        <v>0</v>
      </c>
      <c r="M40" s="320">
        <f t="shared" si="61"/>
        <v>0</v>
      </c>
      <c r="N40" s="121">
        <f t="shared" si="5"/>
        <v>0</v>
      </c>
      <c r="O40" s="342">
        <f t="shared" si="6"/>
        <v>0</v>
      </c>
      <c r="P40" s="320">
        <f t="shared" si="7"/>
        <v>0</v>
      </c>
      <c r="Q40" s="320">
        <f t="shared" si="61"/>
        <v>0</v>
      </c>
      <c r="R40" s="96" t="str">
        <f t="shared" si="20"/>
        <v>-</v>
      </c>
      <c r="S40" s="151">
        <f>SUM(S41:S47)</f>
        <v>0</v>
      </c>
      <c r="T40" s="105" t="str">
        <f t="shared" si="8"/>
        <v>-</v>
      </c>
      <c r="U40" s="89">
        <f t="shared" si="15"/>
        <v>0</v>
      </c>
      <c r="V40" s="112" t="str">
        <f t="shared" si="9"/>
        <v>-</v>
      </c>
      <c r="W40" s="239">
        <f t="shared" ref="W40:AK40" si="62">SUM(W41:W47)</f>
        <v>0</v>
      </c>
      <c r="X40" s="239">
        <f t="shared" si="62"/>
        <v>0</v>
      </c>
      <c r="Y40" s="249">
        <f t="shared" si="62"/>
        <v>0</v>
      </c>
      <c r="Z40" s="239">
        <f t="shared" si="62"/>
        <v>0</v>
      </c>
      <c r="AA40" s="239">
        <f t="shared" si="62"/>
        <v>0</v>
      </c>
      <c r="AB40" s="249">
        <f t="shared" si="62"/>
        <v>0</v>
      </c>
      <c r="AC40" s="239">
        <f t="shared" si="62"/>
        <v>0</v>
      </c>
      <c r="AD40" s="239">
        <f t="shared" si="62"/>
        <v>0</v>
      </c>
      <c r="AE40" s="249">
        <f t="shared" si="62"/>
        <v>0</v>
      </c>
      <c r="AF40" s="239">
        <f t="shared" si="62"/>
        <v>0</v>
      </c>
      <c r="AG40" s="239">
        <f t="shared" si="62"/>
        <v>0</v>
      </c>
      <c r="AH40" s="249">
        <f t="shared" si="62"/>
        <v>0</v>
      </c>
      <c r="AI40" s="239">
        <f t="shared" si="62"/>
        <v>0</v>
      </c>
      <c r="AJ40" s="239">
        <f t="shared" si="62"/>
        <v>0</v>
      </c>
      <c r="AK40" s="249">
        <f t="shared" si="62"/>
        <v>0</v>
      </c>
      <c r="AL40" s="239">
        <f t="shared" ref="AL40:AN40" si="63">SUM(AL41:AL47)</f>
        <v>0</v>
      </c>
      <c r="AM40" s="239">
        <f t="shared" si="63"/>
        <v>0</v>
      </c>
      <c r="AN40" s="249">
        <f t="shared" si="63"/>
        <v>0</v>
      </c>
      <c r="AO40" s="239">
        <f t="shared" ref="AO40:AQ40" si="64">SUM(AO41:AO47)</f>
        <v>0</v>
      </c>
      <c r="AP40" s="239">
        <f t="shared" si="64"/>
        <v>0</v>
      </c>
      <c r="AQ40" s="249">
        <f t="shared" si="64"/>
        <v>0</v>
      </c>
      <c r="AR40" s="250">
        <f t="shared" ref="AR40:AT40" si="65">SUM(AR41:AR47)</f>
        <v>0</v>
      </c>
      <c r="AS40" s="250">
        <f t="shared" si="65"/>
        <v>0</v>
      </c>
      <c r="AT40" s="250">
        <f t="shared" si="65"/>
        <v>0</v>
      </c>
      <c r="AU40" s="239">
        <f t="shared" ref="AU40:AW40" si="66">SUM(AU41:AU47)</f>
        <v>0</v>
      </c>
      <c r="AV40" s="239">
        <f t="shared" si="66"/>
        <v>0</v>
      </c>
      <c r="AW40" s="249">
        <f t="shared" si="66"/>
        <v>0</v>
      </c>
      <c r="AX40" s="250">
        <f t="shared" ref="AX40:BL40" si="67">SUM(AX41:AX47)</f>
        <v>0</v>
      </c>
      <c r="AY40" s="250">
        <f t="shared" si="67"/>
        <v>0</v>
      </c>
      <c r="AZ40" s="250">
        <f t="shared" si="67"/>
        <v>0</v>
      </c>
      <c r="BA40" s="250">
        <f t="shared" si="67"/>
        <v>0</v>
      </c>
      <c r="BB40" s="250">
        <f t="shared" si="67"/>
        <v>0</v>
      </c>
      <c r="BC40" s="250">
        <f t="shared" si="67"/>
        <v>0</v>
      </c>
      <c r="BD40" s="250">
        <f t="shared" si="67"/>
        <v>0</v>
      </c>
      <c r="BE40" s="250">
        <f t="shared" si="67"/>
        <v>0</v>
      </c>
      <c r="BF40" s="250">
        <f t="shared" si="67"/>
        <v>0</v>
      </c>
      <c r="BG40" s="250">
        <f t="shared" si="67"/>
        <v>0</v>
      </c>
      <c r="BH40" s="250">
        <f t="shared" si="67"/>
        <v>0</v>
      </c>
      <c r="BI40" s="250">
        <f t="shared" si="67"/>
        <v>0</v>
      </c>
      <c r="BJ40" s="250">
        <f t="shared" si="67"/>
        <v>0</v>
      </c>
      <c r="BK40" s="250">
        <f t="shared" si="67"/>
        <v>0</v>
      </c>
      <c r="BL40" s="250">
        <f t="shared" si="67"/>
        <v>0</v>
      </c>
      <c r="BM40" s="242">
        <f t="shared" si="2"/>
        <v>0</v>
      </c>
      <c r="BN40" s="242">
        <f t="shared" si="3"/>
        <v>0</v>
      </c>
      <c r="BO40" s="243">
        <f t="shared" si="4"/>
        <v>0</v>
      </c>
    </row>
    <row r="41" spans="1:67" s="27" customFormat="1" ht="15" x14ac:dyDescent="0.2">
      <c r="B41" s="29">
        <v>41</v>
      </c>
      <c r="C41" s="29">
        <v>4</v>
      </c>
      <c r="D41" s="119" t="s">
        <v>241</v>
      </c>
      <c r="E41" s="146">
        <f>COUNTIFS('Details-Products'!$C$7:$C$299988,$C41,'Details-Products'!$D$7:$D$299988,$B41,'Details-Products'!$BM$7:$BM$299988,$E$10)</f>
        <v>0</v>
      </c>
      <c r="F41" s="147">
        <f>COUNTIFS('Details-Products'!$C$7:$C$299988,$C41,'Details-Products'!$D$7:$D$299988,$B41,'Details-Products'!$BM$7:$BM$299988,$F$10, 'Details-Products'!$Y$7:$Y$299988,"Yes")</f>
        <v>0</v>
      </c>
      <c r="G41" s="148">
        <f>SUMIFS('Details-Products'!$AA$7:$AA$299988,'Details-Products'!$C$7:$C$299988,$C41,'Details-Products'!$D$7:$D$299988,$B41,'Details-Products'!$BM$7:$BM$299988,$G$10, 'Details-Products'!$Y$7:$Y$299988,"Yes")</f>
        <v>0</v>
      </c>
      <c r="H41" s="146">
        <f>COUNTIFS('Details-Products'!$C$7:$C$299988,$C41,'Details-Products'!$D$7:$D$299988,$B41,'Details-Products'!$BM$7:$BM$299988,$H$10)</f>
        <v>0</v>
      </c>
      <c r="I41" s="147">
        <f>COUNTIFS('Details-Products'!$C$7:$C$299988,$C41,'Details-Products'!$D$7:$D$299988,$B41,'Details-Products'!$BM$7:$BM$299988,$I$10, 'Details-Products'!$Y$7:$Y$299988,"Yes")</f>
        <v>0</v>
      </c>
      <c r="J41" s="148">
        <f>SUMIFS('Details-Products'!$AA$7:$AA$299988,'Details-Products'!$C$7:$C$299988,$C41,'Details-Products'!$D$7:$D$299988,$B41,'Details-Products'!$BM$7:$BM$299988,$J$10, 'Details-Products'!$Y$7:$Y$299988,"Yes")</f>
        <v>0</v>
      </c>
      <c r="K41" s="146">
        <f>COUNTIFS('Details-Products'!$C$7:$C$299988,$C41,'Details-Products'!$D$7:$D$299988,$B41,'Details-Products'!$BM$7:$BM$299988,$K$10)</f>
        <v>0</v>
      </c>
      <c r="L41" s="147">
        <f>COUNTIFS('Details-Products'!$C$7:$C$299988,$C41,'Details-Products'!$D$7:$D$299988,$B41,'Details-Products'!$BM$7:$BM$299988,$L$10, 'Details-Products'!$Y$7:$Y$299988,"Yes")</f>
        <v>0</v>
      </c>
      <c r="M41" s="148">
        <f>SUMIFS('Details-Products'!$AA$7:$AA$299988,'Details-Products'!$C$7:$C$299988,$C41,'Details-Products'!$D$7:$D$299988,$B41,'Details-Products'!$BM$7:$BM$299988,$M$10, 'Details-Products'!$Y$7:$Y$299988,"Yes")</f>
        <v>0</v>
      </c>
      <c r="N41" s="119">
        <f t="shared" si="5"/>
        <v>0</v>
      </c>
      <c r="O41" s="340">
        <f t="shared" si="6"/>
        <v>0</v>
      </c>
      <c r="P41" s="335">
        <f t="shared" si="7"/>
        <v>0</v>
      </c>
      <c r="Q41" s="335">
        <f>VLOOKUP(B41,Ttl_Inv!$A:$E,4,FALSE)</f>
        <v>0</v>
      </c>
      <c r="R41" s="100" t="str">
        <f t="shared" si="20"/>
        <v>-</v>
      </c>
      <c r="S41" s="80">
        <f>IFERROR(SUMIFS(Inactive_UPC!$T:$T,Inactive_UPC!$D:$D,$B41),"0")</f>
        <v>0</v>
      </c>
      <c r="T41" s="109" t="str">
        <f t="shared" si="8"/>
        <v>-</v>
      </c>
      <c r="U41" s="92">
        <f t="shared" si="15"/>
        <v>0</v>
      </c>
      <c r="V41" s="115" t="str">
        <f t="shared" si="9"/>
        <v>-</v>
      </c>
      <c r="W41" s="244">
        <f t="shared" ref="W41:Y47" si="68">E41+H41+K41</f>
        <v>0</v>
      </c>
      <c r="X41" s="245">
        <f t="shared" si="68"/>
        <v>0</v>
      </c>
      <c r="Y41" s="246">
        <f t="shared" si="68"/>
        <v>0</v>
      </c>
      <c r="Z41" s="244">
        <f>COUNTIFS('Details-Products'!$C$7:$C$299988,$C41,'Details-Products'!$D$7:$D$299988,$B41,'Details-Products'!$BM$7:$BM$299988,$Z$10)</f>
        <v>0</v>
      </c>
      <c r="AA41" s="245">
        <f>COUNTIFS('Details-Products'!$C$7:$C$299988,$C41,'Details-Products'!$D$7:$D$299988,$B41,'Details-Products'!$BM$7:$BM$299988,$AA$10, 'Details-Products'!$Y$7:$Y$299988,"Yes")</f>
        <v>0</v>
      </c>
      <c r="AB41" s="247">
        <f>SUMIFS('Details-Products'!$AA$7:$AA$299988,'Details-Products'!$C$7:$C$299988,$C41,'Details-Products'!$D$7:$D$299988,$B41,'Details-Products'!$BM$7:$BM$299988,$AB$10, 'Details-Products'!$Y$7:$Y$299988,"Yes")</f>
        <v>0</v>
      </c>
      <c r="AC41" s="244">
        <f>COUNTIFS('Details-Products'!$C$7:$C$299988,$C41,'Details-Products'!$D$7:$D$299988,$B41,'Details-Products'!$BM$7:$BM$299988,$AC$10)</f>
        <v>0</v>
      </c>
      <c r="AD41" s="245">
        <f>COUNTIFS('Details-Products'!$C$7:$C$299988,$C41,'Details-Products'!$D$7:$D$299988,$B41,'Details-Products'!$BM$7:$BM$299988,$AD$10, 'Details-Products'!$Y$7:$Y$299988,"Yes")</f>
        <v>0</v>
      </c>
      <c r="AE41" s="247">
        <f>SUMIFS('Details-Products'!$AA$7:$AA$299988,'Details-Products'!$C$7:$C$299988,$C41,'Details-Products'!$D$7:$D$299988,$B41,'Details-Products'!$BM$7:$BM$299988,$AE$10, 'Details-Products'!$Y$7:$Y$299988,"Yes")</f>
        <v>0</v>
      </c>
      <c r="AF41" s="244">
        <f>COUNTIFS('Details-Products'!$C$7:$C$299988,$C41,'Details-Products'!$D$7:$D$299988,$B41,'Details-Products'!$BM$7:$BM$299988,$AF$10)</f>
        <v>0</v>
      </c>
      <c r="AG41" s="245">
        <f>COUNTIFS('Details-Products'!$C$7:$C$299988,$C41,'Details-Products'!$D$7:$D$299988,$B41,'Details-Products'!$BM$7:$BM$299988,$AG$10, 'Details-Products'!$Y$7:$Y$299988,"Yes")</f>
        <v>0</v>
      </c>
      <c r="AH41" s="247">
        <f>SUMIFS('Details-Products'!$AA$7:$AA$299988,'Details-Products'!$C$7:$C$299988,$C41,'Details-Products'!$D$7:$D$299988,$B41,'Details-Products'!$BM$7:$BM$299988,$AH$10, 'Details-Products'!$Y$7:$Y$299988,"Yes")</f>
        <v>0</v>
      </c>
      <c r="AI41" s="244">
        <f>COUNTIFS('Details-Products'!$C$7:$C$299988,$C41,'Details-Products'!$D$7:$D$299988,$B41,'Details-Products'!$BM$7:$BM$299988,$AI$10)</f>
        <v>0</v>
      </c>
      <c r="AJ41" s="245">
        <f>COUNTIFS('Details-Products'!$C$7:$C$299988,$C41,'Details-Products'!$D$7:$D$299988,$B41,'Details-Products'!$BM$7:$BM$299988,$AJ$10, 'Details-Products'!$Y$7:$Y$299988,"Yes")</f>
        <v>0</v>
      </c>
      <c r="AK41" s="247">
        <f>SUMIFS('Details-Products'!$AA$7:$AA$299988,'Details-Products'!$C$7:$C$299988,$C41,'Details-Products'!$D$7:$D$299988,$B41,'Details-Products'!$BM$7:$BM$299988,$AK$10, 'Details-Products'!$Y$7:$Y$299988,"Yes")</f>
        <v>0</v>
      </c>
      <c r="AL41" s="244">
        <f>COUNTIFS('Details-Products'!$C$7:$C$299988,$C41,'Details-Products'!$D$7:$D$299988,$B41,'Details-Products'!$BM$7:$BM$299988,$AL$10)</f>
        <v>0</v>
      </c>
      <c r="AM41" s="245">
        <f>COUNTIFS('Details-Products'!$C$7:$C$299988,$C41,'Details-Products'!$D$7:$D$299988,$B41,'Details-Products'!$BM$7:$BM$299988,$AM$10, 'Details-Products'!$Y$7:$Y$299988,"Yes")</f>
        <v>0</v>
      </c>
      <c r="AN41" s="247">
        <f>SUMIFS('Details-Products'!$AA$7:$AA$299988,'Details-Products'!$C$7:$C$299988,$C41,'Details-Products'!$D$7:$D$299988,$B41,'Details-Products'!$BM$7:$BM$299988,$AN$10, 'Details-Products'!$Y$7:$Y$299988,"Yes")</f>
        <v>0</v>
      </c>
      <c r="AO41" s="244">
        <f>COUNTIFS('Details-Products'!$C$7:$C$299988,$C41,'Details-Products'!$D$7:$D$299988,$B41,'Details-Products'!$BM$7:$BM$299988,$AO$10)</f>
        <v>0</v>
      </c>
      <c r="AP41" s="245">
        <f>COUNTIFS('Details-Products'!$C$7:$C$299988,$C41,'Details-Products'!$D$7:$D$299988,$B41,'Details-Products'!$BM$7:$BM$299988,$AP$10, 'Details-Products'!$Y$7:$Y$299988,"Yes")</f>
        <v>0</v>
      </c>
      <c r="AQ41" s="247">
        <f>SUMIFS('Details-Products'!$AA$7:$AA$299988,'Details-Products'!$C$7:$C$299988,$C41,'Details-Products'!$D$7:$D$299988,$B41,'Details-Products'!$BM$7:$BM$299988,$AQ$10, 'Details-Products'!$Y$7:$Y$299988,"Yes")</f>
        <v>0</v>
      </c>
      <c r="AR41" s="244">
        <f t="shared" ref="AR41" si="69">AC41+AF41+AI41+AL41+AO41</f>
        <v>0</v>
      </c>
      <c r="AS41" s="245">
        <f t="shared" ref="AS41" si="70">AD41+AG41+AJ41+AM41+AP41</f>
        <v>0</v>
      </c>
      <c r="AT41" s="246">
        <f t="shared" ref="AT41" si="71">AE41+AH41+AK41+AN41+AQ41</f>
        <v>0</v>
      </c>
      <c r="AU41" s="244">
        <f>COUNTIFS('Details-Products'!$C$7:$C$299988,$C41,'Details-Products'!$D$7:$D$299988,$B41,'Details-Products'!$BM$7:$BM$299988,$AU$10)</f>
        <v>0</v>
      </c>
      <c r="AV41" s="245">
        <f>COUNTIFS('Details-Products'!$C$7:$C$299988,$C41,'Details-Products'!$D$7:$D$299988,$B41,'Details-Products'!$BM$7:$BM$299988,$AV$10, 'Details-Products'!$Y$7:$Y$299988,"Yes")</f>
        <v>0</v>
      </c>
      <c r="AW41" s="247">
        <f>SUMIFS('Details-Products'!$AA$7:$AA$299988,'Details-Products'!$C$7:$C$299988,$C41,'Details-Products'!$D$7:$D$299988,$B41,'Details-Products'!$BM$7:$BM$299988,$AW$10, 'Details-Products'!$Y$7:$Y$299988,"Yes")</f>
        <v>0</v>
      </c>
      <c r="AX41" s="244">
        <f>COUNTIFS('Details-Products'!$C$7:$C$299988,$C41,'Details-Products'!$D$7:$D$299988,$B41,'Details-Products'!$BM$7:$BM$299988,$AX$10)</f>
        <v>0</v>
      </c>
      <c r="AY41" s="245">
        <f>COUNTIFS('Details-Products'!$C$7:$C$299988,$C41,'Details-Products'!$D$7:$D$299988,$B41,'Details-Products'!$BM$7:$BM$299988,$AY$10, 'Details-Products'!$Y$7:$Y$299988,"Yes")</f>
        <v>0</v>
      </c>
      <c r="AZ41" s="247">
        <f>SUMIFS('Details-Products'!$AA$7:$AA$299988,'Details-Products'!$C$7:$C$299988,$C41,'Details-Products'!$D$7:$D$299988,$B41,'Details-Products'!$BM$7:$BM$299988,$AZ$10, 'Details-Products'!$Y$7:$Y$299988,"Yes")</f>
        <v>0</v>
      </c>
      <c r="BA41" s="244">
        <f>COUNTIFS('Details-Products'!$C$7:$C$299988,$C41,'Details-Products'!$D$7:$D$299988,$B41,'Details-Products'!$BM$7:$BM$299988,$BA$10)</f>
        <v>0</v>
      </c>
      <c r="BB41" s="245">
        <f>COUNTIFS('Details-Products'!$C$7:$C$299988,$C41,'Details-Products'!$D$7:$D$299988,$B41,'Details-Products'!$BM$7:$BM$299988,$BB$10, 'Details-Products'!$Y$7:$Y$299988,"Yes")</f>
        <v>0</v>
      </c>
      <c r="BC41" s="247">
        <f>SUMIFS('Details-Products'!$AA$7:$AA$299988,'Details-Products'!$C$7:$C$299988,$C41,'Details-Products'!$D$7:$D$299988,$B41,'Details-Products'!$BM$7:$BM$299988,$BC$10, 'Details-Products'!$Y$7:$Y$299988,"Yes")</f>
        <v>0</v>
      </c>
      <c r="BD41" s="244">
        <f>COUNTIFS('Details-Products'!$C$7:$C$299988,$C41,'Details-Products'!$D$7:$D$299988,$B41,'Details-Products'!$BM$7:$BM$299988,$BD$10)</f>
        <v>0</v>
      </c>
      <c r="BE41" s="245">
        <f>COUNTIFS('Details-Products'!$C$7:$C$299988,$C41,'Details-Products'!$D$7:$D$299988,$B41,'Details-Products'!$BM$7:$BM$299988,$BE$10, 'Details-Products'!$Y$7:$Y$299988,"Yes")</f>
        <v>0</v>
      </c>
      <c r="BF41" s="247">
        <f>SUMIFS('Details-Products'!$AA$7:$AA$299988,'Details-Products'!$C$7:$C$299988,$C41,'Details-Products'!$D$7:$D$299988,$B41,'Details-Products'!$BM$7:$BM$299988,$BF$10, 'Details-Products'!$Y$7:$Y$299988,"Yes")</f>
        <v>0</v>
      </c>
      <c r="BG41" s="244">
        <f>COUNTIFS('Details-Products'!$C$7:$C$299988,$C41,'Details-Products'!$D$7:$D$299988,$B41,'Details-Products'!$BM$7:$BM$299988,$BG$10)</f>
        <v>0</v>
      </c>
      <c r="BH41" s="245">
        <f>COUNTIFS('Details-Products'!$C$7:$C$299988,$C41,'Details-Products'!$D$7:$D$299988,$B41,'Details-Products'!$BM$7:$BM$299988,$BH$10, 'Details-Products'!$Y$7:$Y$299988,"Yes")</f>
        <v>0</v>
      </c>
      <c r="BI41" s="247">
        <f>SUMIFS('Details-Products'!$AA$7:$AA$299988,'Details-Products'!$C$7:$C$299988,$C41,'Details-Products'!$D$7:$D$299988,$B41,'Details-Products'!$BM$7:$BM$299988,$BI$10, 'Details-Products'!$Y$7:$Y$299988,"Yes")</f>
        <v>0</v>
      </c>
      <c r="BJ41" s="244">
        <f>COUNTIFS('Details-Products'!$C$7:$C$299988,$C41,'Details-Products'!$D$7:$D$299988,$B41,'Details-Products'!$BM$7:$BM$299988,$BJ$10)</f>
        <v>0</v>
      </c>
      <c r="BK41" s="245">
        <f>COUNTIFS('Details-Products'!$C$7:$C$299988,$C41,'Details-Products'!$D$7:$D$299988,$B41,'Details-Products'!$BM$7:$BM$299988,$BK$10, 'Details-Products'!$Y$7:$Y$299988,"Yes")</f>
        <v>0</v>
      </c>
      <c r="BL41" s="247">
        <f>SUMIFS('Details-Products'!$AA$7:$AA$299988,'Details-Products'!$C$7:$C$299988,$C41,'Details-Products'!$D$7:$D$299988,$B41,'Details-Products'!$BM$7:$BM$299988,$BL$10, 'Details-Products'!$Y$7:$Y$299988,"Yes")</f>
        <v>0</v>
      </c>
      <c r="BM41" s="245">
        <f t="shared" si="2"/>
        <v>0</v>
      </c>
      <c r="BN41" s="245">
        <f t="shared" si="3"/>
        <v>0</v>
      </c>
      <c r="BO41" s="248">
        <f t="shared" si="4"/>
        <v>0</v>
      </c>
    </row>
    <row r="42" spans="1:67" ht="15.75" customHeight="1" x14ac:dyDescent="0.2">
      <c r="B42" s="29">
        <v>49</v>
      </c>
      <c r="C42" s="29">
        <v>4</v>
      </c>
      <c r="D42" s="120" t="s">
        <v>242</v>
      </c>
      <c r="E42" s="146">
        <f>COUNTIFS('Details-Products'!$C$7:$C$299988,$C42,'Details-Products'!$D$7:$D$299988,$B42,'Details-Products'!$BM$7:$BM$299988,$E$10)</f>
        <v>0</v>
      </c>
      <c r="F42" s="147">
        <f>COUNTIFS('Details-Products'!$C$7:$C$299988,$C42,'Details-Products'!$D$7:$D$299988,$B42,'Details-Products'!$BM$7:$BM$299988,$F$10, 'Details-Products'!$Y$7:$Y$299988,"Yes")</f>
        <v>0</v>
      </c>
      <c r="G42" s="148">
        <f>SUMIFS('Details-Products'!$AA$7:$AA$299988,'Details-Products'!$C$7:$C$299988,$C42,'Details-Products'!$D$7:$D$299988,$B42,'Details-Products'!$BM$7:$BM$299988,$G$10, 'Details-Products'!$Y$7:$Y$299988,"Yes")</f>
        <v>0</v>
      </c>
      <c r="H42" s="146">
        <f>COUNTIFS('Details-Products'!$C$7:$C$299988,$C42,'Details-Products'!$D$7:$D$299988,$B42,'Details-Products'!$BM$7:$BM$299988,$H$10)</f>
        <v>0</v>
      </c>
      <c r="I42" s="147">
        <f>COUNTIFS('Details-Products'!$C$7:$C$299988,$C42,'Details-Products'!$D$7:$D$299988,$B42,'Details-Products'!$BM$7:$BM$299988,$I$10, 'Details-Products'!$Y$7:$Y$299988,"Yes")</f>
        <v>0</v>
      </c>
      <c r="J42" s="148">
        <f>SUMIFS('Details-Products'!$AA$7:$AA$299988,'Details-Products'!$C$7:$C$299988,$C42,'Details-Products'!$D$7:$D$299988,$B42,'Details-Products'!$BM$7:$BM$299988,$J$10, 'Details-Products'!$Y$7:$Y$299988,"Yes")</f>
        <v>0</v>
      </c>
      <c r="K42" s="146">
        <f>COUNTIFS('Details-Products'!$C$7:$C$299988,$C42,'Details-Products'!$D$7:$D$299988,$B42,'Details-Products'!$BM$7:$BM$299988,$K$10)</f>
        <v>0</v>
      </c>
      <c r="L42" s="147">
        <f>COUNTIFS('Details-Products'!$C$7:$C$299988,$C42,'Details-Products'!$D$7:$D$299988,$B42,'Details-Products'!$BM$7:$BM$299988,$L$10, 'Details-Products'!$Y$7:$Y$299988,"Yes")</f>
        <v>0</v>
      </c>
      <c r="M42" s="148">
        <f>SUMIFS('Details-Products'!$AA$7:$AA$299988,'Details-Products'!$C$7:$C$299988,$C42,'Details-Products'!$D$7:$D$299988,$B42,'Details-Products'!$BM$7:$BM$299988,$M$10, 'Details-Products'!$Y$7:$Y$299988,"Yes")</f>
        <v>0</v>
      </c>
      <c r="N42" s="120">
        <f t="shared" si="5"/>
        <v>0</v>
      </c>
      <c r="O42" s="341">
        <f t="shared" si="6"/>
        <v>0</v>
      </c>
      <c r="P42" s="336">
        <f t="shared" si="7"/>
        <v>0</v>
      </c>
      <c r="Q42" s="336">
        <f>VLOOKUP(B42,Ttl_Inv!$A:$E,4,FALSE)</f>
        <v>0</v>
      </c>
      <c r="R42" s="101" t="str">
        <f t="shared" si="20"/>
        <v>-</v>
      </c>
      <c r="S42" s="86">
        <f>IFERROR(SUMIFS(Inactive_UPC!$T:$T,Inactive_UPC!$D:$D,$B42),"0")</f>
        <v>0</v>
      </c>
      <c r="T42" s="110" t="str">
        <f t="shared" si="8"/>
        <v>-</v>
      </c>
      <c r="U42" s="91">
        <f t="shared" si="15"/>
        <v>0</v>
      </c>
      <c r="V42" s="114" t="str">
        <f t="shared" si="9"/>
        <v>-</v>
      </c>
      <c r="W42" s="244">
        <f t="shared" si="68"/>
        <v>0</v>
      </c>
      <c r="X42" s="245">
        <f t="shared" si="68"/>
        <v>0</v>
      </c>
      <c r="Y42" s="246">
        <f t="shared" si="68"/>
        <v>0</v>
      </c>
      <c r="Z42" s="244">
        <f>COUNTIFS('Details-Products'!$C$7:$C$299988,$C42,'Details-Products'!$D$7:$D$299988,$B42,'Details-Products'!$BM$7:$BM$299988,$Z$10)</f>
        <v>0</v>
      </c>
      <c r="AA42" s="245">
        <f>COUNTIFS('Details-Products'!$C$7:$C$299988,$C42,'Details-Products'!$D$7:$D$299988,$B42,'Details-Products'!$BM$7:$BM$299988,$AA$10, 'Details-Products'!$Y$7:$Y$299988,"Yes")</f>
        <v>0</v>
      </c>
      <c r="AB42" s="247">
        <f>SUMIFS('Details-Products'!$AA$7:$AA$299988,'Details-Products'!$C$7:$C$299988,$C42,'Details-Products'!$D$7:$D$299988,$B42,'Details-Products'!$BM$7:$BM$299988,$AB$10, 'Details-Products'!$Y$7:$Y$299988,"Yes")</f>
        <v>0</v>
      </c>
      <c r="AC42" s="244">
        <f>COUNTIFS('Details-Products'!$C$7:$C$299988,$C42,'Details-Products'!$D$7:$D$299988,$B42,'Details-Products'!$BM$7:$BM$299988,$AC$10)</f>
        <v>0</v>
      </c>
      <c r="AD42" s="245">
        <f>COUNTIFS('Details-Products'!$C$7:$C$299988,$C42,'Details-Products'!$D$7:$D$299988,$B42,'Details-Products'!$BM$7:$BM$299988,$AD$10, 'Details-Products'!$Y$7:$Y$299988,"Yes")</f>
        <v>0</v>
      </c>
      <c r="AE42" s="247">
        <f>SUMIFS('Details-Products'!$AA$7:$AA$299988,'Details-Products'!$C$7:$C$299988,$C42,'Details-Products'!$D$7:$D$299988,$B42,'Details-Products'!$BM$7:$BM$299988,$AE$10, 'Details-Products'!$Y$7:$Y$299988,"Yes")</f>
        <v>0</v>
      </c>
      <c r="AF42" s="244">
        <f>COUNTIFS('Details-Products'!$C$7:$C$299988,$C42,'Details-Products'!$D$7:$D$299988,$B42,'Details-Products'!$BM$7:$BM$299988,$AF$10)</f>
        <v>0</v>
      </c>
      <c r="AG42" s="245">
        <f>COUNTIFS('Details-Products'!$C$7:$C$299988,$C42,'Details-Products'!$D$7:$D$299988,$B42,'Details-Products'!$BM$7:$BM$299988,$AG$10, 'Details-Products'!$Y$7:$Y$299988,"Yes")</f>
        <v>0</v>
      </c>
      <c r="AH42" s="247">
        <f>SUMIFS('Details-Products'!$AA$7:$AA$299988,'Details-Products'!$C$7:$C$299988,$C42,'Details-Products'!$D$7:$D$299988,$B42,'Details-Products'!$BM$7:$BM$299988,$AH$10, 'Details-Products'!$Y$7:$Y$299988,"Yes")</f>
        <v>0</v>
      </c>
      <c r="AI42" s="244">
        <f>COUNTIFS('Details-Products'!$C$7:$C$299988,$C42,'Details-Products'!$D$7:$D$299988,$B42,'Details-Products'!$BM$7:$BM$299988,$AI$10)</f>
        <v>0</v>
      </c>
      <c r="AJ42" s="245">
        <f>COUNTIFS('Details-Products'!$C$7:$C$299988,$C42,'Details-Products'!$D$7:$D$299988,$B42,'Details-Products'!$BM$7:$BM$299988,$AJ$10, 'Details-Products'!$Y$7:$Y$299988,"Yes")</f>
        <v>0</v>
      </c>
      <c r="AK42" s="247">
        <f>SUMIFS('Details-Products'!$AA$7:$AA$299988,'Details-Products'!$C$7:$C$299988,$C42,'Details-Products'!$D$7:$D$299988,$B42,'Details-Products'!$BM$7:$BM$299988,$AK$10, 'Details-Products'!$Y$7:$Y$299988,"Yes")</f>
        <v>0</v>
      </c>
      <c r="AL42" s="244">
        <f>COUNTIFS('Details-Products'!$C$7:$C$299988,$C42,'Details-Products'!$D$7:$D$299988,$B42,'Details-Products'!$BM$7:$BM$299988,$AL$10)</f>
        <v>0</v>
      </c>
      <c r="AM42" s="245">
        <f>COUNTIFS('Details-Products'!$C$7:$C$299988,$C42,'Details-Products'!$D$7:$D$299988,$B42,'Details-Products'!$BM$7:$BM$299988,$AM$10, 'Details-Products'!$Y$7:$Y$299988,"Yes")</f>
        <v>0</v>
      </c>
      <c r="AN42" s="247">
        <f>SUMIFS('Details-Products'!$AA$7:$AA$299988,'Details-Products'!$C$7:$C$299988,$C42,'Details-Products'!$D$7:$D$299988,$B42,'Details-Products'!$BM$7:$BM$299988,$AN$10, 'Details-Products'!$Y$7:$Y$299988,"Yes")</f>
        <v>0</v>
      </c>
      <c r="AO42" s="244">
        <f>COUNTIFS('Details-Products'!$C$7:$C$299988,$C42,'Details-Products'!$D$7:$D$299988,$B42,'Details-Products'!$BM$7:$BM$299988,$AO$10)</f>
        <v>0</v>
      </c>
      <c r="AP42" s="245">
        <f>COUNTIFS('Details-Products'!$C$7:$C$299988,$C42,'Details-Products'!$D$7:$D$299988,$B42,'Details-Products'!$BM$7:$BM$299988,$AP$10, 'Details-Products'!$Y$7:$Y$299988,"Yes")</f>
        <v>0</v>
      </c>
      <c r="AQ42" s="247">
        <f>SUMIFS('Details-Products'!$AA$7:$AA$299988,'Details-Products'!$C$7:$C$299988,$C42,'Details-Products'!$D$7:$D$299988,$B42,'Details-Products'!$BM$7:$BM$299988,$AQ$10, 'Details-Products'!$Y$7:$Y$299988,"Yes")</f>
        <v>0</v>
      </c>
      <c r="AR42" s="244">
        <f t="shared" ref="AR42:AR47" si="72">AC42+AF42+AI42+AL42+AO42</f>
        <v>0</v>
      </c>
      <c r="AS42" s="245">
        <f t="shared" ref="AS42:AS47" si="73">AD42+AG42+AJ42+AM42+AP42</f>
        <v>0</v>
      </c>
      <c r="AT42" s="246">
        <f t="shared" ref="AT42:AT47" si="74">AE42+AH42+AK42+AN42+AQ42</f>
        <v>0</v>
      </c>
      <c r="AU42" s="244">
        <f>COUNTIFS('Details-Products'!$C$7:$C$299988,$C42,'Details-Products'!$D$7:$D$299988,$B42,'Details-Products'!$BM$7:$BM$299988,$AU$10)</f>
        <v>0</v>
      </c>
      <c r="AV42" s="245">
        <f>COUNTIFS('Details-Products'!$C$7:$C$299988,$C42,'Details-Products'!$D$7:$D$299988,$B42,'Details-Products'!$BM$7:$BM$299988,$AV$10, 'Details-Products'!$Y$7:$Y$299988,"Yes")</f>
        <v>0</v>
      </c>
      <c r="AW42" s="247">
        <f>SUMIFS('Details-Products'!$AA$7:$AA$299988,'Details-Products'!$C$7:$C$299988,$C42,'Details-Products'!$D$7:$D$299988,$B42,'Details-Products'!$BM$7:$BM$299988,$AW$10, 'Details-Products'!$Y$7:$Y$299988,"Yes")</f>
        <v>0</v>
      </c>
      <c r="AX42" s="244">
        <f>COUNTIFS('Details-Products'!$C$7:$C$299988,$C42,'Details-Products'!$D$7:$D$299988,$B42,'Details-Products'!$BM$7:$BM$299988,$AX$10)</f>
        <v>0</v>
      </c>
      <c r="AY42" s="245">
        <f>COUNTIFS('Details-Products'!$C$7:$C$299988,$C42,'Details-Products'!$D$7:$D$299988,$B42,'Details-Products'!$BM$7:$BM$299988,$AY$10, 'Details-Products'!$Y$7:$Y$299988,"Yes")</f>
        <v>0</v>
      </c>
      <c r="AZ42" s="247">
        <f>SUMIFS('Details-Products'!$AA$7:$AA$299988,'Details-Products'!$C$7:$C$299988,$C42,'Details-Products'!$D$7:$D$299988,$B42,'Details-Products'!$BM$7:$BM$299988,$AZ$10, 'Details-Products'!$Y$7:$Y$299988,"Yes")</f>
        <v>0</v>
      </c>
      <c r="BA42" s="244">
        <f>COUNTIFS('Details-Products'!$C$7:$C$299988,$C42,'Details-Products'!$D$7:$D$299988,$B42,'Details-Products'!$BM$7:$BM$299988,$BA$10)</f>
        <v>0</v>
      </c>
      <c r="BB42" s="245">
        <f>COUNTIFS('Details-Products'!$C$7:$C$299988,$C42,'Details-Products'!$D$7:$D$299988,$B42,'Details-Products'!$BM$7:$BM$299988,$BB$10, 'Details-Products'!$Y$7:$Y$299988,"Yes")</f>
        <v>0</v>
      </c>
      <c r="BC42" s="247">
        <f>SUMIFS('Details-Products'!$AA$7:$AA$299988,'Details-Products'!$C$7:$C$299988,$C42,'Details-Products'!$D$7:$D$299988,$B42,'Details-Products'!$BM$7:$BM$299988,$BC$10, 'Details-Products'!$Y$7:$Y$299988,"Yes")</f>
        <v>0</v>
      </c>
      <c r="BD42" s="244">
        <f>COUNTIFS('Details-Products'!$C$7:$C$299988,$C42,'Details-Products'!$D$7:$D$299988,$B42,'Details-Products'!$BM$7:$BM$299988,$BD$10)</f>
        <v>0</v>
      </c>
      <c r="BE42" s="245">
        <f>COUNTIFS('Details-Products'!$C$7:$C$299988,$C42,'Details-Products'!$D$7:$D$299988,$B42,'Details-Products'!$BM$7:$BM$299988,$BE$10, 'Details-Products'!$Y$7:$Y$299988,"Yes")</f>
        <v>0</v>
      </c>
      <c r="BF42" s="247">
        <f>SUMIFS('Details-Products'!$AA$7:$AA$299988,'Details-Products'!$C$7:$C$299988,$C42,'Details-Products'!$D$7:$D$299988,$B42,'Details-Products'!$BM$7:$BM$299988,$BF$10, 'Details-Products'!$Y$7:$Y$299988,"Yes")</f>
        <v>0</v>
      </c>
      <c r="BG42" s="244">
        <f>COUNTIFS('Details-Products'!$C$7:$C$299988,$C42,'Details-Products'!$D$7:$D$299988,$B42,'Details-Products'!$BM$7:$BM$299988,$BG$10)</f>
        <v>0</v>
      </c>
      <c r="BH42" s="245">
        <f>COUNTIFS('Details-Products'!$C$7:$C$299988,$C42,'Details-Products'!$D$7:$D$299988,$B42,'Details-Products'!$BM$7:$BM$299988,$BH$10, 'Details-Products'!$Y$7:$Y$299988,"Yes")</f>
        <v>0</v>
      </c>
      <c r="BI42" s="247">
        <f>SUMIFS('Details-Products'!$AA$7:$AA$299988,'Details-Products'!$C$7:$C$299988,$C42,'Details-Products'!$D$7:$D$299988,$B42,'Details-Products'!$BM$7:$BM$299988,$BI$10, 'Details-Products'!$Y$7:$Y$299988,"Yes")</f>
        <v>0</v>
      </c>
      <c r="BJ42" s="244">
        <f>COUNTIFS('Details-Products'!$C$7:$C$299988,$C42,'Details-Products'!$D$7:$D$299988,$B42,'Details-Products'!$BM$7:$BM$299988,$BJ$10)</f>
        <v>0</v>
      </c>
      <c r="BK42" s="245">
        <f>COUNTIFS('Details-Products'!$C$7:$C$299988,$C42,'Details-Products'!$D$7:$D$299988,$B42,'Details-Products'!$BM$7:$BM$299988,$BK$10, 'Details-Products'!$Y$7:$Y$299988,"Yes")</f>
        <v>0</v>
      </c>
      <c r="BL42" s="247">
        <f>SUMIFS('Details-Products'!$AA$7:$AA$299988,'Details-Products'!$C$7:$C$299988,$C42,'Details-Products'!$D$7:$D$299988,$B42,'Details-Products'!$BM$7:$BM$299988,$BL$10, 'Details-Products'!$Y$7:$Y$299988,"Yes")</f>
        <v>0</v>
      </c>
      <c r="BM42" s="245">
        <f t="shared" si="2"/>
        <v>0</v>
      </c>
      <c r="BN42" s="245">
        <f t="shared" si="3"/>
        <v>0</v>
      </c>
      <c r="BO42" s="248">
        <f t="shared" si="4"/>
        <v>0</v>
      </c>
    </row>
    <row r="43" spans="1:67" ht="15" x14ac:dyDescent="0.2">
      <c r="B43" s="29">
        <v>55</v>
      </c>
      <c r="C43" s="29">
        <v>4</v>
      </c>
      <c r="D43" s="119" t="s">
        <v>243</v>
      </c>
      <c r="E43" s="146">
        <f>COUNTIFS('Details-Products'!$C$7:$C$299988,$C43,'Details-Products'!$D$7:$D$299988,$B43,'Details-Products'!$BM$7:$BM$299988,$E$10)</f>
        <v>0</v>
      </c>
      <c r="F43" s="147">
        <f>COUNTIFS('Details-Products'!$C$7:$C$299988,$C43,'Details-Products'!$D$7:$D$299988,$B43,'Details-Products'!$BM$7:$BM$299988,$F$10, 'Details-Products'!$Y$7:$Y$299988,"Yes")</f>
        <v>0</v>
      </c>
      <c r="G43" s="148">
        <f>SUMIFS('Details-Products'!$AA$7:$AA$299988,'Details-Products'!$C$7:$C$299988,$C43,'Details-Products'!$D$7:$D$299988,$B43,'Details-Products'!$BM$7:$BM$299988,$G$10, 'Details-Products'!$Y$7:$Y$299988,"Yes")</f>
        <v>0</v>
      </c>
      <c r="H43" s="146">
        <f>COUNTIFS('Details-Products'!$C$7:$C$299988,$C43,'Details-Products'!$D$7:$D$299988,$B43,'Details-Products'!$BM$7:$BM$299988,$H$10)</f>
        <v>0</v>
      </c>
      <c r="I43" s="147">
        <f>COUNTIFS('Details-Products'!$C$7:$C$299988,$C43,'Details-Products'!$D$7:$D$299988,$B43,'Details-Products'!$BM$7:$BM$299988,$I$10, 'Details-Products'!$Y$7:$Y$299988,"Yes")</f>
        <v>0</v>
      </c>
      <c r="J43" s="148">
        <f>SUMIFS('Details-Products'!$AA$7:$AA$299988,'Details-Products'!$C$7:$C$299988,$C43,'Details-Products'!$D$7:$D$299988,$B43,'Details-Products'!$BM$7:$BM$299988,$J$10, 'Details-Products'!$Y$7:$Y$299988,"Yes")</f>
        <v>0</v>
      </c>
      <c r="K43" s="146">
        <f>COUNTIFS('Details-Products'!$C$7:$C$299988,$C43,'Details-Products'!$D$7:$D$299988,$B43,'Details-Products'!$BM$7:$BM$299988,$K$10)</f>
        <v>0</v>
      </c>
      <c r="L43" s="147">
        <f>COUNTIFS('Details-Products'!$C$7:$C$299988,$C43,'Details-Products'!$D$7:$D$299988,$B43,'Details-Products'!$BM$7:$BM$299988,$L$10, 'Details-Products'!$Y$7:$Y$299988,"Yes")</f>
        <v>0</v>
      </c>
      <c r="M43" s="148">
        <f>SUMIFS('Details-Products'!$AA$7:$AA$299988,'Details-Products'!$C$7:$C$299988,$C43,'Details-Products'!$D$7:$D$299988,$B43,'Details-Products'!$BM$7:$BM$299988,$M$10, 'Details-Products'!$Y$7:$Y$299988,"Yes")</f>
        <v>0</v>
      </c>
      <c r="N43" s="119">
        <f t="shared" si="5"/>
        <v>0</v>
      </c>
      <c r="O43" s="340">
        <f t="shared" si="6"/>
        <v>0</v>
      </c>
      <c r="P43" s="335">
        <f t="shared" si="7"/>
        <v>0</v>
      </c>
      <c r="Q43" s="335">
        <f>VLOOKUP(B43,Ttl_Inv!$A:$E,4,FALSE)</f>
        <v>0</v>
      </c>
      <c r="R43" s="100" t="str">
        <f t="shared" si="20"/>
        <v>-</v>
      </c>
      <c r="S43" s="81">
        <f>IFERROR(SUMIFS(Inactive_UPC!$T:$T,Inactive_UPC!$D:$D,$B43),"0")</f>
        <v>0</v>
      </c>
      <c r="T43" s="111" t="str">
        <f t="shared" si="8"/>
        <v>-</v>
      </c>
      <c r="U43" s="92">
        <f t="shared" si="15"/>
        <v>0</v>
      </c>
      <c r="V43" s="115" t="str">
        <f t="shared" si="9"/>
        <v>-</v>
      </c>
      <c r="W43" s="244">
        <f t="shared" si="68"/>
        <v>0</v>
      </c>
      <c r="X43" s="245">
        <f t="shared" si="68"/>
        <v>0</v>
      </c>
      <c r="Y43" s="246">
        <f t="shared" si="68"/>
        <v>0</v>
      </c>
      <c r="Z43" s="244">
        <f>COUNTIFS('Details-Products'!$C$7:$C$299988,$C43,'Details-Products'!$D$7:$D$299988,$B43,'Details-Products'!$BM$7:$BM$299988,$Z$10)</f>
        <v>0</v>
      </c>
      <c r="AA43" s="245">
        <f>COUNTIFS('Details-Products'!$C$7:$C$299988,$C43,'Details-Products'!$D$7:$D$299988,$B43,'Details-Products'!$BM$7:$BM$299988,$AA$10, 'Details-Products'!$Y$7:$Y$299988,"Yes")</f>
        <v>0</v>
      </c>
      <c r="AB43" s="247">
        <f>SUMIFS('Details-Products'!$AA$7:$AA$299988,'Details-Products'!$C$7:$C$299988,$C43,'Details-Products'!$D$7:$D$299988,$B43,'Details-Products'!$BM$7:$BM$299988,$AB$10, 'Details-Products'!$Y$7:$Y$299988,"Yes")</f>
        <v>0</v>
      </c>
      <c r="AC43" s="244">
        <f>COUNTIFS('Details-Products'!$C$7:$C$299988,$C43,'Details-Products'!$D$7:$D$299988,$B43,'Details-Products'!$BM$7:$BM$299988,$AC$10)</f>
        <v>0</v>
      </c>
      <c r="AD43" s="245">
        <f>COUNTIFS('Details-Products'!$C$7:$C$299988,$C43,'Details-Products'!$D$7:$D$299988,$B43,'Details-Products'!$BM$7:$BM$299988,$AD$10, 'Details-Products'!$Y$7:$Y$299988,"Yes")</f>
        <v>0</v>
      </c>
      <c r="AE43" s="247">
        <f>SUMIFS('Details-Products'!$AA$7:$AA$299988,'Details-Products'!$C$7:$C$299988,$C43,'Details-Products'!$D$7:$D$299988,$B43,'Details-Products'!$BM$7:$BM$299988,$AE$10, 'Details-Products'!$Y$7:$Y$299988,"Yes")</f>
        <v>0</v>
      </c>
      <c r="AF43" s="244">
        <f>COUNTIFS('Details-Products'!$C$7:$C$299988,$C43,'Details-Products'!$D$7:$D$299988,$B43,'Details-Products'!$BM$7:$BM$299988,$AF$10)</f>
        <v>0</v>
      </c>
      <c r="AG43" s="245">
        <f>COUNTIFS('Details-Products'!$C$7:$C$299988,$C43,'Details-Products'!$D$7:$D$299988,$B43,'Details-Products'!$BM$7:$BM$299988,$AG$10, 'Details-Products'!$Y$7:$Y$299988,"Yes")</f>
        <v>0</v>
      </c>
      <c r="AH43" s="247">
        <f>SUMIFS('Details-Products'!$AA$7:$AA$299988,'Details-Products'!$C$7:$C$299988,$C43,'Details-Products'!$D$7:$D$299988,$B43,'Details-Products'!$BM$7:$BM$299988,$AH$10, 'Details-Products'!$Y$7:$Y$299988,"Yes")</f>
        <v>0</v>
      </c>
      <c r="AI43" s="244">
        <f>COUNTIFS('Details-Products'!$C$7:$C$299988,$C43,'Details-Products'!$D$7:$D$299988,$B43,'Details-Products'!$BM$7:$BM$299988,$AI$10)</f>
        <v>0</v>
      </c>
      <c r="AJ43" s="245">
        <f>COUNTIFS('Details-Products'!$C$7:$C$299988,$C43,'Details-Products'!$D$7:$D$299988,$B43,'Details-Products'!$BM$7:$BM$299988,$AJ$10, 'Details-Products'!$Y$7:$Y$299988,"Yes")</f>
        <v>0</v>
      </c>
      <c r="AK43" s="247">
        <f>SUMIFS('Details-Products'!$AA$7:$AA$299988,'Details-Products'!$C$7:$C$299988,$C43,'Details-Products'!$D$7:$D$299988,$B43,'Details-Products'!$BM$7:$BM$299988,$AK$10, 'Details-Products'!$Y$7:$Y$299988,"Yes")</f>
        <v>0</v>
      </c>
      <c r="AL43" s="244">
        <f>COUNTIFS('Details-Products'!$C$7:$C$299988,$C43,'Details-Products'!$D$7:$D$299988,$B43,'Details-Products'!$BM$7:$BM$299988,$AL$10)</f>
        <v>0</v>
      </c>
      <c r="AM43" s="245">
        <f>COUNTIFS('Details-Products'!$C$7:$C$299988,$C43,'Details-Products'!$D$7:$D$299988,$B43,'Details-Products'!$BM$7:$BM$299988,$AM$10, 'Details-Products'!$Y$7:$Y$299988,"Yes")</f>
        <v>0</v>
      </c>
      <c r="AN43" s="247">
        <f>SUMIFS('Details-Products'!$AA$7:$AA$299988,'Details-Products'!$C$7:$C$299988,$C43,'Details-Products'!$D$7:$D$299988,$B43,'Details-Products'!$BM$7:$BM$299988,$AN$10, 'Details-Products'!$Y$7:$Y$299988,"Yes")</f>
        <v>0</v>
      </c>
      <c r="AO43" s="244">
        <f>COUNTIFS('Details-Products'!$C$7:$C$299988,$C43,'Details-Products'!$D$7:$D$299988,$B43,'Details-Products'!$BM$7:$BM$299988,$AO$10)</f>
        <v>0</v>
      </c>
      <c r="AP43" s="245">
        <f>COUNTIFS('Details-Products'!$C$7:$C$299988,$C43,'Details-Products'!$D$7:$D$299988,$B43,'Details-Products'!$BM$7:$BM$299988,$AP$10, 'Details-Products'!$Y$7:$Y$299988,"Yes")</f>
        <v>0</v>
      </c>
      <c r="AQ43" s="247">
        <f>SUMIFS('Details-Products'!$AA$7:$AA$299988,'Details-Products'!$C$7:$C$299988,$C43,'Details-Products'!$D$7:$D$299988,$B43,'Details-Products'!$BM$7:$BM$299988,$AQ$10, 'Details-Products'!$Y$7:$Y$299988,"Yes")</f>
        <v>0</v>
      </c>
      <c r="AR43" s="244">
        <f t="shared" si="72"/>
        <v>0</v>
      </c>
      <c r="AS43" s="245">
        <f t="shared" si="73"/>
        <v>0</v>
      </c>
      <c r="AT43" s="246">
        <f t="shared" si="74"/>
        <v>0</v>
      </c>
      <c r="AU43" s="244">
        <f>COUNTIFS('Details-Products'!$C$7:$C$299988,$C43,'Details-Products'!$D$7:$D$299988,$B43,'Details-Products'!$BM$7:$BM$299988,$AU$10)</f>
        <v>0</v>
      </c>
      <c r="AV43" s="245">
        <f>COUNTIFS('Details-Products'!$C$7:$C$299988,$C43,'Details-Products'!$D$7:$D$299988,$B43,'Details-Products'!$BM$7:$BM$299988,$AV$10, 'Details-Products'!$Y$7:$Y$299988,"Yes")</f>
        <v>0</v>
      </c>
      <c r="AW43" s="247">
        <f>SUMIFS('Details-Products'!$AA$7:$AA$299988,'Details-Products'!$C$7:$C$299988,$C43,'Details-Products'!$D$7:$D$299988,$B43,'Details-Products'!$BM$7:$BM$299988,$AW$10, 'Details-Products'!$Y$7:$Y$299988,"Yes")</f>
        <v>0</v>
      </c>
      <c r="AX43" s="244">
        <f>COUNTIFS('Details-Products'!$C$7:$C$299988,$C43,'Details-Products'!$D$7:$D$299988,$B43,'Details-Products'!$BM$7:$BM$299988,$AX$10)</f>
        <v>0</v>
      </c>
      <c r="AY43" s="245">
        <f>COUNTIFS('Details-Products'!$C$7:$C$299988,$C43,'Details-Products'!$D$7:$D$299988,$B43,'Details-Products'!$BM$7:$BM$299988,$AY$10, 'Details-Products'!$Y$7:$Y$299988,"Yes")</f>
        <v>0</v>
      </c>
      <c r="AZ43" s="247">
        <f>SUMIFS('Details-Products'!$AA$7:$AA$299988,'Details-Products'!$C$7:$C$299988,$C43,'Details-Products'!$D$7:$D$299988,$B43,'Details-Products'!$BM$7:$BM$299988,$AZ$10, 'Details-Products'!$Y$7:$Y$299988,"Yes")</f>
        <v>0</v>
      </c>
      <c r="BA43" s="244">
        <f>COUNTIFS('Details-Products'!$C$7:$C$299988,$C43,'Details-Products'!$D$7:$D$299988,$B43,'Details-Products'!$BM$7:$BM$299988,$BA$10)</f>
        <v>0</v>
      </c>
      <c r="BB43" s="245">
        <f>COUNTIFS('Details-Products'!$C$7:$C$299988,$C43,'Details-Products'!$D$7:$D$299988,$B43,'Details-Products'!$BM$7:$BM$299988,$BB$10, 'Details-Products'!$Y$7:$Y$299988,"Yes")</f>
        <v>0</v>
      </c>
      <c r="BC43" s="247">
        <f>SUMIFS('Details-Products'!$AA$7:$AA$299988,'Details-Products'!$C$7:$C$299988,$C43,'Details-Products'!$D$7:$D$299988,$B43,'Details-Products'!$BM$7:$BM$299988,$BC$10, 'Details-Products'!$Y$7:$Y$299988,"Yes")</f>
        <v>0</v>
      </c>
      <c r="BD43" s="244">
        <f>COUNTIFS('Details-Products'!$C$7:$C$299988,$C43,'Details-Products'!$D$7:$D$299988,$B43,'Details-Products'!$BM$7:$BM$299988,$BD$10)</f>
        <v>0</v>
      </c>
      <c r="BE43" s="245">
        <f>COUNTIFS('Details-Products'!$C$7:$C$299988,$C43,'Details-Products'!$D$7:$D$299988,$B43,'Details-Products'!$BM$7:$BM$299988,$BE$10, 'Details-Products'!$Y$7:$Y$299988,"Yes")</f>
        <v>0</v>
      </c>
      <c r="BF43" s="247">
        <f>SUMIFS('Details-Products'!$AA$7:$AA$299988,'Details-Products'!$C$7:$C$299988,$C43,'Details-Products'!$D$7:$D$299988,$B43,'Details-Products'!$BM$7:$BM$299988,$BF$10, 'Details-Products'!$Y$7:$Y$299988,"Yes")</f>
        <v>0</v>
      </c>
      <c r="BG43" s="244">
        <f>COUNTIFS('Details-Products'!$C$7:$C$299988,$C43,'Details-Products'!$D$7:$D$299988,$B43,'Details-Products'!$BM$7:$BM$299988,$BG$10)</f>
        <v>0</v>
      </c>
      <c r="BH43" s="245">
        <f>COUNTIFS('Details-Products'!$C$7:$C$299988,$C43,'Details-Products'!$D$7:$D$299988,$B43,'Details-Products'!$BM$7:$BM$299988,$BH$10, 'Details-Products'!$Y$7:$Y$299988,"Yes")</f>
        <v>0</v>
      </c>
      <c r="BI43" s="247">
        <f>SUMIFS('Details-Products'!$AA$7:$AA$299988,'Details-Products'!$C$7:$C$299988,$C43,'Details-Products'!$D$7:$D$299988,$B43,'Details-Products'!$BM$7:$BM$299988,$BI$10, 'Details-Products'!$Y$7:$Y$299988,"Yes")</f>
        <v>0</v>
      </c>
      <c r="BJ43" s="244">
        <f>COUNTIFS('Details-Products'!$C$7:$C$299988,$C43,'Details-Products'!$D$7:$D$299988,$B43,'Details-Products'!$BM$7:$BM$299988,$BJ$10)</f>
        <v>0</v>
      </c>
      <c r="BK43" s="245">
        <f>COUNTIFS('Details-Products'!$C$7:$C$299988,$C43,'Details-Products'!$D$7:$D$299988,$B43,'Details-Products'!$BM$7:$BM$299988,$BK$10, 'Details-Products'!$Y$7:$Y$299988,"Yes")</f>
        <v>0</v>
      </c>
      <c r="BL43" s="247">
        <f>SUMIFS('Details-Products'!$AA$7:$AA$299988,'Details-Products'!$C$7:$C$299988,$C43,'Details-Products'!$D$7:$D$299988,$B43,'Details-Products'!$BM$7:$BM$299988,$BL$10, 'Details-Products'!$Y$7:$Y$299988,"Yes")</f>
        <v>0</v>
      </c>
      <c r="BM43" s="245">
        <f t="shared" si="2"/>
        <v>0</v>
      </c>
      <c r="BN43" s="245">
        <f t="shared" si="3"/>
        <v>0</v>
      </c>
      <c r="BO43" s="248">
        <f t="shared" si="4"/>
        <v>0</v>
      </c>
    </row>
    <row r="44" spans="1:67" ht="15" x14ac:dyDescent="0.2">
      <c r="B44" s="29">
        <v>56</v>
      </c>
      <c r="C44" s="29">
        <v>4</v>
      </c>
      <c r="D44" s="120" t="s">
        <v>244</v>
      </c>
      <c r="E44" s="146">
        <f>COUNTIFS('Details-Products'!$C$7:$C$299988,$C44,'Details-Products'!$D$7:$D$299988,$B44,'Details-Products'!$BM$7:$BM$299988,$E$10)</f>
        <v>0</v>
      </c>
      <c r="F44" s="147">
        <f>COUNTIFS('Details-Products'!$C$7:$C$299988,$C44,'Details-Products'!$D$7:$D$299988,$B44,'Details-Products'!$BM$7:$BM$299988,$F$10, 'Details-Products'!$Y$7:$Y$299988,"Yes")</f>
        <v>0</v>
      </c>
      <c r="G44" s="148">
        <f>SUMIFS('Details-Products'!$AA$7:$AA$299988,'Details-Products'!$C$7:$C$299988,$C44,'Details-Products'!$D$7:$D$299988,$B44,'Details-Products'!$BM$7:$BM$299988,$G$10, 'Details-Products'!$Y$7:$Y$299988,"Yes")</f>
        <v>0</v>
      </c>
      <c r="H44" s="146">
        <f>COUNTIFS('Details-Products'!$C$7:$C$299988,$C44,'Details-Products'!$D$7:$D$299988,$B44,'Details-Products'!$BM$7:$BM$299988,$H$10)</f>
        <v>0</v>
      </c>
      <c r="I44" s="147">
        <f>COUNTIFS('Details-Products'!$C$7:$C$299988,$C44,'Details-Products'!$D$7:$D$299988,$B44,'Details-Products'!$BM$7:$BM$299988,$I$10, 'Details-Products'!$Y$7:$Y$299988,"Yes")</f>
        <v>0</v>
      </c>
      <c r="J44" s="148">
        <f>SUMIFS('Details-Products'!$AA$7:$AA$299988,'Details-Products'!$C$7:$C$299988,$C44,'Details-Products'!$D$7:$D$299988,$B44,'Details-Products'!$BM$7:$BM$299988,$J$10, 'Details-Products'!$Y$7:$Y$299988,"Yes")</f>
        <v>0</v>
      </c>
      <c r="K44" s="146">
        <f>COUNTIFS('Details-Products'!$C$7:$C$299988,$C44,'Details-Products'!$D$7:$D$299988,$B44,'Details-Products'!$BM$7:$BM$299988,$K$10)</f>
        <v>0</v>
      </c>
      <c r="L44" s="147">
        <f>COUNTIFS('Details-Products'!$C$7:$C$299988,$C44,'Details-Products'!$D$7:$D$299988,$B44,'Details-Products'!$BM$7:$BM$299988,$L$10, 'Details-Products'!$Y$7:$Y$299988,"Yes")</f>
        <v>0</v>
      </c>
      <c r="M44" s="148">
        <f>SUMIFS('Details-Products'!$AA$7:$AA$299988,'Details-Products'!$C$7:$C$299988,$C44,'Details-Products'!$D$7:$D$299988,$B44,'Details-Products'!$BM$7:$BM$299988,$M$10, 'Details-Products'!$Y$7:$Y$299988,"Yes")</f>
        <v>0</v>
      </c>
      <c r="N44" s="120">
        <f t="shared" si="5"/>
        <v>0</v>
      </c>
      <c r="O44" s="341">
        <f t="shared" si="6"/>
        <v>0</v>
      </c>
      <c r="P44" s="336">
        <f t="shared" si="7"/>
        <v>0</v>
      </c>
      <c r="Q44" s="336">
        <f>VLOOKUP(B44,Ttl_Inv!$A:$E,4,FALSE)</f>
        <v>0</v>
      </c>
      <c r="R44" s="101" t="str">
        <f t="shared" si="20"/>
        <v>-</v>
      </c>
      <c r="S44" s="86">
        <f>IFERROR(SUMIFS(Inactive_UPC!$T:$T,Inactive_UPC!$D:$D,$B44),"0")</f>
        <v>0</v>
      </c>
      <c r="T44" s="110" t="str">
        <f t="shared" si="8"/>
        <v>-</v>
      </c>
      <c r="U44" s="91">
        <f t="shared" si="15"/>
        <v>0</v>
      </c>
      <c r="V44" s="114" t="str">
        <f t="shared" si="9"/>
        <v>-</v>
      </c>
      <c r="W44" s="244">
        <f t="shared" si="68"/>
        <v>0</v>
      </c>
      <c r="X44" s="245">
        <f t="shared" si="68"/>
        <v>0</v>
      </c>
      <c r="Y44" s="246">
        <f t="shared" si="68"/>
        <v>0</v>
      </c>
      <c r="Z44" s="244">
        <f>COUNTIFS('Details-Products'!$C$7:$C$299988,$C44,'Details-Products'!$D$7:$D$299988,$B44,'Details-Products'!$BM$7:$BM$299988,$Z$10)</f>
        <v>0</v>
      </c>
      <c r="AA44" s="245">
        <f>COUNTIFS('Details-Products'!$C$7:$C$299988,$C44,'Details-Products'!$D$7:$D$299988,$B44,'Details-Products'!$BM$7:$BM$299988,$AA$10, 'Details-Products'!$Y$7:$Y$299988,"Yes")</f>
        <v>0</v>
      </c>
      <c r="AB44" s="247">
        <f>SUMIFS('Details-Products'!$AA$7:$AA$299988,'Details-Products'!$C$7:$C$299988,$C44,'Details-Products'!$D$7:$D$299988,$B44,'Details-Products'!$BM$7:$BM$299988,$AB$10, 'Details-Products'!$Y$7:$Y$299988,"Yes")</f>
        <v>0</v>
      </c>
      <c r="AC44" s="244">
        <f>COUNTIFS('Details-Products'!$C$7:$C$299988,$C44,'Details-Products'!$D$7:$D$299988,$B44,'Details-Products'!$BM$7:$BM$299988,$AC$10)</f>
        <v>0</v>
      </c>
      <c r="AD44" s="245">
        <f>COUNTIFS('Details-Products'!$C$7:$C$299988,$C44,'Details-Products'!$D$7:$D$299988,$B44,'Details-Products'!$BM$7:$BM$299988,$AD$10, 'Details-Products'!$Y$7:$Y$299988,"Yes")</f>
        <v>0</v>
      </c>
      <c r="AE44" s="247">
        <f>SUMIFS('Details-Products'!$AA$7:$AA$299988,'Details-Products'!$C$7:$C$299988,$C44,'Details-Products'!$D$7:$D$299988,$B44,'Details-Products'!$BM$7:$BM$299988,$AE$10, 'Details-Products'!$Y$7:$Y$299988,"Yes")</f>
        <v>0</v>
      </c>
      <c r="AF44" s="244">
        <f>COUNTIFS('Details-Products'!$C$7:$C$299988,$C44,'Details-Products'!$D$7:$D$299988,$B44,'Details-Products'!$BM$7:$BM$299988,$AF$10)</f>
        <v>0</v>
      </c>
      <c r="AG44" s="245">
        <f>COUNTIFS('Details-Products'!$C$7:$C$299988,$C44,'Details-Products'!$D$7:$D$299988,$B44,'Details-Products'!$BM$7:$BM$299988,$AG$10, 'Details-Products'!$Y$7:$Y$299988,"Yes")</f>
        <v>0</v>
      </c>
      <c r="AH44" s="247">
        <f>SUMIFS('Details-Products'!$AA$7:$AA$299988,'Details-Products'!$C$7:$C$299988,$C44,'Details-Products'!$D$7:$D$299988,$B44,'Details-Products'!$BM$7:$BM$299988,$AH$10, 'Details-Products'!$Y$7:$Y$299988,"Yes")</f>
        <v>0</v>
      </c>
      <c r="AI44" s="244">
        <f>COUNTIFS('Details-Products'!$C$7:$C$299988,$C44,'Details-Products'!$D$7:$D$299988,$B44,'Details-Products'!$BM$7:$BM$299988,$AI$10)</f>
        <v>0</v>
      </c>
      <c r="AJ44" s="245">
        <f>COUNTIFS('Details-Products'!$C$7:$C$299988,$C44,'Details-Products'!$D$7:$D$299988,$B44,'Details-Products'!$BM$7:$BM$299988,$AJ$10, 'Details-Products'!$Y$7:$Y$299988,"Yes")</f>
        <v>0</v>
      </c>
      <c r="AK44" s="247">
        <f>SUMIFS('Details-Products'!$AA$7:$AA$299988,'Details-Products'!$C$7:$C$299988,$C44,'Details-Products'!$D$7:$D$299988,$B44,'Details-Products'!$BM$7:$BM$299988,$AK$10, 'Details-Products'!$Y$7:$Y$299988,"Yes")</f>
        <v>0</v>
      </c>
      <c r="AL44" s="244">
        <f>COUNTIFS('Details-Products'!$C$7:$C$299988,$C44,'Details-Products'!$D$7:$D$299988,$B44,'Details-Products'!$BM$7:$BM$299988,$AL$10)</f>
        <v>0</v>
      </c>
      <c r="AM44" s="245">
        <f>COUNTIFS('Details-Products'!$C$7:$C$299988,$C44,'Details-Products'!$D$7:$D$299988,$B44,'Details-Products'!$BM$7:$BM$299988,$AM$10, 'Details-Products'!$Y$7:$Y$299988,"Yes")</f>
        <v>0</v>
      </c>
      <c r="AN44" s="247">
        <f>SUMIFS('Details-Products'!$AA$7:$AA$299988,'Details-Products'!$C$7:$C$299988,$C44,'Details-Products'!$D$7:$D$299988,$B44,'Details-Products'!$BM$7:$BM$299988,$AN$10, 'Details-Products'!$Y$7:$Y$299988,"Yes")</f>
        <v>0</v>
      </c>
      <c r="AO44" s="244">
        <f>COUNTIFS('Details-Products'!$C$7:$C$299988,$C44,'Details-Products'!$D$7:$D$299988,$B44,'Details-Products'!$BM$7:$BM$299988,$AO$10)</f>
        <v>0</v>
      </c>
      <c r="AP44" s="245">
        <f>COUNTIFS('Details-Products'!$C$7:$C$299988,$C44,'Details-Products'!$D$7:$D$299988,$B44,'Details-Products'!$BM$7:$BM$299988,$AP$10, 'Details-Products'!$Y$7:$Y$299988,"Yes")</f>
        <v>0</v>
      </c>
      <c r="AQ44" s="247">
        <f>SUMIFS('Details-Products'!$AA$7:$AA$299988,'Details-Products'!$C$7:$C$299988,$C44,'Details-Products'!$D$7:$D$299988,$B44,'Details-Products'!$BM$7:$BM$299988,$AQ$10, 'Details-Products'!$Y$7:$Y$299988,"Yes")</f>
        <v>0</v>
      </c>
      <c r="AR44" s="244">
        <f t="shared" si="72"/>
        <v>0</v>
      </c>
      <c r="AS44" s="245">
        <f t="shared" si="73"/>
        <v>0</v>
      </c>
      <c r="AT44" s="246">
        <f t="shared" si="74"/>
        <v>0</v>
      </c>
      <c r="AU44" s="244">
        <f>COUNTIFS('Details-Products'!$C$7:$C$299988,$C44,'Details-Products'!$D$7:$D$299988,$B44,'Details-Products'!$BM$7:$BM$299988,$AU$10)</f>
        <v>0</v>
      </c>
      <c r="AV44" s="245">
        <f>COUNTIFS('Details-Products'!$C$7:$C$299988,$C44,'Details-Products'!$D$7:$D$299988,$B44,'Details-Products'!$BM$7:$BM$299988,$AV$10, 'Details-Products'!$Y$7:$Y$299988,"Yes")</f>
        <v>0</v>
      </c>
      <c r="AW44" s="247">
        <f>SUMIFS('Details-Products'!$AA$7:$AA$299988,'Details-Products'!$C$7:$C$299988,$C44,'Details-Products'!$D$7:$D$299988,$B44,'Details-Products'!$BM$7:$BM$299988,$AW$10, 'Details-Products'!$Y$7:$Y$299988,"Yes")</f>
        <v>0</v>
      </c>
      <c r="AX44" s="244">
        <f>COUNTIFS('Details-Products'!$C$7:$C$299988,$C44,'Details-Products'!$D$7:$D$299988,$B44,'Details-Products'!$BM$7:$BM$299988,$AX$10)</f>
        <v>0</v>
      </c>
      <c r="AY44" s="245">
        <f>COUNTIFS('Details-Products'!$C$7:$C$299988,$C44,'Details-Products'!$D$7:$D$299988,$B44,'Details-Products'!$BM$7:$BM$299988,$AY$10, 'Details-Products'!$Y$7:$Y$299988,"Yes")</f>
        <v>0</v>
      </c>
      <c r="AZ44" s="247">
        <f>SUMIFS('Details-Products'!$AA$7:$AA$299988,'Details-Products'!$C$7:$C$299988,$C44,'Details-Products'!$D$7:$D$299988,$B44,'Details-Products'!$BM$7:$BM$299988,$AZ$10, 'Details-Products'!$Y$7:$Y$299988,"Yes")</f>
        <v>0</v>
      </c>
      <c r="BA44" s="244">
        <f>COUNTIFS('Details-Products'!$C$7:$C$299988,$C44,'Details-Products'!$D$7:$D$299988,$B44,'Details-Products'!$BM$7:$BM$299988,$BA$10)</f>
        <v>0</v>
      </c>
      <c r="BB44" s="245">
        <f>COUNTIFS('Details-Products'!$C$7:$C$299988,$C44,'Details-Products'!$D$7:$D$299988,$B44,'Details-Products'!$BM$7:$BM$299988,$BB$10, 'Details-Products'!$Y$7:$Y$299988,"Yes")</f>
        <v>0</v>
      </c>
      <c r="BC44" s="247">
        <f>SUMIFS('Details-Products'!$AA$7:$AA$299988,'Details-Products'!$C$7:$C$299988,$C44,'Details-Products'!$D$7:$D$299988,$B44,'Details-Products'!$BM$7:$BM$299988,$BC$10, 'Details-Products'!$Y$7:$Y$299988,"Yes")</f>
        <v>0</v>
      </c>
      <c r="BD44" s="244">
        <f>COUNTIFS('Details-Products'!$C$7:$C$299988,$C44,'Details-Products'!$D$7:$D$299988,$B44,'Details-Products'!$BM$7:$BM$299988,$BD$10)</f>
        <v>0</v>
      </c>
      <c r="BE44" s="245">
        <f>COUNTIFS('Details-Products'!$C$7:$C$299988,$C44,'Details-Products'!$D$7:$D$299988,$B44,'Details-Products'!$BM$7:$BM$299988,$BE$10, 'Details-Products'!$Y$7:$Y$299988,"Yes")</f>
        <v>0</v>
      </c>
      <c r="BF44" s="247">
        <f>SUMIFS('Details-Products'!$AA$7:$AA$299988,'Details-Products'!$C$7:$C$299988,$C44,'Details-Products'!$D$7:$D$299988,$B44,'Details-Products'!$BM$7:$BM$299988,$BF$10, 'Details-Products'!$Y$7:$Y$299988,"Yes")</f>
        <v>0</v>
      </c>
      <c r="BG44" s="244">
        <f>COUNTIFS('Details-Products'!$C$7:$C$299988,$C44,'Details-Products'!$D$7:$D$299988,$B44,'Details-Products'!$BM$7:$BM$299988,$BG$10)</f>
        <v>0</v>
      </c>
      <c r="BH44" s="245">
        <f>COUNTIFS('Details-Products'!$C$7:$C$299988,$C44,'Details-Products'!$D$7:$D$299988,$B44,'Details-Products'!$BM$7:$BM$299988,$BH$10, 'Details-Products'!$Y$7:$Y$299988,"Yes")</f>
        <v>0</v>
      </c>
      <c r="BI44" s="247">
        <f>SUMIFS('Details-Products'!$AA$7:$AA$299988,'Details-Products'!$C$7:$C$299988,$C44,'Details-Products'!$D$7:$D$299988,$B44,'Details-Products'!$BM$7:$BM$299988,$BI$10, 'Details-Products'!$Y$7:$Y$299988,"Yes")</f>
        <v>0</v>
      </c>
      <c r="BJ44" s="244">
        <f>COUNTIFS('Details-Products'!$C$7:$C$299988,$C44,'Details-Products'!$D$7:$D$299988,$B44,'Details-Products'!$BM$7:$BM$299988,$BJ$10)</f>
        <v>0</v>
      </c>
      <c r="BK44" s="245">
        <f>COUNTIFS('Details-Products'!$C$7:$C$299988,$C44,'Details-Products'!$D$7:$D$299988,$B44,'Details-Products'!$BM$7:$BM$299988,$BK$10, 'Details-Products'!$Y$7:$Y$299988,"Yes")</f>
        <v>0</v>
      </c>
      <c r="BL44" s="247">
        <f>SUMIFS('Details-Products'!$AA$7:$AA$299988,'Details-Products'!$C$7:$C$299988,$C44,'Details-Products'!$D$7:$D$299988,$B44,'Details-Products'!$BM$7:$BM$299988,$BL$10, 'Details-Products'!$Y$7:$Y$299988,"Yes")</f>
        <v>0</v>
      </c>
      <c r="BM44" s="245">
        <f t="shared" si="2"/>
        <v>0</v>
      </c>
      <c r="BN44" s="245">
        <f t="shared" si="3"/>
        <v>0</v>
      </c>
      <c r="BO44" s="248">
        <f t="shared" si="4"/>
        <v>0</v>
      </c>
    </row>
    <row r="45" spans="1:67" s="27" customFormat="1" ht="15" x14ac:dyDescent="0.2">
      <c r="A45" s="21"/>
      <c r="B45" s="29">
        <v>57</v>
      </c>
      <c r="C45" s="29">
        <v>4</v>
      </c>
      <c r="D45" s="119" t="s">
        <v>245</v>
      </c>
      <c r="E45" s="146">
        <f>COUNTIFS('Details-Products'!$C$7:$C$299988,$C45,'Details-Products'!$D$7:$D$299988,$B45,'Details-Products'!$BM$7:$BM$299988,$E$10)</f>
        <v>0</v>
      </c>
      <c r="F45" s="147">
        <f>COUNTIFS('Details-Products'!$C$7:$C$299988,$C45,'Details-Products'!$D$7:$D$299988,$B45,'Details-Products'!$BM$7:$BM$299988,$F$10, 'Details-Products'!$Y$7:$Y$299988,"Yes")</f>
        <v>0</v>
      </c>
      <c r="G45" s="148">
        <f>SUMIFS('Details-Products'!$AA$7:$AA$299988,'Details-Products'!$C$7:$C$299988,$C45,'Details-Products'!$D$7:$D$299988,$B45,'Details-Products'!$BM$7:$BM$299988,$G$10, 'Details-Products'!$Y$7:$Y$299988,"Yes")</f>
        <v>0</v>
      </c>
      <c r="H45" s="146">
        <f>COUNTIFS('Details-Products'!$C$7:$C$299988,$C45,'Details-Products'!$D$7:$D$299988,$B45,'Details-Products'!$BM$7:$BM$299988,$H$10)</f>
        <v>0</v>
      </c>
      <c r="I45" s="147">
        <f>COUNTIFS('Details-Products'!$C$7:$C$299988,$C45,'Details-Products'!$D$7:$D$299988,$B45,'Details-Products'!$BM$7:$BM$299988,$I$10, 'Details-Products'!$Y$7:$Y$299988,"Yes")</f>
        <v>0</v>
      </c>
      <c r="J45" s="148">
        <f>SUMIFS('Details-Products'!$AA$7:$AA$299988,'Details-Products'!$C$7:$C$299988,$C45,'Details-Products'!$D$7:$D$299988,$B45,'Details-Products'!$BM$7:$BM$299988,$J$10, 'Details-Products'!$Y$7:$Y$299988,"Yes")</f>
        <v>0</v>
      </c>
      <c r="K45" s="146">
        <f>COUNTIFS('Details-Products'!$C$7:$C$299988,$C45,'Details-Products'!$D$7:$D$299988,$B45,'Details-Products'!$BM$7:$BM$299988,$K$10)</f>
        <v>0</v>
      </c>
      <c r="L45" s="147">
        <f>COUNTIFS('Details-Products'!$C$7:$C$299988,$C45,'Details-Products'!$D$7:$D$299988,$B45,'Details-Products'!$BM$7:$BM$299988,$L$10, 'Details-Products'!$Y$7:$Y$299988,"Yes")</f>
        <v>0</v>
      </c>
      <c r="M45" s="148">
        <f>SUMIFS('Details-Products'!$AA$7:$AA$299988,'Details-Products'!$C$7:$C$299988,$C45,'Details-Products'!$D$7:$D$299988,$B45,'Details-Products'!$BM$7:$BM$299988,$M$10, 'Details-Products'!$Y$7:$Y$299988,"Yes")</f>
        <v>0</v>
      </c>
      <c r="N45" s="119">
        <f t="shared" si="5"/>
        <v>0</v>
      </c>
      <c r="O45" s="340">
        <f t="shared" si="6"/>
        <v>0</v>
      </c>
      <c r="P45" s="335">
        <f t="shared" si="7"/>
        <v>0</v>
      </c>
      <c r="Q45" s="335">
        <f>VLOOKUP(B45,Ttl_Inv!$A:$E,4,FALSE)</f>
        <v>0</v>
      </c>
      <c r="R45" s="100" t="str">
        <f t="shared" si="20"/>
        <v>-</v>
      </c>
      <c r="S45" s="81">
        <f>IFERROR(SUMIFS(Inactive_UPC!$T:$T,Inactive_UPC!$D:$D,$B45),"0")</f>
        <v>0</v>
      </c>
      <c r="T45" s="111" t="str">
        <f t="shared" si="8"/>
        <v>-</v>
      </c>
      <c r="U45" s="92">
        <f t="shared" si="15"/>
        <v>0</v>
      </c>
      <c r="V45" s="115" t="str">
        <f t="shared" si="9"/>
        <v>-</v>
      </c>
      <c r="W45" s="244">
        <f t="shared" si="68"/>
        <v>0</v>
      </c>
      <c r="X45" s="245">
        <f t="shared" si="68"/>
        <v>0</v>
      </c>
      <c r="Y45" s="246">
        <f t="shared" si="68"/>
        <v>0</v>
      </c>
      <c r="Z45" s="244">
        <f>COUNTIFS('Details-Products'!$C$7:$C$299988,$C45,'Details-Products'!$D$7:$D$299988,$B45,'Details-Products'!$BM$7:$BM$299988,$Z$10)</f>
        <v>0</v>
      </c>
      <c r="AA45" s="245">
        <f>COUNTIFS('Details-Products'!$C$7:$C$299988,$C45,'Details-Products'!$D$7:$D$299988,$B45,'Details-Products'!$BM$7:$BM$299988,$AA$10, 'Details-Products'!$Y$7:$Y$299988,"Yes")</f>
        <v>0</v>
      </c>
      <c r="AB45" s="247">
        <f>SUMIFS('Details-Products'!$AA$7:$AA$299988,'Details-Products'!$C$7:$C$299988,$C45,'Details-Products'!$D$7:$D$299988,$B45,'Details-Products'!$BM$7:$BM$299988,$AB$10, 'Details-Products'!$Y$7:$Y$299988,"Yes")</f>
        <v>0</v>
      </c>
      <c r="AC45" s="244">
        <f>COUNTIFS('Details-Products'!$C$7:$C$299988,$C45,'Details-Products'!$D$7:$D$299988,$B45,'Details-Products'!$BM$7:$BM$299988,$AC$10)</f>
        <v>0</v>
      </c>
      <c r="AD45" s="245">
        <f>COUNTIFS('Details-Products'!$C$7:$C$299988,$C45,'Details-Products'!$D$7:$D$299988,$B45,'Details-Products'!$BM$7:$BM$299988,$AD$10, 'Details-Products'!$Y$7:$Y$299988,"Yes")</f>
        <v>0</v>
      </c>
      <c r="AE45" s="247">
        <f>SUMIFS('Details-Products'!$AA$7:$AA$299988,'Details-Products'!$C$7:$C$299988,$C45,'Details-Products'!$D$7:$D$299988,$B45,'Details-Products'!$BM$7:$BM$299988,$AE$10, 'Details-Products'!$Y$7:$Y$299988,"Yes")</f>
        <v>0</v>
      </c>
      <c r="AF45" s="244">
        <f>COUNTIFS('Details-Products'!$C$7:$C$299988,$C45,'Details-Products'!$D$7:$D$299988,$B45,'Details-Products'!$BM$7:$BM$299988,$AF$10)</f>
        <v>0</v>
      </c>
      <c r="AG45" s="245">
        <f>COUNTIFS('Details-Products'!$C$7:$C$299988,$C45,'Details-Products'!$D$7:$D$299988,$B45,'Details-Products'!$BM$7:$BM$299988,$AG$10, 'Details-Products'!$Y$7:$Y$299988,"Yes")</f>
        <v>0</v>
      </c>
      <c r="AH45" s="247">
        <f>SUMIFS('Details-Products'!$AA$7:$AA$299988,'Details-Products'!$C$7:$C$299988,$C45,'Details-Products'!$D$7:$D$299988,$B45,'Details-Products'!$BM$7:$BM$299988,$AH$10, 'Details-Products'!$Y$7:$Y$299988,"Yes")</f>
        <v>0</v>
      </c>
      <c r="AI45" s="244">
        <f>COUNTIFS('Details-Products'!$C$7:$C$299988,$C45,'Details-Products'!$D$7:$D$299988,$B45,'Details-Products'!$BM$7:$BM$299988,$AI$10)</f>
        <v>0</v>
      </c>
      <c r="AJ45" s="245">
        <f>COUNTIFS('Details-Products'!$C$7:$C$299988,$C45,'Details-Products'!$D$7:$D$299988,$B45,'Details-Products'!$BM$7:$BM$299988,$AJ$10, 'Details-Products'!$Y$7:$Y$299988,"Yes")</f>
        <v>0</v>
      </c>
      <c r="AK45" s="247">
        <f>SUMIFS('Details-Products'!$AA$7:$AA$299988,'Details-Products'!$C$7:$C$299988,$C45,'Details-Products'!$D$7:$D$299988,$B45,'Details-Products'!$BM$7:$BM$299988,$AK$10, 'Details-Products'!$Y$7:$Y$299988,"Yes")</f>
        <v>0</v>
      </c>
      <c r="AL45" s="244">
        <f>COUNTIFS('Details-Products'!$C$7:$C$299988,$C45,'Details-Products'!$D$7:$D$299988,$B45,'Details-Products'!$BM$7:$BM$299988,$AL$10)</f>
        <v>0</v>
      </c>
      <c r="AM45" s="245">
        <f>COUNTIFS('Details-Products'!$C$7:$C$299988,$C45,'Details-Products'!$D$7:$D$299988,$B45,'Details-Products'!$BM$7:$BM$299988,$AM$10, 'Details-Products'!$Y$7:$Y$299988,"Yes")</f>
        <v>0</v>
      </c>
      <c r="AN45" s="247">
        <f>SUMIFS('Details-Products'!$AA$7:$AA$299988,'Details-Products'!$C$7:$C$299988,$C45,'Details-Products'!$D$7:$D$299988,$B45,'Details-Products'!$BM$7:$BM$299988,$AN$10, 'Details-Products'!$Y$7:$Y$299988,"Yes")</f>
        <v>0</v>
      </c>
      <c r="AO45" s="244">
        <f>COUNTIFS('Details-Products'!$C$7:$C$299988,$C45,'Details-Products'!$D$7:$D$299988,$B45,'Details-Products'!$BM$7:$BM$299988,$AO$10)</f>
        <v>0</v>
      </c>
      <c r="AP45" s="245">
        <f>COUNTIFS('Details-Products'!$C$7:$C$299988,$C45,'Details-Products'!$D$7:$D$299988,$B45,'Details-Products'!$BM$7:$BM$299988,$AP$10, 'Details-Products'!$Y$7:$Y$299988,"Yes")</f>
        <v>0</v>
      </c>
      <c r="AQ45" s="247">
        <f>SUMIFS('Details-Products'!$AA$7:$AA$299988,'Details-Products'!$C$7:$C$299988,$C45,'Details-Products'!$D$7:$D$299988,$B45,'Details-Products'!$BM$7:$BM$299988,$AQ$10, 'Details-Products'!$Y$7:$Y$299988,"Yes")</f>
        <v>0</v>
      </c>
      <c r="AR45" s="244">
        <f t="shared" si="72"/>
        <v>0</v>
      </c>
      <c r="AS45" s="245">
        <f t="shared" si="73"/>
        <v>0</v>
      </c>
      <c r="AT45" s="246">
        <f t="shared" si="74"/>
        <v>0</v>
      </c>
      <c r="AU45" s="244">
        <f>COUNTIFS('Details-Products'!$C$7:$C$299988,$C45,'Details-Products'!$D$7:$D$299988,$B45,'Details-Products'!$BM$7:$BM$299988,$AU$10)</f>
        <v>0</v>
      </c>
      <c r="AV45" s="245">
        <f>COUNTIFS('Details-Products'!$C$7:$C$299988,$C45,'Details-Products'!$D$7:$D$299988,$B45,'Details-Products'!$BM$7:$BM$299988,$AV$10, 'Details-Products'!$Y$7:$Y$299988,"Yes")</f>
        <v>0</v>
      </c>
      <c r="AW45" s="247">
        <f>SUMIFS('Details-Products'!$AA$7:$AA$299988,'Details-Products'!$C$7:$C$299988,$C45,'Details-Products'!$D$7:$D$299988,$B45,'Details-Products'!$BM$7:$BM$299988,$AW$10, 'Details-Products'!$Y$7:$Y$299988,"Yes")</f>
        <v>0</v>
      </c>
      <c r="AX45" s="244">
        <f>COUNTIFS('Details-Products'!$C$7:$C$299988,$C45,'Details-Products'!$D$7:$D$299988,$B45,'Details-Products'!$BM$7:$BM$299988,$AX$10)</f>
        <v>0</v>
      </c>
      <c r="AY45" s="245">
        <f>COUNTIFS('Details-Products'!$C$7:$C$299988,$C45,'Details-Products'!$D$7:$D$299988,$B45,'Details-Products'!$BM$7:$BM$299988,$AY$10, 'Details-Products'!$Y$7:$Y$299988,"Yes")</f>
        <v>0</v>
      </c>
      <c r="AZ45" s="247">
        <f>SUMIFS('Details-Products'!$AA$7:$AA$299988,'Details-Products'!$C$7:$C$299988,$C45,'Details-Products'!$D$7:$D$299988,$B45,'Details-Products'!$BM$7:$BM$299988,$AZ$10, 'Details-Products'!$Y$7:$Y$299988,"Yes")</f>
        <v>0</v>
      </c>
      <c r="BA45" s="244">
        <f>COUNTIFS('Details-Products'!$C$7:$C$299988,$C45,'Details-Products'!$D$7:$D$299988,$B45,'Details-Products'!$BM$7:$BM$299988,$BA$10)</f>
        <v>0</v>
      </c>
      <c r="BB45" s="245">
        <f>COUNTIFS('Details-Products'!$C$7:$C$299988,$C45,'Details-Products'!$D$7:$D$299988,$B45,'Details-Products'!$BM$7:$BM$299988,$BB$10, 'Details-Products'!$Y$7:$Y$299988,"Yes")</f>
        <v>0</v>
      </c>
      <c r="BC45" s="247">
        <f>SUMIFS('Details-Products'!$AA$7:$AA$299988,'Details-Products'!$C$7:$C$299988,$C45,'Details-Products'!$D$7:$D$299988,$B45,'Details-Products'!$BM$7:$BM$299988,$BC$10, 'Details-Products'!$Y$7:$Y$299988,"Yes")</f>
        <v>0</v>
      </c>
      <c r="BD45" s="244">
        <f>COUNTIFS('Details-Products'!$C$7:$C$299988,$C45,'Details-Products'!$D$7:$D$299988,$B45,'Details-Products'!$BM$7:$BM$299988,$BD$10)</f>
        <v>0</v>
      </c>
      <c r="BE45" s="245">
        <f>COUNTIFS('Details-Products'!$C$7:$C$299988,$C45,'Details-Products'!$D$7:$D$299988,$B45,'Details-Products'!$BM$7:$BM$299988,$BE$10, 'Details-Products'!$Y$7:$Y$299988,"Yes")</f>
        <v>0</v>
      </c>
      <c r="BF45" s="247">
        <f>SUMIFS('Details-Products'!$AA$7:$AA$299988,'Details-Products'!$C$7:$C$299988,$C45,'Details-Products'!$D$7:$D$299988,$B45,'Details-Products'!$BM$7:$BM$299988,$BF$10, 'Details-Products'!$Y$7:$Y$299988,"Yes")</f>
        <v>0</v>
      </c>
      <c r="BG45" s="244">
        <f>COUNTIFS('Details-Products'!$C$7:$C$299988,$C45,'Details-Products'!$D$7:$D$299988,$B45,'Details-Products'!$BM$7:$BM$299988,$BG$10)</f>
        <v>0</v>
      </c>
      <c r="BH45" s="245">
        <f>COUNTIFS('Details-Products'!$C$7:$C$299988,$C45,'Details-Products'!$D$7:$D$299988,$B45,'Details-Products'!$BM$7:$BM$299988,$BH$10, 'Details-Products'!$Y$7:$Y$299988,"Yes")</f>
        <v>0</v>
      </c>
      <c r="BI45" s="247">
        <f>SUMIFS('Details-Products'!$AA$7:$AA$299988,'Details-Products'!$C$7:$C$299988,$C45,'Details-Products'!$D$7:$D$299988,$B45,'Details-Products'!$BM$7:$BM$299988,$BI$10, 'Details-Products'!$Y$7:$Y$299988,"Yes")</f>
        <v>0</v>
      </c>
      <c r="BJ45" s="244">
        <f>COUNTIFS('Details-Products'!$C$7:$C$299988,$C45,'Details-Products'!$D$7:$D$299988,$B45,'Details-Products'!$BM$7:$BM$299988,$BJ$10)</f>
        <v>0</v>
      </c>
      <c r="BK45" s="245">
        <f>COUNTIFS('Details-Products'!$C$7:$C$299988,$C45,'Details-Products'!$D$7:$D$299988,$B45,'Details-Products'!$BM$7:$BM$299988,$BK$10, 'Details-Products'!$Y$7:$Y$299988,"Yes")</f>
        <v>0</v>
      </c>
      <c r="BL45" s="247">
        <f>SUMIFS('Details-Products'!$AA$7:$AA$299988,'Details-Products'!$C$7:$C$299988,$C45,'Details-Products'!$D$7:$D$299988,$B45,'Details-Products'!$BM$7:$BM$299988,$BL$10, 'Details-Products'!$Y$7:$Y$299988,"Yes")</f>
        <v>0</v>
      </c>
      <c r="BM45" s="245">
        <f t="shared" si="2"/>
        <v>0</v>
      </c>
      <c r="BN45" s="245">
        <f t="shared" si="3"/>
        <v>0</v>
      </c>
      <c r="BO45" s="248">
        <f t="shared" si="4"/>
        <v>0</v>
      </c>
    </row>
    <row r="46" spans="1:67" s="27" customFormat="1" ht="15" x14ac:dyDescent="0.2">
      <c r="B46" s="29">
        <v>58</v>
      </c>
      <c r="C46" s="29">
        <v>4</v>
      </c>
      <c r="D46" s="120" t="s">
        <v>246</v>
      </c>
      <c r="E46" s="146">
        <f>COUNTIFS('Details-Products'!$C$7:$C$299988,$C46,'Details-Products'!$D$7:$D$299988,$B46,'Details-Products'!$BM$7:$BM$299988,$E$10)</f>
        <v>0</v>
      </c>
      <c r="F46" s="147">
        <f>COUNTIFS('Details-Products'!$C$7:$C$299988,$C46,'Details-Products'!$D$7:$D$299988,$B46,'Details-Products'!$BM$7:$BM$299988,$F$10, 'Details-Products'!$Y$7:$Y$299988,"Yes")</f>
        <v>0</v>
      </c>
      <c r="G46" s="148">
        <f>SUMIFS('Details-Products'!$AA$7:$AA$299988,'Details-Products'!$C$7:$C$299988,$C46,'Details-Products'!$D$7:$D$299988,$B46,'Details-Products'!$BM$7:$BM$299988,$G$10, 'Details-Products'!$Y$7:$Y$299988,"Yes")</f>
        <v>0</v>
      </c>
      <c r="H46" s="146">
        <f>COUNTIFS('Details-Products'!$C$7:$C$299988,$C46,'Details-Products'!$D$7:$D$299988,$B46,'Details-Products'!$BM$7:$BM$299988,$H$10)</f>
        <v>0</v>
      </c>
      <c r="I46" s="147">
        <f>COUNTIFS('Details-Products'!$C$7:$C$299988,$C46,'Details-Products'!$D$7:$D$299988,$B46,'Details-Products'!$BM$7:$BM$299988,$I$10, 'Details-Products'!$Y$7:$Y$299988,"Yes")</f>
        <v>0</v>
      </c>
      <c r="J46" s="148">
        <f>SUMIFS('Details-Products'!$AA$7:$AA$299988,'Details-Products'!$C$7:$C$299988,$C46,'Details-Products'!$D$7:$D$299988,$B46,'Details-Products'!$BM$7:$BM$299988,$J$10, 'Details-Products'!$Y$7:$Y$299988,"Yes")</f>
        <v>0</v>
      </c>
      <c r="K46" s="146">
        <f>COUNTIFS('Details-Products'!$C$7:$C$299988,$C46,'Details-Products'!$D$7:$D$299988,$B46,'Details-Products'!$BM$7:$BM$299988,$K$10)</f>
        <v>0</v>
      </c>
      <c r="L46" s="147">
        <f>COUNTIFS('Details-Products'!$C$7:$C$299988,$C46,'Details-Products'!$D$7:$D$299988,$B46,'Details-Products'!$BM$7:$BM$299988,$L$10, 'Details-Products'!$Y$7:$Y$299988,"Yes")</f>
        <v>0</v>
      </c>
      <c r="M46" s="148">
        <f>SUMIFS('Details-Products'!$AA$7:$AA$299988,'Details-Products'!$C$7:$C$299988,$C46,'Details-Products'!$D$7:$D$299988,$B46,'Details-Products'!$BM$7:$BM$299988,$M$10, 'Details-Products'!$Y$7:$Y$299988,"Yes")</f>
        <v>0</v>
      </c>
      <c r="N46" s="120">
        <f t="shared" si="5"/>
        <v>0</v>
      </c>
      <c r="O46" s="341">
        <f t="shared" si="6"/>
        <v>0</v>
      </c>
      <c r="P46" s="336">
        <f t="shared" si="7"/>
        <v>0</v>
      </c>
      <c r="Q46" s="336">
        <f>VLOOKUP(B46,Ttl_Inv!$A:$E,4,FALSE)</f>
        <v>0</v>
      </c>
      <c r="R46" s="101" t="str">
        <f t="shared" si="20"/>
        <v>-</v>
      </c>
      <c r="S46" s="86">
        <f>IFERROR(SUMIFS(Inactive_UPC!$T:$T,Inactive_UPC!$D:$D,$B46),"0")</f>
        <v>0</v>
      </c>
      <c r="T46" s="110" t="str">
        <f t="shared" si="8"/>
        <v>-</v>
      </c>
      <c r="U46" s="91">
        <f t="shared" si="15"/>
        <v>0</v>
      </c>
      <c r="V46" s="114" t="str">
        <f t="shared" si="9"/>
        <v>-</v>
      </c>
      <c r="W46" s="244">
        <f t="shared" si="68"/>
        <v>0</v>
      </c>
      <c r="X46" s="245">
        <f t="shared" si="68"/>
        <v>0</v>
      </c>
      <c r="Y46" s="246">
        <f t="shared" si="68"/>
        <v>0</v>
      </c>
      <c r="Z46" s="244">
        <f>COUNTIFS('Details-Products'!$C$7:$C$299988,$C46,'Details-Products'!$D$7:$D$299988,$B46,'Details-Products'!$BM$7:$BM$299988,$Z$10)</f>
        <v>0</v>
      </c>
      <c r="AA46" s="245">
        <f>COUNTIFS('Details-Products'!$C$7:$C$299988,$C46,'Details-Products'!$D$7:$D$299988,$B46,'Details-Products'!$BM$7:$BM$299988,$AA$10, 'Details-Products'!$Y$7:$Y$299988,"Yes")</f>
        <v>0</v>
      </c>
      <c r="AB46" s="247">
        <f>SUMIFS('Details-Products'!$AA$7:$AA$299988,'Details-Products'!$C$7:$C$299988,$C46,'Details-Products'!$D$7:$D$299988,$B46,'Details-Products'!$BM$7:$BM$299988,$AB$10, 'Details-Products'!$Y$7:$Y$299988,"Yes")</f>
        <v>0</v>
      </c>
      <c r="AC46" s="244">
        <f>COUNTIFS('Details-Products'!$C$7:$C$299988,$C46,'Details-Products'!$D$7:$D$299988,$B46,'Details-Products'!$BM$7:$BM$299988,$AC$10)</f>
        <v>0</v>
      </c>
      <c r="AD46" s="245">
        <f>COUNTIFS('Details-Products'!$C$7:$C$299988,$C46,'Details-Products'!$D$7:$D$299988,$B46,'Details-Products'!$BM$7:$BM$299988,$AD$10, 'Details-Products'!$Y$7:$Y$299988,"Yes")</f>
        <v>0</v>
      </c>
      <c r="AE46" s="247">
        <f>SUMIFS('Details-Products'!$AA$7:$AA$299988,'Details-Products'!$C$7:$C$299988,$C46,'Details-Products'!$D$7:$D$299988,$B46,'Details-Products'!$BM$7:$BM$299988,$AE$10, 'Details-Products'!$Y$7:$Y$299988,"Yes")</f>
        <v>0</v>
      </c>
      <c r="AF46" s="244">
        <f>COUNTIFS('Details-Products'!$C$7:$C$299988,$C46,'Details-Products'!$D$7:$D$299988,$B46,'Details-Products'!$BM$7:$BM$299988,$AF$10)</f>
        <v>0</v>
      </c>
      <c r="AG46" s="245">
        <f>COUNTIFS('Details-Products'!$C$7:$C$299988,$C46,'Details-Products'!$D$7:$D$299988,$B46,'Details-Products'!$BM$7:$BM$299988,$AG$10, 'Details-Products'!$Y$7:$Y$299988,"Yes")</f>
        <v>0</v>
      </c>
      <c r="AH46" s="247">
        <f>SUMIFS('Details-Products'!$AA$7:$AA$299988,'Details-Products'!$C$7:$C$299988,$C46,'Details-Products'!$D$7:$D$299988,$B46,'Details-Products'!$BM$7:$BM$299988,$AH$10, 'Details-Products'!$Y$7:$Y$299988,"Yes")</f>
        <v>0</v>
      </c>
      <c r="AI46" s="244">
        <f>COUNTIFS('Details-Products'!$C$7:$C$299988,$C46,'Details-Products'!$D$7:$D$299988,$B46,'Details-Products'!$BM$7:$BM$299988,$AI$10)</f>
        <v>0</v>
      </c>
      <c r="AJ46" s="245">
        <f>COUNTIFS('Details-Products'!$C$7:$C$299988,$C46,'Details-Products'!$D$7:$D$299988,$B46,'Details-Products'!$BM$7:$BM$299988,$AJ$10, 'Details-Products'!$Y$7:$Y$299988,"Yes")</f>
        <v>0</v>
      </c>
      <c r="AK46" s="247">
        <f>SUMIFS('Details-Products'!$AA$7:$AA$299988,'Details-Products'!$C$7:$C$299988,$C46,'Details-Products'!$D$7:$D$299988,$B46,'Details-Products'!$BM$7:$BM$299988,$AK$10, 'Details-Products'!$Y$7:$Y$299988,"Yes")</f>
        <v>0</v>
      </c>
      <c r="AL46" s="244">
        <f>COUNTIFS('Details-Products'!$C$7:$C$299988,$C46,'Details-Products'!$D$7:$D$299988,$B46,'Details-Products'!$BM$7:$BM$299988,$AL$10)</f>
        <v>0</v>
      </c>
      <c r="AM46" s="245">
        <f>COUNTIFS('Details-Products'!$C$7:$C$299988,$C46,'Details-Products'!$D$7:$D$299988,$B46,'Details-Products'!$BM$7:$BM$299988,$AM$10, 'Details-Products'!$Y$7:$Y$299988,"Yes")</f>
        <v>0</v>
      </c>
      <c r="AN46" s="247">
        <f>SUMIFS('Details-Products'!$AA$7:$AA$299988,'Details-Products'!$C$7:$C$299988,$C46,'Details-Products'!$D$7:$D$299988,$B46,'Details-Products'!$BM$7:$BM$299988,$AN$10, 'Details-Products'!$Y$7:$Y$299988,"Yes")</f>
        <v>0</v>
      </c>
      <c r="AO46" s="244">
        <f>COUNTIFS('Details-Products'!$C$7:$C$299988,$C46,'Details-Products'!$D$7:$D$299988,$B46,'Details-Products'!$BM$7:$BM$299988,$AO$10)</f>
        <v>0</v>
      </c>
      <c r="AP46" s="245">
        <f>COUNTIFS('Details-Products'!$C$7:$C$299988,$C46,'Details-Products'!$D$7:$D$299988,$B46,'Details-Products'!$BM$7:$BM$299988,$AP$10, 'Details-Products'!$Y$7:$Y$299988,"Yes")</f>
        <v>0</v>
      </c>
      <c r="AQ46" s="247">
        <f>SUMIFS('Details-Products'!$AA$7:$AA$299988,'Details-Products'!$C$7:$C$299988,$C46,'Details-Products'!$D$7:$D$299988,$B46,'Details-Products'!$BM$7:$BM$299988,$AQ$10, 'Details-Products'!$Y$7:$Y$299988,"Yes")</f>
        <v>0</v>
      </c>
      <c r="AR46" s="244">
        <f t="shared" si="72"/>
        <v>0</v>
      </c>
      <c r="AS46" s="245">
        <f t="shared" si="73"/>
        <v>0</v>
      </c>
      <c r="AT46" s="246">
        <f t="shared" si="74"/>
        <v>0</v>
      </c>
      <c r="AU46" s="244">
        <f>COUNTIFS('Details-Products'!$C$7:$C$299988,$C46,'Details-Products'!$D$7:$D$299988,$B46,'Details-Products'!$BM$7:$BM$299988,$AU$10)</f>
        <v>0</v>
      </c>
      <c r="AV46" s="245">
        <f>COUNTIFS('Details-Products'!$C$7:$C$299988,$C46,'Details-Products'!$D$7:$D$299988,$B46,'Details-Products'!$BM$7:$BM$299988,$AV$10, 'Details-Products'!$Y$7:$Y$299988,"Yes")</f>
        <v>0</v>
      </c>
      <c r="AW46" s="247">
        <f>SUMIFS('Details-Products'!$AA$7:$AA$299988,'Details-Products'!$C$7:$C$299988,$C46,'Details-Products'!$D$7:$D$299988,$B46,'Details-Products'!$BM$7:$BM$299988,$AW$10, 'Details-Products'!$Y$7:$Y$299988,"Yes")</f>
        <v>0</v>
      </c>
      <c r="AX46" s="244">
        <f>COUNTIFS('Details-Products'!$C$7:$C$299988,$C46,'Details-Products'!$D$7:$D$299988,$B46,'Details-Products'!$BM$7:$BM$299988,$AX$10)</f>
        <v>0</v>
      </c>
      <c r="AY46" s="245">
        <f>COUNTIFS('Details-Products'!$C$7:$C$299988,$C46,'Details-Products'!$D$7:$D$299988,$B46,'Details-Products'!$BM$7:$BM$299988,$AY$10, 'Details-Products'!$Y$7:$Y$299988,"Yes")</f>
        <v>0</v>
      </c>
      <c r="AZ46" s="247">
        <f>SUMIFS('Details-Products'!$AA$7:$AA$299988,'Details-Products'!$C$7:$C$299988,$C46,'Details-Products'!$D$7:$D$299988,$B46,'Details-Products'!$BM$7:$BM$299988,$AZ$10, 'Details-Products'!$Y$7:$Y$299988,"Yes")</f>
        <v>0</v>
      </c>
      <c r="BA46" s="244">
        <f>COUNTIFS('Details-Products'!$C$7:$C$299988,$C46,'Details-Products'!$D$7:$D$299988,$B46,'Details-Products'!$BM$7:$BM$299988,$BA$10)</f>
        <v>0</v>
      </c>
      <c r="BB46" s="245">
        <f>COUNTIFS('Details-Products'!$C$7:$C$299988,$C46,'Details-Products'!$D$7:$D$299988,$B46,'Details-Products'!$BM$7:$BM$299988,$BB$10, 'Details-Products'!$Y$7:$Y$299988,"Yes")</f>
        <v>0</v>
      </c>
      <c r="BC46" s="247">
        <f>SUMIFS('Details-Products'!$AA$7:$AA$299988,'Details-Products'!$C$7:$C$299988,$C46,'Details-Products'!$D$7:$D$299988,$B46,'Details-Products'!$BM$7:$BM$299988,$BC$10, 'Details-Products'!$Y$7:$Y$299988,"Yes")</f>
        <v>0</v>
      </c>
      <c r="BD46" s="244">
        <f>COUNTIFS('Details-Products'!$C$7:$C$299988,$C46,'Details-Products'!$D$7:$D$299988,$B46,'Details-Products'!$BM$7:$BM$299988,$BD$10)</f>
        <v>0</v>
      </c>
      <c r="BE46" s="245">
        <f>COUNTIFS('Details-Products'!$C$7:$C$299988,$C46,'Details-Products'!$D$7:$D$299988,$B46,'Details-Products'!$BM$7:$BM$299988,$BE$10, 'Details-Products'!$Y$7:$Y$299988,"Yes")</f>
        <v>0</v>
      </c>
      <c r="BF46" s="247">
        <f>SUMIFS('Details-Products'!$AA$7:$AA$299988,'Details-Products'!$C$7:$C$299988,$C46,'Details-Products'!$D$7:$D$299988,$B46,'Details-Products'!$BM$7:$BM$299988,$BF$10, 'Details-Products'!$Y$7:$Y$299988,"Yes")</f>
        <v>0</v>
      </c>
      <c r="BG46" s="244">
        <f>COUNTIFS('Details-Products'!$C$7:$C$299988,$C46,'Details-Products'!$D$7:$D$299988,$B46,'Details-Products'!$BM$7:$BM$299988,$BG$10)</f>
        <v>0</v>
      </c>
      <c r="BH46" s="245">
        <f>COUNTIFS('Details-Products'!$C$7:$C$299988,$C46,'Details-Products'!$D$7:$D$299988,$B46,'Details-Products'!$BM$7:$BM$299988,$BH$10, 'Details-Products'!$Y$7:$Y$299988,"Yes")</f>
        <v>0</v>
      </c>
      <c r="BI46" s="247">
        <f>SUMIFS('Details-Products'!$AA$7:$AA$299988,'Details-Products'!$C$7:$C$299988,$C46,'Details-Products'!$D$7:$D$299988,$B46,'Details-Products'!$BM$7:$BM$299988,$BI$10, 'Details-Products'!$Y$7:$Y$299988,"Yes")</f>
        <v>0</v>
      </c>
      <c r="BJ46" s="244">
        <f>COUNTIFS('Details-Products'!$C$7:$C$299988,$C46,'Details-Products'!$D$7:$D$299988,$B46,'Details-Products'!$BM$7:$BM$299988,$BJ$10)</f>
        <v>0</v>
      </c>
      <c r="BK46" s="245">
        <f>COUNTIFS('Details-Products'!$C$7:$C$299988,$C46,'Details-Products'!$D$7:$D$299988,$B46,'Details-Products'!$BM$7:$BM$299988,$BK$10, 'Details-Products'!$Y$7:$Y$299988,"Yes")</f>
        <v>0</v>
      </c>
      <c r="BL46" s="247">
        <f>SUMIFS('Details-Products'!$AA$7:$AA$299988,'Details-Products'!$C$7:$C$299988,$C46,'Details-Products'!$D$7:$D$299988,$B46,'Details-Products'!$BM$7:$BM$299988,$BL$10, 'Details-Products'!$Y$7:$Y$299988,"Yes")</f>
        <v>0</v>
      </c>
      <c r="BM46" s="245">
        <f t="shared" si="2"/>
        <v>0</v>
      </c>
      <c r="BN46" s="245">
        <f t="shared" si="3"/>
        <v>0</v>
      </c>
      <c r="BO46" s="248">
        <f t="shared" si="4"/>
        <v>0</v>
      </c>
    </row>
    <row r="47" spans="1:67" s="27" customFormat="1" ht="15.75" thickBot="1" x14ac:dyDescent="0.25">
      <c r="B47" s="29">
        <v>59</v>
      </c>
      <c r="C47" s="29">
        <v>4</v>
      </c>
      <c r="D47" s="119" t="s">
        <v>247</v>
      </c>
      <c r="E47" s="146">
        <f>COUNTIFS('Details-Products'!$C$7:$C$299988,$C47,'Details-Products'!$D$7:$D$299988,$B47,'Details-Products'!$BM$7:$BM$299988,$E$10)</f>
        <v>0</v>
      </c>
      <c r="F47" s="147">
        <f>COUNTIFS('Details-Products'!$C$7:$C$299988,$C47,'Details-Products'!$D$7:$D$299988,$B47,'Details-Products'!$BM$7:$BM$299988,$F$10, 'Details-Products'!$Y$7:$Y$299988,"Yes")</f>
        <v>0</v>
      </c>
      <c r="G47" s="148">
        <f>SUMIFS('Details-Products'!$AA$7:$AA$299988,'Details-Products'!$C$7:$C$299988,$C47,'Details-Products'!$D$7:$D$299988,$B47,'Details-Products'!$BM$7:$BM$299988,$G$10, 'Details-Products'!$Y$7:$Y$299988,"Yes")</f>
        <v>0</v>
      </c>
      <c r="H47" s="146">
        <f>COUNTIFS('Details-Products'!$C$7:$C$299988,$C47,'Details-Products'!$D$7:$D$299988,$B47,'Details-Products'!$BM$7:$BM$299988,$H$10)</f>
        <v>0</v>
      </c>
      <c r="I47" s="147">
        <f>COUNTIFS('Details-Products'!$C$7:$C$299988,$C47,'Details-Products'!$D$7:$D$299988,$B47,'Details-Products'!$BM$7:$BM$299988,$I$10, 'Details-Products'!$Y$7:$Y$299988,"Yes")</f>
        <v>0</v>
      </c>
      <c r="J47" s="148">
        <f>SUMIFS('Details-Products'!$AA$7:$AA$299988,'Details-Products'!$C$7:$C$299988,$C47,'Details-Products'!$D$7:$D$299988,$B47,'Details-Products'!$BM$7:$BM$299988,$J$10, 'Details-Products'!$Y$7:$Y$299988,"Yes")</f>
        <v>0</v>
      </c>
      <c r="K47" s="146">
        <f>COUNTIFS('Details-Products'!$C$7:$C$299988,$C47,'Details-Products'!$D$7:$D$299988,$B47,'Details-Products'!$BM$7:$BM$299988,$K$10)</f>
        <v>0</v>
      </c>
      <c r="L47" s="147">
        <f>COUNTIFS('Details-Products'!$C$7:$C$299988,$C47,'Details-Products'!$D$7:$D$299988,$B47,'Details-Products'!$BM$7:$BM$299988,$L$10, 'Details-Products'!$Y$7:$Y$299988,"Yes")</f>
        <v>0</v>
      </c>
      <c r="M47" s="148">
        <f>SUMIFS('Details-Products'!$AA$7:$AA$299988,'Details-Products'!$C$7:$C$299988,$C47,'Details-Products'!$D$7:$D$299988,$B47,'Details-Products'!$BM$7:$BM$299988,$M$10, 'Details-Products'!$Y$7:$Y$299988,"Yes")</f>
        <v>0</v>
      </c>
      <c r="N47" s="119">
        <f t="shared" ref="N47:N68" si="75">Z47+AR47+AU47+AX47+BA47+BM47</f>
        <v>0</v>
      </c>
      <c r="O47" s="340">
        <f t="shared" ref="O47:O68" si="76">AA47+AS47+AV47+AY47+BB47+BN47</f>
        <v>0</v>
      </c>
      <c r="P47" s="335">
        <f t="shared" ref="P47:P68" si="77">AB47+AT47+AW47+AZ47+BC47+BO47</f>
        <v>0</v>
      </c>
      <c r="Q47" s="335">
        <f>VLOOKUP(B47,Ttl_Inv!$A:$E,4,FALSE)</f>
        <v>0</v>
      </c>
      <c r="R47" s="100" t="str">
        <f t="shared" si="20"/>
        <v>-</v>
      </c>
      <c r="S47" s="81">
        <f>IFERROR(SUMIFS(Inactive_UPC!$T:$T,Inactive_UPC!$D:$D,$B47),"0")</f>
        <v>0</v>
      </c>
      <c r="T47" s="111" t="str">
        <f t="shared" si="8"/>
        <v>-</v>
      </c>
      <c r="U47" s="92">
        <f t="shared" si="15"/>
        <v>0</v>
      </c>
      <c r="V47" s="115" t="str">
        <f t="shared" si="9"/>
        <v>-</v>
      </c>
      <c r="W47" s="244">
        <f t="shared" si="68"/>
        <v>0</v>
      </c>
      <c r="X47" s="245">
        <f t="shared" si="68"/>
        <v>0</v>
      </c>
      <c r="Y47" s="246">
        <f t="shared" si="68"/>
        <v>0</v>
      </c>
      <c r="Z47" s="244">
        <f>COUNTIFS('Details-Products'!$C$7:$C$299988,$C47,'Details-Products'!$D$7:$D$299988,$B47,'Details-Products'!$BM$7:$BM$299988,$Z$10)</f>
        <v>0</v>
      </c>
      <c r="AA47" s="245">
        <f>COUNTIFS('Details-Products'!$C$7:$C$299988,$C47,'Details-Products'!$D$7:$D$299988,$B47,'Details-Products'!$BM$7:$BM$299988,$AA$10, 'Details-Products'!$Y$7:$Y$299988,"Yes")</f>
        <v>0</v>
      </c>
      <c r="AB47" s="247">
        <f>SUMIFS('Details-Products'!$AA$7:$AA$299988,'Details-Products'!$C$7:$C$299988,$C47,'Details-Products'!$D$7:$D$299988,$B47,'Details-Products'!$BM$7:$BM$299988,$AB$10, 'Details-Products'!$Y$7:$Y$299988,"Yes")</f>
        <v>0</v>
      </c>
      <c r="AC47" s="244">
        <f>COUNTIFS('Details-Products'!$C$7:$C$299988,$C47,'Details-Products'!$D$7:$D$299988,$B47,'Details-Products'!$BM$7:$BM$299988,$AC$10)</f>
        <v>0</v>
      </c>
      <c r="AD47" s="245">
        <f>COUNTIFS('Details-Products'!$C$7:$C$299988,$C47,'Details-Products'!$D$7:$D$299988,$B47,'Details-Products'!$BM$7:$BM$299988,$AD$10, 'Details-Products'!$Y$7:$Y$299988,"Yes")</f>
        <v>0</v>
      </c>
      <c r="AE47" s="247">
        <f>SUMIFS('Details-Products'!$AA$7:$AA$299988,'Details-Products'!$C$7:$C$299988,$C47,'Details-Products'!$D$7:$D$299988,$B47,'Details-Products'!$BM$7:$BM$299988,$AE$10, 'Details-Products'!$Y$7:$Y$299988,"Yes")</f>
        <v>0</v>
      </c>
      <c r="AF47" s="244">
        <f>COUNTIFS('Details-Products'!$C$7:$C$299988,$C47,'Details-Products'!$D$7:$D$299988,$B47,'Details-Products'!$BM$7:$BM$299988,$AF$10)</f>
        <v>0</v>
      </c>
      <c r="AG47" s="245">
        <f>COUNTIFS('Details-Products'!$C$7:$C$299988,$C47,'Details-Products'!$D$7:$D$299988,$B47,'Details-Products'!$BM$7:$BM$299988,$AG$10, 'Details-Products'!$Y$7:$Y$299988,"Yes")</f>
        <v>0</v>
      </c>
      <c r="AH47" s="247">
        <f>SUMIFS('Details-Products'!$AA$7:$AA$299988,'Details-Products'!$C$7:$C$299988,$C47,'Details-Products'!$D$7:$D$299988,$B47,'Details-Products'!$BM$7:$BM$299988,$AH$10, 'Details-Products'!$Y$7:$Y$299988,"Yes")</f>
        <v>0</v>
      </c>
      <c r="AI47" s="244">
        <f>COUNTIFS('Details-Products'!$C$7:$C$299988,$C47,'Details-Products'!$D$7:$D$299988,$B47,'Details-Products'!$BM$7:$BM$299988,$AI$10)</f>
        <v>0</v>
      </c>
      <c r="AJ47" s="245">
        <f>COUNTIFS('Details-Products'!$C$7:$C$299988,$C47,'Details-Products'!$D$7:$D$299988,$B47,'Details-Products'!$BM$7:$BM$299988,$AJ$10, 'Details-Products'!$Y$7:$Y$299988,"Yes")</f>
        <v>0</v>
      </c>
      <c r="AK47" s="247">
        <f>SUMIFS('Details-Products'!$AA$7:$AA$299988,'Details-Products'!$C$7:$C$299988,$C47,'Details-Products'!$D$7:$D$299988,$B47,'Details-Products'!$BM$7:$BM$299988,$AK$10, 'Details-Products'!$Y$7:$Y$299988,"Yes")</f>
        <v>0</v>
      </c>
      <c r="AL47" s="244">
        <f>COUNTIFS('Details-Products'!$C$7:$C$299988,$C47,'Details-Products'!$D$7:$D$299988,$B47,'Details-Products'!$BM$7:$BM$299988,$AL$10)</f>
        <v>0</v>
      </c>
      <c r="AM47" s="245">
        <f>COUNTIFS('Details-Products'!$C$7:$C$299988,$C47,'Details-Products'!$D$7:$D$299988,$B47,'Details-Products'!$BM$7:$BM$299988,$AM$10, 'Details-Products'!$Y$7:$Y$299988,"Yes")</f>
        <v>0</v>
      </c>
      <c r="AN47" s="247">
        <f>SUMIFS('Details-Products'!$AA$7:$AA$299988,'Details-Products'!$C$7:$C$299988,$C47,'Details-Products'!$D$7:$D$299988,$B47,'Details-Products'!$BM$7:$BM$299988,$AN$10, 'Details-Products'!$Y$7:$Y$299988,"Yes")</f>
        <v>0</v>
      </c>
      <c r="AO47" s="244">
        <f>COUNTIFS('Details-Products'!$C$7:$C$299988,$C47,'Details-Products'!$D$7:$D$299988,$B47,'Details-Products'!$BM$7:$BM$299988,$AO$10)</f>
        <v>0</v>
      </c>
      <c r="AP47" s="245">
        <f>COUNTIFS('Details-Products'!$C$7:$C$299988,$C47,'Details-Products'!$D$7:$D$299988,$B47,'Details-Products'!$BM$7:$BM$299988,$AP$10, 'Details-Products'!$Y$7:$Y$299988,"Yes")</f>
        <v>0</v>
      </c>
      <c r="AQ47" s="247">
        <f>SUMIFS('Details-Products'!$AA$7:$AA$299988,'Details-Products'!$C$7:$C$299988,$C47,'Details-Products'!$D$7:$D$299988,$B47,'Details-Products'!$BM$7:$BM$299988,$AQ$10, 'Details-Products'!$Y$7:$Y$299988,"Yes")</f>
        <v>0</v>
      </c>
      <c r="AR47" s="244">
        <f t="shared" si="72"/>
        <v>0</v>
      </c>
      <c r="AS47" s="245">
        <f t="shared" si="73"/>
        <v>0</v>
      </c>
      <c r="AT47" s="246">
        <f t="shared" si="74"/>
        <v>0</v>
      </c>
      <c r="AU47" s="244">
        <f>COUNTIFS('Details-Products'!$C$7:$C$299988,$C47,'Details-Products'!$D$7:$D$299988,$B47,'Details-Products'!$BM$7:$BM$299988,$AU$10)</f>
        <v>0</v>
      </c>
      <c r="AV47" s="245">
        <f>COUNTIFS('Details-Products'!$C$7:$C$299988,$C47,'Details-Products'!$D$7:$D$299988,$B47,'Details-Products'!$BM$7:$BM$299988,$AV$10, 'Details-Products'!$Y$7:$Y$299988,"Yes")</f>
        <v>0</v>
      </c>
      <c r="AW47" s="247">
        <f>SUMIFS('Details-Products'!$AA$7:$AA$299988,'Details-Products'!$C$7:$C$299988,$C47,'Details-Products'!$D$7:$D$299988,$B47,'Details-Products'!$BM$7:$BM$299988,$AW$10, 'Details-Products'!$Y$7:$Y$299988,"Yes")</f>
        <v>0</v>
      </c>
      <c r="AX47" s="244">
        <f>COUNTIFS('Details-Products'!$C$7:$C$299988,$C47,'Details-Products'!$D$7:$D$299988,$B47,'Details-Products'!$BM$7:$BM$299988,$AX$10)</f>
        <v>0</v>
      </c>
      <c r="AY47" s="245">
        <f>COUNTIFS('Details-Products'!$C$7:$C$299988,$C47,'Details-Products'!$D$7:$D$299988,$B47,'Details-Products'!$BM$7:$BM$299988,$AY$10, 'Details-Products'!$Y$7:$Y$299988,"Yes")</f>
        <v>0</v>
      </c>
      <c r="AZ47" s="247">
        <f>SUMIFS('Details-Products'!$AA$7:$AA$299988,'Details-Products'!$C$7:$C$299988,$C47,'Details-Products'!$D$7:$D$299988,$B47,'Details-Products'!$BM$7:$BM$299988,$AZ$10, 'Details-Products'!$Y$7:$Y$299988,"Yes")</f>
        <v>0</v>
      </c>
      <c r="BA47" s="244">
        <f>COUNTIFS('Details-Products'!$C$7:$C$299988,$C47,'Details-Products'!$D$7:$D$299988,$B47,'Details-Products'!$BM$7:$BM$299988,$BA$10)</f>
        <v>0</v>
      </c>
      <c r="BB47" s="245">
        <f>COUNTIFS('Details-Products'!$C$7:$C$299988,$C47,'Details-Products'!$D$7:$D$299988,$B47,'Details-Products'!$BM$7:$BM$299988,$BB$10, 'Details-Products'!$Y$7:$Y$299988,"Yes")</f>
        <v>0</v>
      </c>
      <c r="BC47" s="247">
        <f>SUMIFS('Details-Products'!$AA$7:$AA$299988,'Details-Products'!$C$7:$C$299988,$C47,'Details-Products'!$D$7:$D$299988,$B47,'Details-Products'!$BM$7:$BM$299988,$BC$10, 'Details-Products'!$Y$7:$Y$299988,"Yes")</f>
        <v>0</v>
      </c>
      <c r="BD47" s="244">
        <f>COUNTIFS('Details-Products'!$C$7:$C$299988,$C47,'Details-Products'!$D$7:$D$299988,$B47,'Details-Products'!$BM$7:$BM$299988,$BD$10)</f>
        <v>0</v>
      </c>
      <c r="BE47" s="245">
        <f>COUNTIFS('Details-Products'!$C$7:$C$299988,$C47,'Details-Products'!$D$7:$D$299988,$B47,'Details-Products'!$BM$7:$BM$299988,$BE$10, 'Details-Products'!$Y$7:$Y$299988,"Yes")</f>
        <v>0</v>
      </c>
      <c r="BF47" s="247">
        <f>SUMIFS('Details-Products'!$AA$7:$AA$299988,'Details-Products'!$C$7:$C$299988,$C47,'Details-Products'!$D$7:$D$299988,$B47,'Details-Products'!$BM$7:$BM$299988,$BF$10, 'Details-Products'!$Y$7:$Y$299988,"Yes")</f>
        <v>0</v>
      </c>
      <c r="BG47" s="244">
        <f>COUNTIFS('Details-Products'!$C$7:$C$299988,$C47,'Details-Products'!$D$7:$D$299988,$B47,'Details-Products'!$BM$7:$BM$299988,$BG$10)</f>
        <v>0</v>
      </c>
      <c r="BH47" s="245">
        <f>COUNTIFS('Details-Products'!$C$7:$C$299988,$C47,'Details-Products'!$D$7:$D$299988,$B47,'Details-Products'!$BM$7:$BM$299988,$BH$10, 'Details-Products'!$Y$7:$Y$299988,"Yes")</f>
        <v>0</v>
      </c>
      <c r="BI47" s="247">
        <f>SUMIFS('Details-Products'!$AA$7:$AA$299988,'Details-Products'!$C$7:$C$299988,$C47,'Details-Products'!$D$7:$D$299988,$B47,'Details-Products'!$BM$7:$BM$299988,$BI$10, 'Details-Products'!$Y$7:$Y$299988,"Yes")</f>
        <v>0</v>
      </c>
      <c r="BJ47" s="244">
        <f>COUNTIFS('Details-Products'!$C$7:$C$299988,$C47,'Details-Products'!$D$7:$D$299988,$B47,'Details-Products'!$BM$7:$BM$299988,$BJ$10)</f>
        <v>0</v>
      </c>
      <c r="BK47" s="245">
        <f>COUNTIFS('Details-Products'!$C$7:$C$299988,$C47,'Details-Products'!$D$7:$D$299988,$B47,'Details-Products'!$BM$7:$BM$299988,$BK$10, 'Details-Products'!$Y$7:$Y$299988,"Yes")</f>
        <v>0</v>
      </c>
      <c r="BL47" s="247">
        <f>SUMIFS('Details-Products'!$AA$7:$AA$299988,'Details-Products'!$C$7:$C$299988,$C47,'Details-Products'!$D$7:$D$299988,$B47,'Details-Products'!$BM$7:$BM$299988,$BL$10, 'Details-Products'!$Y$7:$Y$299988,"Yes")</f>
        <v>0</v>
      </c>
      <c r="BM47" s="245">
        <f t="shared" si="2"/>
        <v>0</v>
      </c>
      <c r="BN47" s="245">
        <f t="shared" si="3"/>
        <v>0</v>
      </c>
      <c r="BO47" s="248">
        <f t="shared" si="4"/>
        <v>0</v>
      </c>
    </row>
    <row r="48" spans="1:67" s="27" customFormat="1" ht="16.5" thickBot="1" x14ac:dyDescent="0.25">
      <c r="B48" s="29"/>
      <c r="C48" s="29">
        <v>5</v>
      </c>
      <c r="D48" s="121" t="s">
        <v>513</v>
      </c>
      <c r="E48" s="118">
        <f t="shared" ref="E48:M48" si="78">SUM(E49:E50)</f>
        <v>0</v>
      </c>
      <c r="F48" s="118">
        <f t="shared" si="78"/>
        <v>0</v>
      </c>
      <c r="G48" s="171">
        <f t="shared" si="78"/>
        <v>0</v>
      </c>
      <c r="H48" s="118">
        <f t="shared" si="78"/>
        <v>0</v>
      </c>
      <c r="I48" s="118">
        <f t="shared" si="78"/>
        <v>0</v>
      </c>
      <c r="J48" s="171">
        <f t="shared" si="78"/>
        <v>0</v>
      </c>
      <c r="K48" s="118">
        <f t="shared" si="78"/>
        <v>0</v>
      </c>
      <c r="L48" s="118">
        <f t="shared" si="78"/>
        <v>0</v>
      </c>
      <c r="M48" s="171">
        <f t="shared" si="78"/>
        <v>0</v>
      </c>
      <c r="N48" s="121">
        <f t="shared" si="75"/>
        <v>0</v>
      </c>
      <c r="O48" s="342">
        <f t="shared" si="76"/>
        <v>0</v>
      </c>
      <c r="P48" s="320">
        <f t="shared" si="77"/>
        <v>0</v>
      </c>
      <c r="Q48" s="320">
        <f>SUM(Q49:Q51)</f>
        <v>0</v>
      </c>
      <c r="R48" s="96" t="str">
        <f t="shared" si="20"/>
        <v>-</v>
      </c>
      <c r="S48" s="151">
        <f>SUM(S49:S51)</f>
        <v>0</v>
      </c>
      <c r="T48" s="105" t="str">
        <f t="shared" si="8"/>
        <v>-</v>
      </c>
      <c r="U48" s="89">
        <f t="shared" ref="U48:U49" si="79">P48+S48</f>
        <v>0</v>
      </c>
      <c r="V48" s="112" t="str">
        <f t="shared" si="9"/>
        <v>-</v>
      </c>
      <c r="W48" s="239">
        <f t="shared" ref="W48:BL48" si="80">SUM(W49:W51)</f>
        <v>0</v>
      </c>
      <c r="X48" s="239">
        <f t="shared" si="80"/>
        <v>0</v>
      </c>
      <c r="Y48" s="249">
        <f t="shared" si="80"/>
        <v>0</v>
      </c>
      <c r="Z48" s="239">
        <f t="shared" si="80"/>
        <v>0</v>
      </c>
      <c r="AA48" s="239">
        <f t="shared" si="80"/>
        <v>0</v>
      </c>
      <c r="AB48" s="249">
        <f t="shared" si="80"/>
        <v>0</v>
      </c>
      <c r="AC48" s="239">
        <f t="shared" si="80"/>
        <v>0</v>
      </c>
      <c r="AD48" s="239">
        <f t="shared" si="80"/>
        <v>0</v>
      </c>
      <c r="AE48" s="249">
        <f t="shared" si="80"/>
        <v>0</v>
      </c>
      <c r="AF48" s="239">
        <f t="shared" si="80"/>
        <v>0</v>
      </c>
      <c r="AG48" s="239">
        <f t="shared" si="80"/>
        <v>0</v>
      </c>
      <c r="AH48" s="249">
        <f t="shared" si="80"/>
        <v>0</v>
      </c>
      <c r="AI48" s="239">
        <f t="shared" si="80"/>
        <v>0</v>
      </c>
      <c r="AJ48" s="239">
        <f t="shared" si="80"/>
        <v>0</v>
      </c>
      <c r="AK48" s="249">
        <f t="shared" si="80"/>
        <v>0</v>
      </c>
      <c r="AL48" s="239">
        <f t="shared" si="80"/>
        <v>0</v>
      </c>
      <c r="AM48" s="239">
        <f t="shared" si="80"/>
        <v>0</v>
      </c>
      <c r="AN48" s="249">
        <f t="shared" si="80"/>
        <v>0</v>
      </c>
      <c r="AO48" s="239">
        <f t="shared" si="80"/>
        <v>0</v>
      </c>
      <c r="AP48" s="239">
        <f t="shared" si="80"/>
        <v>0</v>
      </c>
      <c r="AQ48" s="249">
        <f t="shared" si="80"/>
        <v>0</v>
      </c>
      <c r="AR48" s="250">
        <f t="shared" si="80"/>
        <v>0</v>
      </c>
      <c r="AS48" s="250">
        <f t="shared" si="80"/>
        <v>0</v>
      </c>
      <c r="AT48" s="250">
        <f t="shared" si="80"/>
        <v>0</v>
      </c>
      <c r="AU48" s="239">
        <f t="shared" si="80"/>
        <v>0</v>
      </c>
      <c r="AV48" s="239">
        <f t="shared" si="80"/>
        <v>0</v>
      </c>
      <c r="AW48" s="249">
        <f t="shared" si="80"/>
        <v>0</v>
      </c>
      <c r="AX48" s="250">
        <f t="shared" si="80"/>
        <v>0</v>
      </c>
      <c r="AY48" s="250">
        <f t="shared" si="80"/>
        <v>0</v>
      </c>
      <c r="AZ48" s="250">
        <f t="shared" si="80"/>
        <v>0</v>
      </c>
      <c r="BA48" s="250">
        <f t="shared" si="80"/>
        <v>0</v>
      </c>
      <c r="BB48" s="250">
        <f t="shared" si="80"/>
        <v>0</v>
      </c>
      <c r="BC48" s="250">
        <f t="shared" si="80"/>
        <v>0</v>
      </c>
      <c r="BD48" s="250">
        <f t="shared" si="80"/>
        <v>0</v>
      </c>
      <c r="BE48" s="250">
        <f t="shared" si="80"/>
        <v>0</v>
      </c>
      <c r="BF48" s="250">
        <f t="shared" si="80"/>
        <v>0</v>
      </c>
      <c r="BG48" s="250">
        <f t="shared" si="80"/>
        <v>0</v>
      </c>
      <c r="BH48" s="250">
        <f t="shared" si="80"/>
        <v>0</v>
      </c>
      <c r="BI48" s="250">
        <f t="shared" si="80"/>
        <v>0</v>
      </c>
      <c r="BJ48" s="250">
        <f t="shared" si="80"/>
        <v>0</v>
      </c>
      <c r="BK48" s="250">
        <f t="shared" si="80"/>
        <v>0</v>
      </c>
      <c r="BL48" s="250">
        <f t="shared" si="80"/>
        <v>0</v>
      </c>
      <c r="BM48" s="242">
        <f t="shared" ref="BM48:BM49" si="81">BD48+BG48+BJ48</f>
        <v>0</v>
      </c>
      <c r="BN48" s="242">
        <f t="shared" ref="BN48:BN49" si="82">BE48+BH48+BK48</f>
        <v>0</v>
      </c>
      <c r="BO48" s="243">
        <f t="shared" ref="BO48:BO49" si="83">BF48+BI48+BL48</f>
        <v>0</v>
      </c>
    </row>
    <row r="49" spans="1:67" s="27" customFormat="1" ht="15" x14ac:dyDescent="0.2">
      <c r="B49" s="29">
        <v>27</v>
      </c>
      <c r="C49" s="29">
        <v>5</v>
      </c>
      <c r="D49" s="311" t="s">
        <v>239</v>
      </c>
      <c r="E49" s="146">
        <f>COUNTIFS('Details-Products'!$C$7:$C$299988,$C49,'Details-Products'!$D$7:$D$299988,$B49,'Details-Products'!$BM$7:$BM$299988,$E$10)</f>
        <v>0</v>
      </c>
      <c r="F49" s="147">
        <f>COUNTIFS('Details-Products'!$C$7:$C$299988,$C49,'Details-Products'!$D$7:$D$299988,$B49,'Details-Products'!$BM$7:$BM$299988,$F$10, 'Details-Products'!$Y$7:$Y$299988,"Yes")</f>
        <v>0</v>
      </c>
      <c r="G49" s="148">
        <f>SUMIFS('Details-Products'!$AA$7:$AA$299988,'Details-Products'!$C$7:$C$299988,$C49,'Details-Products'!$D$7:$D$299988,$B49,'Details-Products'!$BM$7:$BM$299988,$G$10, 'Details-Products'!$Y$7:$Y$299988,"Yes")</f>
        <v>0</v>
      </c>
      <c r="H49" s="146">
        <f>COUNTIFS('Details-Products'!$C$7:$C$299988,$C49,'Details-Products'!$D$7:$D$299988,$B49,'Details-Products'!$BM$7:$BM$299988,$H$10)</f>
        <v>0</v>
      </c>
      <c r="I49" s="147">
        <f>COUNTIFS('Details-Products'!$C$7:$C$299988,$C49,'Details-Products'!$D$7:$D$299988,$B49,'Details-Products'!$BM$7:$BM$299988,$I$10, 'Details-Products'!$Y$7:$Y$299988,"Yes")</f>
        <v>0</v>
      </c>
      <c r="J49" s="148">
        <f>SUMIFS('Details-Products'!$AA$7:$AA$299988,'Details-Products'!$C$7:$C$299988,$C49,'Details-Products'!$D$7:$D$299988,$B49,'Details-Products'!$BM$7:$BM$299988,$J$10, 'Details-Products'!$Y$7:$Y$299988,"Yes")</f>
        <v>0</v>
      </c>
      <c r="K49" s="146">
        <f>COUNTIFS('Details-Products'!$C$7:$C$299988,$C49,'Details-Products'!$D$7:$D$299988,$B49,'Details-Products'!$BM$7:$BM$299988,$K$10)</f>
        <v>0</v>
      </c>
      <c r="L49" s="147">
        <f>COUNTIFS('Details-Products'!$C$7:$C$299988,$C49,'Details-Products'!$D$7:$D$299988,$B49,'Details-Products'!$BM$7:$BM$299988,$L$10, 'Details-Products'!$Y$7:$Y$299988,"Yes")</f>
        <v>0</v>
      </c>
      <c r="M49" s="148">
        <f>SUMIFS('Details-Products'!$AA$7:$AA$299988,'Details-Products'!$C$7:$C$299988,$C49,'Details-Products'!$D$7:$D$299988,$B49,'Details-Products'!$BM$7:$BM$299988,$M$10, 'Details-Products'!$Y$7:$Y$299988,"Yes")</f>
        <v>0</v>
      </c>
      <c r="N49" s="311">
        <f t="shared" si="75"/>
        <v>0</v>
      </c>
      <c r="O49" s="343">
        <f t="shared" si="76"/>
        <v>0</v>
      </c>
      <c r="P49" s="337">
        <f t="shared" si="77"/>
        <v>0</v>
      </c>
      <c r="Q49" s="337">
        <f>VLOOKUP(B49,Ttl_Inv!$A:$E,4,FALSE)</f>
        <v>0</v>
      </c>
      <c r="R49" s="100" t="str">
        <f t="shared" si="20"/>
        <v>-</v>
      </c>
      <c r="S49" s="81">
        <f>IFERROR(SUMIFS(Inactive_UPC!$T:$T,Inactive_UPC!$D:$D,$B49),"0")</f>
        <v>0</v>
      </c>
      <c r="T49" s="111" t="str">
        <f t="shared" si="8"/>
        <v>-</v>
      </c>
      <c r="U49" s="92">
        <f t="shared" si="79"/>
        <v>0</v>
      </c>
      <c r="V49" s="115" t="str">
        <f t="shared" si="9"/>
        <v>-</v>
      </c>
      <c r="W49" s="244">
        <f t="shared" ref="W49" si="84">E49+H49+K49</f>
        <v>0</v>
      </c>
      <c r="X49" s="245">
        <f t="shared" ref="X49" si="85">F49+I49+L49</f>
        <v>0</v>
      </c>
      <c r="Y49" s="246">
        <f t="shared" ref="Y49" si="86">G49+J49+M49</f>
        <v>0</v>
      </c>
      <c r="Z49" s="244">
        <f>COUNTIFS('Details-Products'!$C$7:$C$299988,$C49,'Details-Products'!$D$7:$D$299988,$B49,'Details-Products'!$BM$7:$BM$299988,$Z$10)</f>
        <v>0</v>
      </c>
      <c r="AA49" s="245">
        <f>COUNTIFS('Details-Products'!$C$7:$C$299988,$C49,'Details-Products'!$D$7:$D$299988,$B49,'Details-Products'!$BM$7:$BM$299988,$AA$10, 'Details-Products'!$Y$7:$Y$299988,"Yes")</f>
        <v>0</v>
      </c>
      <c r="AB49" s="247">
        <f>SUMIFS('Details-Products'!$AA$7:$AA$299988,'Details-Products'!$C$7:$C$299988,$C49,'Details-Products'!$D$7:$D$299988,$B49,'Details-Products'!$BM$7:$BM$299988,$AB$10, 'Details-Products'!$Y$7:$Y$299988,"Yes")</f>
        <v>0</v>
      </c>
      <c r="AC49" s="244">
        <f>COUNTIFS('Details-Products'!$C$7:$C$299988,$C49,'Details-Products'!$D$7:$D$299988,$B49,'Details-Products'!$BM$7:$BM$299988,$AC$10)</f>
        <v>0</v>
      </c>
      <c r="AD49" s="245">
        <f>COUNTIFS('Details-Products'!$C$7:$C$299988,$C49,'Details-Products'!$D$7:$D$299988,$B49,'Details-Products'!$BM$7:$BM$299988,$AD$10, 'Details-Products'!$Y$7:$Y$299988,"Yes")</f>
        <v>0</v>
      </c>
      <c r="AE49" s="247">
        <f>SUMIFS('Details-Products'!$AA$7:$AA$299988,'Details-Products'!$C$7:$C$299988,$C49,'Details-Products'!$D$7:$D$299988,$B49,'Details-Products'!$BM$7:$BM$299988,$AE$10, 'Details-Products'!$Y$7:$Y$299988,"Yes")</f>
        <v>0</v>
      </c>
      <c r="AF49" s="244">
        <f>COUNTIFS('Details-Products'!$C$7:$C$299988,$C49,'Details-Products'!$D$7:$D$299988,$B49,'Details-Products'!$BM$7:$BM$299988,$AF$10)</f>
        <v>0</v>
      </c>
      <c r="AG49" s="245">
        <f>COUNTIFS('Details-Products'!$C$7:$C$299988,$C49,'Details-Products'!$D$7:$D$299988,$B49,'Details-Products'!$BM$7:$BM$299988,$AG$10, 'Details-Products'!$Y$7:$Y$299988,"Yes")</f>
        <v>0</v>
      </c>
      <c r="AH49" s="247">
        <f>SUMIFS('Details-Products'!$AA$7:$AA$299988,'Details-Products'!$C$7:$C$299988,$C49,'Details-Products'!$D$7:$D$299988,$B49,'Details-Products'!$BM$7:$BM$299988,$AH$10, 'Details-Products'!$Y$7:$Y$299988,"Yes")</f>
        <v>0</v>
      </c>
      <c r="AI49" s="244">
        <f>COUNTIFS('Details-Products'!$C$7:$C$299988,$C49,'Details-Products'!$D$7:$D$299988,$B49,'Details-Products'!$BM$7:$BM$299988,$AI$10)</f>
        <v>0</v>
      </c>
      <c r="AJ49" s="245">
        <f>COUNTIFS('Details-Products'!$C$7:$C$299988,$C49,'Details-Products'!$D$7:$D$299988,$B49,'Details-Products'!$BM$7:$BM$299988,$AJ$10, 'Details-Products'!$Y$7:$Y$299988,"Yes")</f>
        <v>0</v>
      </c>
      <c r="AK49" s="247">
        <f>SUMIFS('Details-Products'!$AA$7:$AA$299988,'Details-Products'!$C$7:$C$299988,$C49,'Details-Products'!$D$7:$D$299988,$B49,'Details-Products'!$BM$7:$BM$299988,$AK$10, 'Details-Products'!$Y$7:$Y$299988,"Yes")</f>
        <v>0</v>
      </c>
      <c r="AL49" s="244">
        <f>COUNTIFS('Details-Products'!$C$7:$C$299988,$C49,'Details-Products'!$D$7:$D$299988,$B49,'Details-Products'!$BM$7:$BM$299988,$AL$10)</f>
        <v>0</v>
      </c>
      <c r="AM49" s="245">
        <f>COUNTIFS('Details-Products'!$C$7:$C$299988,$C49,'Details-Products'!$D$7:$D$299988,$B49,'Details-Products'!$BM$7:$BM$299988,$AM$10, 'Details-Products'!$Y$7:$Y$299988,"Yes")</f>
        <v>0</v>
      </c>
      <c r="AN49" s="247">
        <f>SUMIFS('Details-Products'!$AA$7:$AA$299988,'Details-Products'!$C$7:$C$299988,$C49,'Details-Products'!$D$7:$D$299988,$B49,'Details-Products'!$BM$7:$BM$299988,$AN$10, 'Details-Products'!$Y$7:$Y$299988,"Yes")</f>
        <v>0</v>
      </c>
      <c r="AO49" s="244">
        <f>COUNTIFS('Details-Products'!$C$7:$C$299988,$C49,'Details-Products'!$D$7:$D$299988,$B49,'Details-Products'!$BM$7:$BM$299988,$AO$10)</f>
        <v>0</v>
      </c>
      <c r="AP49" s="245">
        <f>COUNTIFS('Details-Products'!$C$7:$C$299988,$C49,'Details-Products'!$D$7:$D$299988,$B49,'Details-Products'!$BM$7:$BM$299988,$AP$10, 'Details-Products'!$Y$7:$Y$299988,"Yes")</f>
        <v>0</v>
      </c>
      <c r="AQ49" s="247">
        <f>SUMIFS('Details-Products'!$AA$7:$AA$299988,'Details-Products'!$C$7:$C$299988,$C49,'Details-Products'!$D$7:$D$299988,$B49,'Details-Products'!$BM$7:$BM$299988,$AQ$10, 'Details-Products'!$Y$7:$Y$299988,"Yes")</f>
        <v>0</v>
      </c>
      <c r="AR49" s="244">
        <f t="shared" ref="AR49" si="87">AC49+AF49+AI49+AL49+AO49</f>
        <v>0</v>
      </c>
      <c r="AS49" s="245">
        <f t="shared" ref="AS49" si="88">AD49+AG49+AJ49+AM49+AP49</f>
        <v>0</v>
      </c>
      <c r="AT49" s="246">
        <f t="shared" ref="AT49" si="89">AE49+AH49+AK49+AN49+AQ49</f>
        <v>0</v>
      </c>
      <c r="AU49" s="244">
        <f>COUNTIFS('Details-Products'!$C$7:$C$299988,$C49,'Details-Products'!$D$7:$D$299988,$B49,'Details-Products'!$BM$7:$BM$299988,$AU$10)</f>
        <v>0</v>
      </c>
      <c r="AV49" s="245">
        <f>COUNTIFS('Details-Products'!$C$7:$C$299988,$C49,'Details-Products'!$D$7:$D$299988,$B49,'Details-Products'!$BM$7:$BM$299988,$AV$10, 'Details-Products'!$Y$7:$Y$299988,"Yes")</f>
        <v>0</v>
      </c>
      <c r="AW49" s="247">
        <f>SUMIFS('Details-Products'!$AA$7:$AA$299988,'Details-Products'!$C$7:$C$299988,$C49,'Details-Products'!$D$7:$D$299988,$B49,'Details-Products'!$BM$7:$BM$299988,$AW$10, 'Details-Products'!$Y$7:$Y$299988,"Yes")</f>
        <v>0</v>
      </c>
      <c r="AX49" s="244">
        <f>COUNTIFS('Details-Products'!$C$7:$C$299988,$C49,'Details-Products'!$D$7:$D$299988,$B49,'Details-Products'!$BM$7:$BM$299988,$AX$10)</f>
        <v>0</v>
      </c>
      <c r="AY49" s="245">
        <f>COUNTIFS('Details-Products'!$C$7:$C$299988,$C49,'Details-Products'!$D$7:$D$299988,$B49,'Details-Products'!$BM$7:$BM$299988,$AY$10, 'Details-Products'!$Y$7:$Y$299988,"Yes")</f>
        <v>0</v>
      </c>
      <c r="AZ49" s="247">
        <f>SUMIFS('Details-Products'!$AA$7:$AA$299988,'Details-Products'!$C$7:$C$299988,$C49,'Details-Products'!$D$7:$D$299988,$B49,'Details-Products'!$BM$7:$BM$299988,$AZ$10, 'Details-Products'!$Y$7:$Y$299988,"Yes")</f>
        <v>0</v>
      </c>
      <c r="BA49" s="244">
        <f>COUNTIFS('Details-Products'!$C$7:$C$299988,$C49,'Details-Products'!$D$7:$D$299988,$B49,'Details-Products'!$BM$7:$BM$299988,$BA$10)</f>
        <v>0</v>
      </c>
      <c r="BB49" s="245">
        <f>COUNTIFS('Details-Products'!$C$7:$C$299988,$C49,'Details-Products'!$D$7:$D$299988,$B49,'Details-Products'!$BM$7:$BM$299988,$BB$10, 'Details-Products'!$Y$7:$Y$299988,"Yes")</f>
        <v>0</v>
      </c>
      <c r="BC49" s="247">
        <f>SUMIFS('Details-Products'!$AA$7:$AA$299988,'Details-Products'!$C$7:$C$299988,$C49,'Details-Products'!$D$7:$D$299988,$B49,'Details-Products'!$BM$7:$BM$299988,$BC$10, 'Details-Products'!$Y$7:$Y$299988,"Yes")</f>
        <v>0</v>
      </c>
      <c r="BD49" s="244">
        <f>COUNTIFS('Details-Products'!$C$7:$C$299988,$C49,'Details-Products'!$D$7:$D$299988,$B49,'Details-Products'!$BM$7:$BM$299988,$BD$10)</f>
        <v>0</v>
      </c>
      <c r="BE49" s="245">
        <f>COUNTIFS('Details-Products'!$C$7:$C$299988,$C49,'Details-Products'!$D$7:$D$299988,$B49,'Details-Products'!$BM$7:$BM$299988,$BE$10, 'Details-Products'!$Y$7:$Y$299988,"Yes")</f>
        <v>0</v>
      </c>
      <c r="BF49" s="247">
        <f>SUMIFS('Details-Products'!$AA$7:$AA$299988,'Details-Products'!$C$7:$C$299988,$C49,'Details-Products'!$D$7:$D$299988,$B49,'Details-Products'!$BM$7:$BM$299988,$BF$10, 'Details-Products'!$Y$7:$Y$299988,"Yes")</f>
        <v>0</v>
      </c>
      <c r="BG49" s="244">
        <f>COUNTIFS('Details-Products'!$C$7:$C$299988,$C49,'Details-Products'!$D$7:$D$299988,$B49,'Details-Products'!$BM$7:$BM$299988,$BG$10)</f>
        <v>0</v>
      </c>
      <c r="BH49" s="245">
        <f>COUNTIFS('Details-Products'!$C$7:$C$299988,$C49,'Details-Products'!$D$7:$D$299988,$B49,'Details-Products'!$BM$7:$BM$299988,$BH$10, 'Details-Products'!$Y$7:$Y$299988,"Yes")</f>
        <v>0</v>
      </c>
      <c r="BI49" s="247">
        <f>SUMIFS('Details-Products'!$AA$7:$AA$299988,'Details-Products'!$C$7:$C$299988,$C49,'Details-Products'!$D$7:$D$299988,$B49,'Details-Products'!$BM$7:$BM$299988,$BI$10, 'Details-Products'!$Y$7:$Y$299988,"Yes")</f>
        <v>0</v>
      </c>
      <c r="BJ49" s="244">
        <f>COUNTIFS('Details-Products'!$C$7:$C$299988,$C49,'Details-Products'!$D$7:$D$299988,$B49,'Details-Products'!$BM$7:$BM$299988,$BJ$10)</f>
        <v>0</v>
      </c>
      <c r="BK49" s="245">
        <f>COUNTIFS('Details-Products'!$C$7:$C$299988,$C49,'Details-Products'!$D$7:$D$299988,$B49,'Details-Products'!$BM$7:$BM$299988,$BK$10, 'Details-Products'!$Y$7:$Y$299988,"Yes")</f>
        <v>0</v>
      </c>
      <c r="BL49" s="247">
        <f>SUMIFS('Details-Products'!$AA$7:$AA$299988,'Details-Products'!$C$7:$C$299988,$C49,'Details-Products'!$D$7:$D$299988,$B49,'Details-Products'!$BM$7:$BM$299988,$BL$10, 'Details-Products'!$Y$7:$Y$299988,"Yes")</f>
        <v>0</v>
      </c>
      <c r="BM49" s="245">
        <f t="shared" si="81"/>
        <v>0</v>
      </c>
      <c r="BN49" s="245">
        <f t="shared" si="82"/>
        <v>0</v>
      </c>
      <c r="BO49" s="248">
        <f t="shared" si="83"/>
        <v>0</v>
      </c>
    </row>
    <row r="50" spans="1:67" s="27" customFormat="1" ht="15" x14ac:dyDescent="0.2">
      <c r="B50" s="29">
        <v>28</v>
      </c>
      <c r="C50" s="29">
        <v>5</v>
      </c>
      <c r="D50" s="120" t="s">
        <v>249</v>
      </c>
      <c r="E50" s="146">
        <f>COUNTIFS('Details-Products'!$C$7:$C$299988,$C50,'Details-Products'!$D$7:$D$299988,$B50,'Details-Products'!$BM$7:$BM$299988,$E$10)</f>
        <v>0</v>
      </c>
      <c r="F50" s="147">
        <f>COUNTIFS('Details-Products'!$C$7:$C$299988,$C50,'Details-Products'!$D$7:$D$299988,$B50,'Details-Products'!$BM$7:$BM$299988,$F$10, 'Details-Products'!$Y$7:$Y$299988,"Yes")</f>
        <v>0</v>
      </c>
      <c r="G50" s="148">
        <f>SUMIFS('Details-Products'!$AA$7:$AA$299988,'Details-Products'!$C$7:$C$299988,$C50,'Details-Products'!$D$7:$D$299988,$B50,'Details-Products'!$BM$7:$BM$299988,$G$10, 'Details-Products'!$Y$7:$Y$299988,"Yes")</f>
        <v>0</v>
      </c>
      <c r="H50" s="146">
        <f>COUNTIFS('Details-Products'!$C$7:$C$299988,$C50,'Details-Products'!$D$7:$D$299988,$B50,'Details-Products'!$BM$7:$BM$299988,$H$10)</f>
        <v>0</v>
      </c>
      <c r="I50" s="147">
        <f>COUNTIFS('Details-Products'!$C$7:$C$299988,$C50,'Details-Products'!$D$7:$D$299988,$B50,'Details-Products'!$BM$7:$BM$299988,$I$10, 'Details-Products'!$Y$7:$Y$299988,"Yes")</f>
        <v>0</v>
      </c>
      <c r="J50" s="148">
        <f>SUMIFS('Details-Products'!$AA$7:$AA$299988,'Details-Products'!$C$7:$C$299988,$C50,'Details-Products'!$D$7:$D$299988,$B50,'Details-Products'!$BM$7:$BM$299988,$J$10, 'Details-Products'!$Y$7:$Y$299988,"Yes")</f>
        <v>0</v>
      </c>
      <c r="K50" s="146">
        <f>COUNTIFS('Details-Products'!$C$7:$C$299988,$C50,'Details-Products'!$D$7:$D$299988,$B50,'Details-Products'!$BM$7:$BM$299988,$K$10)</f>
        <v>0</v>
      </c>
      <c r="L50" s="147">
        <f>COUNTIFS('Details-Products'!$C$7:$C$299988,$C50,'Details-Products'!$D$7:$D$299988,$B50,'Details-Products'!$BM$7:$BM$299988,$L$10, 'Details-Products'!$Y$7:$Y$299988,"Yes")</f>
        <v>0</v>
      </c>
      <c r="M50" s="148">
        <f>SUMIFS('Details-Products'!$AA$7:$AA$299988,'Details-Products'!$C$7:$C$299988,$C50,'Details-Products'!$D$7:$D$299988,$B50,'Details-Products'!$BM$7:$BM$299988,$M$10, 'Details-Products'!$Y$7:$Y$299988,"Yes")</f>
        <v>0</v>
      </c>
      <c r="N50" s="120">
        <f t="shared" si="75"/>
        <v>0</v>
      </c>
      <c r="O50" s="341">
        <f t="shared" si="76"/>
        <v>0</v>
      </c>
      <c r="P50" s="336">
        <f t="shared" si="77"/>
        <v>0</v>
      </c>
      <c r="Q50" s="336">
        <f>VLOOKUP(B50,Ttl_Inv!$A:$E,4,FALSE)</f>
        <v>0</v>
      </c>
      <c r="R50" s="101" t="str">
        <f t="shared" si="20"/>
        <v>-</v>
      </c>
      <c r="S50" s="86">
        <f>IFERROR(SUMIFS(Inactive_UPC!$T:$T,Inactive_UPC!$D:$D,$B50),"0")</f>
        <v>0</v>
      </c>
      <c r="T50" s="110" t="str">
        <f t="shared" si="8"/>
        <v>-</v>
      </c>
      <c r="U50" s="91">
        <f t="shared" ref="U50" si="90">P50+S50</f>
        <v>0</v>
      </c>
      <c r="V50" s="114" t="str">
        <f t="shared" si="9"/>
        <v>-</v>
      </c>
      <c r="W50" s="328">
        <f t="shared" ref="W50" si="91">E50+H50+K50</f>
        <v>0</v>
      </c>
      <c r="X50" s="329">
        <f t="shared" ref="X50" si="92">F50+I50+L50</f>
        <v>0</v>
      </c>
      <c r="Y50" s="330">
        <f t="shared" ref="Y50" si="93">G50+J50+M50</f>
        <v>0</v>
      </c>
      <c r="Z50" s="244">
        <f>COUNTIFS('Details-Products'!$C$7:$C$299988,$C50,'Details-Products'!$D$7:$D$299988,$B50,'Details-Products'!$BM$7:$BM$299988,$Z$10)</f>
        <v>0</v>
      </c>
      <c r="AA50" s="245">
        <f>COUNTIFS('Details-Products'!$C$7:$C$299988,$C50,'Details-Products'!$D$7:$D$299988,$B50,'Details-Products'!$BM$7:$BM$299988,$AA$10, 'Details-Products'!$Y$7:$Y$299988,"Yes")</f>
        <v>0</v>
      </c>
      <c r="AB50" s="247">
        <f>SUMIFS('Details-Products'!$AA$7:$AA$299988,'Details-Products'!$C$7:$C$299988,$C50,'Details-Products'!$D$7:$D$299988,$B50,'Details-Products'!$BM$7:$BM$299988,$AB$10, 'Details-Products'!$Y$7:$Y$299988,"Yes")</f>
        <v>0</v>
      </c>
      <c r="AC50" s="244">
        <f>COUNTIFS('Details-Products'!$C$7:$C$299988,$C50,'Details-Products'!$D$7:$D$299988,$B50,'Details-Products'!$BM$7:$BM$299988,$AC$10)</f>
        <v>0</v>
      </c>
      <c r="AD50" s="245">
        <f>COUNTIFS('Details-Products'!$C$7:$C$299988,$C50,'Details-Products'!$D$7:$D$299988,$B50,'Details-Products'!$BM$7:$BM$299988,$AD$10, 'Details-Products'!$Y$7:$Y$299988,"Yes")</f>
        <v>0</v>
      </c>
      <c r="AE50" s="247">
        <f>SUMIFS('Details-Products'!$AA$7:$AA$299988,'Details-Products'!$C$7:$C$299988,$C50,'Details-Products'!$D$7:$D$299988,$B50,'Details-Products'!$BM$7:$BM$299988,$AE$10, 'Details-Products'!$Y$7:$Y$299988,"Yes")</f>
        <v>0</v>
      </c>
      <c r="AF50" s="244">
        <f>COUNTIFS('Details-Products'!$C$7:$C$299988,$C50,'Details-Products'!$D$7:$D$299988,$B50,'Details-Products'!$BM$7:$BM$299988,$AF$10)</f>
        <v>0</v>
      </c>
      <c r="AG50" s="245">
        <f>COUNTIFS('Details-Products'!$C$7:$C$299988,$C50,'Details-Products'!$D$7:$D$299988,$B50,'Details-Products'!$BM$7:$BM$299988,$AG$10, 'Details-Products'!$Y$7:$Y$299988,"Yes")</f>
        <v>0</v>
      </c>
      <c r="AH50" s="247">
        <f>SUMIFS('Details-Products'!$AA$7:$AA$299988,'Details-Products'!$C$7:$C$299988,$C50,'Details-Products'!$D$7:$D$299988,$B50,'Details-Products'!$BM$7:$BM$299988,$AH$10, 'Details-Products'!$Y$7:$Y$299988,"Yes")</f>
        <v>0</v>
      </c>
      <c r="AI50" s="244">
        <f>COUNTIFS('Details-Products'!$C$7:$C$299988,$C50,'Details-Products'!$D$7:$D$299988,$B50,'Details-Products'!$BM$7:$BM$299988,$AI$10)</f>
        <v>0</v>
      </c>
      <c r="AJ50" s="245">
        <f>COUNTIFS('Details-Products'!$C$7:$C$299988,$C50,'Details-Products'!$D$7:$D$299988,$B50,'Details-Products'!$BM$7:$BM$299988,$AJ$10, 'Details-Products'!$Y$7:$Y$299988,"Yes")</f>
        <v>0</v>
      </c>
      <c r="AK50" s="247">
        <f>SUMIFS('Details-Products'!$AA$7:$AA$299988,'Details-Products'!$C$7:$C$299988,$C50,'Details-Products'!$D$7:$D$299988,$B50,'Details-Products'!$BM$7:$BM$299988,$AK$10, 'Details-Products'!$Y$7:$Y$299988,"Yes")</f>
        <v>0</v>
      </c>
      <c r="AL50" s="244">
        <f>COUNTIFS('Details-Products'!$C$7:$C$299988,$C50,'Details-Products'!$D$7:$D$299988,$B50,'Details-Products'!$BM$7:$BM$299988,$AL$10)</f>
        <v>0</v>
      </c>
      <c r="AM50" s="245">
        <f>COUNTIFS('Details-Products'!$C$7:$C$299988,$C50,'Details-Products'!$D$7:$D$299988,$B50,'Details-Products'!$BM$7:$BM$299988,$AM$10, 'Details-Products'!$Y$7:$Y$299988,"Yes")</f>
        <v>0</v>
      </c>
      <c r="AN50" s="247">
        <f>SUMIFS('Details-Products'!$AA$7:$AA$299988,'Details-Products'!$C$7:$C$299988,$C50,'Details-Products'!$D$7:$D$299988,$B50,'Details-Products'!$BM$7:$BM$299988,$AN$10, 'Details-Products'!$Y$7:$Y$299988,"Yes")</f>
        <v>0</v>
      </c>
      <c r="AO50" s="244">
        <f>COUNTIFS('Details-Products'!$C$7:$C$299988,$C50,'Details-Products'!$D$7:$D$299988,$B50,'Details-Products'!$BM$7:$BM$299988,$AO$10)</f>
        <v>0</v>
      </c>
      <c r="AP50" s="245">
        <f>COUNTIFS('Details-Products'!$C$7:$C$299988,$C50,'Details-Products'!$D$7:$D$299988,$B50,'Details-Products'!$BM$7:$BM$299988,$AP$10, 'Details-Products'!$Y$7:$Y$299988,"Yes")</f>
        <v>0</v>
      </c>
      <c r="AQ50" s="247">
        <f>SUMIFS('Details-Products'!$AA$7:$AA$299988,'Details-Products'!$C$7:$C$299988,$C50,'Details-Products'!$D$7:$D$299988,$B50,'Details-Products'!$BM$7:$BM$299988,$AQ$10, 'Details-Products'!$Y$7:$Y$299988,"Yes")</f>
        <v>0</v>
      </c>
      <c r="AR50" s="328">
        <f t="shared" ref="AR50" si="94">AC50+AF50+AI50+AL50+AO50</f>
        <v>0</v>
      </c>
      <c r="AS50" s="329">
        <f t="shared" ref="AS50" si="95">AD50+AG50+AJ50+AM50+AP50</f>
        <v>0</v>
      </c>
      <c r="AT50" s="330">
        <f t="shared" ref="AT50" si="96">AE50+AH50+AK50+AN50+AQ50</f>
        <v>0</v>
      </c>
      <c r="AU50" s="244">
        <f>COUNTIFS('Details-Products'!$C$7:$C$299988,$C50,'Details-Products'!$D$7:$D$299988,$B50,'Details-Products'!$BM$7:$BM$299988,$AU$10)</f>
        <v>0</v>
      </c>
      <c r="AV50" s="245">
        <f>COUNTIFS('Details-Products'!$C$7:$C$299988,$C50,'Details-Products'!$D$7:$D$299988,$B50,'Details-Products'!$BM$7:$BM$299988,$AV$10, 'Details-Products'!$Y$7:$Y$299988,"Yes")</f>
        <v>0</v>
      </c>
      <c r="AW50" s="247">
        <f>SUMIFS('Details-Products'!$AA$7:$AA$299988,'Details-Products'!$C$7:$C$299988,$C50,'Details-Products'!$D$7:$D$299988,$B50,'Details-Products'!$BM$7:$BM$299988,$AW$10, 'Details-Products'!$Y$7:$Y$299988,"Yes")</f>
        <v>0</v>
      </c>
      <c r="AX50" s="244">
        <f>COUNTIFS('Details-Products'!$C$7:$C$299988,$C50,'Details-Products'!$D$7:$D$299988,$B50,'Details-Products'!$BM$7:$BM$299988,$AX$10)</f>
        <v>0</v>
      </c>
      <c r="AY50" s="245">
        <f>COUNTIFS('Details-Products'!$C$7:$C$299988,$C50,'Details-Products'!$D$7:$D$299988,$B50,'Details-Products'!$BM$7:$BM$299988,$AY$10, 'Details-Products'!$Y$7:$Y$299988,"Yes")</f>
        <v>0</v>
      </c>
      <c r="AZ50" s="247">
        <f>SUMIFS('Details-Products'!$AA$7:$AA$299988,'Details-Products'!$C$7:$C$299988,$C50,'Details-Products'!$D$7:$D$299988,$B50,'Details-Products'!$BM$7:$BM$299988,$AZ$10, 'Details-Products'!$Y$7:$Y$299988,"Yes")</f>
        <v>0</v>
      </c>
      <c r="BA50" s="244">
        <f>COUNTIFS('Details-Products'!$C$7:$C$299988,$C50,'Details-Products'!$D$7:$D$299988,$B50,'Details-Products'!$BM$7:$BM$299988,$BA$10)</f>
        <v>0</v>
      </c>
      <c r="BB50" s="245">
        <f>COUNTIFS('Details-Products'!$C$7:$C$299988,$C50,'Details-Products'!$D$7:$D$299988,$B50,'Details-Products'!$BM$7:$BM$299988,$BB$10, 'Details-Products'!$Y$7:$Y$299988,"Yes")</f>
        <v>0</v>
      </c>
      <c r="BC50" s="247">
        <f>SUMIFS('Details-Products'!$AA$7:$AA$299988,'Details-Products'!$C$7:$C$299988,$C50,'Details-Products'!$D$7:$D$299988,$B50,'Details-Products'!$BM$7:$BM$299988,$BC$10, 'Details-Products'!$Y$7:$Y$299988,"Yes")</f>
        <v>0</v>
      </c>
      <c r="BD50" s="244">
        <f>COUNTIFS('Details-Products'!$C$7:$C$299988,$C50,'Details-Products'!$D$7:$D$299988,$B50,'Details-Products'!$BM$7:$BM$299988,$BD$10)</f>
        <v>0</v>
      </c>
      <c r="BE50" s="245">
        <f>COUNTIFS('Details-Products'!$C$7:$C$299988,$C50,'Details-Products'!$D$7:$D$299988,$B50,'Details-Products'!$BM$7:$BM$299988,$BE$10, 'Details-Products'!$Y$7:$Y$299988,"Yes")</f>
        <v>0</v>
      </c>
      <c r="BF50" s="247">
        <f>SUMIFS('Details-Products'!$AA$7:$AA$299988,'Details-Products'!$C$7:$C$299988,$C50,'Details-Products'!$D$7:$D$299988,$B50,'Details-Products'!$BM$7:$BM$299988,$BF$10, 'Details-Products'!$Y$7:$Y$299988,"Yes")</f>
        <v>0</v>
      </c>
      <c r="BG50" s="244">
        <f>COUNTIFS('Details-Products'!$C$7:$C$299988,$C50,'Details-Products'!$D$7:$D$299988,$B50,'Details-Products'!$BM$7:$BM$299988,$BG$10)</f>
        <v>0</v>
      </c>
      <c r="BH50" s="245">
        <f>COUNTIFS('Details-Products'!$C$7:$C$299988,$C50,'Details-Products'!$D$7:$D$299988,$B50,'Details-Products'!$BM$7:$BM$299988,$BH$10, 'Details-Products'!$Y$7:$Y$299988,"Yes")</f>
        <v>0</v>
      </c>
      <c r="BI50" s="247">
        <f>SUMIFS('Details-Products'!$AA$7:$AA$299988,'Details-Products'!$C$7:$C$299988,$C50,'Details-Products'!$D$7:$D$299988,$B50,'Details-Products'!$BM$7:$BM$299988,$BI$10, 'Details-Products'!$Y$7:$Y$299988,"Yes")</f>
        <v>0</v>
      </c>
      <c r="BJ50" s="244">
        <f>COUNTIFS('Details-Products'!$C$7:$C$299988,$C50,'Details-Products'!$D$7:$D$299988,$B50,'Details-Products'!$BM$7:$BM$299988,$BJ$10)</f>
        <v>0</v>
      </c>
      <c r="BK50" s="245">
        <f>COUNTIFS('Details-Products'!$C$7:$C$299988,$C50,'Details-Products'!$D$7:$D$299988,$B50,'Details-Products'!$BM$7:$BM$299988,$BK$10, 'Details-Products'!$Y$7:$Y$299988,"Yes")</f>
        <v>0</v>
      </c>
      <c r="BL50" s="247">
        <f>SUMIFS('Details-Products'!$AA$7:$AA$299988,'Details-Products'!$C$7:$C$299988,$C50,'Details-Products'!$D$7:$D$299988,$B50,'Details-Products'!$BM$7:$BM$299988,$BL$10, 'Details-Products'!$Y$7:$Y$299988,"Yes")</f>
        <v>0</v>
      </c>
      <c r="BM50" s="331">
        <f t="shared" ref="BM50" si="97">BD50+BG50+BJ50</f>
        <v>0</v>
      </c>
      <c r="BN50" s="331">
        <f t="shared" ref="BN50" si="98">BE50+BH50+BK50</f>
        <v>0</v>
      </c>
      <c r="BO50" s="332">
        <f t="shared" ref="BO50" si="99">BF50+BI50+BL50</f>
        <v>0</v>
      </c>
    </row>
    <row r="51" spans="1:67" s="27" customFormat="1" ht="15.75" thickBot="1" x14ac:dyDescent="0.25">
      <c r="B51" s="29">
        <v>82</v>
      </c>
      <c r="C51" s="29">
        <v>5</v>
      </c>
      <c r="D51" s="346" t="s">
        <v>515</v>
      </c>
      <c r="E51" s="347"/>
      <c r="F51" s="348"/>
      <c r="G51" s="349"/>
      <c r="H51" s="347"/>
      <c r="I51" s="348"/>
      <c r="J51" s="349"/>
      <c r="K51" s="347"/>
      <c r="L51" s="348"/>
      <c r="M51" s="349"/>
      <c r="N51" s="350">
        <f t="shared" ref="N51" si="100">Z51+AR51+AU51+AX51+BA51+BM51</f>
        <v>0</v>
      </c>
      <c r="O51" s="351">
        <f t="shared" ref="O51" si="101">AA51+AS51+AV51+AY51+BB51+BN51</f>
        <v>0</v>
      </c>
      <c r="P51" s="352">
        <f t="shared" ref="P51" si="102">AB51+AT51+AW51+AZ51+BC51+BO51</f>
        <v>0</v>
      </c>
      <c r="Q51" s="352">
        <f>VLOOKUP(B51,Ttl_Inv!$A:$E,4,FALSE)</f>
        <v>0</v>
      </c>
      <c r="R51" s="100" t="str">
        <f t="shared" ref="R51" si="103">IFERROR(P51/Q51,"-")</f>
        <v>-</v>
      </c>
      <c r="S51" s="81">
        <f>IFERROR(SUMIFS(Inactive_UPC!$T:$T,Inactive_UPC!$D:$D,$B51),"0")</f>
        <v>0</v>
      </c>
      <c r="T51" s="111" t="str">
        <f t="shared" ref="T51" si="104">IFERROR(S51/$Q51,"-")</f>
        <v>-</v>
      </c>
      <c r="U51" s="92">
        <f t="shared" ref="U51" si="105">P51+S51</f>
        <v>0</v>
      </c>
      <c r="V51" s="114" t="str">
        <f t="shared" ref="V51" si="106">IFERROR(U51/Q51,"-")</f>
        <v>-</v>
      </c>
      <c r="W51" s="353">
        <f t="shared" ref="W51" si="107">E51+H51+K51</f>
        <v>0</v>
      </c>
      <c r="X51" s="354">
        <f t="shared" ref="X51" si="108">F51+I51+L51</f>
        <v>0</v>
      </c>
      <c r="Y51" s="355">
        <f t="shared" ref="Y51" si="109">G51+J51+M51</f>
        <v>0</v>
      </c>
      <c r="Z51" s="244">
        <f>COUNTIFS('Details-Products'!$C$7:$C$299988,$C51,'Details-Products'!$D$7:$D$299988,$B51,'Details-Products'!$BM$7:$BM$299988,$Z$10)</f>
        <v>0</v>
      </c>
      <c r="AA51" s="245">
        <f>COUNTIFS('Details-Products'!$C$7:$C$299988,$C51,'Details-Products'!$D$7:$D$299988,$B51,'Details-Products'!$BM$7:$BM$299988,$AA$10, 'Details-Products'!$Y$7:$Y$299988,"Yes")</f>
        <v>0</v>
      </c>
      <c r="AB51" s="247">
        <f>SUMIFS('Details-Products'!$AA$7:$AA$299988,'Details-Products'!$C$7:$C$299988,$C51,'Details-Products'!$D$7:$D$299988,$B51,'Details-Products'!$BM$7:$BM$299988,$AB$10, 'Details-Products'!$Y$7:$Y$299988,"Yes")</f>
        <v>0</v>
      </c>
      <c r="AC51" s="244">
        <f>COUNTIFS('Details-Products'!$C$7:$C$299988,$C51,'Details-Products'!$D$7:$D$299988,$B51,'Details-Products'!$BM$7:$BM$299988,$AC$10)</f>
        <v>0</v>
      </c>
      <c r="AD51" s="245">
        <f>COUNTIFS('Details-Products'!$C$7:$C$299988,$C51,'Details-Products'!$D$7:$D$299988,$B51,'Details-Products'!$BM$7:$BM$299988,$AD$10, 'Details-Products'!$Y$7:$Y$299988,"Yes")</f>
        <v>0</v>
      </c>
      <c r="AE51" s="247">
        <f>SUMIFS('Details-Products'!$AA$7:$AA$299988,'Details-Products'!$C$7:$C$299988,$C51,'Details-Products'!$D$7:$D$299988,$B51,'Details-Products'!$BM$7:$BM$299988,$AE$10, 'Details-Products'!$Y$7:$Y$299988,"Yes")</f>
        <v>0</v>
      </c>
      <c r="AF51" s="244">
        <f>COUNTIFS('Details-Products'!$C$7:$C$299988,$C51,'Details-Products'!$D$7:$D$299988,$B51,'Details-Products'!$BM$7:$BM$299988,$AF$10)</f>
        <v>0</v>
      </c>
      <c r="AG51" s="245">
        <f>COUNTIFS('Details-Products'!$C$7:$C$299988,$C51,'Details-Products'!$D$7:$D$299988,$B51,'Details-Products'!$BM$7:$BM$299988,$AG$10, 'Details-Products'!$Y$7:$Y$299988,"Yes")</f>
        <v>0</v>
      </c>
      <c r="AH51" s="247">
        <f>SUMIFS('Details-Products'!$AA$7:$AA$299988,'Details-Products'!$C$7:$C$299988,$C51,'Details-Products'!$D$7:$D$299988,$B51,'Details-Products'!$BM$7:$BM$299988,$AH$10, 'Details-Products'!$Y$7:$Y$299988,"Yes")</f>
        <v>0</v>
      </c>
      <c r="AI51" s="244">
        <f>COUNTIFS('Details-Products'!$C$7:$C$299988,$C51,'Details-Products'!$D$7:$D$299988,$B51,'Details-Products'!$BM$7:$BM$299988,$AI$10)</f>
        <v>0</v>
      </c>
      <c r="AJ51" s="245">
        <f>COUNTIFS('Details-Products'!$C$7:$C$299988,$C51,'Details-Products'!$D$7:$D$299988,$B51,'Details-Products'!$BM$7:$BM$299988,$AJ$10, 'Details-Products'!$Y$7:$Y$299988,"Yes")</f>
        <v>0</v>
      </c>
      <c r="AK51" s="247">
        <f>SUMIFS('Details-Products'!$AA$7:$AA$299988,'Details-Products'!$C$7:$C$299988,$C51,'Details-Products'!$D$7:$D$299988,$B51,'Details-Products'!$BM$7:$BM$299988,$AK$10, 'Details-Products'!$Y$7:$Y$299988,"Yes")</f>
        <v>0</v>
      </c>
      <c r="AL51" s="244">
        <f>COUNTIFS('Details-Products'!$C$7:$C$299988,$C51,'Details-Products'!$D$7:$D$299988,$B51,'Details-Products'!$BM$7:$BM$299988,$AL$10)</f>
        <v>0</v>
      </c>
      <c r="AM51" s="245">
        <f>COUNTIFS('Details-Products'!$C$7:$C$299988,$C51,'Details-Products'!$D$7:$D$299988,$B51,'Details-Products'!$BM$7:$BM$299988,$AM$10, 'Details-Products'!$Y$7:$Y$299988,"Yes")</f>
        <v>0</v>
      </c>
      <c r="AN51" s="247">
        <f>SUMIFS('Details-Products'!$AA$7:$AA$299988,'Details-Products'!$C$7:$C$299988,$C51,'Details-Products'!$D$7:$D$299988,$B51,'Details-Products'!$BM$7:$BM$299988,$AN$10, 'Details-Products'!$Y$7:$Y$299988,"Yes")</f>
        <v>0</v>
      </c>
      <c r="AO51" s="244">
        <f>COUNTIFS('Details-Products'!$C$7:$C$299988,$C51,'Details-Products'!$D$7:$D$299988,$B51,'Details-Products'!$BM$7:$BM$299988,$AO$10)</f>
        <v>0</v>
      </c>
      <c r="AP51" s="245">
        <f>COUNTIFS('Details-Products'!$C$7:$C$299988,$C51,'Details-Products'!$D$7:$D$299988,$B51,'Details-Products'!$BM$7:$BM$299988,$AP$10, 'Details-Products'!$Y$7:$Y$299988,"Yes")</f>
        <v>0</v>
      </c>
      <c r="AQ51" s="247">
        <f>SUMIFS('Details-Products'!$AA$7:$AA$299988,'Details-Products'!$C$7:$C$299988,$C51,'Details-Products'!$D$7:$D$299988,$B51,'Details-Products'!$BM$7:$BM$299988,$AQ$10, 'Details-Products'!$Y$7:$Y$299988,"Yes")</f>
        <v>0</v>
      </c>
      <c r="AR51" s="353">
        <f t="shared" ref="AR51" si="110">AC51+AF51+AI51+AL51+AO51</f>
        <v>0</v>
      </c>
      <c r="AS51" s="354">
        <f t="shared" ref="AS51" si="111">AD51+AG51+AJ51+AM51+AP51</f>
        <v>0</v>
      </c>
      <c r="AT51" s="355">
        <f t="shared" ref="AT51" si="112">AE51+AH51+AK51+AN51+AQ51</f>
        <v>0</v>
      </c>
      <c r="AU51" s="244">
        <f>COUNTIFS('Details-Products'!$C$7:$C$299988,$C51,'Details-Products'!$D$7:$D$299988,$B51,'Details-Products'!$BM$7:$BM$299988,$AU$10)</f>
        <v>0</v>
      </c>
      <c r="AV51" s="245">
        <f>COUNTIFS('Details-Products'!$C$7:$C$299988,$C51,'Details-Products'!$D$7:$D$299988,$B51,'Details-Products'!$BM$7:$BM$299988,$AV$10, 'Details-Products'!$Y$7:$Y$299988,"Yes")</f>
        <v>0</v>
      </c>
      <c r="AW51" s="247">
        <f>SUMIFS('Details-Products'!$AA$7:$AA$299988,'Details-Products'!$C$7:$C$299988,$C51,'Details-Products'!$D$7:$D$299988,$B51,'Details-Products'!$BM$7:$BM$299988,$AW$10, 'Details-Products'!$Y$7:$Y$299988,"Yes")</f>
        <v>0</v>
      </c>
      <c r="AX51" s="244">
        <f>COUNTIFS('Details-Products'!$C$7:$C$299988,$C51,'Details-Products'!$D$7:$D$299988,$B51,'Details-Products'!$BM$7:$BM$299988,$AX$10)</f>
        <v>0</v>
      </c>
      <c r="AY51" s="245">
        <f>COUNTIFS('Details-Products'!$C$7:$C$299988,$C51,'Details-Products'!$D$7:$D$299988,$B51,'Details-Products'!$BM$7:$BM$299988,$AY$10, 'Details-Products'!$Y$7:$Y$299988,"Yes")</f>
        <v>0</v>
      </c>
      <c r="AZ51" s="247">
        <f>SUMIFS('Details-Products'!$AA$7:$AA$299988,'Details-Products'!$C$7:$C$299988,$C51,'Details-Products'!$D$7:$D$299988,$B51,'Details-Products'!$BM$7:$BM$299988,$AZ$10, 'Details-Products'!$Y$7:$Y$299988,"Yes")</f>
        <v>0</v>
      </c>
      <c r="BA51" s="244">
        <f>COUNTIFS('Details-Products'!$C$7:$C$299988,$C51,'Details-Products'!$D$7:$D$299988,$B51,'Details-Products'!$BM$7:$BM$299988,$BA$10)</f>
        <v>0</v>
      </c>
      <c r="BB51" s="245">
        <f>COUNTIFS('Details-Products'!$C$7:$C$299988,$C51,'Details-Products'!$D$7:$D$299988,$B51,'Details-Products'!$BM$7:$BM$299988,$BB$10, 'Details-Products'!$Y$7:$Y$299988,"Yes")</f>
        <v>0</v>
      </c>
      <c r="BC51" s="247">
        <f>SUMIFS('Details-Products'!$AA$7:$AA$299988,'Details-Products'!$C$7:$C$299988,$C51,'Details-Products'!$D$7:$D$299988,$B51,'Details-Products'!$BM$7:$BM$299988,$BC$10, 'Details-Products'!$Y$7:$Y$299988,"Yes")</f>
        <v>0</v>
      </c>
      <c r="BD51" s="244">
        <f>COUNTIFS('Details-Products'!$C$7:$C$299988,$C51,'Details-Products'!$D$7:$D$299988,$B51,'Details-Products'!$BM$7:$BM$299988,$BD$10)</f>
        <v>0</v>
      </c>
      <c r="BE51" s="245">
        <f>COUNTIFS('Details-Products'!$C$7:$C$299988,$C51,'Details-Products'!$D$7:$D$299988,$B51,'Details-Products'!$BM$7:$BM$299988,$BE$10, 'Details-Products'!$Y$7:$Y$299988,"Yes")</f>
        <v>0</v>
      </c>
      <c r="BF51" s="247">
        <f>SUMIFS('Details-Products'!$AA$7:$AA$299988,'Details-Products'!$C$7:$C$299988,$C51,'Details-Products'!$D$7:$D$299988,$B51,'Details-Products'!$BM$7:$BM$299988,$BF$10, 'Details-Products'!$Y$7:$Y$299988,"Yes")</f>
        <v>0</v>
      </c>
      <c r="BG51" s="244">
        <f>COUNTIFS('Details-Products'!$C$7:$C$299988,$C51,'Details-Products'!$D$7:$D$299988,$B51,'Details-Products'!$BM$7:$BM$299988,$BG$10)</f>
        <v>0</v>
      </c>
      <c r="BH51" s="245">
        <f>COUNTIFS('Details-Products'!$C$7:$C$299988,$C51,'Details-Products'!$D$7:$D$299988,$B51,'Details-Products'!$BM$7:$BM$299988,$BH$10, 'Details-Products'!$Y$7:$Y$299988,"Yes")</f>
        <v>0</v>
      </c>
      <c r="BI51" s="247">
        <f>SUMIFS('Details-Products'!$AA$7:$AA$299988,'Details-Products'!$C$7:$C$299988,$C51,'Details-Products'!$D$7:$D$299988,$B51,'Details-Products'!$BM$7:$BM$299988,$BI$10, 'Details-Products'!$Y$7:$Y$299988,"Yes")</f>
        <v>0</v>
      </c>
      <c r="BJ51" s="244">
        <f>COUNTIFS('Details-Products'!$C$7:$C$299988,$C51,'Details-Products'!$D$7:$D$299988,$B51,'Details-Products'!$BM$7:$BM$299988,$BJ$10)</f>
        <v>0</v>
      </c>
      <c r="BK51" s="245">
        <f>COUNTIFS('Details-Products'!$C$7:$C$299988,$C51,'Details-Products'!$D$7:$D$299988,$B51,'Details-Products'!$BM$7:$BM$299988,$BK$10, 'Details-Products'!$Y$7:$Y$299988,"Yes")</f>
        <v>0</v>
      </c>
      <c r="BL51" s="247">
        <f>SUMIFS('Details-Products'!$AA$7:$AA$299988,'Details-Products'!$C$7:$C$299988,$C51,'Details-Products'!$D$7:$D$299988,$B51,'Details-Products'!$BM$7:$BM$299988,$BL$10, 'Details-Products'!$Y$7:$Y$299988,"Yes")</f>
        <v>0</v>
      </c>
      <c r="BM51" s="356">
        <f t="shared" ref="BM51" si="113">BD51+BG51+BJ51</f>
        <v>0</v>
      </c>
      <c r="BN51" s="356">
        <f t="shared" ref="BN51" si="114">BE51+BH51+BK51</f>
        <v>0</v>
      </c>
      <c r="BO51" s="357">
        <f t="shared" ref="BO51" si="115">BF51+BI51+BL51</f>
        <v>0</v>
      </c>
    </row>
    <row r="52" spans="1:67" ht="16.5" thickBot="1" x14ac:dyDescent="0.25">
      <c r="B52" s="29"/>
      <c r="C52" s="29">
        <v>7</v>
      </c>
      <c r="D52" s="121" t="s">
        <v>251</v>
      </c>
      <c r="E52" s="118">
        <f t="shared" ref="E52:Q52" si="116">SUM(E53:E58)</f>
        <v>0</v>
      </c>
      <c r="F52" s="118">
        <f t="shared" si="116"/>
        <v>0</v>
      </c>
      <c r="G52" s="171">
        <f t="shared" si="116"/>
        <v>0</v>
      </c>
      <c r="H52" s="118">
        <f t="shared" si="116"/>
        <v>0</v>
      </c>
      <c r="I52" s="118">
        <f t="shared" si="116"/>
        <v>0</v>
      </c>
      <c r="J52" s="171">
        <f t="shared" si="116"/>
        <v>0</v>
      </c>
      <c r="K52" s="118">
        <f t="shared" si="116"/>
        <v>0</v>
      </c>
      <c r="L52" s="118">
        <f t="shared" si="116"/>
        <v>0</v>
      </c>
      <c r="M52" s="171">
        <f t="shared" si="116"/>
        <v>0</v>
      </c>
      <c r="N52" s="121">
        <f t="shared" si="75"/>
        <v>0</v>
      </c>
      <c r="O52" s="342">
        <f t="shared" si="76"/>
        <v>0</v>
      </c>
      <c r="P52" s="320">
        <f t="shared" si="77"/>
        <v>0</v>
      </c>
      <c r="Q52" s="320">
        <f t="shared" si="116"/>
        <v>0</v>
      </c>
      <c r="R52" s="96" t="str">
        <f t="shared" si="20"/>
        <v>-</v>
      </c>
      <c r="S52" s="151">
        <f>SUM(S53:S58)</f>
        <v>0</v>
      </c>
      <c r="T52" s="105" t="str">
        <f t="shared" si="8"/>
        <v>-</v>
      </c>
      <c r="U52" s="116">
        <f t="shared" si="15"/>
        <v>0</v>
      </c>
      <c r="V52" s="112" t="str">
        <f t="shared" si="9"/>
        <v>-</v>
      </c>
      <c r="W52" s="239">
        <f t="shared" ref="W52:BL52" si="117">SUM(W53:W58)</f>
        <v>0</v>
      </c>
      <c r="X52" s="239">
        <f t="shared" si="117"/>
        <v>0</v>
      </c>
      <c r="Y52" s="249">
        <f t="shared" si="117"/>
        <v>0</v>
      </c>
      <c r="Z52" s="239">
        <f t="shared" si="117"/>
        <v>0</v>
      </c>
      <c r="AA52" s="239">
        <f t="shared" si="117"/>
        <v>0</v>
      </c>
      <c r="AB52" s="249">
        <f t="shared" si="117"/>
        <v>0</v>
      </c>
      <c r="AC52" s="239">
        <f t="shared" si="117"/>
        <v>0</v>
      </c>
      <c r="AD52" s="239">
        <f t="shared" si="117"/>
        <v>0</v>
      </c>
      <c r="AE52" s="249">
        <f t="shared" si="117"/>
        <v>0</v>
      </c>
      <c r="AF52" s="239">
        <f t="shared" si="117"/>
        <v>0</v>
      </c>
      <c r="AG52" s="239">
        <f t="shared" si="117"/>
        <v>0</v>
      </c>
      <c r="AH52" s="249">
        <f t="shared" si="117"/>
        <v>0</v>
      </c>
      <c r="AI52" s="239">
        <f t="shared" si="117"/>
        <v>0</v>
      </c>
      <c r="AJ52" s="239">
        <f t="shared" si="117"/>
        <v>0</v>
      </c>
      <c r="AK52" s="249">
        <f t="shared" si="117"/>
        <v>0</v>
      </c>
      <c r="AL52" s="239">
        <f t="shared" si="117"/>
        <v>0</v>
      </c>
      <c r="AM52" s="239">
        <f t="shared" si="117"/>
        <v>0</v>
      </c>
      <c r="AN52" s="249">
        <f t="shared" si="117"/>
        <v>0</v>
      </c>
      <c r="AO52" s="239">
        <f t="shared" si="117"/>
        <v>0</v>
      </c>
      <c r="AP52" s="239">
        <f t="shared" si="117"/>
        <v>0</v>
      </c>
      <c r="AQ52" s="249">
        <f t="shared" si="117"/>
        <v>0</v>
      </c>
      <c r="AR52" s="250">
        <f t="shared" si="117"/>
        <v>0</v>
      </c>
      <c r="AS52" s="250">
        <f t="shared" si="117"/>
        <v>0</v>
      </c>
      <c r="AT52" s="250">
        <f t="shared" si="117"/>
        <v>0</v>
      </c>
      <c r="AU52" s="239">
        <f t="shared" si="117"/>
        <v>0</v>
      </c>
      <c r="AV52" s="239">
        <f t="shared" si="117"/>
        <v>0</v>
      </c>
      <c r="AW52" s="249">
        <f t="shared" si="117"/>
        <v>0</v>
      </c>
      <c r="AX52" s="250">
        <f t="shared" si="117"/>
        <v>0</v>
      </c>
      <c r="AY52" s="250">
        <f t="shared" si="117"/>
        <v>0</v>
      </c>
      <c r="AZ52" s="250">
        <f t="shared" si="117"/>
        <v>0</v>
      </c>
      <c r="BA52" s="250">
        <f t="shared" si="117"/>
        <v>0</v>
      </c>
      <c r="BB52" s="250">
        <f t="shared" si="117"/>
        <v>0</v>
      </c>
      <c r="BC52" s="250">
        <f t="shared" si="117"/>
        <v>0</v>
      </c>
      <c r="BD52" s="250">
        <f t="shared" si="117"/>
        <v>0</v>
      </c>
      <c r="BE52" s="250">
        <f t="shared" si="117"/>
        <v>0</v>
      </c>
      <c r="BF52" s="250">
        <f t="shared" si="117"/>
        <v>0</v>
      </c>
      <c r="BG52" s="250">
        <f t="shared" si="117"/>
        <v>0</v>
      </c>
      <c r="BH52" s="250">
        <f t="shared" si="117"/>
        <v>0</v>
      </c>
      <c r="BI52" s="250">
        <f t="shared" si="117"/>
        <v>0</v>
      </c>
      <c r="BJ52" s="250">
        <f t="shared" si="117"/>
        <v>0</v>
      </c>
      <c r="BK52" s="250">
        <f t="shared" si="117"/>
        <v>0</v>
      </c>
      <c r="BL52" s="250">
        <f t="shared" si="117"/>
        <v>0</v>
      </c>
      <c r="BM52" s="242">
        <f t="shared" ref="BM52:BM67" si="118">BD52+BG52+BJ52</f>
        <v>0</v>
      </c>
      <c r="BN52" s="242">
        <f t="shared" ref="BN52:BN67" si="119">BE52+BH52+BK52</f>
        <v>0</v>
      </c>
      <c r="BO52" s="243">
        <f t="shared" ref="BO52:BO67" si="120">BF52+BI52+BL52</f>
        <v>0</v>
      </c>
    </row>
    <row r="53" spans="1:67" ht="15.75" thickBot="1" x14ac:dyDescent="0.25">
      <c r="A53" s="46"/>
      <c r="B53" s="29">
        <v>71</v>
      </c>
      <c r="C53" s="29">
        <v>7</v>
      </c>
      <c r="D53" s="119" t="s">
        <v>514</v>
      </c>
      <c r="E53" s="146">
        <f>COUNTIFS('Details-Products'!$C$7:$C$299988,$C53,'Details-Products'!$D$7:$D$299988,$B53,'Details-Products'!$BM$7:$BM$299988,$E$10)</f>
        <v>0</v>
      </c>
      <c r="F53" s="147">
        <f>COUNTIFS('Details-Products'!$C$7:$C$299988,$C53,'Details-Products'!$D$7:$D$299988,$B53,'Details-Products'!$BM$7:$BM$299988,$F$10, 'Details-Products'!$Y$7:$Y$299988,"Yes")</f>
        <v>0</v>
      </c>
      <c r="G53" s="148">
        <f>SUMIFS('Details-Products'!$AA$7:$AA$299988,'Details-Products'!$C$7:$C$299988,$C53,'Details-Products'!$D$7:$D$299988,$B53,'Details-Products'!$BM$7:$BM$299988,$G$10, 'Details-Products'!$Y$7:$Y$299988,"Yes")</f>
        <v>0</v>
      </c>
      <c r="H53" s="146">
        <f>COUNTIFS('Details-Products'!$C$7:$C$299988,$C53,'Details-Products'!$D$7:$D$299988,$B53,'Details-Products'!$BM$7:$BM$299988,$H$10)</f>
        <v>0</v>
      </c>
      <c r="I53" s="147">
        <f>COUNTIFS('Details-Products'!$C$7:$C$299988,$C53,'Details-Products'!$D$7:$D$299988,$B53,'Details-Products'!$BM$7:$BM$299988,$I$10, 'Details-Products'!$Y$7:$Y$299988,"Yes")</f>
        <v>0</v>
      </c>
      <c r="J53" s="148">
        <f>SUMIFS('Details-Products'!$AA$7:$AA$299988,'Details-Products'!$C$7:$C$299988,$C53,'Details-Products'!$D$7:$D$299988,$B53,'Details-Products'!$BM$7:$BM$299988,$J$10, 'Details-Products'!$Y$7:$Y$299988,"Yes")</f>
        <v>0</v>
      </c>
      <c r="K53" s="146">
        <f>COUNTIFS('Details-Products'!$C$7:$C$299988,$C53,'Details-Products'!$D$7:$D$299988,$B53,'Details-Products'!$BM$7:$BM$299988,$K$10)</f>
        <v>0</v>
      </c>
      <c r="L53" s="147">
        <f>COUNTIFS('Details-Products'!$C$7:$C$299988,$C53,'Details-Products'!$D$7:$D$299988,$B53,'Details-Products'!$BM$7:$BM$299988,$L$10, 'Details-Products'!$Y$7:$Y$299988,"Yes")</f>
        <v>0</v>
      </c>
      <c r="M53" s="148">
        <f>SUMIFS('Details-Products'!$AA$7:$AA$299988,'Details-Products'!$C$7:$C$299988,$C53,'Details-Products'!$D$7:$D$299988,$B53,'Details-Products'!$BM$7:$BM$299988,$M$10, 'Details-Products'!$Y$7:$Y$299988,"Yes")</f>
        <v>0</v>
      </c>
      <c r="N53" s="119">
        <f t="shared" si="75"/>
        <v>0</v>
      </c>
      <c r="O53" s="340">
        <f t="shared" si="76"/>
        <v>0</v>
      </c>
      <c r="P53" s="335">
        <f t="shared" si="77"/>
        <v>0</v>
      </c>
      <c r="Q53" s="335">
        <f>VLOOKUP(B53,Ttl_Inv!$A:$E,4,FALSE)</f>
        <v>0</v>
      </c>
      <c r="R53" s="100" t="str">
        <f t="shared" si="20"/>
        <v>-</v>
      </c>
      <c r="S53" s="81">
        <f>IFERROR(SUMIFS(Inactive_UPC!$T:$T,Inactive_UPC!$D:$D,$B53),"0")</f>
        <v>0</v>
      </c>
      <c r="T53" s="111" t="str">
        <f t="shared" si="8"/>
        <v>-</v>
      </c>
      <c r="U53" s="90">
        <f t="shared" si="15"/>
        <v>0</v>
      </c>
      <c r="V53" s="115" t="str">
        <f t="shared" si="9"/>
        <v>-</v>
      </c>
      <c r="W53" s="244">
        <f t="shared" ref="W53:Y58" si="121">E53+H53+K53</f>
        <v>0</v>
      </c>
      <c r="X53" s="245">
        <f t="shared" si="121"/>
        <v>0</v>
      </c>
      <c r="Y53" s="246">
        <f t="shared" si="121"/>
        <v>0</v>
      </c>
      <c r="Z53" s="244">
        <f>COUNTIFS('Details-Products'!$C$7:$C$299988,$C53,'Details-Products'!$D$7:$D$299988,$B53,'Details-Products'!$BM$7:$BM$299988,$Z$10)</f>
        <v>0</v>
      </c>
      <c r="AA53" s="245">
        <f>COUNTIFS('Details-Products'!$C$7:$C$299988,$C53,'Details-Products'!$D$7:$D$299988,$B53,'Details-Products'!$BM$7:$BM$299988,$AA$10, 'Details-Products'!$Y$7:$Y$299988,"Yes")</f>
        <v>0</v>
      </c>
      <c r="AB53" s="247">
        <f>SUMIFS('Details-Products'!$AA$7:$AA$299988,'Details-Products'!$C$7:$C$299988,$C53,'Details-Products'!$D$7:$D$299988,$B53,'Details-Products'!$BM$7:$BM$299988,$AB$10, 'Details-Products'!$Y$7:$Y$299988,"Yes")</f>
        <v>0</v>
      </c>
      <c r="AC53" s="244">
        <f>COUNTIFS('Details-Products'!$C$7:$C$299988,$C53,'Details-Products'!$D$7:$D$299988,$B53,'Details-Products'!$BM$7:$BM$299988,$AC$10)</f>
        <v>0</v>
      </c>
      <c r="AD53" s="245">
        <f>COUNTIFS('Details-Products'!$C$7:$C$299988,$C53,'Details-Products'!$D$7:$D$299988,$B53,'Details-Products'!$BM$7:$BM$299988,$AD$10, 'Details-Products'!$Y$7:$Y$299988,"Yes")</f>
        <v>0</v>
      </c>
      <c r="AE53" s="247">
        <f>SUMIFS('Details-Products'!$AA$7:$AA$299988,'Details-Products'!$C$7:$C$299988,$C53,'Details-Products'!$D$7:$D$299988,$B53,'Details-Products'!$BM$7:$BM$299988,$AE$10, 'Details-Products'!$Y$7:$Y$299988,"Yes")</f>
        <v>0</v>
      </c>
      <c r="AF53" s="244">
        <f>COUNTIFS('Details-Products'!$C$7:$C$299988,$C53,'Details-Products'!$D$7:$D$299988,$B53,'Details-Products'!$BM$7:$BM$299988,$AF$10)</f>
        <v>0</v>
      </c>
      <c r="AG53" s="245">
        <f>COUNTIFS('Details-Products'!$C$7:$C$299988,$C53,'Details-Products'!$D$7:$D$299988,$B53,'Details-Products'!$BM$7:$BM$299988,$AG$10, 'Details-Products'!$Y$7:$Y$299988,"Yes")</f>
        <v>0</v>
      </c>
      <c r="AH53" s="247">
        <f>SUMIFS('Details-Products'!$AA$7:$AA$299988,'Details-Products'!$C$7:$C$299988,$C53,'Details-Products'!$D$7:$D$299988,$B53,'Details-Products'!$BM$7:$BM$299988,$AH$10, 'Details-Products'!$Y$7:$Y$299988,"Yes")</f>
        <v>0</v>
      </c>
      <c r="AI53" s="244">
        <f>COUNTIFS('Details-Products'!$C$7:$C$299988,$C53,'Details-Products'!$D$7:$D$299988,$B53,'Details-Products'!$BM$7:$BM$299988,$AI$10)</f>
        <v>0</v>
      </c>
      <c r="AJ53" s="245">
        <f>COUNTIFS('Details-Products'!$C$7:$C$299988,$C53,'Details-Products'!$D$7:$D$299988,$B53,'Details-Products'!$BM$7:$BM$299988,$AJ$10, 'Details-Products'!$Y$7:$Y$299988,"Yes")</f>
        <v>0</v>
      </c>
      <c r="AK53" s="247">
        <f>SUMIFS('Details-Products'!$AA$7:$AA$299988,'Details-Products'!$C$7:$C$299988,$C53,'Details-Products'!$D$7:$D$299988,$B53,'Details-Products'!$BM$7:$BM$299988,$AK$10, 'Details-Products'!$Y$7:$Y$299988,"Yes")</f>
        <v>0</v>
      </c>
      <c r="AL53" s="244">
        <f>COUNTIFS('Details-Products'!$C$7:$C$299988,$C53,'Details-Products'!$D$7:$D$299988,$B53,'Details-Products'!$BM$7:$BM$299988,$AL$10)</f>
        <v>0</v>
      </c>
      <c r="AM53" s="245">
        <f>COUNTIFS('Details-Products'!$C$7:$C$299988,$C53,'Details-Products'!$D$7:$D$299988,$B53,'Details-Products'!$BM$7:$BM$299988,$AM$10, 'Details-Products'!$Y$7:$Y$299988,"Yes")</f>
        <v>0</v>
      </c>
      <c r="AN53" s="247">
        <f>SUMIFS('Details-Products'!$AA$7:$AA$299988,'Details-Products'!$C$7:$C$299988,$C53,'Details-Products'!$D$7:$D$299988,$B53,'Details-Products'!$BM$7:$BM$299988,$AN$10, 'Details-Products'!$Y$7:$Y$299988,"Yes")</f>
        <v>0</v>
      </c>
      <c r="AO53" s="244">
        <f>COUNTIFS('Details-Products'!$C$7:$C$299988,$C53,'Details-Products'!$D$7:$D$299988,$B53,'Details-Products'!$BM$7:$BM$299988,$AO$10)</f>
        <v>0</v>
      </c>
      <c r="AP53" s="245">
        <f>COUNTIFS('Details-Products'!$C$7:$C$299988,$C53,'Details-Products'!$D$7:$D$299988,$B53,'Details-Products'!$BM$7:$BM$299988,$AP$10, 'Details-Products'!$Y$7:$Y$299988,"Yes")</f>
        <v>0</v>
      </c>
      <c r="AQ53" s="247">
        <f>SUMIFS('Details-Products'!$AA$7:$AA$299988,'Details-Products'!$C$7:$C$299988,$C53,'Details-Products'!$D$7:$D$299988,$B53,'Details-Products'!$BM$7:$BM$299988,$AQ$10, 'Details-Products'!$Y$7:$Y$299988,"Yes")</f>
        <v>0</v>
      </c>
      <c r="AR53" s="244">
        <f t="shared" ref="AR53" si="122">AC53+AF53+AI53+AL53+AO53</f>
        <v>0</v>
      </c>
      <c r="AS53" s="245">
        <f t="shared" ref="AS53" si="123">AD53+AG53+AJ53+AM53+AP53</f>
        <v>0</v>
      </c>
      <c r="AT53" s="246">
        <f t="shared" ref="AT53" si="124">AE53+AH53+AK53+AN53+AQ53</f>
        <v>0</v>
      </c>
      <c r="AU53" s="244">
        <f>COUNTIFS('Details-Products'!$C$7:$C$299988,$C53,'Details-Products'!$D$7:$D$299988,$B53,'Details-Products'!$BM$7:$BM$299988,$AU$10)</f>
        <v>0</v>
      </c>
      <c r="AV53" s="245">
        <f>COUNTIFS('Details-Products'!$C$7:$C$299988,$C53,'Details-Products'!$D$7:$D$299988,$B53,'Details-Products'!$BM$7:$BM$299988,$AV$10, 'Details-Products'!$Y$7:$Y$299988,"Yes")</f>
        <v>0</v>
      </c>
      <c r="AW53" s="247">
        <f>SUMIFS('Details-Products'!$AA$7:$AA$299988,'Details-Products'!$C$7:$C$299988,$C53,'Details-Products'!$D$7:$D$299988,$B53,'Details-Products'!$BM$7:$BM$299988,$AW$10, 'Details-Products'!$Y$7:$Y$299988,"Yes")</f>
        <v>0</v>
      </c>
      <c r="AX53" s="244">
        <f>COUNTIFS('Details-Products'!$C$7:$C$299988,$C53,'Details-Products'!$D$7:$D$299988,$B53,'Details-Products'!$BM$7:$BM$299988,$AX$10)</f>
        <v>0</v>
      </c>
      <c r="AY53" s="245">
        <f>COUNTIFS('Details-Products'!$C$7:$C$299988,$C53,'Details-Products'!$D$7:$D$299988,$B53,'Details-Products'!$BM$7:$BM$299988,$AY$10, 'Details-Products'!$Y$7:$Y$299988,"Yes")</f>
        <v>0</v>
      </c>
      <c r="AZ53" s="247">
        <f>SUMIFS('Details-Products'!$AA$7:$AA$299988,'Details-Products'!$C$7:$C$299988,$C53,'Details-Products'!$D$7:$D$299988,$B53,'Details-Products'!$BM$7:$BM$299988,$AZ$10, 'Details-Products'!$Y$7:$Y$299988,"Yes")</f>
        <v>0</v>
      </c>
      <c r="BA53" s="244">
        <f>COUNTIFS('Details-Products'!$C$7:$C$299988,$C53,'Details-Products'!$D$7:$D$299988,$B53,'Details-Products'!$BM$7:$BM$299988,$BA$10)</f>
        <v>0</v>
      </c>
      <c r="BB53" s="245">
        <f>COUNTIFS('Details-Products'!$C$7:$C$299988,$C53,'Details-Products'!$D$7:$D$299988,$B53,'Details-Products'!$BM$7:$BM$299988,$BB$10, 'Details-Products'!$Y$7:$Y$299988,"Yes")</f>
        <v>0</v>
      </c>
      <c r="BC53" s="247">
        <f>SUMIFS('Details-Products'!$AA$7:$AA$299988,'Details-Products'!$C$7:$C$299988,$C53,'Details-Products'!$D$7:$D$299988,$B53,'Details-Products'!$BM$7:$BM$299988,$BC$10, 'Details-Products'!$Y$7:$Y$299988,"Yes")</f>
        <v>0</v>
      </c>
      <c r="BD53" s="244">
        <f>COUNTIFS('Details-Products'!$C$7:$C$299988,$C53,'Details-Products'!$D$7:$D$299988,$B53,'Details-Products'!$BM$7:$BM$299988,$BD$10)</f>
        <v>0</v>
      </c>
      <c r="BE53" s="245">
        <f>COUNTIFS('Details-Products'!$C$7:$C$299988,$C53,'Details-Products'!$D$7:$D$299988,$B53,'Details-Products'!$BM$7:$BM$299988,$BE$10, 'Details-Products'!$Y$7:$Y$299988,"Yes")</f>
        <v>0</v>
      </c>
      <c r="BF53" s="247">
        <f>SUMIFS('Details-Products'!$AA$7:$AA$299988,'Details-Products'!$C$7:$C$299988,$C53,'Details-Products'!$D$7:$D$299988,$B53,'Details-Products'!$BM$7:$BM$299988,$BF$10, 'Details-Products'!$Y$7:$Y$299988,"Yes")</f>
        <v>0</v>
      </c>
      <c r="BG53" s="244">
        <f>COUNTIFS('Details-Products'!$C$7:$C$299988,$C53,'Details-Products'!$D$7:$D$299988,$B53,'Details-Products'!$BM$7:$BM$299988,$BG$10)</f>
        <v>0</v>
      </c>
      <c r="BH53" s="245">
        <f>COUNTIFS('Details-Products'!$C$7:$C$299988,$C53,'Details-Products'!$D$7:$D$299988,$B53,'Details-Products'!$BM$7:$BM$299988,$BH$10, 'Details-Products'!$Y$7:$Y$299988,"Yes")</f>
        <v>0</v>
      </c>
      <c r="BI53" s="247">
        <f>SUMIFS('Details-Products'!$AA$7:$AA$299988,'Details-Products'!$C$7:$C$299988,$C53,'Details-Products'!$D$7:$D$299988,$B53,'Details-Products'!$BM$7:$BM$299988,$BI$10, 'Details-Products'!$Y$7:$Y$299988,"Yes")</f>
        <v>0</v>
      </c>
      <c r="BJ53" s="244">
        <f>COUNTIFS('Details-Products'!$C$7:$C$299988,$C53,'Details-Products'!$D$7:$D$299988,$B53,'Details-Products'!$BM$7:$BM$299988,$BJ$10)</f>
        <v>0</v>
      </c>
      <c r="BK53" s="245">
        <f>COUNTIFS('Details-Products'!$C$7:$C$299988,$C53,'Details-Products'!$D$7:$D$299988,$B53,'Details-Products'!$BM$7:$BM$299988,$BK$10, 'Details-Products'!$Y$7:$Y$299988,"Yes")</f>
        <v>0</v>
      </c>
      <c r="BL53" s="247">
        <f>SUMIFS('Details-Products'!$AA$7:$AA$299988,'Details-Products'!$C$7:$C$299988,$C53,'Details-Products'!$D$7:$D$299988,$B53,'Details-Products'!$BM$7:$BM$299988,$BL$10, 'Details-Products'!$Y$7:$Y$299988,"Yes")</f>
        <v>0</v>
      </c>
      <c r="BM53" s="245">
        <f t="shared" si="118"/>
        <v>0</v>
      </c>
      <c r="BN53" s="245">
        <f t="shared" si="119"/>
        <v>0</v>
      </c>
      <c r="BO53" s="248">
        <f t="shared" si="120"/>
        <v>0</v>
      </c>
    </row>
    <row r="54" spans="1:67" s="27" customFormat="1" ht="15" x14ac:dyDescent="0.2">
      <c r="A54" s="21"/>
      <c r="B54" s="29">
        <v>70</v>
      </c>
      <c r="C54" s="29">
        <v>7</v>
      </c>
      <c r="D54" s="120" t="s">
        <v>250</v>
      </c>
      <c r="E54" s="146">
        <f>COUNTIFS('Details-Products'!$C$7:$C$299988,$C54,'Details-Products'!$D$7:$D$299988,$B54,'Details-Products'!$BM$7:$BM$299988,$E$10)</f>
        <v>0</v>
      </c>
      <c r="F54" s="147">
        <f>COUNTIFS('Details-Products'!$C$7:$C$299988,$C54,'Details-Products'!$D$7:$D$299988,$B54,'Details-Products'!$BM$7:$BM$299988,$F$10, 'Details-Products'!$Y$7:$Y$299988,"Yes")</f>
        <v>0</v>
      </c>
      <c r="G54" s="148">
        <f>SUMIFS('Details-Products'!$AA$7:$AA$299988,'Details-Products'!$C$7:$C$299988,$C54,'Details-Products'!$D$7:$D$299988,$B54,'Details-Products'!$BM$7:$BM$299988,$G$10, 'Details-Products'!$Y$7:$Y$299988,"Yes")</f>
        <v>0</v>
      </c>
      <c r="H54" s="146">
        <f>COUNTIFS('Details-Products'!$C$7:$C$299988,$C54,'Details-Products'!$D$7:$D$299988,$B54,'Details-Products'!$BM$7:$BM$299988,$H$10)</f>
        <v>0</v>
      </c>
      <c r="I54" s="147">
        <f>COUNTIFS('Details-Products'!$C$7:$C$299988,$C54,'Details-Products'!$D$7:$D$299988,$B54,'Details-Products'!$BM$7:$BM$299988,$I$10, 'Details-Products'!$Y$7:$Y$299988,"Yes")</f>
        <v>0</v>
      </c>
      <c r="J54" s="148">
        <f>SUMIFS('Details-Products'!$AA$7:$AA$299988,'Details-Products'!$C$7:$C$299988,$C54,'Details-Products'!$D$7:$D$299988,$B54,'Details-Products'!$BM$7:$BM$299988,$J$10, 'Details-Products'!$Y$7:$Y$299988,"Yes")</f>
        <v>0</v>
      </c>
      <c r="K54" s="146">
        <f>COUNTIFS('Details-Products'!$C$7:$C$299988,$C54,'Details-Products'!$D$7:$D$299988,$B54,'Details-Products'!$BM$7:$BM$299988,$K$10)</f>
        <v>0</v>
      </c>
      <c r="L54" s="147">
        <f>COUNTIFS('Details-Products'!$C$7:$C$299988,$C54,'Details-Products'!$D$7:$D$299988,$B54,'Details-Products'!$BM$7:$BM$299988,$L$10, 'Details-Products'!$Y$7:$Y$299988,"Yes")</f>
        <v>0</v>
      </c>
      <c r="M54" s="148">
        <f>SUMIFS('Details-Products'!$AA$7:$AA$299988,'Details-Products'!$C$7:$C$299988,$C54,'Details-Products'!$D$7:$D$299988,$B54,'Details-Products'!$BM$7:$BM$299988,$M$10, 'Details-Products'!$Y$7:$Y$299988,"Yes")</f>
        <v>0</v>
      </c>
      <c r="N54" s="120">
        <f t="shared" si="75"/>
        <v>0</v>
      </c>
      <c r="O54" s="341">
        <f t="shared" si="76"/>
        <v>0</v>
      </c>
      <c r="P54" s="336">
        <f t="shared" si="77"/>
        <v>0</v>
      </c>
      <c r="Q54" s="336">
        <f>VLOOKUP(B54,Ttl_Inv!$A:$E,4,FALSE)</f>
        <v>0</v>
      </c>
      <c r="R54" s="101" t="str">
        <f t="shared" si="20"/>
        <v>-</v>
      </c>
      <c r="S54" s="86">
        <f>IFERROR(SUMIFS(Inactive_UPC!$T:$T,Inactive_UPC!$D:$D,$B54),"0")</f>
        <v>0</v>
      </c>
      <c r="T54" s="110" t="str">
        <f t="shared" si="8"/>
        <v>-</v>
      </c>
      <c r="U54" s="91">
        <f t="shared" si="15"/>
        <v>0</v>
      </c>
      <c r="V54" s="114" t="str">
        <f t="shared" si="9"/>
        <v>-</v>
      </c>
      <c r="W54" s="244">
        <f t="shared" si="121"/>
        <v>0</v>
      </c>
      <c r="X54" s="245">
        <f t="shared" si="121"/>
        <v>0</v>
      </c>
      <c r="Y54" s="246">
        <f t="shared" si="121"/>
        <v>0</v>
      </c>
      <c r="Z54" s="244">
        <f>COUNTIFS('Details-Products'!$C$7:$C$299988,$C54,'Details-Products'!$D$7:$D$299988,$B54,'Details-Products'!$BM$7:$BM$299988,$Z$10)</f>
        <v>0</v>
      </c>
      <c r="AA54" s="245">
        <f>COUNTIFS('Details-Products'!$C$7:$C$299988,$C54,'Details-Products'!$D$7:$D$299988,$B54,'Details-Products'!$BM$7:$BM$299988,$AA$10, 'Details-Products'!$Y$7:$Y$299988,"Yes")</f>
        <v>0</v>
      </c>
      <c r="AB54" s="247">
        <f>SUMIFS('Details-Products'!$AA$7:$AA$299988,'Details-Products'!$C$7:$C$299988,$C54,'Details-Products'!$D$7:$D$299988,$B54,'Details-Products'!$BM$7:$BM$299988,$AB$10, 'Details-Products'!$Y$7:$Y$299988,"Yes")</f>
        <v>0</v>
      </c>
      <c r="AC54" s="244">
        <f>COUNTIFS('Details-Products'!$C$7:$C$299988,$C54,'Details-Products'!$D$7:$D$299988,$B54,'Details-Products'!$BM$7:$BM$299988,$AC$10)</f>
        <v>0</v>
      </c>
      <c r="AD54" s="245">
        <f>COUNTIFS('Details-Products'!$C$7:$C$299988,$C54,'Details-Products'!$D$7:$D$299988,$B54,'Details-Products'!$BM$7:$BM$299988,$AD$10, 'Details-Products'!$Y$7:$Y$299988,"Yes")</f>
        <v>0</v>
      </c>
      <c r="AE54" s="247">
        <f>SUMIFS('Details-Products'!$AA$7:$AA$299988,'Details-Products'!$C$7:$C$299988,$C54,'Details-Products'!$D$7:$D$299988,$B54,'Details-Products'!$BM$7:$BM$299988,$AE$10, 'Details-Products'!$Y$7:$Y$299988,"Yes")</f>
        <v>0</v>
      </c>
      <c r="AF54" s="244">
        <f>COUNTIFS('Details-Products'!$C$7:$C$299988,$C54,'Details-Products'!$D$7:$D$299988,$B54,'Details-Products'!$BM$7:$BM$299988,$AF$10)</f>
        <v>0</v>
      </c>
      <c r="AG54" s="245">
        <f>COUNTIFS('Details-Products'!$C$7:$C$299988,$C54,'Details-Products'!$D$7:$D$299988,$B54,'Details-Products'!$BM$7:$BM$299988,$AG$10, 'Details-Products'!$Y$7:$Y$299988,"Yes")</f>
        <v>0</v>
      </c>
      <c r="AH54" s="247">
        <f>SUMIFS('Details-Products'!$AA$7:$AA$299988,'Details-Products'!$C$7:$C$299988,$C54,'Details-Products'!$D$7:$D$299988,$B54,'Details-Products'!$BM$7:$BM$299988,$AH$10, 'Details-Products'!$Y$7:$Y$299988,"Yes")</f>
        <v>0</v>
      </c>
      <c r="AI54" s="244">
        <f>COUNTIFS('Details-Products'!$C$7:$C$299988,$C54,'Details-Products'!$D$7:$D$299988,$B54,'Details-Products'!$BM$7:$BM$299988,$AI$10)</f>
        <v>0</v>
      </c>
      <c r="AJ54" s="245">
        <f>COUNTIFS('Details-Products'!$C$7:$C$299988,$C54,'Details-Products'!$D$7:$D$299988,$B54,'Details-Products'!$BM$7:$BM$299988,$AJ$10, 'Details-Products'!$Y$7:$Y$299988,"Yes")</f>
        <v>0</v>
      </c>
      <c r="AK54" s="247">
        <f>SUMIFS('Details-Products'!$AA$7:$AA$299988,'Details-Products'!$C$7:$C$299988,$C54,'Details-Products'!$D$7:$D$299988,$B54,'Details-Products'!$BM$7:$BM$299988,$AK$10, 'Details-Products'!$Y$7:$Y$299988,"Yes")</f>
        <v>0</v>
      </c>
      <c r="AL54" s="244">
        <f>COUNTIFS('Details-Products'!$C$7:$C$299988,$C54,'Details-Products'!$D$7:$D$299988,$B54,'Details-Products'!$BM$7:$BM$299988,$AL$10)</f>
        <v>0</v>
      </c>
      <c r="AM54" s="245">
        <f>COUNTIFS('Details-Products'!$C$7:$C$299988,$C54,'Details-Products'!$D$7:$D$299988,$B54,'Details-Products'!$BM$7:$BM$299988,$AM$10, 'Details-Products'!$Y$7:$Y$299988,"Yes")</f>
        <v>0</v>
      </c>
      <c r="AN54" s="247">
        <f>SUMIFS('Details-Products'!$AA$7:$AA$299988,'Details-Products'!$C$7:$C$299988,$C54,'Details-Products'!$D$7:$D$299988,$B54,'Details-Products'!$BM$7:$BM$299988,$AN$10, 'Details-Products'!$Y$7:$Y$299988,"Yes")</f>
        <v>0</v>
      </c>
      <c r="AO54" s="244">
        <f>COUNTIFS('Details-Products'!$C$7:$C$299988,$C54,'Details-Products'!$D$7:$D$299988,$B54,'Details-Products'!$BM$7:$BM$299988,$AO$10)</f>
        <v>0</v>
      </c>
      <c r="AP54" s="245">
        <f>COUNTIFS('Details-Products'!$C$7:$C$299988,$C54,'Details-Products'!$D$7:$D$299988,$B54,'Details-Products'!$BM$7:$BM$299988,$AP$10, 'Details-Products'!$Y$7:$Y$299988,"Yes")</f>
        <v>0</v>
      </c>
      <c r="AQ54" s="247">
        <f>SUMIFS('Details-Products'!$AA$7:$AA$299988,'Details-Products'!$C$7:$C$299988,$C54,'Details-Products'!$D$7:$D$299988,$B54,'Details-Products'!$BM$7:$BM$299988,$AQ$10, 'Details-Products'!$Y$7:$Y$299988,"Yes")</f>
        <v>0</v>
      </c>
      <c r="AR54" s="244">
        <f t="shared" ref="AR54:AR58" si="125">AC54+AF54+AI54+AL54+AO54</f>
        <v>0</v>
      </c>
      <c r="AS54" s="245">
        <f t="shared" ref="AS54:AS58" si="126">AD54+AG54+AJ54+AM54+AP54</f>
        <v>0</v>
      </c>
      <c r="AT54" s="246">
        <f t="shared" ref="AT54:AT58" si="127">AE54+AH54+AK54+AN54+AQ54</f>
        <v>0</v>
      </c>
      <c r="AU54" s="244">
        <f>COUNTIFS('Details-Products'!$C$7:$C$299988,$C54,'Details-Products'!$D$7:$D$299988,$B54,'Details-Products'!$BM$7:$BM$299988,$AU$10)</f>
        <v>0</v>
      </c>
      <c r="AV54" s="245">
        <f>COUNTIFS('Details-Products'!$C$7:$C$299988,$C54,'Details-Products'!$D$7:$D$299988,$B54,'Details-Products'!$BM$7:$BM$299988,$AV$10, 'Details-Products'!$Y$7:$Y$299988,"Yes")</f>
        <v>0</v>
      </c>
      <c r="AW54" s="247">
        <f>SUMIFS('Details-Products'!$AA$7:$AA$299988,'Details-Products'!$C$7:$C$299988,$C54,'Details-Products'!$D$7:$D$299988,$B54,'Details-Products'!$BM$7:$BM$299988,$AW$10, 'Details-Products'!$Y$7:$Y$299988,"Yes")</f>
        <v>0</v>
      </c>
      <c r="AX54" s="244">
        <f>COUNTIFS('Details-Products'!$C$7:$C$299988,$C54,'Details-Products'!$D$7:$D$299988,$B54,'Details-Products'!$BM$7:$BM$299988,$AX$10)</f>
        <v>0</v>
      </c>
      <c r="AY54" s="245">
        <f>COUNTIFS('Details-Products'!$C$7:$C$299988,$C54,'Details-Products'!$D$7:$D$299988,$B54,'Details-Products'!$BM$7:$BM$299988,$AY$10, 'Details-Products'!$Y$7:$Y$299988,"Yes")</f>
        <v>0</v>
      </c>
      <c r="AZ54" s="247">
        <f>SUMIFS('Details-Products'!$AA$7:$AA$299988,'Details-Products'!$C$7:$C$299988,$C54,'Details-Products'!$D$7:$D$299988,$B54,'Details-Products'!$BM$7:$BM$299988,$AZ$10, 'Details-Products'!$Y$7:$Y$299988,"Yes")</f>
        <v>0</v>
      </c>
      <c r="BA54" s="244">
        <f>COUNTIFS('Details-Products'!$C$7:$C$299988,$C54,'Details-Products'!$D$7:$D$299988,$B54,'Details-Products'!$BM$7:$BM$299988,$BA$10)</f>
        <v>0</v>
      </c>
      <c r="BB54" s="245">
        <f>COUNTIFS('Details-Products'!$C$7:$C$299988,$C54,'Details-Products'!$D$7:$D$299988,$B54,'Details-Products'!$BM$7:$BM$299988,$BB$10, 'Details-Products'!$Y$7:$Y$299988,"Yes")</f>
        <v>0</v>
      </c>
      <c r="BC54" s="247">
        <f>SUMIFS('Details-Products'!$AA$7:$AA$299988,'Details-Products'!$C$7:$C$299988,$C54,'Details-Products'!$D$7:$D$299988,$B54,'Details-Products'!$BM$7:$BM$299988,$BC$10, 'Details-Products'!$Y$7:$Y$299988,"Yes")</f>
        <v>0</v>
      </c>
      <c r="BD54" s="244">
        <f>COUNTIFS('Details-Products'!$C$7:$C$299988,$C54,'Details-Products'!$D$7:$D$299988,$B54,'Details-Products'!$BM$7:$BM$299988,$BD$10)</f>
        <v>0</v>
      </c>
      <c r="BE54" s="245">
        <f>COUNTIFS('Details-Products'!$C$7:$C$299988,$C54,'Details-Products'!$D$7:$D$299988,$B54,'Details-Products'!$BM$7:$BM$299988,$BE$10, 'Details-Products'!$Y$7:$Y$299988,"Yes")</f>
        <v>0</v>
      </c>
      <c r="BF54" s="247">
        <f>SUMIFS('Details-Products'!$AA$7:$AA$299988,'Details-Products'!$C$7:$C$299988,$C54,'Details-Products'!$D$7:$D$299988,$B54,'Details-Products'!$BM$7:$BM$299988,$BF$10, 'Details-Products'!$Y$7:$Y$299988,"Yes")</f>
        <v>0</v>
      </c>
      <c r="BG54" s="244">
        <f>COUNTIFS('Details-Products'!$C$7:$C$299988,$C54,'Details-Products'!$D$7:$D$299988,$B54,'Details-Products'!$BM$7:$BM$299988,$BG$10)</f>
        <v>0</v>
      </c>
      <c r="BH54" s="245">
        <f>COUNTIFS('Details-Products'!$C$7:$C$299988,$C54,'Details-Products'!$D$7:$D$299988,$B54,'Details-Products'!$BM$7:$BM$299988,$BH$10, 'Details-Products'!$Y$7:$Y$299988,"Yes")</f>
        <v>0</v>
      </c>
      <c r="BI54" s="247">
        <f>SUMIFS('Details-Products'!$AA$7:$AA$299988,'Details-Products'!$C$7:$C$299988,$C54,'Details-Products'!$D$7:$D$299988,$B54,'Details-Products'!$BM$7:$BM$299988,$BI$10, 'Details-Products'!$Y$7:$Y$299988,"Yes")</f>
        <v>0</v>
      </c>
      <c r="BJ54" s="244">
        <f>COUNTIFS('Details-Products'!$C$7:$C$299988,$C54,'Details-Products'!$D$7:$D$299988,$B54,'Details-Products'!$BM$7:$BM$299988,$BJ$10)</f>
        <v>0</v>
      </c>
      <c r="BK54" s="245">
        <f>COUNTIFS('Details-Products'!$C$7:$C$299988,$C54,'Details-Products'!$D$7:$D$299988,$B54,'Details-Products'!$BM$7:$BM$299988,$BK$10, 'Details-Products'!$Y$7:$Y$299988,"Yes")</f>
        <v>0</v>
      </c>
      <c r="BL54" s="247">
        <f>SUMIFS('Details-Products'!$AA$7:$AA$299988,'Details-Products'!$C$7:$C$299988,$C54,'Details-Products'!$D$7:$D$299988,$B54,'Details-Products'!$BM$7:$BM$299988,$BL$10, 'Details-Products'!$Y$7:$Y$299988,"Yes")</f>
        <v>0</v>
      </c>
      <c r="BM54" s="245">
        <f t="shared" si="118"/>
        <v>0</v>
      </c>
      <c r="BN54" s="245">
        <f t="shared" si="119"/>
        <v>0</v>
      </c>
      <c r="BO54" s="248">
        <f t="shared" si="120"/>
        <v>0</v>
      </c>
    </row>
    <row r="55" spans="1:67" ht="15" x14ac:dyDescent="0.2">
      <c r="A55" s="27"/>
      <c r="B55" s="29">
        <v>72</v>
      </c>
      <c r="C55" s="29">
        <v>7</v>
      </c>
      <c r="D55" s="119" t="s">
        <v>484</v>
      </c>
      <c r="E55" s="146">
        <f>COUNTIFS('Details-Products'!$C$7:$C$299988,$C55,'Details-Products'!$D$7:$D$299988,$B55,'Details-Products'!$BM$7:$BM$299988,$E$10)</f>
        <v>0</v>
      </c>
      <c r="F55" s="147">
        <f>COUNTIFS('Details-Products'!$C$7:$C$299988,$C55,'Details-Products'!$D$7:$D$299988,$B55,'Details-Products'!$BM$7:$BM$299988,$F$10, 'Details-Products'!$Y$7:$Y$299988,"Yes")</f>
        <v>0</v>
      </c>
      <c r="G55" s="148">
        <f>SUMIFS('Details-Products'!$AA$7:$AA$299988,'Details-Products'!$C$7:$C$299988,$C55,'Details-Products'!$D$7:$D$299988,$B55,'Details-Products'!$BM$7:$BM$299988,$G$10, 'Details-Products'!$Y$7:$Y$299988,"Yes")</f>
        <v>0</v>
      </c>
      <c r="H55" s="146">
        <f>COUNTIFS('Details-Products'!$C$7:$C$299988,$C55,'Details-Products'!$D$7:$D$299988,$B55,'Details-Products'!$BM$7:$BM$299988,$H$10)</f>
        <v>0</v>
      </c>
      <c r="I55" s="147">
        <f>COUNTIFS('Details-Products'!$C$7:$C$299988,$C55,'Details-Products'!$D$7:$D$299988,$B55,'Details-Products'!$BM$7:$BM$299988,$I$10, 'Details-Products'!$Y$7:$Y$299988,"Yes")</f>
        <v>0</v>
      </c>
      <c r="J55" s="148">
        <f>SUMIFS('Details-Products'!$AA$7:$AA$299988,'Details-Products'!$C$7:$C$299988,$C55,'Details-Products'!$D$7:$D$299988,$B55,'Details-Products'!$BM$7:$BM$299988,$J$10, 'Details-Products'!$Y$7:$Y$299988,"Yes")</f>
        <v>0</v>
      </c>
      <c r="K55" s="146">
        <f>COUNTIFS('Details-Products'!$C$7:$C$299988,$C55,'Details-Products'!$D$7:$D$299988,$B55,'Details-Products'!$BM$7:$BM$299988,$K$10)</f>
        <v>0</v>
      </c>
      <c r="L55" s="147">
        <f>COUNTIFS('Details-Products'!$C$7:$C$299988,$C55,'Details-Products'!$D$7:$D$299988,$B55,'Details-Products'!$BM$7:$BM$299988,$L$10, 'Details-Products'!$Y$7:$Y$299988,"Yes")</f>
        <v>0</v>
      </c>
      <c r="M55" s="148">
        <f>SUMIFS('Details-Products'!$AA$7:$AA$299988,'Details-Products'!$C$7:$C$299988,$C55,'Details-Products'!$D$7:$D$299988,$B55,'Details-Products'!$BM$7:$BM$299988,$M$10, 'Details-Products'!$Y$7:$Y$299988,"Yes")</f>
        <v>0</v>
      </c>
      <c r="N55" s="119">
        <f t="shared" si="75"/>
        <v>0</v>
      </c>
      <c r="O55" s="340">
        <f t="shared" si="76"/>
        <v>0</v>
      </c>
      <c r="P55" s="335">
        <f t="shared" si="77"/>
        <v>0</v>
      </c>
      <c r="Q55" s="335">
        <f>VLOOKUP(B55,Ttl_Inv!$A:$E,4,FALSE)</f>
        <v>0</v>
      </c>
      <c r="R55" s="100" t="str">
        <f t="shared" si="20"/>
        <v>-</v>
      </c>
      <c r="S55" s="81">
        <f>IFERROR(SUMIFS(Inactive_UPC!$T:$T,Inactive_UPC!$D:$D,$B55),"0")</f>
        <v>0</v>
      </c>
      <c r="T55" s="111" t="str">
        <f t="shared" si="8"/>
        <v>-</v>
      </c>
      <c r="U55" s="92">
        <f t="shared" si="15"/>
        <v>0</v>
      </c>
      <c r="V55" s="115" t="str">
        <f t="shared" si="9"/>
        <v>-</v>
      </c>
      <c r="W55" s="244">
        <f t="shared" si="121"/>
        <v>0</v>
      </c>
      <c r="X55" s="245">
        <f t="shared" si="121"/>
        <v>0</v>
      </c>
      <c r="Y55" s="246">
        <f t="shared" si="121"/>
        <v>0</v>
      </c>
      <c r="Z55" s="244">
        <f>COUNTIFS('Details-Products'!$C$7:$C$299988,$C55,'Details-Products'!$D$7:$D$299988,$B55,'Details-Products'!$BM$7:$BM$299988,$Z$10)</f>
        <v>0</v>
      </c>
      <c r="AA55" s="245">
        <f>COUNTIFS('Details-Products'!$C$7:$C$299988,$C55,'Details-Products'!$D$7:$D$299988,$B55,'Details-Products'!$BM$7:$BM$299988,$AA$10, 'Details-Products'!$Y$7:$Y$299988,"Yes")</f>
        <v>0</v>
      </c>
      <c r="AB55" s="247">
        <f>SUMIFS('Details-Products'!$AA$7:$AA$299988,'Details-Products'!$C$7:$C$299988,$C55,'Details-Products'!$D$7:$D$299988,$B55,'Details-Products'!$BM$7:$BM$299988,$AB$10, 'Details-Products'!$Y$7:$Y$299988,"Yes")</f>
        <v>0</v>
      </c>
      <c r="AC55" s="244">
        <f>COUNTIFS('Details-Products'!$C$7:$C$299988,$C55,'Details-Products'!$D$7:$D$299988,$B55,'Details-Products'!$BM$7:$BM$299988,$AC$10)</f>
        <v>0</v>
      </c>
      <c r="AD55" s="245">
        <f>COUNTIFS('Details-Products'!$C$7:$C$299988,$C55,'Details-Products'!$D$7:$D$299988,$B55,'Details-Products'!$BM$7:$BM$299988,$AD$10, 'Details-Products'!$Y$7:$Y$299988,"Yes")</f>
        <v>0</v>
      </c>
      <c r="AE55" s="247">
        <f>SUMIFS('Details-Products'!$AA$7:$AA$299988,'Details-Products'!$C$7:$C$299988,$C55,'Details-Products'!$D$7:$D$299988,$B55,'Details-Products'!$BM$7:$BM$299988,$AE$10, 'Details-Products'!$Y$7:$Y$299988,"Yes")</f>
        <v>0</v>
      </c>
      <c r="AF55" s="244">
        <f>COUNTIFS('Details-Products'!$C$7:$C$299988,$C55,'Details-Products'!$D$7:$D$299988,$B55,'Details-Products'!$BM$7:$BM$299988,$AF$10)</f>
        <v>0</v>
      </c>
      <c r="AG55" s="245">
        <f>COUNTIFS('Details-Products'!$C$7:$C$299988,$C55,'Details-Products'!$D$7:$D$299988,$B55,'Details-Products'!$BM$7:$BM$299988,$AG$10, 'Details-Products'!$Y$7:$Y$299988,"Yes")</f>
        <v>0</v>
      </c>
      <c r="AH55" s="247">
        <f>SUMIFS('Details-Products'!$AA$7:$AA$299988,'Details-Products'!$C$7:$C$299988,$C55,'Details-Products'!$D$7:$D$299988,$B55,'Details-Products'!$BM$7:$BM$299988,$AH$10, 'Details-Products'!$Y$7:$Y$299988,"Yes")</f>
        <v>0</v>
      </c>
      <c r="AI55" s="244">
        <f>COUNTIFS('Details-Products'!$C$7:$C$299988,$C55,'Details-Products'!$D$7:$D$299988,$B55,'Details-Products'!$BM$7:$BM$299988,$AI$10)</f>
        <v>0</v>
      </c>
      <c r="AJ55" s="245">
        <f>COUNTIFS('Details-Products'!$C$7:$C$299988,$C55,'Details-Products'!$D$7:$D$299988,$B55,'Details-Products'!$BM$7:$BM$299988,$AJ$10, 'Details-Products'!$Y$7:$Y$299988,"Yes")</f>
        <v>0</v>
      </c>
      <c r="AK55" s="247">
        <f>SUMIFS('Details-Products'!$AA$7:$AA$299988,'Details-Products'!$C$7:$C$299988,$C55,'Details-Products'!$D$7:$D$299988,$B55,'Details-Products'!$BM$7:$BM$299988,$AK$10, 'Details-Products'!$Y$7:$Y$299988,"Yes")</f>
        <v>0</v>
      </c>
      <c r="AL55" s="244">
        <f>COUNTIFS('Details-Products'!$C$7:$C$299988,$C55,'Details-Products'!$D$7:$D$299988,$B55,'Details-Products'!$BM$7:$BM$299988,$AL$10)</f>
        <v>0</v>
      </c>
      <c r="AM55" s="245">
        <f>COUNTIFS('Details-Products'!$C$7:$C$299988,$C55,'Details-Products'!$D$7:$D$299988,$B55,'Details-Products'!$BM$7:$BM$299988,$AM$10, 'Details-Products'!$Y$7:$Y$299988,"Yes")</f>
        <v>0</v>
      </c>
      <c r="AN55" s="247">
        <f>SUMIFS('Details-Products'!$AA$7:$AA$299988,'Details-Products'!$C$7:$C$299988,$C55,'Details-Products'!$D$7:$D$299988,$B55,'Details-Products'!$BM$7:$BM$299988,$AN$10, 'Details-Products'!$Y$7:$Y$299988,"Yes")</f>
        <v>0</v>
      </c>
      <c r="AO55" s="244">
        <f>COUNTIFS('Details-Products'!$C$7:$C$299988,$C55,'Details-Products'!$D$7:$D$299988,$B55,'Details-Products'!$BM$7:$BM$299988,$AO$10)</f>
        <v>0</v>
      </c>
      <c r="AP55" s="245">
        <f>COUNTIFS('Details-Products'!$C$7:$C$299988,$C55,'Details-Products'!$D$7:$D$299988,$B55,'Details-Products'!$BM$7:$BM$299988,$AP$10, 'Details-Products'!$Y$7:$Y$299988,"Yes")</f>
        <v>0</v>
      </c>
      <c r="AQ55" s="247">
        <f>SUMIFS('Details-Products'!$AA$7:$AA$299988,'Details-Products'!$C$7:$C$299988,$C55,'Details-Products'!$D$7:$D$299988,$B55,'Details-Products'!$BM$7:$BM$299988,$AQ$10, 'Details-Products'!$Y$7:$Y$299988,"Yes")</f>
        <v>0</v>
      </c>
      <c r="AR55" s="244">
        <f t="shared" si="125"/>
        <v>0</v>
      </c>
      <c r="AS55" s="245">
        <f t="shared" si="126"/>
        <v>0</v>
      </c>
      <c r="AT55" s="246">
        <f t="shared" si="127"/>
        <v>0</v>
      </c>
      <c r="AU55" s="244">
        <f>COUNTIFS('Details-Products'!$C$7:$C$299988,$C55,'Details-Products'!$D$7:$D$299988,$B55,'Details-Products'!$BM$7:$BM$299988,$AU$10)</f>
        <v>0</v>
      </c>
      <c r="AV55" s="245">
        <f>COUNTIFS('Details-Products'!$C$7:$C$299988,$C55,'Details-Products'!$D$7:$D$299988,$B55,'Details-Products'!$BM$7:$BM$299988,$AV$10, 'Details-Products'!$Y$7:$Y$299988,"Yes")</f>
        <v>0</v>
      </c>
      <c r="AW55" s="247">
        <f>SUMIFS('Details-Products'!$AA$7:$AA$299988,'Details-Products'!$C$7:$C$299988,$C55,'Details-Products'!$D$7:$D$299988,$B55,'Details-Products'!$BM$7:$BM$299988,$AW$10, 'Details-Products'!$Y$7:$Y$299988,"Yes")</f>
        <v>0</v>
      </c>
      <c r="AX55" s="244">
        <f>COUNTIFS('Details-Products'!$C$7:$C$299988,$C55,'Details-Products'!$D$7:$D$299988,$B55,'Details-Products'!$BM$7:$BM$299988,$AX$10)</f>
        <v>0</v>
      </c>
      <c r="AY55" s="245">
        <f>COUNTIFS('Details-Products'!$C$7:$C$299988,$C55,'Details-Products'!$D$7:$D$299988,$B55,'Details-Products'!$BM$7:$BM$299988,$AY$10, 'Details-Products'!$Y$7:$Y$299988,"Yes")</f>
        <v>0</v>
      </c>
      <c r="AZ55" s="247">
        <f>SUMIFS('Details-Products'!$AA$7:$AA$299988,'Details-Products'!$C$7:$C$299988,$C55,'Details-Products'!$D$7:$D$299988,$B55,'Details-Products'!$BM$7:$BM$299988,$AZ$10, 'Details-Products'!$Y$7:$Y$299988,"Yes")</f>
        <v>0</v>
      </c>
      <c r="BA55" s="244">
        <f>COUNTIFS('Details-Products'!$C$7:$C$299988,$C55,'Details-Products'!$D$7:$D$299988,$B55,'Details-Products'!$BM$7:$BM$299988,$BA$10)</f>
        <v>0</v>
      </c>
      <c r="BB55" s="245">
        <f>COUNTIFS('Details-Products'!$C$7:$C$299988,$C55,'Details-Products'!$D$7:$D$299988,$B55,'Details-Products'!$BM$7:$BM$299988,$BB$10, 'Details-Products'!$Y$7:$Y$299988,"Yes")</f>
        <v>0</v>
      </c>
      <c r="BC55" s="247">
        <f>SUMIFS('Details-Products'!$AA$7:$AA$299988,'Details-Products'!$C$7:$C$299988,$C55,'Details-Products'!$D$7:$D$299988,$B55,'Details-Products'!$BM$7:$BM$299988,$BC$10, 'Details-Products'!$Y$7:$Y$299988,"Yes")</f>
        <v>0</v>
      </c>
      <c r="BD55" s="244">
        <f>COUNTIFS('Details-Products'!$C$7:$C$299988,$C55,'Details-Products'!$D$7:$D$299988,$B55,'Details-Products'!$BM$7:$BM$299988,$BD$10)</f>
        <v>0</v>
      </c>
      <c r="BE55" s="245">
        <f>COUNTIFS('Details-Products'!$C$7:$C$299988,$C55,'Details-Products'!$D$7:$D$299988,$B55,'Details-Products'!$BM$7:$BM$299988,$BE$10, 'Details-Products'!$Y$7:$Y$299988,"Yes")</f>
        <v>0</v>
      </c>
      <c r="BF55" s="247">
        <f>SUMIFS('Details-Products'!$AA$7:$AA$299988,'Details-Products'!$C$7:$C$299988,$C55,'Details-Products'!$D$7:$D$299988,$B55,'Details-Products'!$BM$7:$BM$299988,$BF$10, 'Details-Products'!$Y$7:$Y$299988,"Yes")</f>
        <v>0</v>
      </c>
      <c r="BG55" s="244">
        <f>COUNTIFS('Details-Products'!$C$7:$C$299988,$C55,'Details-Products'!$D$7:$D$299988,$B55,'Details-Products'!$BM$7:$BM$299988,$BG$10)</f>
        <v>0</v>
      </c>
      <c r="BH55" s="245">
        <f>COUNTIFS('Details-Products'!$C$7:$C$299988,$C55,'Details-Products'!$D$7:$D$299988,$B55,'Details-Products'!$BM$7:$BM$299988,$BH$10, 'Details-Products'!$Y$7:$Y$299988,"Yes")</f>
        <v>0</v>
      </c>
      <c r="BI55" s="247">
        <f>SUMIFS('Details-Products'!$AA$7:$AA$299988,'Details-Products'!$C$7:$C$299988,$C55,'Details-Products'!$D$7:$D$299988,$B55,'Details-Products'!$BM$7:$BM$299988,$BI$10, 'Details-Products'!$Y$7:$Y$299988,"Yes")</f>
        <v>0</v>
      </c>
      <c r="BJ55" s="244">
        <f>COUNTIFS('Details-Products'!$C$7:$C$299988,$C55,'Details-Products'!$D$7:$D$299988,$B55,'Details-Products'!$BM$7:$BM$299988,$BJ$10)</f>
        <v>0</v>
      </c>
      <c r="BK55" s="245">
        <f>COUNTIFS('Details-Products'!$C$7:$C$299988,$C55,'Details-Products'!$D$7:$D$299988,$B55,'Details-Products'!$BM$7:$BM$299988,$BK$10, 'Details-Products'!$Y$7:$Y$299988,"Yes")</f>
        <v>0</v>
      </c>
      <c r="BL55" s="247">
        <f>SUMIFS('Details-Products'!$AA$7:$AA$299988,'Details-Products'!$C$7:$C$299988,$C55,'Details-Products'!$D$7:$D$299988,$B55,'Details-Products'!$BM$7:$BM$299988,$BL$10, 'Details-Products'!$Y$7:$Y$299988,"Yes")</f>
        <v>0</v>
      </c>
      <c r="BM55" s="245">
        <f t="shared" si="118"/>
        <v>0</v>
      </c>
      <c r="BN55" s="245">
        <f t="shared" si="119"/>
        <v>0</v>
      </c>
      <c r="BO55" s="248">
        <f t="shared" si="120"/>
        <v>0</v>
      </c>
    </row>
    <row r="56" spans="1:67" ht="15" x14ac:dyDescent="0.2">
      <c r="B56" s="29">
        <v>73</v>
      </c>
      <c r="C56" s="29">
        <v>7</v>
      </c>
      <c r="D56" s="120" t="s">
        <v>485</v>
      </c>
      <c r="E56" s="146">
        <f>COUNTIFS('Details-Products'!$C$7:$C$299988,$C56,'Details-Products'!$D$7:$D$299988,$B56,'Details-Products'!$BM$7:$BM$299988,$E$10)</f>
        <v>0</v>
      </c>
      <c r="F56" s="147">
        <f>COUNTIFS('Details-Products'!$C$7:$C$299988,$C56,'Details-Products'!$D$7:$D$299988,$B56,'Details-Products'!$BM$7:$BM$299988,$F$10, 'Details-Products'!$Y$7:$Y$299988,"Yes")</f>
        <v>0</v>
      </c>
      <c r="G56" s="148">
        <f>SUMIFS('Details-Products'!$AA$7:$AA$299988,'Details-Products'!$C$7:$C$299988,$C56,'Details-Products'!$D$7:$D$299988,$B56,'Details-Products'!$BM$7:$BM$299988,$G$10, 'Details-Products'!$Y$7:$Y$299988,"Yes")</f>
        <v>0</v>
      </c>
      <c r="H56" s="146">
        <f>COUNTIFS('Details-Products'!$C$7:$C$299988,$C56,'Details-Products'!$D$7:$D$299988,$B56,'Details-Products'!$BM$7:$BM$299988,$H$10)</f>
        <v>0</v>
      </c>
      <c r="I56" s="147">
        <f>COUNTIFS('Details-Products'!$C$7:$C$299988,$C56,'Details-Products'!$D$7:$D$299988,$B56,'Details-Products'!$BM$7:$BM$299988,$I$10, 'Details-Products'!$Y$7:$Y$299988,"Yes")</f>
        <v>0</v>
      </c>
      <c r="J56" s="148">
        <f>SUMIFS('Details-Products'!$AA$7:$AA$299988,'Details-Products'!$C$7:$C$299988,$C56,'Details-Products'!$D$7:$D$299988,$B56,'Details-Products'!$BM$7:$BM$299988,$J$10, 'Details-Products'!$Y$7:$Y$299988,"Yes")</f>
        <v>0</v>
      </c>
      <c r="K56" s="146">
        <f>COUNTIFS('Details-Products'!$C$7:$C$299988,$C56,'Details-Products'!$D$7:$D$299988,$B56,'Details-Products'!$BM$7:$BM$299988,$K$10)</f>
        <v>0</v>
      </c>
      <c r="L56" s="147">
        <f>COUNTIFS('Details-Products'!$C$7:$C$299988,$C56,'Details-Products'!$D$7:$D$299988,$B56,'Details-Products'!$BM$7:$BM$299988,$L$10, 'Details-Products'!$Y$7:$Y$299988,"Yes")</f>
        <v>0</v>
      </c>
      <c r="M56" s="148">
        <f>SUMIFS('Details-Products'!$AA$7:$AA$299988,'Details-Products'!$C$7:$C$299988,$C56,'Details-Products'!$D$7:$D$299988,$B56,'Details-Products'!$BM$7:$BM$299988,$M$10, 'Details-Products'!$Y$7:$Y$299988,"Yes")</f>
        <v>0</v>
      </c>
      <c r="N56" s="120">
        <f t="shared" si="75"/>
        <v>0</v>
      </c>
      <c r="O56" s="341">
        <f t="shared" si="76"/>
        <v>0</v>
      </c>
      <c r="P56" s="336">
        <f t="shared" si="77"/>
        <v>0</v>
      </c>
      <c r="Q56" s="336">
        <f>VLOOKUP(B56,Ttl_Inv!$A:$E,4,FALSE)</f>
        <v>0</v>
      </c>
      <c r="R56" s="101" t="str">
        <f t="shared" si="20"/>
        <v>-</v>
      </c>
      <c r="S56" s="86">
        <f>IFERROR(SUMIFS(Inactive_UPC!$T:$T,Inactive_UPC!$D:$D,$B56),"0")</f>
        <v>0</v>
      </c>
      <c r="T56" s="110" t="str">
        <f t="shared" si="8"/>
        <v>-</v>
      </c>
      <c r="U56" s="91">
        <f t="shared" si="15"/>
        <v>0</v>
      </c>
      <c r="V56" s="114" t="str">
        <f t="shared" si="9"/>
        <v>-</v>
      </c>
      <c r="W56" s="244">
        <f t="shared" si="121"/>
        <v>0</v>
      </c>
      <c r="X56" s="245">
        <f t="shared" si="121"/>
        <v>0</v>
      </c>
      <c r="Y56" s="246">
        <f t="shared" si="121"/>
        <v>0</v>
      </c>
      <c r="Z56" s="244">
        <f>COUNTIFS('Details-Products'!$C$7:$C$299988,$C56,'Details-Products'!$D$7:$D$299988,$B56,'Details-Products'!$BM$7:$BM$299988,$Z$10)</f>
        <v>0</v>
      </c>
      <c r="AA56" s="245">
        <f>COUNTIFS('Details-Products'!$C$7:$C$299988,$C56,'Details-Products'!$D$7:$D$299988,$B56,'Details-Products'!$BM$7:$BM$299988,$AA$10, 'Details-Products'!$Y$7:$Y$299988,"Yes")</f>
        <v>0</v>
      </c>
      <c r="AB56" s="247">
        <f>SUMIFS('Details-Products'!$AA$7:$AA$299988,'Details-Products'!$C$7:$C$299988,$C56,'Details-Products'!$D$7:$D$299988,$B56,'Details-Products'!$BM$7:$BM$299988,$AB$10, 'Details-Products'!$Y$7:$Y$299988,"Yes")</f>
        <v>0</v>
      </c>
      <c r="AC56" s="244">
        <f>COUNTIFS('Details-Products'!$C$7:$C$299988,$C56,'Details-Products'!$D$7:$D$299988,$B56,'Details-Products'!$BM$7:$BM$299988,$AC$10)</f>
        <v>0</v>
      </c>
      <c r="AD56" s="245">
        <f>COUNTIFS('Details-Products'!$C$7:$C$299988,$C56,'Details-Products'!$D$7:$D$299988,$B56,'Details-Products'!$BM$7:$BM$299988,$AD$10, 'Details-Products'!$Y$7:$Y$299988,"Yes")</f>
        <v>0</v>
      </c>
      <c r="AE56" s="247">
        <f>SUMIFS('Details-Products'!$AA$7:$AA$299988,'Details-Products'!$C$7:$C$299988,$C56,'Details-Products'!$D$7:$D$299988,$B56,'Details-Products'!$BM$7:$BM$299988,$AE$10, 'Details-Products'!$Y$7:$Y$299988,"Yes")</f>
        <v>0</v>
      </c>
      <c r="AF56" s="244">
        <f>COUNTIFS('Details-Products'!$C$7:$C$299988,$C56,'Details-Products'!$D$7:$D$299988,$B56,'Details-Products'!$BM$7:$BM$299988,$AF$10)</f>
        <v>0</v>
      </c>
      <c r="AG56" s="245">
        <f>COUNTIFS('Details-Products'!$C$7:$C$299988,$C56,'Details-Products'!$D$7:$D$299988,$B56,'Details-Products'!$BM$7:$BM$299988,$AG$10, 'Details-Products'!$Y$7:$Y$299988,"Yes")</f>
        <v>0</v>
      </c>
      <c r="AH56" s="247">
        <f>SUMIFS('Details-Products'!$AA$7:$AA$299988,'Details-Products'!$C$7:$C$299988,$C56,'Details-Products'!$D$7:$D$299988,$B56,'Details-Products'!$BM$7:$BM$299988,$AH$10, 'Details-Products'!$Y$7:$Y$299988,"Yes")</f>
        <v>0</v>
      </c>
      <c r="AI56" s="244">
        <f>COUNTIFS('Details-Products'!$C$7:$C$299988,$C56,'Details-Products'!$D$7:$D$299988,$B56,'Details-Products'!$BM$7:$BM$299988,$AI$10)</f>
        <v>0</v>
      </c>
      <c r="AJ56" s="245">
        <f>COUNTIFS('Details-Products'!$C$7:$C$299988,$C56,'Details-Products'!$D$7:$D$299988,$B56,'Details-Products'!$BM$7:$BM$299988,$AJ$10, 'Details-Products'!$Y$7:$Y$299988,"Yes")</f>
        <v>0</v>
      </c>
      <c r="AK56" s="247">
        <f>SUMIFS('Details-Products'!$AA$7:$AA$299988,'Details-Products'!$C$7:$C$299988,$C56,'Details-Products'!$D$7:$D$299988,$B56,'Details-Products'!$BM$7:$BM$299988,$AK$10, 'Details-Products'!$Y$7:$Y$299988,"Yes")</f>
        <v>0</v>
      </c>
      <c r="AL56" s="244">
        <f>COUNTIFS('Details-Products'!$C$7:$C$299988,$C56,'Details-Products'!$D$7:$D$299988,$B56,'Details-Products'!$BM$7:$BM$299988,$AL$10)</f>
        <v>0</v>
      </c>
      <c r="AM56" s="245">
        <f>COUNTIFS('Details-Products'!$C$7:$C$299988,$C56,'Details-Products'!$D$7:$D$299988,$B56,'Details-Products'!$BM$7:$BM$299988,$AM$10, 'Details-Products'!$Y$7:$Y$299988,"Yes")</f>
        <v>0</v>
      </c>
      <c r="AN56" s="247">
        <f>SUMIFS('Details-Products'!$AA$7:$AA$299988,'Details-Products'!$C$7:$C$299988,$C56,'Details-Products'!$D$7:$D$299988,$B56,'Details-Products'!$BM$7:$BM$299988,$AN$10, 'Details-Products'!$Y$7:$Y$299988,"Yes")</f>
        <v>0</v>
      </c>
      <c r="AO56" s="244">
        <f>COUNTIFS('Details-Products'!$C$7:$C$299988,$C56,'Details-Products'!$D$7:$D$299988,$B56,'Details-Products'!$BM$7:$BM$299988,$AO$10)</f>
        <v>0</v>
      </c>
      <c r="AP56" s="245">
        <f>COUNTIFS('Details-Products'!$C$7:$C$299988,$C56,'Details-Products'!$D$7:$D$299988,$B56,'Details-Products'!$BM$7:$BM$299988,$AP$10, 'Details-Products'!$Y$7:$Y$299988,"Yes")</f>
        <v>0</v>
      </c>
      <c r="AQ56" s="247">
        <f>SUMIFS('Details-Products'!$AA$7:$AA$299988,'Details-Products'!$C$7:$C$299988,$C56,'Details-Products'!$D$7:$D$299988,$B56,'Details-Products'!$BM$7:$BM$299988,$AQ$10, 'Details-Products'!$Y$7:$Y$299988,"Yes")</f>
        <v>0</v>
      </c>
      <c r="AR56" s="244">
        <f t="shared" si="125"/>
        <v>0</v>
      </c>
      <c r="AS56" s="245">
        <f t="shared" si="126"/>
        <v>0</v>
      </c>
      <c r="AT56" s="246">
        <f t="shared" si="127"/>
        <v>0</v>
      </c>
      <c r="AU56" s="244">
        <f>COUNTIFS('Details-Products'!$C$7:$C$299988,$C56,'Details-Products'!$D$7:$D$299988,$B56,'Details-Products'!$BM$7:$BM$299988,$AU$10)</f>
        <v>0</v>
      </c>
      <c r="AV56" s="245">
        <f>COUNTIFS('Details-Products'!$C$7:$C$299988,$C56,'Details-Products'!$D$7:$D$299988,$B56,'Details-Products'!$BM$7:$BM$299988,$AV$10, 'Details-Products'!$Y$7:$Y$299988,"Yes")</f>
        <v>0</v>
      </c>
      <c r="AW56" s="247">
        <f>SUMIFS('Details-Products'!$AA$7:$AA$299988,'Details-Products'!$C$7:$C$299988,$C56,'Details-Products'!$D$7:$D$299988,$B56,'Details-Products'!$BM$7:$BM$299988,$AW$10, 'Details-Products'!$Y$7:$Y$299988,"Yes")</f>
        <v>0</v>
      </c>
      <c r="AX56" s="244">
        <f>COUNTIFS('Details-Products'!$C$7:$C$299988,$C56,'Details-Products'!$D$7:$D$299988,$B56,'Details-Products'!$BM$7:$BM$299988,$AX$10)</f>
        <v>0</v>
      </c>
      <c r="AY56" s="245">
        <f>COUNTIFS('Details-Products'!$C$7:$C$299988,$C56,'Details-Products'!$D$7:$D$299988,$B56,'Details-Products'!$BM$7:$BM$299988,$AY$10, 'Details-Products'!$Y$7:$Y$299988,"Yes")</f>
        <v>0</v>
      </c>
      <c r="AZ56" s="247">
        <f>SUMIFS('Details-Products'!$AA$7:$AA$299988,'Details-Products'!$C$7:$C$299988,$C56,'Details-Products'!$D$7:$D$299988,$B56,'Details-Products'!$BM$7:$BM$299988,$AZ$10, 'Details-Products'!$Y$7:$Y$299988,"Yes")</f>
        <v>0</v>
      </c>
      <c r="BA56" s="244">
        <f>COUNTIFS('Details-Products'!$C$7:$C$299988,$C56,'Details-Products'!$D$7:$D$299988,$B56,'Details-Products'!$BM$7:$BM$299988,$BA$10)</f>
        <v>0</v>
      </c>
      <c r="BB56" s="245">
        <f>COUNTIFS('Details-Products'!$C$7:$C$299988,$C56,'Details-Products'!$D$7:$D$299988,$B56,'Details-Products'!$BM$7:$BM$299988,$BB$10, 'Details-Products'!$Y$7:$Y$299988,"Yes")</f>
        <v>0</v>
      </c>
      <c r="BC56" s="247">
        <f>SUMIFS('Details-Products'!$AA$7:$AA$299988,'Details-Products'!$C$7:$C$299988,$C56,'Details-Products'!$D$7:$D$299988,$B56,'Details-Products'!$BM$7:$BM$299988,$BC$10, 'Details-Products'!$Y$7:$Y$299988,"Yes")</f>
        <v>0</v>
      </c>
      <c r="BD56" s="244">
        <f>COUNTIFS('Details-Products'!$C$7:$C$299988,$C56,'Details-Products'!$D$7:$D$299988,$B56,'Details-Products'!$BM$7:$BM$299988,$BD$10)</f>
        <v>0</v>
      </c>
      <c r="BE56" s="245">
        <f>COUNTIFS('Details-Products'!$C$7:$C$299988,$C56,'Details-Products'!$D$7:$D$299988,$B56,'Details-Products'!$BM$7:$BM$299988,$BE$10, 'Details-Products'!$Y$7:$Y$299988,"Yes")</f>
        <v>0</v>
      </c>
      <c r="BF56" s="247">
        <f>SUMIFS('Details-Products'!$AA$7:$AA$299988,'Details-Products'!$C$7:$C$299988,$C56,'Details-Products'!$D$7:$D$299988,$B56,'Details-Products'!$BM$7:$BM$299988,$BF$10, 'Details-Products'!$Y$7:$Y$299988,"Yes")</f>
        <v>0</v>
      </c>
      <c r="BG56" s="244">
        <f>COUNTIFS('Details-Products'!$C$7:$C$299988,$C56,'Details-Products'!$D$7:$D$299988,$B56,'Details-Products'!$BM$7:$BM$299988,$BG$10)</f>
        <v>0</v>
      </c>
      <c r="BH56" s="245">
        <f>COUNTIFS('Details-Products'!$C$7:$C$299988,$C56,'Details-Products'!$D$7:$D$299988,$B56,'Details-Products'!$BM$7:$BM$299988,$BH$10, 'Details-Products'!$Y$7:$Y$299988,"Yes")</f>
        <v>0</v>
      </c>
      <c r="BI56" s="247">
        <f>SUMIFS('Details-Products'!$AA$7:$AA$299988,'Details-Products'!$C$7:$C$299988,$C56,'Details-Products'!$D$7:$D$299988,$B56,'Details-Products'!$BM$7:$BM$299988,$BI$10, 'Details-Products'!$Y$7:$Y$299988,"Yes")</f>
        <v>0</v>
      </c>
      <c r="BJ56" s="244">
        <f>COUNTIFS('Details-Products'!$C$7:$C$299988,$C56,'Details-Products'!$D$7:$D$299988,$B56,'Details-Products'!$BM$7:$BM$299988,$BJ$10)</f>
        <v>0</v>
      </c>
      <c r="BK56" s="245">
        <f>COUNTIFS('Details-Products'!$C$7:$C$299988,$C56,'Details-Products'!$D$7:$D$299988,$B56,'Details-Products'!$BM$7:$BM$299988,$BK$10, 'Details-Products'!$Y$7:$Y$299988,"Yes")</f>
        <v>0</v>
      </c>
      <c r="BL56" s="247">
        <f>SUMIFS('Details-Products'!$AA$7:$AA$299988,'Details-Products'!$C$7:$C$299988,$C56,'Details-Products'!$D$7:$D$299988,$B56,'Details-Products'!$BM$7:$BM$299988,$BL$10, 'Details-Products'!$Y$7:$Y$299988,"Yes")</f>
        <v>0</v>
      </c>
      <c r="BM56" s="245">
        <f t="shared" si="118"/>
        <v>0</v>
      </c>
      <c r="BN56" s="245">
        <f t="shared" si="119"/>
        <v>0</v>
      </c>
      <c r="BO56" s="248">
        <f t="shared" si="120"/>
        <v>0</v>
      </c>
    </row>
    <row r="57" spans="1:67" ht="15" x14ac:dyDescent="0.2">
      <c r="B57" s="29">
        <v>75</v>
      </c>
      <c r="C57" s="29">
        <v>7</v>
      </c>
      <c r="D57" s="119" t="s">
        <v>486</v>
      </c>
      <c r="E57" s="146">
        <f>COUNTIFS('Details-Products'!$C$7:$C$299988,$C57,'Details-Products'!$D$7:$D$299988,$B57,'Details-Products'!$BM$7:$BM$299988,$E$10)</f>
        <v>0</v>
      </c>
      <c r="F57" s="147">
        <f>COUNTIFS('Details-Products'!$C$7:$C$299988,$C57,'Details-Products'!$D$7:$D$299988,$B57,'Details-Products'!$BM$7:$BM$299988,$F$10, 'Details-Products'!$Y$7:$Y$299988,"Yes")</f>
        <v>0</v>
      </c>
      <c r="G57" s="148">
        <f>SUMIFS('Details-Products'!$AA$7:$AA$299988,'Details-Products'!$C$7:$C$299988,$C57,'Details-Products'!$D$7:$D$299988,$B57,'Details-Products'!$BM$7:$BM$299988,$G$10, 'Details-Products'!$Y$7:$Y$299988,"Yes")</f>
        <v>0</v>
      </c>
      <c r="H57" s="146">
        <f>COUNTIFS('Details-Products'!$C$7:$C$299988,$C57,'Details-Products'!$D$7:$D$299988,$B57,'Details-Products'!$BM$7:$BM$299988,$H$10)</f>
        <v>0</v>
      </c>
      <c r="I57" s="147">
        <f>COUNTIFS('Details-Products'!$C$7:$C$299988,$C57,'Details-Products'!$D$7:$D$299988,$B57,'Details-Products'!$BM$7:$BM$299988,$I$10, 'Details-Products'!$Y$7:$Y$299988,"Yes")</f>
        <v>0</v>
      </c>
      <c r="J57" s="148">
        <f>SUMIFS('Details-Products'!$AA$7:$AA$299988,'Details-Products'!$C$7:$C$299988,$C57,'Details-Products'!$D$7:$D$299988,$B57,'Details-Products'!$BM$7:$BM$299988,$J$10, 'Details-Products'!$Y$7:$Y$299988,"Yes")</f>
        <v>0</v>
      </c>
      <c r="K57" s="146">
        <f>COUNTIFS('Details-Products'!$C$7:$C$299988,$C57,'Details-Products'!$D$7:$D$299988,$B57,'Details-Products'!$BM$7:$BM$299988,$K$10)</f>
        <v>0</v>
      </c>
      <c r="L57" s="147">
        <f>COUNTIFS('Details-Products'!$C$7:$C$299988,$C57,'Details-Products'!$D$7:$D$299988,$B57,'Details-Products'!$BM$7:$BM$299988,$L$10, 'Details-Products'!$Y$7:$Y$299988,"Yes")</f>
        <v>0</v>
      </c>
      <c r="M57" s="148">
        <f>SUMIFS('Details-Products'!$AA$7:$AA$299988,'Details-Products'!$C$7:$C$299988,$C57,'Details-Products'!$D$7:$D$299988,$B57,'Details-Products'!$BM$7:$BM$299988,$M$10, 'Details-Products'!$Y$7:$Y$299988,"Yes")</f>
        <v>0</v>
      </c>
      <c r="N57" s="119">
        <f t="shared" si="75"/>
        <v>0</v>
      </c>
      <c r="O57" s="340">
        <f t="shared" si="76"/>
        <v>0</v>
      </c>
      <c r="P57" s="335">
        <f t="shared" si="77"/>
        <v>0</v>
      </c>
      <c r="Q57" s="335">
        <f>VLOOKUP(B57,Ttl_Inv!$A:$E,4,FALSE)</f>
        <v>0</v>
      </c>
      <c r="R57" s="100" t="str">
        <f t="shared" si="20"/>
        <v>-</v>
      </c>
      <c r="S57" s="81">
        <f>IFERROR(SUMIFS(Inactive_UPC!$T:$T,Inactive_UPC!$D:$D,$B57),"0")</f>
        <v>0</v>
      </c>
      <c r="T57" s="111" t="str">
        <f t="shared" si="8"/>
        <v>-</v>
      </c>
      <c r="U57" s="92">
        <f t="shared" ref="U57" si="128">P57+S57</f>
        <v>0</v>
      </c>
      <c r="V57" s="115" t="str">
        <f t="shared" si="9"/>
        <v>-</v>
      </c>
      <c r="W57" s="244">
        <f t="shared" ref="W57" si="129">E57+H57+K57</f>
        <v>0</v>
      </c>
      <c r="X57" s="245">
        <f t="shared" ref="X57" si="130">F57+I57+L57</f>
        <v>0</v>
      </c>
      <c r="Y57" s="246">
        <f t="shared" ref="Y57" si="131">G57+J57+M57</f>
        <v>0</v>
      </c>
      <c r="Z57" s="244">
        <f>COUNTIFS('Details-Products'!$C$7:$C$299988,$C57,'Details-Products'!$D$7:$D$299988,$B57,'Details-Products'!$BM$7:$BM$299988,$Z$10)</f>
        <v>0</v>
      </c>
      <c r="AA57" s="245">
        <f>COUNTIFS('Details-Products'!$C$7:$C$299988,$C57,'Details-Products'!$D$7:$D$299988,$B57,'Details-Products'!$BM$7:$BM$299988,$AA$10, 'Details-Products'!$Y$7:$Y$299988,"Yes")</f>
        <v>0</v>
      </c>
      <c r="AB57" s="247">
        <f>SUMIFS('Details-Products'!$AA$7:$AA$299988,'Details-Products'!$C$7:$C$299988,$C57,'Details-Products'!$D$7:$D$299988,$B57,'Details-Products'!$BM$7:$BM$299988,$AB$10, 'Details-Products'!$Y$7:$Y$299988,"Yes")</f>
        <v>0</v>
      </c>
      <c r="AC57" s="244">
        <f>COUNTIFS('Details-Products'!$C$7:$C$299988,$C57,'Details-Products'!$D$7:$D$299988,$B57,'Details-Products'!$BM$7:$BM$299988,$AC$10)</f>
        <v>0</v>
      </c>
      <c r="AD57" s="245">
        <f>COUNTIFS('Details-Products'!$C$7:$C$299988,$C57,'Details-Products'!$D$7:$D$299988,$B57,'Details-Products'!$BM$7:$BM$299988,$AD$10, 'Details-Products'!$Y$7:$Y$299988,"Yes")</f>
        <v>0</v>
      </c>
      <c r="AE57" s="247">
        <f>SUMIFS('Details-Products'!$AA$7:$AA$299988,'Details-Products'!$C$7:$C$299988,$C57,'Details-Products'!$D$7:$D$299988,$B57,'Details-Products'!$BM$7:$BM$299988,$AE$10, 'Details-Products'!$Y$7:$Y$299988,"Yes")</f>
        <v>0</v>
      </c>
      <c r="AF57" s="244">
        <f>COUNTIFS('Details-Products'!$C$7:$C$299988,$C57,'Details-Products'!$D$7:$D$299988,$B57,'Details-Products'!$BM$7:$BM$299988,$AF$10)</f>
        <v>0</v>
      </c>
      <c r="AG57" s="245">
        <f>COUNTIFS('Details-Products'!$C$7:$C$299988,$C57,'Details-Products'!$D$7:$D$299988,$B57,'Details-Products'!$BM$7:$BM$299988,$AG$10, 'Details-Products'!$Y$7:$Y$299988,"Yes")</f>
        <v>0</v>
      </c>
      <c r="AH57" s="247">
        <f>SUMIFS('Details-Products'!$AA$7:$AA$299988,'Details-Products'!$C$7:$C$299988,$C57,'Details-Products'!$D$7:$D$299988,$B57,'Details-Products'!$BM$7:$BM$299988,$AH$10, 'Details-Products'!$Y$7:$Y$299988,"Yes")</f>
        <v>0</v>
      </c>
      <c r="AI57" s="244">
        <f>COUNTIFS('Details-Products'!$C$7:$C$299988,$C57,'Details-Products'!$D$7:$D$299988,$B57,'Details-Products'!$BM$7:$BM$299988,$AI$10)</f>
        <v>0</v>
      </c>
      <c r="AJ57" s="245">
        <f>COUNTIFS('Details-Products'!$C$7:$C$299988,$C57,'Details-Products'!$D$7:$D$299988,$B57,'Details-Products'!$BM$7:$BM$299988,$AJ$10, 'Details-Products'!$Y$7:$Y$299988,"Yes")</f>
        <v>0</v>
      </c>
      <c r="AK57" s="247">
        <f>SUMIFS('Details-Products'!$AA$7:$AA$299988,'Details-Products'!$C$7:$C$299988,$C57,'Details-Products'!$D$7:$D$299988,$B57,'Details-Products'!$BM$7:$BM$299988,$AK$10, 'Details-Products'!$Y$7:$Y$299988,"Yes")</f>
        <v>0</v>
      </c>
      <c r="AL57" s="244">
        <f>COUNTIFS('Details-Products'!$C$7:$C$299988,$C57,'Details-Products'!$D$7:$D$299988,$B57,'Details-Products'!$BM$7:$BM$299988,$AL$10)</f>
        <v>0</v>
      </c>
      <c r="AM57" s="245">
        <f>COUNTIFS('Details-Products'!$C$7:$C$299988,$C57,'Details-Products'!$D$7:$D$299988,$B57,'Details-Products'!$BM$7:$BM$299988,$AM$10, 'Details-Products'!$Y$7:$Y$299988,"Yes")</f>
        <v>0</v>
      </c>
      <c r="AN57" s="247">
        <f>SUMIFS('Details-Products'!$AA$7:$AA$299988,'Details-Products'!$C$7:$C$299988,$C57,'Details-Products'!$D$7:$D$299988,$B57,'Details-Products'!$BM$7:$BM$299988,$AN$10, 'Details-Products'!$Y$7:$Y$299988,"Yes")</f>
        <v>0</v>
      </c>
      <c r="AO57" s="244">
        <f>COUNTIFS('Details-Products'!$C$7:$C$299988,$C57,'Details-Products'!$D$7:$D$299988,$B57,'Details-Products'!$BM$7:$BM$299988,$AO$10)</f>
        <v>0</v>
      </c>
      <c r="AP57" s="245">
        <f>COUNTIFS('Details-Products'!$C$7:$C$299988,$C57,'Details-Products'!$D$7:$D$299988,$B57,'Details-Products'!$BM$7:$BM$299988,$AP$10, 'Details-Products'!$Y$7:$Y$299988,"Yes")</f>
        <v>0</v>
      </c>
      <c r="AQ57" s="247">
        <f>SUMIFS('Details-Products'!$AA$7:$AA$299988,'Details-Products'!$C$7:$C$299988,$C57,'Details-Products'!$D$7:$D$299988,$B57,'Details-Products'!$BM$7:$BM$299988,$AQ$10, 'Details-Products'!$Y$7:$Y$299988,"Yes")</f>
        <v>0</v>
      </c>
      <c r="AR57" s="244">
        <f t="shared" ref="AR57" si="132">AC57+AF57+AI57+AL57+AO57</f>
        <v>0</v>
      </c>
      <c r="AS57" s="245">
        <f t="shared" ref="AS57" si="133">AD57+AG57+AJ57+AM57+AP57</f>
        <v>0</v>
      </c>
      <c r="AT57" s="246">
        <f t="shared" ref="AT57" si="134">AE57+AH57+AK57+AN57+AQ57</f>
        <v>0</v>
      </c>
      <c r="AU57" s="244">
        <f>COUNTIFS('Details-Products'!$C$7:$C$299988,$C57,'Details-Products'!$D$7:$D$299988,$B57,'Details-Products'!$BM$7:$BM$299988,$AU$10)</f>
        <v>0</v>
      </c>
      <c r="AV57" s="245">
        <f>COUNTIFS('Details-Products'!$C$7:$C$299988,$C57,'Details-Products'!$D$7:$D$299988,$B57,'Details-Products'!$BM$7:$BM$299988,$AV$10, 'Details-Products'!$Y$7:$Y$299988,"Yes")</f>
        <v>0</v>
      </c>
      <c r="AW57" s="247">
        <f>SUMIFS('Details-Products'!$AA$7:$AA$299988,'Details-Products'!$C$7:$C$299988,$C57,'Details-Products'!$D$7:$D$299988,$B57,'Details-Products'!$BM$7:$BM$299988,$AW$10, 'Details-Products'!$Y$7:$Y$299988,"Yes")</f>
        <v>0</v>
      </c>
      <c r="AX57" s="244">
        <f>COUNTIFS('Details-Products'!$C$7:$C$299988,$C57,'Details-Products'!$D$7:$D$299988,$B57,'Details-Products'!$BM$7:$BM$299988,$AX$10)</f>
        <v>0</v>
      </c>
      <c r="AY57" s="245">
        <f>COUNTIFS('Details-Products'!$C$7:$C$299988,$C57,'Details-Products'!$D$7:$D$299988,$B57,'Details-Products'!$BM$7:$BM$299988,$AY$10, 'Details-Products'!$Y$7:$Y$299988,"Yes")</f>
        <v>0</v>
      </c>
      <c r="AZ57" s="247">
        <f>SUMIFS('Details-Products'!$AA$7:$AA$299988,'Details-Products'!$C$7:$C$299988,$C57,'Details-Products'!$D$7:$D$299988,$B57,'Details-Products'!$BM$7:$BM$299988,$AZ$10, 'Details-Products'!$Y$7:$Y$299988,"Yes")</f>
        <v>0</v>
      </c>
      <c r="BA57" s="244">
        <f>COUNTIFS('Details-Products'!$C$7:$C$299988,$C57,'Details-Products'!$D$7:$D$299988,$B57,'Details-Products'!$BM$7:$BM$299988,$BA$10)</f>
        <v>0</v>
      </c>
      <c r="BB57" s="245">
        <f>COUNTIFS('Details-Products'!$C$7:$C$299988,$C57,'Details-Products'!$D$7:$D$299988,$B57,'Details-Products'!$BM$7:$BM$299988,$BB$10, 'Details-Products'!$Y$7:$Y$299988,"Yes")</f>
        <v>0</v>
      </c>
      <c r="BC57" s="247">
        <f>SUMIFS('Details-Products'!$AA$7:$AA$299988,'Details-Products'!$C$7:$C$299988,$C57,'Details-Products'!$D$7:$D$299988,$B57,'Details-Products'!$BM$7:$BM$299988,$BC$10, 'Details-Products'!$Y$7:$Y$299988,"Yes")</f>
        <v>0</v>
      </c>
      <c r="BD57" s="244">
        <f>COUNTIFS('Details-Products'!$C$7:$C$299988,$C57,'Details-Products'!$D$7:$D$299988,$B57,'Details-Products'!$BM$7:$BM$299988,$BD$10)</f>
        <v>0</v>
      </c>
      <c r="BE57" s="245">
        <f>COUNTIFS('Details-Products'!$C$7:$C$299988,$C57,'Details-Products'!$D$7:$D$299988,$B57,'Details-Products'!$BM$7:$BM$299988,$BE$10, 'Details-Products'!$Y$7:$Y$299988,"Yes")</f>
        <v>0</v>
      </c>
      <c r="BF57" s="247">
        <f>SUMIFS('Details-Products'!$AA$7:$AA$299988,'Details-Products'!$C$7:$C$299988,$C57,'Details-Products'!$D$7:$D$299988,$B57,'Details-Products'!$BM$7:$BM$299988,$BF$10, 'Details-Products'!$Y$7:$Y$299988,"Yes")</f>
        <v>0</v>
      </c>
      <c r="BG57" s="244">
        <f>COUNTIFS('Details-Products'!$C$7:$C$299988,$C57,'Details-Products'!$D$7:$D$299988,$B57,'Details-Products'!$BM$7:$BM$299988,$BG$10)</f>
        <v>0</v>
      </c>
      <c r="BH57" s="245">
        <f>COUNTIFS('Details-Products'!$C$7:$C$299988,$C57,'Details-Products'!$D$7:$D$299988,$B57,'Details-Products'!$BM$7:$BM$299988,$BH$10, 'Details-Products'!$Y$7:$Y$299988,"Yes")</f>
        <v>0</v>
      </c>
      <c r="BI57" s="247">
        <f>SUMIFS('Details-Products'!$AA$7:$AA$299988,'Details-Products'!$C$7:$C$299988,$C57,'Details-Products'!$D$7:$D$299988,$B57,'Details-Products'!$BM$7:$BM$299988,$BI$10, 'Details-Products'!$Y$7:$Y$299988,"Yes")</f>
        <v>0</v>
      </c>
      <c r="BJ57" s="244">
        <f>COUNTIFS('Details-Products'!$C$7:$C$299988,$C57,'Details-Products'!$D$7:$D$299988,$B57,'Details-Products'!$BM$7:$BM$299988,$BJ$10)</f>
        <v>0</v>
      </c>
      <c r="BK57" s="245">
        <f>COUNTIFS('Details-Products'!$C$7:$C$299988,$C57,'Details-Products'!$D$7:$D$299988,$B57,'Details-Products'!$BM$7:$BM$299988,$BK$10, 'Details-Products'!$Y$7:$Y$299988,"Yes")</f>
        <v>0</v>
      </c>
      <c r="BL57" s="247">
        <f>SUMIFS('Details-Products'!$AA$7:$AA$299988,'Details-Products'!$C$7:$C$299988,$C57,'Details-Products'!$D$7:$D$299988,$B57,'Details-Products'!$BM$7:$BM$299988,$BL$10, 'Details-Products'!$Y$7:$Y$299988,"Yes")</f>
        <v>0</v>
      </c>
      <c r="BM57" s="245">
        <f t="shared" ref="BM57" si="135">BD57+BG57+BJ57</f>
        <v>0</v>
      </c>
      <c r="BN57" s="245">
        <f t="shared" ref="BN57" si="136">BE57+BH57+BK57</f>
        <v>0</v>
      </c>
      <c r="BO57" s="248">
        <f t="shared" ref="BO57" si="137">BF57+BI57+BL57</f>
        <v>0</v>
      </c>
    </row>
    <row r="58" spans="1:67" ht="15.75" thickBot="1" x14ac:dyDescent="0.25">
      <c r="B58" s="29">
        <v>79</v>
      </c>
      <c r="C58" s="29">
        <v>7</v>
      </c>
      <c r="D58" s="120" t="s">
        <v>357</v>
      </c>
      <c r="E58" s="146">
        <f>COUNTIFS('Details-Products'!$C$7:$C$299988,$C58,'Details-Products'!$D$7:$D$299988,$B58,'Details-Products'!$BM$7:$BM$299988,$E$10)</f>
        <v>0</v>
      </c>
      <c r="F58" s="147">
        <f>COUNTIFS('Details-Products'!$C$7:$C$299988,$C58,'Details-Products'!$D$7:$D$299988,$B58,'Details-Products'!$BM$7:$BM$299988,$F$10, 'Details-Products'!$Y$7:$Y$299988,"Yes")</f>
        <v>0</v>
      </c>
      <c r="G58" s="148">
        <f>SUMIFS('Details-Products'!$AA$7:$AA$299988,'Details-Products'!$C$7:$C$299988,$C58,'Details-Products'!$D$7:$D$299988,$B58,'Details-Products'!$BM$7:$BM$299988,$G$10, 'Details-Products'!$Y$7:$Y$299988,"Yes")</f>
        <v>0</v>
      </c>
      <c r="H58" s="146">
        <f>COUNTIFS('Details-Products'!$C$7:$C$299988,$C58,'Details-Products'!$D$7:$D$299988,$B58,'Details-Products'!$BM$7:$BM$299988,$H$10)</f>
        <v>0</v>
      </c>
      <c r="I58" s="147">
        <f>COUNTIFS('Details-Products'!$C$7:$C$299988,$C58,'Details-Products'!$D$7:$D$299988,$B58,'Details-Products'!$BM$7:$BM$299988,$I$10, 'Details-Products'!$Y$7:$Y$299988,"Yes")</f>
        <v>0</v>
      </c>
      <c r="J58" s="148">
        <f>SUMIFS('Details-Products'!$AA$7:$AA$299988,'Details-Products'!$C$7:$C$299988,$C58,'Details-Products'!$D$7:$D$299988,$B58,'Details-Products'!$BM$7:$BM$299988,$J$10, 'Details-Products'!$Y$7:$Y$299988,"Yes")</f>
        <v>0</v>
      </c>
      <c r="K58" s="146">
        <f>COUNTIFS('Details-Products'!$C$7:$C$299988,$C58,'Details-Products'!$D$7:$D$299988,$B58,'Details-Products'!$BM$7:$BM$299988,$K$10)</f>
        <v>0</v>
      </c>
      <c r="L58" s="147">
        <f>COUNTIFS('Details-Products'!$C$7:$C$299988,$C58,'Details-Products'!$D$7:$D$299988,$B58,'Details-Products'!$BM$7:$BM$299988,$L$10, 'Details-Products'!$Y$7:$Y$299988,"Yes")</f>
        <v>0</v>
      </c>
      <c r="M58" s="148">
        <f>SUMIFS('Details-Products'!$AA$7:$AA$299988,'Details-Products'!$C$7:$C$299988,$C58,'Details-Products'!$D$7:$D$299988,$B58,'Details-Products'!$BM$7:$BM$299988,$M$10, 'Details-Products'!$Y$7:$Y$299988,"Yes")</f>
        <v>0</v>
      </c>
      <c r="N58" s="120">
        <f t="shared" si="75"/>
        <v>0</v>
      </c>
      <c r="O58" s="341">
        <f t="shared" si="76"/>
        <v>0</v>
      </c>
      <c r="P58" s="336">
        <f t="shared" si="77"/>
        <v>0</v>
      </c>
      <c r="Q58" s="336">
        <f>VLOOKUP(B58,Ttl_Inv!$A:$E,4,FALSE)</f>
        <v>0</v>
      </c>
      <c r="R58" s="101" t="str">
        <f t="shared" si="20"/>
        <v>-</v>
      </c>
      <c r="S58" s="86">
        <f>IFERROR(SUMIFS(Inactive_UPC!$T:$T,Inactive_UPC!$D:$D,$B58),"0")</f>
        <v>0</v>
      </c>
      <c r="T58" s="110" t="str">
        <f t="shared" si="8"/>
        <v>-</v>
      </c>
      <c r="U58" s="91">
        <f t="shared" si="15"/>
        <v>0</v>
      </c>
      <c r="V58" s="114" t="str">
        <f t="shared" si="9"/>
        <v>-</v>
      </c>
      <c r="W58" s="244">
        <f t="shared" si="121"/>
        <v>0</v>
      </c>
      <c r="X58" s="245">
        <f t="shared" si="121"/>
        <v>0</v>
      </c>
      <c r="Y58" s="246">
        <f t="shared" si="121"/>
        <v>0</v>
      </c>
      <c r="Z58" s="244">
        <f>COUNTIFS('Details-Products'!$C$7:$C$299988,$C58,'Details-Products'!$D$7:$D$299988,$B58,'Details-Products'!$BM$7:$BM$299988,$Z$10)</f>
        <v>0</v>
      </c>
      <c r="AA58" s="245">
        <f>COUNTIFS('Details-Products'!$C$7:$C$299988,$C58,'Details-Products'!$D$7:$D$299988,$B58,'Details-Products'!$BM$7:$BM$299988,$AA$10, 'Details-Products'!$Y$7:$Y$299988,"Yes")</f>
        <v>0</v>
      </c>
      <c r="AB58" s="247">
        <f>SUMIFS('Details-Products'!$AA$7:$AA$299988,'Details-Products'!$C$7:$C$299988,$C58,'Details-Products'!$D$7:$D$299988,$B58,'Details-Products'!$BM$7:$BM$299988,$AB$10, 'Details-Products'!$Y$7:$Y$299988,"Yes")</f>
        <v>0</v>
      </c>
      <c r="AC58" s="244">
        <f>COUNTIFS('Details-Products'!$C$7:$C$299988,$C58,'Details-Products'!$D$7:$D$299988,$B58,'Details-Products'!$BM$7:$BM$299988,$AC$10)</f>
        <v>0</v>
      </c>
      <c r="AD58" s="245">
        <f>COUNTIFS('Details-Products'!$C$7:$C$299988,$C58,'Details-Products'!$D$7:$D$299988,$B58,'Details-Products'!$BM$7:$BM$299988,$AD$10, 'Details-Products'!$Y$7:$Y$299988,"Yes")</f>
        <v>0</v>
      </c>
      <c r="AE58" s="247">
        <f>SUMIFS('Details-Products'!$AA$7:$AA$299988,'Details-Products'!$C$7:$C$299988,$C58,'Details-Products'!$D$7:$D$299988,$B58,'Details-Products'!$BM$7:$BM$299988,$AE$10, 'Details-Products'!$Y$7:$Y$299988,"Yes")</f>
        <v>0</v>
      </c>
      <c r="AF58" s="244">
        <f>COUNTIFS('Details-Products'!$C$7:$C$299988,$C58,'Details-Products'!$D$7:$D$299988,$B58,'Details-Products'!$BM$7:$BM$299988,$AF$10)</f>
        <v>0</v>
      </c>
      <c r="AG58" s="245">
        <f>COUNTIFS('Details-Products'!$C$7:$C$299988,$C58,'Details-Products'!$D$7:$D$299988,$B58,'Details-Products'!$BM$7:$BM$299988,$AG$10, 'Details-Products'!$Y$7:$Y$299988,"Yes")</f>
        <v>0</v>
      </c>
      <c r="AH58" s="247">
        <f>SUMIFS('Details-Products'!$AA$7:$AA$299988,'Details-Products'!$C$7:$C$299988,$C58,'Details-Products'!$D$7:$D$299988,$B58,'Details-Products'!$BM$7:$BM$299988,$AH$10, 'Details-Products'!$Y$7:$Y$299988,"Yes")</f>
        <v>0</v>
      </c>
      <c r="AI58" s="244">
        <f>COUNTIFS('Details-Products'!$C$7:$C$299988,$C58,'Details-Products'!$D$7:$D$299988,$B58,'Details-Products'!$BM$7:$BM$299988,$AI$10)</f>
        <v>0</v>
      </c>
      <c r="AJ58" s="245">
        <f>COUNTIFS('Details-Products'!$C$7:$C$299988,$C58,'Details-Products'!$D$7:$D$299988,$B58,'Details-Products'!$BM$7:$BM$299988,$AJ$10, 'Details-Products'!$Y$7:$Y$299988,"Yes")</f>
        <v>0</v>
      </c>
      <c r="AK58" s="247">
        <f>SUMIFS('Details-Products'!$AA$7:$AA$299988,'Details-Products'!$C$7:$C$299988,$C58,'Details-Products'!$D$7:$D$299988,$B58,'Details-Products'!$BM$7:$BM$299988,$AK$10, 'Details-Products'!$Y$7:$Y$299988,"Yes")</f>
        <v>0</v>
      </c>
      <c r="AL58" s="244">
        <f>COUNTIFS('Details-Products'!$C$7:$C$299988,$C58,'Details-Products'!$D$7:$D$299988,$B58,'Details-Products'!$BM$7:$BM$299988,$AL$10)</f>
        <v>0</v>
      </c>
      <c r="AM58" s="245">
        <f>COUNTIFS('Details-Products'!$C$7:$C$299988,$C58,'Details-Products'!$D$7:$D$299988,$B58,'Details-Products'!$BM$7:$BM$299988,$AM$10, 'Details-Products'!$Y$7:$Y$299988,"Yes")</f>
        <v>0</v>
      </c>
      <c r="AN58" s="247">
        <f>SUMIFS('Details-Products'!$AA$7:$AA$299988,'Details-Products'!$C$7:$C$299988,$C58,'Details-Products'!$D$7:$D$299988,$B58,'Details-Products'!$BM$7:$BM$299988,$AN$10, 'Details-Products'!$Y$7:$Y$299988,"Yes")</f>
        <v>0</v>
      </c>
      <c r="AO58" s="244">
        <f>COUNTIFS('Details-Products'!$C$7:$C$299988,$C58,'Details-Products'!$D$7:$D$299988,$B58,'Details-Products'!$BM$7:$BM$299988,$AO$10)</f>
        <v>0</v>
      </c>
      <c r="AP58" s="245">
        <f>COUNTIFS('Details-Products'!$C$7:$C$299988,$C58,'Details-Products'!$D$7:$D$299988,$B58,'Details-Products'!$BM$7:$BM$299988,$AP$10, 'Details-Products'!$Y$7:$Y$299988,"Yes")</f>
        <v>0</v>
      </c>
      <c r="AQ58" s="247">
        <f>SUMIFS('Details-Products'!$AA$7:$AA$299988,'Details-Products'!$C$7:$C$299988,$C58,'Details-Products'!$D$7:$D$299988,$B58,'Details-Products'!$BM$7:$BM$299988,$AQ$10, 'Details-Products'!$Y$7:$Y$299988,"Yes")</f>
        <v>0</v>
      </c>
      <c r="AR58" s="244">
        <f t="shared" si="125"/>
        <v>0</v>
      </c>
      <c r="AS58" s="245">
        <f t="shared" si="126"/>
        <v>0</v>
      </c>
      <c r="AT58" s="246">
        <f t="shared" si="127"/>
        <v>0</v>
      </c>
      <c r="AU58" s="244">
        <f>COUNTIFS('Details-Products'!$C$7:$C$299988,$C58,'Details-Products'!$D$7:$D$299988,$B58,'Details-Products'!$BM$7:$BM$299988,$AU$10)</f>
        <v>0</v>
      </c>
      <c r="AV58" s="245">
        <f>COUNTIFS('Details-Products'!$C$7:$C$299988,$C58,'Details-Products'!$D$7:$D$299988,$B58,'Details-Products'!$BM$7:$BM$299988,$AV$10, 'Details-Products'!$Y$7:$Y$299988,"Yes")</f>
        <v>0</v>
      </c>
      <c r="AW58" s="247">
        <f>SUMIFS('Details-Products'!$AA$7:$AA$299988,'Details-Products'!$C$7:$C$299988,$C58,'Details-Products'!$D$7:$D$299988,$B58,'Details-Products'!$BM$7:$BM$299988,$AW$10, 'Details-Products'!$Y$7:$Y$299988,"Yes")</f>
        <v>0</v>
      </c>
      <c r="AX58" s="244">
        <f>COUNTIFS('Details-Products'!$C$7:$C$299988,$C58,'Details-Products'!$D$7:$D$299988,$B58,'Details-Products'!$BM$7:$BM$299988,$AX$10)</f>
        <v>0</v>
      </c>
      <c r="AY58" s="245">
        <f>COUNTIFS('Details-Products'!$C$7:$C$299988,$C58,'Details-Products'!$D$7:$D$299988,$B58,'Details-Products'!$BM$7:$BM$299988,$AY$10, 'Details-Products'!$Y$7:$Y$299988,"Yes")</f>
        <v>0</v>
      </c>
      <c r="AZ58" s="247">
        <f>SUMIFS('Details-Products'!$AA$7:$AA$299988,'Details-Products'!$C$7:$C$299988,$C58,'Details-Products'!$D$7:$D$299988,$B58,'Details-Products'!$BM$7:$BM$299988,$AZ$10, 'Details-Products'!$Y$7:$Y$299988,"Yes")</f>
        <v>0</v>
      </c>
      <c r="BA58" s="244">
        <f>COUNTIFS('Details-Products'!$C$7:$C$299988,$C58,'Details-Products'!$D$7:$D$299988,$B58,'Details-Products'!$BM$7:$BM$299988,$BA$10)</f>
        <v>0</v>
      </c>
      <c r="BB58" s="245">
        <f>COUNTIFS('Details-Products'!$C$7:$C$299988,$C58,'Details-Products'!$D$7:$D$299988,$B58,'Details-Products'!$BM$7:$BM$299988,$BB$10, 'Details-Products'!$Y$7:$Y$299988,"Yes")</f>
        <v>0</v>
      </c>
      <c r="BC58" s="247">
        <f>SUMIFS('Details-Products'!$AA$7:$AA$299988,'Details-Products'!$C$7:$C$299988,$C58,'Details-Products'!$D$7:$D$299988,$B58,'Details-Products'!$BM$7:$BM$299988,$BC$10, 'Details-Products'!$Y$7:$Y$299988,"Yes")</f>
        <v>0</v>
      </c>
      <c r="BD58" s="244">
        <f>COUNTIFS('Details-Products'!$C$7:$C$299988,$C58,'Details-Products'!$D$7:$D$299988,$B58,'Details-Products'!$BM$7:$BM$299988,$BD$10)</f>
        <v>0</v>
      </c>
      <c r="BE58" s="245">
        <f>COUNTIFS('Details-Products'!$C$7:$C$299988,$C58,'Details-Products'!$D$7:$D$299988,$B58,'Details-Products'!$BM$7:$BM$299988,$BE$10, 'Details-Products'!$Y$7:$Y$299988,"Yes")</f>
        <v>0</v>
      </c>
      <c r="BF58" s="247">
        <f>SUMIFS('Details-Products'!$AA$7:$AA$299988,'Details-Products'!$C$7:$C$299988,$C58,'Details-Products'!$D$7:$D$299988,$B58,'Details-Products'!$BM$7:$BM$299988,$BF$10, 'Details-Products'!$Y$7:$Y$299988,"Yes")</f>
        <v>0</v>
      </c>
      <c r="BG58" s="244">
        <f>COUNTIFS('Details-Products'!$C$7:$C$299988,$C58,'Details-Products'!$D$7:$D$299988,$B58,'Details-Products'!$BM$7:$BM$299988,$BG$10)</f>
        <v>0</v>
      </c>
      <c r="BH58" s="245">
        <f>COUNTIFS('Details-Products'!$C$7:$C$299988,$C58,'Details-Products'!$D$7:$D$299988,$B58,'Details-Products'!$BM$7:$BM$299988,$BH$10, 'Details-Products'!$Y$7:$Y$299988,"Yes")</f>
        <v>0</v>
      </c>
      <c r="BI58" s="247">
        <f>SUMIFS('Details-Products'!$AA$7:$AA$299988,'Details-Products'!$C$7:$C$299988,$C58,'Details-Products'!$D$7:$D$299988,$B58,'Details-Products'!$BM$7:$BM$299988,$BI$10, 'Details-Products'!$Y$7:$Y$299988,"Yes")</f>
        <v>0</v>
      </c>
      <c r="BJ58" s="244">
        <f>COUNTIFS('Details-Products'!$C$7:$C$299988,$C58,'Details-Products'!$D$7:$D$299988,$B58,'Details-Products'!$BM$7:$BM$299988,$BJ$10)</f>
        <v>0</v>
      </c>
      <c r="BK58" s="245">
        <f>COUNTIFS('Details-Products'!$C$7:$C$299988,$C58,'Details-Products'!$D$7:$D$299988,$B58,'Details-Products'!$BM$7:$BM$299988,$BK$10, 'Details-Products'!$Y$7:$Y$299988,"Yes")</f>
        <v>0</v>
      </c>
      <c r="BL58" s="247">
        <f>SUMIFS('Details-Products'!$AA$7:$AA$299988,'Details-Products'!$C$7:$C$299988,$C58,'Details-Products'!$D$7:$D$299988,$B58,'Details-Products'!$BM$7:$BM$299988,$BL$10, 'Details-Products'!$Y$7:$Y$299988,"Yes")</f>
        <v>0</v>
      </c>
      <c r="BM58" s="245">
        <f t="shared" si="118"/>
        <v>0</v>
      </c>
      <c r="BN58" s="245">
        <f t="shared" si="119"/>
        <v>0</v>
      </c>
      <c r="BO58" s="248">
        <f t="shared" si="120"/>
        <v>0</v>
      </c>
    </row>
    <row r="59" spans="1:67" ht="18" customHeight="1" thickBot="1" x14ac:dyDescent="0.25">
      <c r="B59" s="29"/>
      <c r="C59" s="29">
        <v>8</v>
      </c>
      <c r="D59" s="121" t="s">
        <v>258</v>
      </c>
      <c r="E59" s="118">
        <f>SUM(E60:E67)</f>
        <v>0</v>
      </c>
      <c r="F59" s="118">
        <f t="shared" ref="F59:Q59" si="138">SUM(F60:F67)</f>
        <v>0</v>
      </c>
      <c r="G59" s="171">
        <f t="shared" si="138"/>
        <v>0</v>
      </c>
      <c r="H59" s="118">
        <f>SUM(H60:H67)</f>
        <v>0</v>
      </c>
      <c r="I59" s="118">
        <f t="shared" si="138"/>
        <v>0</v>
      </c>
      <c r="J59" s="171">
        <f t="shared" si="138"/>
        <v>0</v>
      </c>
      <c r="K59" s="118">
        <f t="shared" si="138"/>
        <v>0</v>
      </c>
      <c r="L59" s="118">
        <f t="shared" si="138"/>
        <v>0</v>
      </c>
      <c r="M59" s="171">
        <f t="shared" si="138"/>
        <v>0</v>
      </c>
      <c r="N59" s="121">
        <f t="shared" si="75"/>
        <v>0</v>
      </c>
      <c r="O59" s="342">
        <f t="shared" si="76"/>
        <v>0</v>
      </c>
      <c r="P59" s="320">
        <f t="shared" si="77"/>
        <v>0</v>
      </c>
      <c r="Q59" s="320">
        <f t="shared" si="138"/>
        <v>0</v>
      </c>
      <c r="R59" s="96" t="str">
        <f t="shared" si="20"/>
        <v>-</v>
      </c>
      <c r="S59" s="151">
        <f>SUM(S60:S67)</f>
        <v>0</v>
      </c>
      <c r="T59" s="105" t="str">
        <f t="shared" si="8"/>
        <v>-</v>
      </c>
      <c r="U59" s="89">
        <f>P59+S59</f>
        <v>0</v>
      </c>
      <c r="V59" s="112" t="str">
        <f t="shared" si="9"/>
        <v>-</v>
      </c>
      <c r="W59" s="239">
        <f t="shared" ref="W59:AJ59" si="139">SUM(W60:W67)</f>
        <v>0</v>
      </c>
      <c r="X59" s="239">
        <f t="shared" si="139"/>
        <v>0</v>
      </c>
      <c r="Y59" s="249">
        <f t="shared" si="139"/>
        <v>0</v>
      </c>
      <c r="Z59" s="239">
        <f t="shared" si="139"/>
        <v>0</v>
      </c>
      <c r="AA59" s="239">
        <f t="shared" si="139"/>
        <v>0</v>
      </c>
      <c r="AB59" s="249">
        <f t="shared" si="139"/>
        <v>0</v>
      </c>
      <c r="AC59" s="239">
        <f t="shared" si="139"/>
        <v>0</v>
      </c>
      <c r="AD59" s="239">
        <f t="shared" si="139"/>
        <v>0</v>
      </c>
      <c r="AE59" s="249">
        <f t="shared" si="139"/>
        <v>0</v>
      </c>
      <c r="AF59" s="239">
        <f t="shared" si="139"/>
        <v>0</v>
      </c>
      <c r="AG59" s="239">
        <f t="shared" si="139"/>
        <v>0</v>
      </c>
      <c r="AH59" s="249">
        <f t="shared" si="139"/>
        <v>0</v>
      </c>
      <c r="AI59" s="239">
        <f t="shared" si="139"/>
        <v>0</v>
      </c>
      <c r="AJ59" s="239">
        <f t="shared" si="139"/>
        <v>0</v>
      </c>
      <c r="AK59" s="249">
        <f>SUM(AK60:AK67)</f>
        <v>0</v>
      </c>
      <c r="AL59" s="239">
        <f t="shared" ref="AL59:AM59" si="140">SUM(AL60:AL67)</f>
        <v>0</v>
      </c>
      <c r="AM59" s="239">
        <f t="shared" si="140"/>
        <v>0</v>
      </c>
      <c r="AN59" s="249">
        <f>SUM(AN60:AN67)</f>
        <v>0</v>
      </c>
      <c r="AO59" s="239">
        <f t="shared" ref="AO59:AP59" si="141">SUM(AO60:AO67)</f>
        <v>0</v>
      </c>
      <c r="AP59" s="239">
        <f t="shared" si="141"/>
        <v>0</v>
      </c>
      <c r="AQ59" s="249">
        <f>SUM(AQ60:AQ67)</f>
        <v>0</v>
      </c>
      <c r="AR59" s="250">
        <f t="shared" ref="AR59:AT59" si="142">SUM(AR60:AR67)</f>
        <v>0</v>
      </c>
      <c r="AS59" s="250">
        <f t="shared" si="142"/>
        <v>0</v>
      </c>
      <c r="AT59" s="250">
        <f t="shared" si="142"/>
        <v>0</v>
      </c>
      <c r="AU59" s="239">
        <f t="shared" ref="AU59:AV59" si="143">SUM(AU60:AU67)</f>
        <v>0</v>
      </c>
      <c r="AV59" s="239">
        <f t="shared" si="143"/>
        <v>0</v>
      </c>
      <c r="AW59" s="249">
        <f t="shared" ref="AW59:BL59" si="144">SUM(AW60:AW67)</f>
        <v>0</v>
      </c>
      <c r="AX59" s="250">
        <f t="shared" si="144"/>
        <v>0</v>
      </c>
      <c r="AY59" s="250">
        <f t="shared" si="144"/>
        <v>0</v>
      </c>
      <c r="AZ59" s="250">
        <f t="shared" si="144"/>
        <v>0</v>
      </c>
      <c r="BA59" s="250">
        <f t="shared" si="144"/>
        <v>0</v>
      </c>
      <c r="BB59" s="250">
        <f t="shared" si="144"/>
        <v>0</v>
      </c>
      <c r="BC59" s="250">
        <f t="shared" si="144"/>
        <v>0</v>
      </c>
      <c r="BD59" s="250">
        <f t="shared" si="144"/>
        <v>0</v>
      </c>
      <c r="BE59" s="250">
        <f t="shared" si="144"/>
        <v>0</v>
      </c>
      <c r="BF59" s="250">
        <f t="shared" si="144"/>
        <v>0</v>
      </c>
      <c r="BG59" s="250">
        <f t="shared" si="144"/>
        <v>0</v>
      </c>
      <c r="BH59" s="250">
        <f t="shared" si="144"/>
        <v>0</v>
      </c>
      <c r="BI59" s="250">
        <f t="shared" si="144"/>
        <v>0</v>
      </c>
      <c r="BJ59" s="250">
        <f t="shared" si="144"/>
        <v>0</v>
      </c>
      <c r="BK59" s="250">
        <f t="shared" si="144"/>
        <v>0</v>
      </c>
      <c r="BL59" s="250">
        <f t="shared" si="144"/>
        <v>0</v>
      </c>
      <c r="BM59" s="242">
        <f t="shared" si="118"/>
        <v>0</v>
      </c>
      <c r="BN59" s="242">
        <f t="shared" si="119"/>
        <v>0</v>
      </c>
      <c r="BO59" s="243">
        <f t="shared" si="120"/>
        <v>0</v>
      </c>
    </row>
    <row r="60" spans="1:67" ht="18" customHeight="1" x14ac:dyDescent="0.2">
      <c r="B60" s="29">
        <v>39</v>
      </c>
      <c r="C60" s="29">
        <v>8</v>
      </c>
      <c r="D60" s="119" t="s">
        <v>358</v>
      </c>
      <c r="E60" s="146">
        <f>COUNTIFS('Details-Products'!$C$7:$C$299988,$C60,'Details-Products'!$D$7:$D$299988,$B60,'Details-Products'!$BM$7:$BM$299988,$E$10)</f>
        <v>0</v>
      </c>
      <c r="F60" s="147">
        <f>COUNTIFS('Details-Products'!$C$7:$C$299988,$C60,'Details-Products'!$D$7:$D$299988,$B60,'Details-Products'!$BM$7:$BM$299988,$F$10, 'Details-Products'!$Y$7:$Y$299988,"Yes")</f>
        <v>0</v>
      </c>
      <c r="G60" s="148">
        <f>SUMIFS('Details-Products'!$AA$7:$AA$299988,'Details-Products'!$C$7:$C$299988,$C60,'Details-Products'!$D$7:$D$299988,$B60,'Details-Products'!$BM$7:$BM$299988,$G$10, 'Details-Products'!$Y$7:$Y$299988,"Yes")</f>
        <v>0</v>
      </c>
      <c r="H60" s="146">
        <f>COUNTIFS('Details-Products'!$C$7:$C$299988,$C60,'Details-Products'!$D$7:$D$299988,$B60,'Details-Products'!$BM$7:$BM$299988,$H$10)</f>
        <v>0</v>
      </c>
      <c r="I60" s="147">
        <f>COUNTIFS('Details-Products'!$C$7:$C$299988,$C60,'Details-Products'!$D$7:$D$299988,$B60,'Details-Products'!$BM$7:$BM$299988,$I$10, 'Details-Products'!$Y$7:$Y$299988,"Yes")</f>
        <v>0</v>
      </c>
      <c r="J60" s="148">
        <f>SUMIFS('Details-Products'!$AA$7:$AA$299988,'Details-Products'!$C$7:$C$299988,$C60,'Details-Products'!$D$7:$D$299988,$B60,'Details-Products'!$BM$7:$BM$299988,$J$10, 'Details-Products'!$Y$7:$Y$299988,"Yes")</f>
        <v>0</v>
      </c>
      <c r="K60" s="146">
        <f>COUNTIFS('Details-Products'!$C$7:$C$299988,$C60,'Details-Products'!$D$7:$D$299988,$B60,'Details-Products'!$BM$7:$BM$299988,$K$10)</f>
        <v>0</v>
      </c>
      <c r="L60" s="147">
        <f>COUNTIFS('Details-Products'!$C$7:$C$299988,$C60,'Details-Products'!$D$7:$D$299988,$B60,'Details-Products'!$BM$7:$BM$299988,$L$10, 'Details-Products'!$Y$7:$Y$299988,"Yes")</f>
        <v>0</v>
      </c>
      <c r="M60" s="148">
        <f>SUMIFS('Details-Products'!$AA$7:$AA$299988,'Details-Products'!$C$7:$C$299988,$C60,'Details-Products'!$D$7:$D$299988,$B60,'Details-Products'!$BM$7:$BM$299988,$M$10, 'Details-Products'!$Y$7:$Y$299988,"Yes")</f>
        <v>0</v>
      </c>
      <c r="N60" s="119">
        <f t="shared" si="75"/>
        <v>0</v>
      </c>
      <c r="O60" s="340">
        <f t="shared" si="76"/>
        <v>0</v>
      </c>
      <c r="P60" s="335">
        <f t="shared" si="77"/>
        <v>0</v>
      </c>
      <c r="Q60" s="335">
        <f>VLOOKUP(B60,Ttl_Inv!$A:$E,4,FALSE)</f>
        <v>0</v>
      </c>
      <c r="R60" s="100" t="str">
        <f t="shared" si="20"/>
        <v>-</v>
      </c>
      <c r="S60" s="81">
        <f>IFERROR(SUMIFS(Inactive_UPC!$T:$T,Inactive_UPC!$D:$D,$B60),"0")</f>
        <v>0</v>
      </c>
      <c r="T60" s="111" t="str">
        <f t="shared" si="8"/>
        <v>-</v>
      </c>
      <c r="U60" s="90">
        <f t="shared" si="15"/>
        <v>0</v>
      </c>
      <c r="V60" s="115" t="str">
        <f t="shared" si="9"/>
        <v>-</v>
      </c>
      <c r="W60" s="244">
        <f t="shared" ref="W60:Y67" si="145">E60+H60+K60</f>
        <v>0</v>
      </c>
      <c r="X60" s="245">
        <f t="shared" si="145"/>
        <v>0</v>
      </c>
      <c r="Y60" s="246">
        <f t="shared" si="145"/>
        <v>0</v>
      </c>
      <c r="Z60" s="244">
        <f>COUNTIFS('Details-Products'!$C$7:$C$299988,$C60,'Details-Products'!$D$7:$D$299988,$B60,'Details-Products'!$BM$7:$BM$299988,$Z$10)</f>
        <v>0</v>
      </c>
      <c r="AA60" s="245">
        <f>COUNTIFS('Details-Products'!$C$7:$C$299988,$C60,'Details-Products'!$D$7:$D$299988,$B60,'Details-Products'!$BM$7:$BM$299988,$AA$10, 'Details-Products'!$Y$7:$Y$299988,"Yes")</f>
        <v>0</v>
      </c>
      <c r="AB60" s="247">
        <f>SUMIFS('Details-Products'!$AA$7:$AA$299988,'Details-Products'!$C$7:$C$299988,$C60,'Details-Products'!$D$7:$D$299988,$B60,'Details-Products'!$BM$7:$BM$299988,$AB$10, 'Details-Products'!$Y$7:$Y$299988,"Yes")</f>
        <v>0</v>
      </c>
      <c r="AC60" s="244">
        <f>COUNTIFS('Details-Products'!$C$7:$C$299988,$C60,'Details-Products'!$D$7:$D$299988,$B60,'Details-Products'!$BM$7:$BM$299988,$AC$10)</f>
        <v>0</v>
      </c>
      <c r="AD60" s="245">
        <f>COUNTIFS('Details-Products'!$C$7:$C$299988,$C60,'Details-Products'!$D$7:$D$299988,$B60,'Details-Products'!$BM$7:$BM$299988,$AD$10, 'Details-Products'!$Y$7:$Y$299988,"Yes")</f>
        <v>0</v>
      </c>
      <c r="AE60" s="247">
        <f>SUMIFS('Details-Products'!$AA$7:$AA$299988,'Details-Products'!$C$7:$C$299988,$C60,'Details-Products'!$D$7:$D$299988,$B60,'Details-Products'!$BM$7:$BM$299988,$AE$10, 'Details-Products'!$Y$7:$Y$299988,"Yes")</f>
        <v>0</v>
      </c>
      <c r="AF60" s="244">
        <f>COUNTIFS('Details-Products'!$C$7:$C$299988,$C60,'Details-Products'!$D$7:$D$299988,$B60,'Details-Products'!$BM$7:$BM$299988,$AF$10)</f>
        <v>0</v>
      </c>
      <c r="AG60" s="245">
        <f>COUNTIFS('Details-Products'!$C$7:$C$299988,$C60,'Details-Products'!$D$7:$D$299988,$B60,'Details-Products'!$BM$7:$BM$299988,$AG$10, 'Details-Products'!$Y$7:$Y$299988,"Yes")</f>
        <v>0</v>
      </c>
      <c r="AH60" s="247">
        <f>SUMIFS('Details-Products'!$AA$7:$AA$299988,'Details-Products'!$C$7:$C$299988,$C60,'Details-Products'!$D$7:$D$299988,$B60,'Details-Products'!$BM$7:$BM$299988,$AH$10, 'Details-Products'!$Y$7:$Y$299988,"Yes")</f>
        <v>0</v>
      </c>
      <c r="AI60" s="244">
        <f>COUNTIFS('Details-Products'!$C$7:$C$299988,$C60,'Details-Products'!$D$7:$D$299988,$B60,'Details-Products'!$BM$7:$BM$299988,$AI$10)</f>
        <v>0</v>
      </c>
      <c r="AJ60" s="245">
        <f>COUNTIFS('Details-Products'!$C$7:$C$299988,$C60,'Details-Products'!$D$7:$D$299988,$B60,'Details-Products'!$BM$7:$BM$299988,$AJ$10, 'Details-Products'!$Y$7:$Y$299988,"Yes")</f>
        <v>0</v>
      </c>
      <c r="AK60" s="247">
        <f>SUMIFS('Details-Products'!$AA$7:$AA$299988,'Details-Products'!$C$7:$C$299988,$C60,'Details-Products'!$D$7:$D$299988,$B60,'Details-Products'!$BM$7:$BM$299988,$AK$10, 'Details-Products'!$Y$7:$Y$299988,"Yes")</f>
        <v>0</v>
      </c>
      <c r="AL60" s="244">
        <f>COUNTIFS('Details-Products'!$C$7:$C$299988,$C60,'Details-Products'!$D$7:$D$299988,$B60,'Details-Products'!$BM$7:$BM$299988,$AL$10)</f>
        <v>0</v>
      </c>
      <c r="AM60" s="245">
        <f>COUNTIFS('Details-Products'!$C$7:$C$299988,$C60,'Details-Products'!$D$7:$D$299988,$B60,'Details-Products'!$BM$7:$BM$299988,$AM$10, 'Details-Products'!$Y$7:$Y$299988,"Yes")</f>
        <v>0</v>
      </c>
      <c r="AN60" s="247">
        <f>SUMIFS('Details-Products'!$AA$7:$AA$299988,'Details-Products'!$C$7:$C$299988,$C60,'Details-Products'!$D$7:$D$299988,$B60,'Details-Products'!$BM$7:$BM$299988,$AN$10, 'Details-Products'!$Y$7:$Y$299988,"Yes")</f>
        <v>0</v>
      </c>
      <c r="AO60" s="244">
        <f>COUNTIFS('Details-Products'!$C$7:$C$299988,$C60,'Details-Products'!$D$7:$D$299988,$B60,'Details-Products'!$BM$7:$BM$299988,$AO$10)</f>
        <v>0</v>
      </c>
      <c r="AP60" s="245">
        <f>COUNTIFS('Details-Products'!$C$7:$C$299988,$C60,'Details-Products'!$D$7:$D$299988,$B60,'Details-Products'!$BM$7:$BM$299988,$AP$10, 'Details-Products'!$Y$7:$Y$299988,"Yes")</f>
        <v>0</v>
      </c>
      <c r="AQ60" s="247">
        <f>SUMIFS('Details-Products'!$AA$7:$AA$299988,'Details-Products'!$C$7:$C$299988,$C60,'Details-Products'!$D$7:$D$299988,$B60,'Details-Products'!$BM$7:$BM$299988,$AQ$10, 'Details-Products'!$Y$7:$Y$299988,"Yes")</f>
        <v>0</v>
      </c>
      <c r="AR60" s="244">
        <f t="shared" ref="AR60" si="146">AC60+AF60+AI60+AL60+AO60</f>
        <v>0</v>
      </c>
      <c r="AS60" s="245">
        <f t="shared" ref="AS60" si="147">AD60+AG60+AJ60+AM60+AP60</f>
        <v>0</v>
      </c>
      <c r="AT60" s="246">
        <f t="shared" ref="AT60" si="148">AE60+AH60+AK60+AN60+AQ60</f>
        <v>0</v>
      </c>
      <c r="AU60" s="244">
        <f>COUNTIFS('Details-Products'!$C$7:$C$299988,$C60,'Details-Products'!$D$7:$D$299988,$B60,'Details-Products'!$BM$7:$BM$299988,$AU$10)</f>
        <v>0</v>
      </c>
      <c r="AV60" s="245">
        <f>COUNTIFS('Details-Products'!$C$7:$C$299988,$C60,'Details-Products'!$D$7:$D$299988,$B60,'Details-Products'!$BM$7:$BM$299988,$AV$10, 'Details-Products'!$Y$7:$Y$299988,"Yes")</f>
        <v>0</v>
      </c>
      <c r="AW60" s="247">
        <f>SUMIFS('Details-Products'!$AA$7:$AA$299988,'Details-Products'!$C$7:$C$299988,$C60,'Details-Products'!$D$7:$D$299988,$B60,'Details-Products'!$BM$7:$BM$299988,$AW$10, 'Details-Products'!$Y$7:$Y$299988,"Yes")</f>
        <v>0</v>
      </c>
      <c r="AX60" s="244">
        <f>COUNTIFS('Details-Products'!$C$7:$C$299988,$C60,'Details-Products'!$D$7:$D$299988,$B60,'Details-Products'!$BM$7:$BM$299988,$AX$10)</f>
        <v>0</v>
      </c>
      <c r="AY60" s="245">
        <f>COUNTIFS('Details-Products'!$C$7:$C$299988,$C60,'Details-Products'!$D$7:$D$299988,$B60,'Details-Products'!$BM$7:$BM$299988,$AY$10, 'Details-Products'!$Y$7:$Y$299988,"Yes")</f>
        <v>0</v>
      </c>
      <c r="AZ60" s="247">
        <f>SUMIFS('Details-Products'!$AA$7:$AA$299988,'Details-Products'!$C$7:$C$299988,$C60,'Details-Products'!$D$7:$D$299988,$B60,'Details-Products'!$BM$7:$BM$299988,$AZ$10, 'Details-Products'!$Y$7:$Y$299988,"Yes")</f>
        <v>0</v>
      </c>
      <c r="BA60" s="244">
        <f>COUNTIFS('Details-Products'!$C$7:$C$299988,$C60,'Details-Products'!$D$7:$D$299988,$B60,'Details-Products'!$BM$7:$BM$299988,$BA$10)</f>
        <v>0</v>
      </c>
      <c r="BB60" s="245">
        <f>COUNTIFS('Details-Products'!$C$7:$C$299988,$C60,'Details-Products'!$D$7:$D$299988,$B60,'Details-Products'!$BM$7:$BM$299988,$BB$10, 'Details-Products'!$Y$7:$Y$299988,"Yes")</f>
        <v>0</v>
      </c>
      <c r="BC60" s="247">
        <f>SUMIFS('Details-Products'!$AA$7:$AA$299988,'Details-Products'!$C$7:$C$299988,$C60,'Details-Products'!$D$7:$D$299988,$B60,'Details-Products'!$BM$7:$BM$299988,$BC$10, 'Details-Products'!$Y$7:$Y$299988,"Yes")</f>
        <v>0</v>
      </c>
      <c r="BD60" s="244">
        <f>COUNTIFS('Details-Products'!$C$7:$C$299988,$C60,'Details-Products'!$D$7:$D$299988,$B60,'Details-Products'!$BM$7:$BM$299988,$BD$10)</f>
        <v>0</v>
      </c>
      <c r="BE60" s="245">
        <f>COUNTIFS('Details-Products'!$C$7:$C$299988,$C60,'Details-Products'!$D$7:$D$299988,$B60,'Details-Products'!$BM$7:$BM$299988,$BE$10, 'Details-Products'!$Y$7:$Y$299988,"Yes")</f>
        <v>0</v>
      </c>
      <c r="BF60" s="247">
        <f>SUMIFS('Details-Products'!$AA$7:$AA$299988,'Details-Products'!$C$7:$C$299988,$C60,'Details-Products'!$D$7:$D$299988,$B60,'Details-Products'!$BM$7:$BM$299988,$BF$10, 'Details-Products'!$Y$7:$Y$299988,"Yes")</f>
        <v>0</v>
      </c>
      <c r="BG60" s="244">
        <f>COUNTIFS('Details-Products'!$C$7:$C$299988,$C60,'Details-Products'!$D$7:$D$299988,$B60,'Details-Products'!$BM$7:$BM$299988,$BG$10)</f>
        <v>0</v>
      </c>
      <c r="BH60" s="245">
        <f>COUNTIFS('Details-Products'!$C$7:$C$299988,$C60,'Details-Products'!$D$7:$D$299988,$B60,'Details-Products'!$BM$7:$BM$299988,$BH$10, 'Details-Products'!$Y$7:$Y$299988,"Yes")</f>
        <v>0</v>
      </c>
      <c r="BI60" s="247">
        <f>SUMIFS('Details-Products'!$AA$7:$AA$299988,'Details-Products'!$C$7:$C$299988,$C60,'Details-Products'!$D$7:$D$299988,$B60,'Details-Products'!$BM$7:$BM$299988,$BI$10, 'Details-Products'!$Y$7:$Y$299988,"Yes")</f>
        <v>0</v>
      </c>
      <c r="BJ60" s="244">
        <f>COUNTIFS('Details-Products'!$C$7:$C$299988,$C60,'Details-Products'!$D$7:$D$299988,$B60,'Details-Products'!$BM$7:$BM$299988,$BJ$10)</f>
        <v>0</v>
      </c>
      <c r="BK60" s="245">
        <f>COUNTIFS('Details-Products'!$C$7:$C$299988,$C60,'Details-Products'!$D$7:$D$299988,$B60,'Details-Products'!$BM$7:$BM$299988,$BK$10, 'Details-Products'!$Y$7:$Y$299988,"Yes")</f>
        <v>0</v>
      </c>
      <c r="BL60" s="247">
        <f>SUMIFS('Details-Products'!$AA$7:$AA$299988,'Details-Products'!$C$7:$C$299988,$C60,'Details-Products'!$D$7:$D$299988,$B60,'Details-Products'!$BM$7:$BM$299988,$BL$10, 'Details-Products'!$Y$7:$Y$299988,"Yes")</f>
        <v>0</v>
      </c>
      <c r="BM60" s="245">
        <f t="shared" si="118"/>
        <v>0</v>
      </c>
      <c r="BN60" s="245">
        <f t="shared" si="119"/>
        <v>0</v>
      </c>
      <c r="BO60" s="248">
        <f t="shared" si="120"/>
        <v>0</v>
      </c>
    </row>
    <row r="61" spans="1:67" ht="18" customHeight="1" x14ac:dyDescent="0.2">
      <c r="B61" s="29">
        <v>40</v>
      </c>
      <c r="C61" s="29">
        <v>8</v>
      </c>
      <c r="D61" s="120" t="s">
        <v>359</v>
      </c>
      <c r="E61" s="146">
        <f>COUNTIFS('Details-Products'!$C$7:$C$299988,$C61,'Details-Products'!$D$7:$D$299988,$B61,'Details-Products'!$BM$7:$BM$299988,$E$10)</f>
        <v>0</v>
      </c>
      <c r="F61" s="147">
        <f>COUNTIFS('Details-Products'!$C$7:$C$299988,$C61,'Details-Products'!$D$7:$D$299988,$B61,'Details-Products'!$BM$7:$BM$299988,$F$10, 'Details-Products'!$Y$7:$Y$299988,"Yes")</f>
        <v>0</v>
      </c>
      <c r="G61" s="148">
        <f>SUMIFS('Details-Products'!$AA$7:$AA$299988,'Details-Products'!$C$7:$C$299988,$C61,'Details-Products'!$D$7:$D$299988,$B61,'Details-Products'!$BM$7:$BM$299988,$G$10, 'Details-Products'!$Y$7:$Y$299988,"Yes")</f>
        <v>0</v>
      </c>
      <c r="H61" s="146">
        <f>COUNTIFS('Details-Products'!$C$7:$C$299988,$C61,'Details-Products'!$D$7:$D$299988,$B61,'Details-Products'!$BM$7:$BM$299988,$H$10)</f>
        <v>0</v>
      </c>
      <c r="I61" s="147">
        <f>COUNTIFS('Details-Products'!$C$7:$C$299988,$C61,'Details-Products'!$D$7:$D$299988,$B61,'Details-Products'!$BM$7:$BM$299988,$I$10, 'Details-Products'!$Y$7:$Y$299988,"Yes")</f>
        <v>0</v>
      </c>
      <c r="J61" s="148">
        <f>SUMIFS('Details-Products'!$AA$7:$AA$299988,'Details-Products'!$C$7:$C$299988,$C61,'Details-Products'!$D$7:$D$299988,$B61,'Details-Products'!$BM$7:$BM$299988,$J$10, 'Details-Products'!$Y$7:$Y$299988,"Yes")</f>
        <v>0</v>
      </c>
      <c r="K61" s="146">
        <f>COUNTIFS('Details-Products'!$C$7:$C$299988,$C61,'Details-Products'!$D$7:$D$299988,$B61,'Details-Products'!$BM$7:$BM$299988,$K$10)</f>
        <v>0</v>
      </c>
      <c r="L61" s="147">
        <f>COUNTIFS('Details-Products'!$C$7:$C$299988,$C61,'Details-Products'!$D$7:$D$299988,$B61,'Details-Products'!$BM$7:$BM$299988,$L$10, 'Details-Products'!$Y$7:$Y$299988,"Yes")</f>
        <v>0</v>
      </c>
      <c r="M61" s="148">
        <f>SUMIFS('Details-Products'!$AA$7:$AA$299988,'Details-Products'!$C$7:$C$299988,$C61,'Details-Products'!$D$7:$D$299988,$B61,'Details-Products'!$BM$7:$BM$299988,$M$10, 'Details-Products'!$Y$7:$Y$299988,"Yes")</f>
        <v>0</v>
      </c>
      <c r="N61" s="120">
        <f t="shared" si="75"/>
        <v>0</v>
      </c>
      <c r="O61" s="341">
        <f t="shared" si="76"/>
        <v>0</v>
      </c>
      <c r="P61" s="336">
        <f t="shared" si="77"/>
        <v>0</v>
      </c>
      <c r="Q61" s="336">
        <f>VLOOKUP(B61,Ttl_Inv!$A:$E,4,FALSE)</f>
        <v>0</v>
      </c>
      <c r="R61" s="101" t="str">
        <f t="shared" si="20"/>
        <v>-</v>
      </c>
      <c r="S61" s="86">
        <f>IFERROR(SUMIFS(Inactive_UPC!$T:$T,Inactive_UPC!$D:$D,$B61),"0")</f>
        <v>0</v>
      </c>
      <c r="T61" s="110" t="str">
        <f t="shared" si="8"/>
        <v>-</v>
      </c>
      <c r="U61" s="91">
        <f t="shared" si="15"/>
        <v>0</v>
      </c>
      <c r="V61" s="114" t="str">
        <f t="shared" si="9"/>
        <v>-</v>
      </c>
      <c r="W61" s="244">
        <f t="shared" si="145"/>
        <v>0</v>
      </c>
      <c r="X61" s="245">
        <f t="shared" si="145"/>
        <v>0</v>
      </c>
      <c r="Y61" s="246">
        <f t="shared" si="145"/>
        <v>0</v>
      </c>
      <c r="Z61" s="244">
        <f>COUNTIFS('Details-Products'!$C$7:$C$299988,$C61,'Details-Products'!$D$7:$D$299988,$B61,'Details-Products'!$BM$7:$BM$299988,$Z$10)</f>
        <v>0</v>
      </c>
      <c r="AA61" s="245">
        <f>COUNTIFS('Details-Products'!$C$7:$C$299988,$C61,'Details-Products'!$D$7:$D$299988,$B61,'Details-Products'!$BM$7:$BM$299988,$AA$10, 'Details-Products'!$Y$7:$Y$299988,"Yes")</f>
        <v>0</v>
      </c>
      <c r="AB61" s="247">
        <f>SUMIFS('Details-Products'!$AA$7:$AA$299988,'Details-Products'!$C$7:$C$299988,$C61,'Details-Products'!$D$7:$D$299988,$B61,'Details-Products'!$BM$7:$BM$299988,$AB$10, 'Details-Products'!$Y$7:$Y$299988,"Yes")</f>
        <v>0</v>
      </c>
      <c r="AC61" s="244">
        <f>COUNTIFS('Details-Products'!$C$7:$C$299988,$C61,'Details-Products'!$D$7:$D$299988,$B61,'Details-Products'!$BM$7:$BM$299988,$AC$10)</f>
        <v>0</v>
      </c>
      <c r="AD61" s="245">
        <f>COUNTIFS('Details-Products'!$C$7:$C$299988,$C61,'Details-Products'!$D$7:$D$299988,$B61,'Details-Products'!$BM$7:$BM$299988,$AD$10, 'Details-Products'!$Y$7:$Y$299988,"Yes")</f>
        <v>0</v>
      </c>
      <c r="AE61" s="247">
        <f>SUMIFS('Details-Products'!$AA$7:$AA$299988,'Details-Products'!$C$7:$C$299988,$C61,'Details-Products'!$D$7:$D$299988,$B61,'Details-Products'!$BM$7:$BM$299988,$AE$10, 'Details-Products'!$Y$7:$Y$299988,"Yes")</f>
        <v>0</v>
      </c>
      <c r="AF61" s="244">
        <f>COUNTIFS('Details-Products'!$C$7:$C$299988,$C61,'Details-Products'!$D$7:$D$299988,$B61,'Details-Products'!$BM$7:$BM$299988,$AF$10)</f>
        <v>0</v>
      </c>
      <c r="AG61" s="245">
        <f>COUNTIFS('Details-Products'!$C$7:$C$299988,$C61,'Details-Products'!$D$7:$D$299988,$B61,'Details-Products'!$BM$7:$BM$299988,$AG$10, 'Details-Products'!$Y$7:$Y$299988,"Yes")</f>
        <v>0</v>
      </c>
      <c r="AH61" s="247">
        <f>SUMIFS('Details-Products'!$AA$7:$AA$299988,'Details-Products'!$C$7:$C$299988,$C61,'Details-Products'!$D$7:$D$299988,$B61,'Details-Products'!$BM$7:$BM$299988,$AH$10, 'Details-Products'!$Y$7:$Y$299988,"Yes")</f>
        <v>0</v>
      </c>
      <c r="AI61" s="244">
        <f>COUNTIFS('Details-Products'!$C$7:$C$299988,$C61,'Details-Products'!$D$7:$D$299988,$B61,'Details-Products'!$BM$7:$BM$299988,$AI$10)</f>
        <v>0</v>
      </c>
      <c r="AJ61" s="245">
        <f>COUNTIFS('Details-Products'!$C$7:$C$299988,$C61,'Details-Products'!$D$7:$D$299988,$B61,'Details-Products'!$BM$7:$BM$299988,$AJ$10, 'Details-Products'!$Y$7:$Y$299988,"Yes")</f>
        <v>0</v>
      </c>
      <c r="AK61" s="247">
        <f>SUMIFS('Details-Products'!$AA$7:$AA$299988,'Details-Products'!$C$7:$C$299988,$C61,'Details-Products'!$D$7:$D$299988,$B61,'Details-Products'!$BM$7:$BM$299988,$AK$10, 'Details-Products'!$Y$7:$Y$299988,"Yes")</f>
        <v>0</v>
      </c>
      <c r="AL61" s="244">
        <f>COUNTIFS('Details-Products'!$C$7:$C$299988,$C61,'Details-Products'!$D$7:$D$299988,$B61,'Details-Products'!$BM$7:$BM$299988,$AL$10)</f>
        <v>0</v>
      </c>
      <c r="AM61" s="245">
        <f>COUNTIFS('Details-Products'!$C$7:$C$299988,$C61,'Details-Products'!$D$7:$D$299988,$B61,'Details-Products'!$BM$7:$BM$299988,$AM$10, 'Details-Products'!$Y$7:$Y$299988,"Yes")</f>
        <v>0</v>
      </c>
      <c r="AN61" s="247">
        <f>SUMIFS('Details-Products'!$AA$7:$AA$299988,'Details-Products'!$C$7:$C$299988,$C61,'Details-Products'!$D$7:$D$299988,$B61,'Details-Products'!$BM$7:$BM$299988,$AN$10, 'Details-Products'!$Y$7:$Y$299988,"Yes")</f>
        <v>0</v>
      </c>
      <c r="AO61" s="244">
        <f>COUNTIFS('Details-Products'!$C$7:$C$299988,$C61,'Details-Products'!$D$7:$D$299988,$B61,'Details-Products'!$BM$7:$BM$299988,$AO$10)</f>
        <v>0</v>
      </c>
      <c r="AP61" s="245">
        <f>COUNTIFS('Details-Products'!$C$7:$C$299988,$C61,'Details-Products'!$D$7:$D$299988,$B61,'Details-Products'!$BM$7:$BM$299988,$AP$10, 'Details-Products'!$Y$7:$Y$299988,"Yes")</f>
        <v>0</v>
      </c>
      <c r="AQ61" s="247">
        <f>SUMIFS('Details-Products'!$AA$7:$AA$299988,'Details-Products'!$C$7:$C$299988,$C61,'Details-Products'!$D$7:$D$299988,$B61,'Details-Products'!$BM$7:$BM$299988,$AQ$10, 'Details-Products'!$Y$7:$Y$299988,"Yes")</f>
        <v>0</v>
      </c>
      <c r="AR61" s="244">
        <f t="shared" ref="AR61:AR67" si="149">AC61+AF61+AI61+AL61+AO61</f>
        <v>0</v>
      </c>
      <c r="AS61" s="245">
        <f t="shared" ref="AS61:AS67" si="150">AD61+AG61+AJ61+AM61+AP61</f>
        <v>0</v>
      </c>
      <c r="AT61" s="246">
        <f t="shared" ref="AT61:AT67" si="151">AE61+AH61+AK61+AN61+AQ61</f>
        <v>0</v>
      </c>
      <c r="AU61" s="244">
        <f>COUNTIFS('Details-Products'!$C$7:$C$299988,$C61,'Details-Products'!$D$7:$D$299988,$B61,'Details-Products'!$BM$7:$BM$299988,$AU$10)</f>
        <v>0</v>
      </c>
      <c r="AV61" s="245">
        <f>COUNTIFS('Details-Products'!$C$7:$C$299988,$C61,'Details-Products'!$D$7:$D$299988,$B61,'Details-Products'!$BM$7:$BM$299988,$AV$10, 'Details-Products'!$Y$7:$Y$299988,"Yes")</f>
        <v>0</v>
      </c>
      <c r="AW61" s="247">
        <f>SUMIFS('Details-Products'!$AA$7:$AA$299988,'Details-Products'!$C$7:$C$299988,$C61,'Details-Products'!$D$7:$D$299988,$B61,'Details-Products'!$BM$7:$BM$299988,$AW$10, 'Details-Products'!$Y$7:$Y$299988,"Yes")</f>
        <v>0</v>
      </c>
      <c r="AX61" s="244">
        <f>COUNTIFS('Details-Products'!$C$7:$C$299988,$C61,'Details-Products'!$D$7:$D$299988,$B61,'Details-Products'!$BM$7:$BM$299988,$AX$10)</f>
        <v>0</v>
      </c>
      <c r="AY61" s="245">
        <f>COUNTIFS('Details-Products'!$C$7:$C$299988,$C61,'Details-Products'!$D$7:$D$299988,$B61,'Details-Products'!$BM$7:$BM$299988,$AY$10, 'Details-Products'!$Y$7:$Y$299988,"Yes")</f>
        <v>0</v>
      </c>
      <c r="AZ61" s="247">
        <f>SUMIFS('Details-Products'!$AA$7:$AA$299988,'Details-Products'!$C$7:$C$299988,$C61,'Details-Products'!$D$7:$D$299988,$B61,'Details-Products'!$BM$7:$BM$299988,$AZ$10, 'Details-Products'!$Y$7:$Y$299988,"Yes")</f>
        <v>0</v>
      </c>
      <c r="BA61" s="244">
        <f>COUNTIFS('Details-Products'!$C$7:$C$299988,$C61,'Details-Products'!$D$7:$D$299988,$B61,'Details-Products'!$BM$7:$BM$299988,$BA$10)</f>
        <v>0</v>
      </c>
      <c r="BB61" s="245">
        <f>COUNTIFS('Details-Products'!$C$7:$C$299988,$C61,'Details-Products'!$D$7:$D$299988,$B61,'Details-Products'!$BM$7:$BM$299988,$BB$10, 'Details-Products'!$Y$7:$Y$299988,"Yes")</f>
        <v>0</v>
      </c>
      <c r="BC61" s="247">
        <f>SUMIFS('Details-Products'!$AA$7:$AA$299988,'Details-Products'!$C$7:$C$299988,$C61,'Details-Products'!$D$7:$D$299988,$B61,'Details-Products'!$BM$7:$BM$299988,$BC$10, 'Details-Products'!$Y$7:$Y$299988,"Yes")</f>
        <v>0</v>
      </c>
      <c r="BD61" s="244">
        <f>COUNTIFS('Details-Products'!$C$7:$C$299988,$C61,'Details-Products'!$D$7:$D$299988,$B61,'Details-Products'!$BM$7:$BM$299988,$BD$10)</f>
        <v>0</v>
      </c>
      <c r="BE61" s="245">
        <f>COUNTIFS('Details-Products'!$C$7:$C$299988,$C61,'Details-Products'!$D$7:$D$299988,$B61,'Details-Products'!$BM$7:$BM$299988,$BE$10, 'Details-Products'!$Y$7:$Y$299988,"Yes")</f>
        <v>0</v>
      </c>
      <c r="BF61" s="247">
        <f>SUMIFS('Details-Products'!$AA$7:$AA$299988,'Details-Products'!$C$7:$C$299988,$C61,'Details-Products'!$D$7:$D$299988,$B61,'Details-Products'!$BM$7:$BM$299988,$BF$10, 'Details-Products'!$Y$7:$Y$299988,"Yes")</f>
        <v>0</v>
      </c>
      <c r="BG61" s="244">
        <f>COUNTIFS('Details-Products'!$C$7:$C$299988,$C61,'Details-Products'!$D$7:$D$299988,$B61,'Details-Products'!$BM$7:$BM$299988,$BG$10)</f>
        <v>0</v>
      </c>
      <c r="BH61" s="245">
        <f>COUNTIFS('Details-Products'!$C$7:$C$299988,$C61,'Details-Products'!$D$7:$D$299988,$B61,'Details-Products'!$BM$7:$BM$299988,$BH$10, 'Details-Products'!$Y$7:$Y$299988,"Yes")</f>
        <v>0</v>
      </c>
      <c r="BI61" s="247">
        <f>SUMIFS('Details-Products'!$AA$7:$AA$299988,'Details-Products'!$C$7:$C$299988,$C61,'Details-Products'!$D$7:$D$299988,$B61,'Details-Products'!$BM$7:$BM$299988,$BI$10, 'Details-Products'!$Y$7:$Y$299988,"Yes")</f>
        <v>0</v>
      </c>
      <c r="BJ61" s="244">
        <f>COUNTIFS('Details-Products'!$C$7:$C$299988,$C61,'Details-Products'!$D$7:$D$299988,$B61,'Details-Products'!$BM$7:$BM$299988,$BJ$10)</f>
        <v>0</v>
      </c>
      <c r="BK61" s="245">
        <f>COUNTIFS('Details-Products'!$C$7:$C$299988,$C61,'Details-Products'!$D$7:$D$299988,$B61,'Details-Products'!$BM$7:$BM$299988,$BK$10, 'Details-Products'!$Y$7:$Y$299988,"Yes")</f>
        <v>0</v>
      </c>
      <c r="BL61" s="247">
        <f>SUMIFS('Details-Products'!$AA$7:$AA$299988,'Details-Products'!$C$7:$C$299988,$C61,'Details-Products'!$D$7:$D$299988,$B61,'Details-Products'!$BM$7:$BM$299988,$BL$10, 'Details-Products'!$Y$7:$Y$299988,"Yes")</f>
        <v>0</v>
      </c>
      <c r="BM61" s="245">
        <f t="shared" si="118"/>
        <v>0</v>
      </c>
      <c r="BN61" s="245">
        <f t="shared" si="119"/>
        <v>0</v>
      </c>
      <c r="BO61" s="248">
        <f t="shared" si="120"/>
        <v>0</v>
      </c>
    </row>
    <row r="62" spans="1:67" ht="18" customHeight="1" x14ac:dyDescent="0.2">
      <c r="B62" s="29">
        <v>80</v>
      </c>
      <c r="C62" s="29">
        <v>8</v>
      </c>
      <c r="D62" s="122" t="s">
        <v>252</v>
      </c>
      <c r="E62" s="146">
        <f>COUNTIFS('Details-Products'!$C$7:$C$299988,$C62,'Details-Products'!$D$7:$D$299988,$B62,'Details-Products'!$BM$7:$BM$299988,$E$10)</f>
        <v>0</v>
      </c>
      <c r="F62" s="147">
        <f>COUNTIFS('Details-Products'!$C$7:$C$299988,$C62,'Details-Products'!$D$7:$D$299988,$B62,'Details-Products'!$BM$7:$BM$299988,$F$10, 'Details-Products'!$Y$7:$Y$299988,"Yes")</f>
        <v>0</v>
      </c>
      <c r="G62" s="148">
        <f>SUMIFS('Details-Products'!$AA$7:$AA$299988,'Details-Products'!$C$7:$C$299988,$C62,'Details-Products'!$D$7:$D$299988,$B62,'Details-Products'!$BM$7:$BM$299988,$G$10, 'Details-Products'!$Y$7:$Y$299988,"Yes")</f>
        <v>0</v>
      </c>
      <c r="H62" s="146">
        <f>COUNTIFS('Details-Products'!$C$7:$C$299988,$C62,'Details-Products'!$D$7:$D$299988,$B62,'Details-Products'!$BM$7:$BM$299988,$H$10)</f>
        <v>0</v>
      </c>
      <c r="I62" s="147">
        <f>COUNTIFS('Details-Products'!$C$7:$C$299988,$C62,'Details-Products'!$D$7:$D$299988,$B62,'Details-Products'!$BM$7:$BM$299988,$I$10, 'Details-Products'!$Y$7:$Y$299988,"Yes")</f>
        <v>0</v>
      </c>
      <c r="J62" s="148">
        <f>SUMIFS('Details-Products'!$AA$7:$AA$299988,'Details-Products'!$C$7:$C$299988,$C62,'Details-Products'!$D$7:$D$299988,$B62,'Details-Products'!$BM$7:$BM$299988,$J$10, 'Details-Products'!$Y$7:$Y$299988,"Yes")</f>
        <v>0</v>
      </c>
      <c r="K62" s="146">
        <f>COUNTIFS('Details-Products'!$C$7:$C$299988,$C62,'Details-Products'!$D$7:$D$299988,$B62,'Details-Products'!$BM$7:$BM$299988,$K$10)</f>
        <v>0</v>
      </c>
      <c r="L62" s="147">
        <f>COUNTIFS('Details-Products'!$C$7:$C$299988,$C62,'Details-Products'!$D$7:$D$299988,$B62,'Details-Products'!$BM$7:$BM$299988,$L$10, 'Details-Products'!$Y$7:$Y$299988,"Yes")</f>
        <v>0</v>
      </c>
      <c r="M62" s="148">
        <f>SUMIFS('Details-Products'!$AA$7:$AA$299988,'Details-Products'!$C$7:$C$299988,$C62,'Details-Products'!$D$7:$D$299988,$B62,'Details-Products'!$BM$7:$BM$299988,$M$10, 'Details-Products'!$Y$7:$Y$299988,"Yes")</f>
        <v>0</v>
      </c>
      <c r="N62" s="122">
        <f t="shared" si="75"/>
        <v>0</v>
      </c>
      <c r="O62" s="344">
        <f t="shared" si="76"/>
        <v>0</v>
      </c>
      <c r="P62" s="338">
        <f t="shared" si="77"/>
        <v>0</v>
      </c>
      <c r="Q62" s="338">
        <f>VLOOKUP(B62,Ttl_Inv!$A:$E,4,FALSE)</f>
        <v>0</v>
      </c>
      <c r="R62" s="100" t="str">
        <f t="shared" si="20"/>
        <v>-</v>
      </c>
      <c r="S62" s="81">
        <f>IFERROR(SUMIFS(Inactive_UPC!$T:$T,Inactive_UPC!$D:$D,$B62),"0")</f>
        <v>0</v>
      </c>
      <c r="T62" s="111" t="str">
        <f t="shared" si="8"/>
        <v>-</v>
      </c>
      <c r="U62" s="90">
        <f t="shared" si="15"/>
        <v>0</v>
      </c>
      <c r="V62" s="115" t="str">
        <f t="shared" si="9"/>
        <v>-</v>
      </c>
      <c r="W62" s="244">
        <f t="shared" si="145"/>
        <v>0</v>
      </c>
      <c r="X62" s="245">
        <f t="shared" si="145"/>
        <v>0</v>
      </c>
      <c r="Y62" s="246">
        <f t="shared" si="145"/>
        <v>0</v>
      </c>
      <c r="Z62" s="244">
        <f>COUNTIFS('Details-Products'!$C$7:$C$299988,$C62,'Details-Products'!$D$7:$D$299988,$B62,'Details-Products'!$BM$7:$BM$299988,$Z$10)</f>
        <v>0</v>
      </c>
      <c r="AA62" s="245">
        <f>COUNTIFS('Details-Products'!$C$7:$C$299988,$C62,'Details-Products'!$D$7:$D$299988,$B62,'Details-Products'!$BM$7:$BM$299988,$AA$10, 'Details-Products'!$Y$7:$Y$299988,"Yes")</f>
        <v>0</v>
      </c>
      <c r="AB62" s="247">
        <f>SUMIFS('Details-Products'!$AA$7:$AA$299988,'Details-Products'!$C$7:$C$299988,$C62,'Details-Products'!$D$7:$D$299988,$B62,'Details-Products'!$BM$7:$BM$299988,$AB$10, 'Details-Products'!$Y$7:$Y$299988,"Yes")</f>
        <v>0</v>
      </c>
      <c r="AC62" s="244">
        <f>COUNTIFS('Details-Products'!$C$7:$C$299988,$C62,'Details-Products'!$D$7:$D$299988,$B62,'Details-Products'!$BM$7:$BM$299988,$AC$10)</f>
        <v>0</v>
      </c>
      <c r="AD62" s="245">
        <f>COUNTIFS('Details-Products'!$C$7:$C$299988,$C62,'Details-Products'!$D$7:$D$299988,$B62,'Details-Products'!$BM$7:$BM$299988,$AD$10, 'Details-Products'!$Y$7:$Y$299988,"Yes")</f>
        <v>0</v>
      </c>
      <c r="AE62" s="247">
        <f>SUMIFS('Details-Products'!$AA$7:$AA$299988,'Details-Products'!$C$7:$C$299988,$C62,'Details-Products'!$D$7:$D$299988,$B62,'Details-Products'!$BM$7:$BM$299988,$AE$10, 'Details-Products'!$Y$7:$Y$299988,"Yes")</f>
        <v>0</v>
      </c>
      <c r="AF62" s="244">
        <f>COUNTIFS('Details-Products'!$C$7:$C$299988,$C62,'Details-Products'!$D$7:$D$299988,$B62,'Details-Products'!$BM$7:$BM$299988,$AF$10)</f>
        <v>0</v>
      </c>
      <c r="AG62" s="245">
        <f>COUNTIFS('Details-Products'!$C$7:$C$299988,$C62,'Details-Products'!$D$7:$D$299988,$B62,'Details-Products'!$BM$7:$BM$299988,$AG$10, 'Details-Products'!$Y$7:$Y$299988,"Yes")</f>
        <v>0</v>
      </c>
      <c r="AH62" s="247">
        <f>SUMIFS('Details-Products'!$AA$7:$AA$299988,'Details-Products'!$C$7:$C$299988,$C62,'Details-Products'!$D$7:$D$299988,$B62,'Details-Products'!$BM$7:$BM$299988,$AH$10, 'Details-Products'!$Y$7:$Y$299988,"Yes")</f>
        <v>0</v>
      </c>
      <c r="AI62" s="244">
        <f>COUNTIFS('Details-Products'!$C$7:$C$299988,$C62,'Details-Products'!$D$7:$D$299988,$B62,'Details-Products'!$BM$7:$BM$299988,$AI$10)</f>
        <v>0</v>
      </c>
      <c r="AJ62" s="245">
        <f>COUNTIFS('Details-Products'!$C$7:$C$299988,$C62,'Details-Products'!$D$7:$D$299988,$B62,'Details-Products'!$BM$7:$BM$299988,$AJ$10, 'Details-Products'!$Y$7:$Y$299988,"Yes")</f>
        <v>0</v>
      </c>
      <c r="AK62" s="247">
        <f>SUMIFS('Details-Products'!$AA$7:$AA$299988,'Details-Products'!$C$7:$C$299988,$C62,'Details-Products'!$D$7:$D$299988,$B62,'Details-Products'!$BM$7:$BM$299988,$AK$10, 'Details-Products'!$Y$7:$Y$299988,"Yes")</f>
        <v>0</v>
      </c>
      <c r="AL62" s="244">
        <f>COUNTIFS('Details-Products'!$C$7:$C$299988,$C62,'Details-Products'!$D$7:$D$299988,$B62,'Details-Products'!$BM$7:$BM$299988,$AL$10)</f>
        <v>0</v>
      </c>
      <c r="AM62" s="245">
        <f>COUNTIFS('Details-Products'!$C$7:$C$299988,$C62,'Details-Products'!$D$7:$D$299988,$B62,'Details-Products'!$BM$7:$BM$299988,$AM$10, 'Details-Products'!$Y$7:$Y$299988,"Yes")</f>
        <v>0</v>
      </c>
      <c r="AN62" s="247">
        <f>SUMIFS('Details-Products'!$AA$7:$AA$299988,'Details-Products'!$C$7:$C$299988,$C62,'Details-Products'!$D$7:$D$299988,$B62,'Details-Products'!$BM$7:$BM$299988,$AN$10, 'Details-Products'!$Y$7:$Y$299988,"Yes")</f>
        <v>0</v>
      </c>
      <c r="AO62" s="244">
        <f>COUNTIFS('Details-Products'!$C$7:$C$299988,$C62,'Details-Products'!$D$7:$D$299988,$B62,'Details-Products'!$BM$7:$BM$299988,$AO$10)</f>
        <v>0</v>
      </c>
      <c r="AP62" s="245">
        <f>COUNTIFS('Details-Products'!$C$7:$C$299988,$C62,'Details-Products'!$D$7:$D$299988,$B62,'Details-Products'!$BM$7:$BM$299988,$AP$10, 'Details-Products'!$Y$7:$Y$299988,"Yes")</f>
        <v>0</v>
      </c>
      <c r="AQ62" s="247">
        <f>SUMIFS('Details-Products'!$AA$7:$AA$299988,'Details-Products'!$C$7:$C$299988,$C62,'Details-Products'!$D$7:$D$299988,$B62,'Details-Products'!$BM$7:$BM$299988,$AQ$10, 'Details-Products'!$Y$7:$Y$299988,"Yes")</f>
        <v>0</v>
      </c>
      <c r="AR62" s="244">
        <f t="shared" si="149"/>
        <v>0</v>
      </c>
      <c r="AS62" s="245">
        <f t="shared" si="150"/>
        <v>0</v>
      </c>
      <c r="AT62" s="246">
        <f t="shared" si="151"/>
        <v>0</v>
      </c>
      <c r="AU62" s="244">
        <f>COUNTIFS('Details-Products'!$C$7:$C$299988,$C62,'Details-Products'!$D$7:$D$299988,$B62,'Details-Products'!$BM$7:$BM$299988,$AU$10)</f>
        <v>0</v>
      </c>
      <c r="AV62" s="245">
        <f>COUNTIFS('Details-Products'!$C$7:$C$299988,$C62,'Details-Products'!$D$7:$D$299988,$B62,'Details-Products'!$BM$7:$BM$299988,$AV$10, 'Details-Products'!$Y$7:$Y$299988,"Yes")</f>
        <v>0</v>
      </c>
      <c r="AW62" s="247">
        <f>SUMIFS('Details-Products'!$AA$7:$AA$299988,'Details-Products'!$C$7:$C$299988,$C62,'Details-Products'!$D$7:$D$299988,$B62,'Details-Products'!$BM$7:$BM$299988,$AW$10, 'Details-Products'!$Y$7:$Y$299988,"Yes")</f>
        <v>0</v>
      </c>
      <c r="AX62" s="244">
        <f>COUNTIFS('Details-Products'!$C$7:$C$299988,$C62,'Details-Products'!$D$7:$D$299988,$B62,'Details-Products'!$BM$7:$BM$299988,$AX$10)</f>
        <v>0</v>
      </c>
      <c r="AY62" s="245">
        <f>COUNTIFS('Details-Products'!$C$7:$C$299988,$C62,'Details-Products'!$D$7:$D$299988,$B62,'Details-Products'!$BM$7:$BM$299988,$AY$10, 'Details-Products'!$Y$7:$Y$299988,"Yes")</f>
        <v>0</v>
      </c>
      <c r="AZ62" s="247">
        <f>SUMIFS('Details-Products'!$AA$7:$AA$299988,'Details-Products'!$C$7:$C$299988,$C62,'Details-Products'!$D$7:$D$299988,$B62,'Details-Products'!$BM$7:$BM$299988,$AZ$10, 'Details-Products'!$Y$7:$Y$299988,"Yes")</f>
        <v>0</v>
      </c>
      <c r="BA62" s="244">
        <f>COUNTIFS('Details-Products'!$C$7:$C$299988,$C62,'Details-Products'!$D$7:$D$299988,$B62,'Details-Products'!$BM$7:$BM$299988,$BA$10)</f>
        <v>0</v>
      </c>
      <c r="BB62" s="245">
        <f>COUNTIFS('Details-Products'!$C$7:$C$299988,$C62,'Details-Products'!$D$7:$D$299988,$B62,'Details-Products'!$BM$7:$BM$299988,$BB$10, 'Details-Products'!$Y$7:$Y$299988,"Yes")</f>
        <v>0</v>
      </c>
      <c r="BC62" s="247">
        <f>SUMIFS('Details-Products'!$AA$7:$AA$299988,'Details-Products'!$C$7:$C$299988,$C62,'Details-Products'!$D$7:$D$299988,$B62,'Details-Products'!$BM$7:$BM$299988,$BC$10, 'Details-Products'!$Y$7:$Y$299988,"Yes")</f>
        <v>0</v>
      </c>
      <c r="BD62" s="244">
        <f>COUNTIFS('Details-Products'!$C$7:$C$299988,$C62,'Details-Products'!$D$7:$D$299988,$B62,'Details-Products'!$BM$7:$BM$299988,$BD$10)</f>
        <v>0</v>
      </c>
      <c r="BE62" s="245">
        <f>COUNTIFS('Details-Products'!$C$7:$C$299988,$C62,'Details-Products'!$D$7:$D$299988,$B62,'Details-Products'!$BM$7:$BM$299988,$BE$10, 'Details-Products'!$Y$7:$Y$299988,"Yes")</f>
        <v>0</v>
      </c>
      <c r="BF62" s="247">
        <f>SUMIFS('Details-Products'!$AA$7:$AA$299988,'Details-Products'!$C$7:$C$299988,$C62,'Details-Products'!$D$7:$D$299988,$B62,'Details-Products'!$BM$7:$BM$299988,$BF$10, 'Details-Products'!$Y$7:$Y$299988,"Yes")</f>
        <v>0</v>
      </c>
      <c r="BG62" s="244">
        <f>COUNTIFS('Details-Products'!$C$7:$C$299988,$C62,'Details-Products'!$D$7:$D$299988,$B62,'Details-Products'!$BM$7:$BM$299988,$BG$10)</f>
        <v>0</v>
      </c>
      <c r="BH62" s="245">
        <f>COUNTIFS('Details-Products'!$C$7:$C$299988,$C62,'Details-Products'!$D$7:$D$299988,$B62,'Details-Products'!$BM$7:$BM$299988,$BH$10, 'Details-Products'!$Y$7:$Y$299988,"Yes")</f>
        <v>0</v>
      </c>
      <c r="BI62" s="247">
        <f>SUMIFS('Details-Products'!$AA$7:$AA$299988,'Details-Products'!$C$7:$C$299988,$C62,'Details-Products'!$D$7:$D$299988,$B62,'Details-Products'!$BM$7:$BM$299988,$BI$10, 'Details-Products'!$Y$7:$Y$299988,"Yes")</f>
        <v>0</v>
      </c>
      <c r="BJ62" s="244">
        <f>COUNTIFS('Details-Products'!$C$7:$C$299988,$C62,'Details-Products'!$D$7:$D$299988,$B62,'Details-Products'!$BM$7:$BM$299988,$BJ$10)</f>
        <v>0</v>
      </c>
      <c r="BK62" s="245">
        <f>COUNTIFS('Details-Products'!$C$7:$C$299988,$C62,'Details-Products'!$D$7:$D$299988,$B62,'Details-Products'!$BM$7:$BM$299988,$BK$10, 'Details-Products'!$Y$7:$Y$299988,"Yes")</f>
        <v>0</v>
      </c>
      <c r="BL62" s="247">
        <f>SUMIFS('Details-Products'!$AA$7:$AA$299988,'Details-Products'!$C$7:$C$299988,$C62,'Details-Products'!$D$7:$D$299988,$B62,'Details-Products'!$BM$7:$BM$299988,$BL$10, 'Details-Products'!$Y$7:$Y$299988,"Yes")</f>
        <v>0</v>
      </c>
      <c r="BM62" s="245">
        <f t="shared" si="118"/>
        <v>0</v>
      </c>
      <c r="BN62" s="245">
        <f t="shared" si="119"/>
        <v>0</v>
      </c>
      <c r="BO62" s="248">
        <f t="shared" si="120"/>
        <v>0</v>
      </c>
    </row>
    <row r="63" spans="1:67" ht="18" customHeight="1" x14ac:dyDescent="0.2">
      <c r="B63" s="29">
        <v>81</v>
      </c>
      <c r="C63" s="29">
        <v>8</v>
      </c>
      <c r="D63" s="120" t="s">
        <v>253</v>
      </c>
      <c r="E63" s="146">
        <f>COUNTIFS('Details-Products'!$C$7:$C$299988,$C63,'Details-Products'!$D$7:$D$299988,$B63,'Details-Products'!$BM$7:$BM$299988,$E$10)</f>
        <v>0</v>
      </c>
      <c r="F63" s="147">
        <f>COUNTIFS('Details-Products'!$C$7:$C$299988,$C63,'Details-Products'!$D$7:$D$299988,$B63,'Details-Products'!$BM$7:$BM$299988,$F$10, 'Details-Products'!$Y$7:$Y$299988,"Yes")</f>
        <v>0</v>
      </c>
      <c r="G63" s="148">
        <f>SUMIFS('Details-Products'!$AA$7:$AA$299988,'Details-Products'!$C$7:$C$299988,$C63,'Details-Products'!$D$7:$D$299988,$B63,'Details-Products'!$BM$7:$BM$299988,$G$10, 'Details-Products'!$Y$7:$Y$299988,"Yes")</f>
        <v>0</v>
      </c>
      <c r="H63" s="146">
        <f>COUNTIFS('Details-Products'!$C$7:$C$299988,$C63,'Details-Products'!$D$7:$D$299988,$B63,'Details-Products'!$BM$7:$BM$299988,$H$10)</f>
        <v>0</v>
      </c>
      <c r="I63" s="147">
        <f>COUNTIFS('Details-Products'!$C$7:$C$299988,$C63,'Details-Products'!$D$7:$D$299988,$B63,'Details-Products'!$BM$7:$BM$299988,$I$10, 'Details-Products'!$Y$7:$Y$299988,"Yes")</f>
        <v>0</v>
      </c>
      <c r="J63" s="148">
        <f>SUMIFS('Details-Products'!$AA$7:$AA$299988,'Details-Products'!$C$7:$C$299988,$C63,'Details-Products'!$D$7:$D$299988,$B63,'Details-Products'!$BM$7:$BM$299988,$J$10, 'Details-Products'!$Y$7:$Y$299988,"Yes")</f>
        <v>0</v>
      </c>
      <c r="K63" s="146">
        <f>COUNTIFS('Details-Products'!$C$7:$C$299988,$C63,'Details-Products'!$D$7:$D$299988,$B63,'Details-Products'!$BM$7:$BM$299988,$K$10)</f>
        <v>0</v>
      </c>
      <c r="L63" s="147">
        <f>COUNTIFS('Details-Products'!$C$7:$C$299988,$C63,'Details-Products'!$D$7:$D$299988,$B63,'Details-Products'!$BM$7:$BM$299988,$L$10, 'Details-Products'!$Y$7:$Y$299988,"Yes")</f>
        <v>0</v>
      </c>
      <c r="M63" s="148">
        <f>SUMIFS('Details-Products'!$AA$7:$AA$299988,'Details-Products'!$C$7:$C$299988,$C63,'Details-Products'!$D$7:$D$299988,$B63,'Details-Products'!$BM$7:$BM$299988,$M$10, 'Details-Products'!$Y$7:$Y$299988,"Yes")</f>
        <v>0</v>
      </c>
      <c r="N63" s="120">
        <f t="shared" si="75"/>
        <v>0</v>
      </c>
      <c r="O63" s="341">
        <f t="shared" si="76"/>
        <v>0</v>
      </c>
      <c r="P63" s="336">
        <f t="shared" si="77"/>
        <v>0</v>
      </c>
      <c r="Q63" s="336">
        <f>VLOOKUP(B63,Ttl_Inv!$A:$E,4,FALSE)</f>
        <v>0</v>
      </c>
      <c r="R63" s="101" t="str">
        <f t="shared" si="20"/>
        <v>-</v>
      </c>
      <c r="S63" s="86">
        <f>IFERROR(SUMIFS(Inactive_UPC!$T:$T,Inactive_UPC!$D:$D,$B63),"0")</f>
        <v>0</v>
      </c>
      <c r="T63" s="110" t="str">
        <f t="shared" si="8"/>
        <v>-</v>
      </c>
      <c r="U63" s="91">
        <f t="shared" si="15"/>
        <v>0</v>
      </c>
      <c r="V63" s="114" t="str">
        <f t="shared" si="9"/>
        <v>-</v>
      </c>
      <c r="W63" s="244">
        <f t="shared" si="145"/>
        <v>0</v>
      </c>
      <c r="X63" s="245">
        <f t="shared" si="145"/>
        <v>0</v>
      </c>
      <c r="Y63" s="246">
        <f t="shared" si="145"/>
        <v>0</v>
      </c>
      <c r="Z63" s="244">
        <f>COUNTIFS('Details-Products'!$C$7:$C$299988,$C63,'Details-Products'!$D$7:$D$299988,$B63,'Details-Products'!$BM$7:$BM$299988,$Z$10)</f>
        <v>0</v>
      </c>
      <c r="AA63" s="245">
        <f>COUNTIFS('Details-Products'!$C$7:$C$299988,$C63,'Details-Products'!$D$7:$D$299988,$B63,'Details-Products'!$BM$7:$BM$299988,$AA$10, 'Details-Products'!$Y$7:$Y$299988,"Yes")</f>
        <v>0</v>
      </c>
      <c r="AB63" s="247">
        <f>SUMIFS('Details-Products'!$AA$7:$AA$299988,'Details-Products'!$C$7:$C$299988,$C63,'Details-Products'!$D$7:$D$299988,$B63,'Details-Products'!$BM$7:$BM$299988,$AB$10, 'Details-Products'!$Y$7:$Y$299988,"Yes")</f>
        <v>0</v>
      </c>
      <c r="AC63" s="244">
        <f>COUNTIFS('Details-Products'!$C$7:$C$299988,$C63,'Details-Products'!$D$7:$D$299988,$B63,'Details-Products'!$BM$7:$BM$299988,$AC$10)</f>
        <v>0</v>
      </c>
      <c r="AD63" s="245">
        <f>COUNTIFS('Details-Products'!$C$7:$C$299988,$C63,'Details-Products'!$D$7:$D$299988,$B63,'Details-Products'!$BM$7:$BM$299988,$AD$10, 'Details-Products'!$Y$7:$Y$299988,"Yes")</f>
        <v>0</v>
      </c>
      <c r="AE63" s="247">
        <f>SUMIFS('Details-Products'!$AA$7:$AA$299988,'Details-Products'!$C$7:$C$299988,$C63,'Details-Products'!$D$7:$D$299988,$B63,'Details-Products'!$BM$7:$BM$299988,$AE$10, 'Details-Products'!$Y$7:$Y$299988,"Yes")</f>
        <v>0</v>
      </c>
      <c r="AF63" s="244">
        <f>COUNTIFS('Details-Products'!$C$7:$C$299988,$C63,'Details-Products'!$D$7:$D$299988,$B63,'Details-Products'!$BM$7:$BM$299988,$AF$10)</f>
        <v>0</v>
      </c>
      <c r="AG63" s="245">
        <f>COUNTIFS('Details-Products'!$C$7:$C$299988,$C63,'Details-Products'!$D$7:$D$299988,$B63,'Details-Products'!$BM$7:$BM$299988,$AG$10, 'Details-Products'!$Y$7:$Y$299988,"Yes")</f>
        <v>0</v>
      </c>
      <c r="AH63" s="247">
        <f>SUMIFS('Details-Products'!$AA$7:$AA$299988,'Details-Products'!$C$7:$C$299988,$C63,'Details-Products'!$D$7:$D$299988,$B63,'Details-Products'!$BM$7:$BM$299988,$AH$10, 'Details-Products'!$Y$7:$Y$299988,"Yes")</f>
        <v>0</v>
      </c>
      <c r="AI63" s="244">
        <f>COUNTIFS('Details-Products'!$C$7:$C$299988,$C63,'Details-Products'!$D$7:$D$299988,$B63,'Details-Products'!$BM$7:$BM$299988,$AI$10)</f>
        <v>0</v>
      </c>
      <c r="AJ63" s="245">
        <f>COUNTIFS('Details-Products'!$C$7:$C$299988,$C63,'Details-Products'!$D$7:$D$299988,$B63,'Details-Products'!$BM$7:$BM$299988,$AJ$10, 'Details-Products'!$Y$7:$Y$299988,"Yes")</f>
        <v>0</v>
      </c>
      <c r="AK63" s="247">
        <f>SUMIFS('Details-Products'!$AA$7:$AA$299988,'Details-Products'!$C$7:$C$299988,$C63,'Details-Products'!$D$7:$D$299988,$B63,'Details-Products'!$BM$7:$BM$299988,$AK$10, 'Details-Products'!$Y$7:$Y$299988,"Yes")</f>
        <v>0</v>
      </c>
      <c r="AL63" s="244">
        <f>COUNTIFS('Details-Products'!$C$7:$C$299988,$C63,'Details-Products'!$D$7:$D$299988,$B63,'Details-Products'!$BM$7:$BM$299988,$AL$10)</f>
        <v>0</v>
      </c>
      <c r="AM63" s="245">
        <f>COUNTIFS('Details-Products'!$C$7:$C$299988,$C63,'Details-Products'!$D$7:$D$299988,$B63,'Details-Products'!$BM$7:$BM$299988,$AM$10, 'Details-Products'!$Y$7:$Y$299988,"Yes")</f>
        <v>0</v>
      </c>
      <c r="AN63" s="247">
        <f>SUMIFS('Details-Products'!$AA$7:$AA$299988,'Details-Products'!$C$7:$C$299988,$C63,'Details-Products'!$D$7:$D$299988,$B63,'Details-Products'!$BM$7:$BM$299988,$AN$10, 'Details-Products'!$Y$7:$Y$299988,"Yes")</f>
        <v>0</v>
      </c>
      <c r="AO63" s="244">
        <f>COUNTIFS('Details-Products'!$C$7:$C$299988,$C63,'Details-Products'!$D$7:$D$299988,$B63,'Details-Products'!$BM$7:$BM$299988,$AO$10)</f>
        <v>0</v>
      </c>
      <c r="AP63" s="245">
        <f>COUNTIFS('Details-Products'!$C$7:$C$299988,$C63,'Details-Products'!$D$7:$D$299988,$B63,'Details-Products'!$BM$7:$BM$299988,$AP$10, 'Details-Products'!$Y$7:$Y$299988,"Yes")</f>
        <v>0</v>
      </c>
      <c r="AQ63" s="247">
        <f>SUMIFS('Details-Products'!$AA$7:$AA$299988,'Details-Products'!$C$7:$C$299988,$C63,'Details-Products'!$D$7:$D$299988,$B63,'Details-Products'!$BM$7:$BM$299988,$AQ$10, 'Details-Products'!$Y$7:$Y$299988,"Yes")</f>
        <v>0</v>
      </c>
      <c r="AR63" s="244">
        <f t="shared" si="149"/>
        <v>0</v>
      </c>
      <c r="AS63" s="245">
        <f t="shared" si="150"/>
        <v>0</v>
      </c>
      <c r="AT63" s="246">
        <f t="shared" si="151"/>
        <v>0</v>
      </c>
      <c r="AU63" s="244">
        <f>COUNTIFS('Details-Products'!$C$7:$C$299988,$C63,'Details-Products'!$D$7:$D$299988,$B63,'Details-Products'!$BM$7:$BM$299988,$AU$10)</f>
        <v>0</v>
      </c>
      <c r="AV63" s="245">
        <f>COUNTIFS('Details-Products'!$C$7:$C$299988,$C63,'Details-Products'!$D$7:$D$299988,$B63,'Details-Products'!$BM$7:$BM$299988,$AV$10, 'Details-Products'!$Y$7:$Y$299988,"Yes")</f>
        <v>0</v>
      </c>
      <c r="AW63" s="247">
        <f>SUMIFS('Details-Products'!$AA$7:$AA$299988,'Details-Products'!$C$7:$C$299988,$C63,'Details-Products'!$D$7:$D$299988,$B63,'Details-Products'!$BM$7:$BM$299988,$AW$10, 'Details-Products'!$Y$7:$Y$299988,"Yes")</f>
        <v>0</v>
      </c>
      <c r="AX63" s="244">
        <f>COUNTIFS('Details-Products'!$C$7:$C$299988,$C63,'Details-Products'!$D$7:$D$299988,$B63,'Details-Products'!$BM$7:$BM$299988,$AX$10)</f>
        <v>0</v>
      </c>
      <c r="AY63" s="245">
        <f>COUNTIFS('Details-Products'!$C$7:$C$299988,$C63,'Details-Products'!$D$7:$D$299988,$B63,'Details-Products'!$BM$7:$BM$299988,$AY$10, 'Details-Products'!$Y$7:$Y$299988,"Yes")</f>
        <v>0</v>
      </c>
      <c r="AZ63" s="247">
        <f>SUMIFS('Details-Products'!$AA$7:$AA$299988,'Details-Products'!$C$7:$C$299988,$C63,'Details-Products'!$D$7:$D$299988,$B63,'Details-Products'!$BM$7:$BM$299988,$AZ$10, 'Details-Products'!$Y$7:$Y$299988,"Yes")</f>
        <v>0</v>
      </c>
      <c r="BA63" s="244">
        <f>COUNTIFS('Details-Products'!$C$7:$C$299988,$C63,'Details-Products'!$D$7:$D$299988,$B63,'Details-Products'!$BM$7:$BM$299988,$BA$10)</f>
        <v>0</v>
      </c>
      <c r="BB63" s="245">
        <f>COUNTIFS('Details-Products'!$C$7:$C$299988,$C63,'Details-Products'!$D$7:$D$299988,$B63,'Details-Products'!$BM$7:$BM$299988,$BB$10, 'Details-Products'!$Y$7:$Y$299988,"Yes")</f>
        <v>0</v>
      </c>
      <c r="BC63" s="247">
        <f>SUMIFS('Details-Products'!$AA$7:$AA$299988,'Details-Products'!$C$7:$C$299988,$C63,'Details-Products'!$D$7:$D$299988,$B63,'Details-Products'!$BM$7:$BM$299988,$BC$10, 'Details-Products'!$Y$7:$Y$299988,"Yes")</f>
        <v>0</v>
      </c>
      <c r="BD63" s="244">
        <f>COUNTIFS('Details-Products'!$C$7:$C$299988,$C63,'Details-Products'!$D$7:$D$299988,$B63,'Details-Products'!$BM$7:$BM$299988,$BD$10)</f>
        <v>0</v>
      </c>
      <c r="BE63" s="245">
        <f>COUNTIFS('Details-Products'!$C$7:$C$299988,$C63,'Details-Products'!$D$7:$D$299988,$B63,'Details-Products'!$BM$7:$BM$299988,$BE$10, 'Details-Products'!$Y$7:$Y$299988,"Yes")</f>
        <v>0</v>
      </c>
      <c r="BF63" s="247">
        <f>SUMIFS('Details-Products'!$AA$7:$AA$299988,'Details-Products'!$C$7:$C$299988,$C63,'Details-Products'!$D$7:$D$299988,$B63,'Details-Products'!$BM$7:$BM$299988,$BF$10, 'Details-Products'!$Y$7:$Y$299988,"Yes")</f>
        <v>0</v>
      </c>
      <c r="BG63" s="244">
        <f>COUNTIFS('Details-Products'!$C$7:$C$299988,$C63,'Details-Products'!$D$7:$D$299988,$B63,'Details-Products'!$BM$7:$BM$299988,$BG$10)</f>
        <v>0</v>
      </c>
      <c r="BH63" s="245">
        <f>COUNTIFS('Details-Products'!$C$7:$C$299988,$C63,'Details-Products'!$D$7:$D$299988,$B63,'Details-Products'!$BM$7:$BM$299988,$BH$10, 'Details-Products'!$Y$7:$Y$299988,"Yes")</f>
        <v>0</v>
      </c>
      <c r="BI63" s="247">
        <f>SUMIFS('Details-Products'!$AA$7:$AA$299988,'Details-Products'!$C$7:$C$299988,$C63,'Details-Products'!$D$7:$D$299988,$B63,'Details-Products'!$BM$7:$BM$299988,$BI$10, 'Details-Products'!$Y$7:$Y$299988,"Yes")</f>
        <v>0</v>
      </c>
      <c r="BJ63" s="244">
        <f>COUNTIFS('Details-Products'!$C$7:$C$299988,$C63,'Details-Products'!$D$7:$D$299988,$B63,'Details-Products'!$BM$7:$BM$299988,$BJ$10)</f>
        <v>0</v>
      </c>
      <c r="BK63" s="245">
        <f>COUNTIFS('Details-Products'!$C$7:$C$299988,$C63,'Details-Products'!$D$7:$D$299988,$B63,'Details-Products'!$BM$7:$BM$299988,$BK$10, 'Details-Products'!$Y$7:$Y$299988,"Yes")</f>
        <v>0</v>
      </c>
      <c r="BL63" s="247">
        <f>SUMIFS('Details-Products'!$AA$7:$AA$299988,'Details-Products'!$C$7:$C$299988,$C63,'Details-Products'!$D$7:$D$299988,$B63,'Details-Products'!$BM$7:$BM$299988,$BL$10, 'Details-Products'!$Y$7:$Y$299988,"Yes")</f>
        <v>0</v>
      </c>
      <c r="BM63" s="245">
        <f t="shared" si="118"/>
        <v>0</v>
      </c>
      <c r="BN63" s="245">
        <f t="shared" si="119"/>
        <v>0</v>
      </c>
      <c r="BO63" s="248">
        <f t="shared" si="120"/>
        <v>0</v>
      </c>
    </row>
    <row r="64" spans="1:67" ht="18" customHeight="1" x14ac:dyDescent="0.2">
      <c r="B64" s="29">
        <v>84</v>
      </c>
      <c r="C64" s="29">
        <v>8</v>
      </c>
      <c r="D64" s="122" t="s">
        <v>254</v>
      </c>
      <c r="E64" s="146">
        <f>COUNTIFS('Details-Products'!$C$7:$C$299988,$C64,'Details-Products'!$D$7:$D$299988,$B64,'Details-Products'!$BM$7:$BM$299988,$E$10)</f>
        <v>0</v>
      </c>
      <c r="F64" s="147">
        <f>COUNTIFS('Details-Products'!$C$7:$C$299988,$C64,'Details-Products'!$D$7:$D$299988,$B64,'Details-Products'!$BM$7:$BM$299988,$F$10, 'Details-Products'!$Y$7:$Y$299988,"Yes")</f>
        <v>0</v>
      </c>
      <c r="G64" s="148">
        <f>SUMIFS('Details-Products'!$AA$7:$AA$299988,'Details-Products'!$C$7:$C$299988,$C64,'Details-Products'!$D$7:$D$299988,$B64,'Details-Products'!$BM$7:$BM$299988,$G$10, 'Details-Products'!$Y$7:$Y$299988,"Yes")</f>
        <v>0</v>
      </c>
      <c r="H64" s="146">
        <f>COUNTIFS('Details-Products'!$C$7:$C$299988,$C64,'Details-Products'!$D$7:$D$299988,$B64,'Details-Products'!$BM$7:$BM$299988,$H$10)</f>
        <v>0</v>
      </c>
      <c r="I64" s="147">
        <f>COUNTIFS('Details-Products'!$C$7:$C$299988,$C64,'Details-Products'!$D$7:$D$299988,$B64,'Details-Products'!$BM$7:$BM$299988,$I$10, 'Details-Products'!$Y$7:$Y$299988,"Yes")</f>
        <v>0</v>
      </c>
      <c r="J64" s="148">
        <f>SUMIFS('Details-Products'!$AA$7:$AA$299988,'Details-Products'!$C$7:$C$299988,$C64,'Details-Products'!$D$7:$D$299988,$B64,'Details-Products'!$BM$7:$BM$299988,$J$10, 'Details-Products'!$Y$7:$Y$299988,"Yes")</f>
        <v>0</v>
      </c>
      <c r="K64" s="146">
        <f>COUNTIFS('Details-Products'!$C$7:$C$299988,$C64,'Details-Products'!$D$7:$D$299988,$B64,'Details-Products'!$BM$7:$BM$299988,$K$10)</f>
        <v>0</v>
      </c>
      <c r="L64" s="147">
        <f>COUNTIFS('Details-Products'!$C$7:$C$299988,$C64,'Details-Products'!$D$7:$D$299988,$B64,'Details-Products'!$BM$7:$BM$299988,$L$10, 'Details-Products'!$Y$7:$Y$299988,"Yes")</f>
        <v>0</v>
      </c>
      <c r="M64" s="148">
        <f>SUMIFS('Details-Products'!$AA$7:$AA$299988,'Details-Products'!$C$7:$C$299988,$C64,'Details-Products'!$D$7:$D$299988,$B64,'Details-Products'!$BM$7:$BM$299988,$M$10, 'Details-Products'!$Y$7:$Y$299988,"Yes")</f>
        <v>0</v>
      </c>
      <c r="N64" s="122">
        <f t="shared" si="75"/>
        <v>0</v>
      </c>
      <c r="O64" s="344">
        <f t="shared" si="76"/>
        <v>0</v>
      </c>
      <c r="P64" s="338">
        <f t="shared" si="77"/>
        <v>0</v>
      </c>
      <c r="Q64" s="338">
        <f>VLOOKUP(B64,Ttl_Inv!$A:$E,4,FALSE)</f>
        <v>0</v>
      </c>
      <c r="R64" s="100" t="str">
        <f t="shared" si="20"/>
        <v>-</v>
      </c>
      <c r="S64" s="81">
        <f>IFERROR(SUMIFS(Inactive_UPC!$T:$T,Inactive_UPC!$D:$D,$B64),"0")</f>
        <v>0</v>
      </c>
      <c r="T64" s="111" t="str">
        <f t="shared" si="8"/>
        <v>-</v>
      </c>
      <c r="U64" s="90">
        <f t="shared" si="15"/>
        <v>0</v>
      </c>
      <c r="V64" s="115" t="str">
        <f t="shared" si="9"/>
        <v>-</v>
      </c>
      <c r="W64" s="244">
        <f t="shared" si="145"/>
        <v>0</v>
      </c>
      <c r="X64" s="245">
        <f t="shared" si="145"/>
        <v>0</v>
      </c>
      <c r="Y64" s="246">
        <f t="shared" si="145"/>
        <v>0</v>
      </c>
      <c r="Z64" s="244">
        <f>COUNTIFS('Details-Products'!$C$7:$C$299988,$C64,'Details-Products'!$D$7:$D$299988,$B64,'Details-Products'!$BM$7:$BM$299988,$Z$10)</f>
        <v>0</v>
      </c>
      <c r="AA64" s="245">
        <f>COUNTIFS('Details-Products'!$C$7:$C$299988,$C64,'Details-Products'!$D$7:$D$299988,$B64,'Details-Products'!$BM$7:$BM$299988,$AA$10, 'Details-Products'!$Y$7:$Y$299988,"Yes")</f>
        <v>0</v>
      </c>
      <c r="AB64" s="247">
        <f>SUMIFS('Details-Products'!$AA$7:$AA$299988,'Details-Products'!$C$7:$C$299988,$C64,'Details-Products'!$D$7:$D$299988,$B64,'Details-Products'!$BM$7:$BM$299988,$AB$10, 'Details-Products'!$Y$7:$Y$299988,"Yes")</f>
        <v>0</v>
      </c>
      <c r="AC64" s="244">
        <f>COUNTIFS('Details-Products'!$C$7:$C$299988,$C64,'Details-Products'!$D$7:$D$299988,$B64,'Details-Products'!$BM$7:$BM$299988,$AC$10)</f>
        <v>0</v>
      </c>
      <c r="AD64" s="245">
        <f>COUNTIFS('Details-Products'!$C$7:$C$299988,$C64,'Details-Products'!$D$7:$D$299988,$B64,'Details-Products'!$BM$7:$BM$299988,$AD$10, 'Details-Products'!$Y$7:$Y$299988,"Yes")</f>
        <v>0</v>
      </c>
      <c r="AE64" s="247">
        <f>SUMIFS('Details-Products'!$AA$7:$AA$299988,'Details-Products'!$C$7:$C$299988,$C64,'Details-Products'!$D$7:$D$299988,$B64,'Details-Products'!$BM$7:$BM$299988,$AE$10, 'Details-Products'!$Y$7:$Y$299988,"Yes")</f>
        <v>0</v>
      </c>
      <c r="AF64" s="244">
        <f>COUNTIFS('Details-Products'!$C$7:$C$299988,$C64,'Details-Products'!$D$7:$D$299988,$B64,'Details-Products'!$BM$7:$BM$299988,$AF$10)</f>
        <v>0</v>
      </c>
      <c r="AG64" s="245">
        <f>COUNTIFS('Details-Products'!$C$7:$C$299988,$C64,'Details-Products'!$D$7:$D$299988,$B64,'Details-Products'!$BM$7:$BM$299988,$AG$10, 'Details-Products'!$Y$7:$Y$299988,"Yes")</f>
        <v>0</v>
      </c>
      <c r="AH64" s="247">
        <f>SUMIFS('Details-Products'!$AA$7:$AA$299988,'Details-Products'!$C$7:$C$299988,$C64,'Details-Products'!$D$7:$D$299988,$B64,'Details-Products'!$BM$7:$BM$299988,$AH$10, 'Details-Products'!$Y$7:$Y$299988,"Yes")</f>
        <v>0</v>
      </c>
      <c r="AI64" s="244">
        <f>COUNTIFS('Details-Products'!$C$7:$C$299988,$C64,'Details-Products'!$D$7:$D$299988,$B64,'Details-Products'!$BM$7:$BM$299988,$AI$10)</f>
        <v>0</v>
      </c>
      <c r="AJ64" s="245">
        <f>COUNTIFS('Details-Products'!$C$7:$C$299988,$C64,'Details-Products'!$D$7:$D$299988,$B64,'Details-Products'!$BM$7:$BM$299988,$AJ$10, 'Details-Products'!$Y$7:$Y$299988,"Yes")</f>
        <v>0</v>
      </c>
      <c r="AK64" s="247">
        <f>SUMIFS('Details-Products'!$AA$7:$AA$299988,'Details-Products'!$C$7:$C$299988,$C64,'Details-Products'!$D$7:$D$299988,$B64,'Details-Products'!$BM$7:$BM$299988,$AK$10, 'Details-Products'!$Y$7:$Y$299988,"Yes")</f>
        <v>0</v>
      </c>
      <c r="AL64" s="244">
        <f>COUNTIFS('Details-Products'!$C$7:$C$299988,$C64,'Details-Products'!$D$7:$D$299988,$B64,'Details-Products'!$BM$7:$BM$299988,$AL$10)</f>
        <v>0</v>
      </c>
      <c r="AM64" s="245">
        <f>COUNTIFS('Details-Products'!$C$7:$C$299988,$C64,'Details-Products'!$D$7:$D$299988,$B64,'Details-Products'!$BM$7:$BM$299988,$AM$10, 'Details-Products'!$Y$7:$Y$299988,"Yes")</f>
        <v>0</v>
      </c>
      <c r="AN64" s="247">
        <f>SUMIFS('Details-Products'!$AA$7:$AA$299988,'Details-Products'!$C$7:$C$299988,$C64,'Details-Products'!$D$7:$D$299988,$B64,'Details-Products'!$BM$7:$BM$299988,$AN$10, 'Details-Products'!$Y$7:$Y$299988,"Yes")</f>
        <v>0</v>
      </c>
      <c r="AO64" s="244">
        <f>COUNTIFS('Details-Products'!$C$7:$C$299988,$C64,'Details-Products'!$D$7:$D$299988,$B64,'Details-Products'!$BM$7:$BM$299988,$AO$10)</f>
        <v>0</v>
      </c>
      <c r="AP64" s="245">
        <f>COUNTIFS('Details-Products'!$C$7:$C$299988,$C64,'Details-Products'!$D$7:$D$299988,$B64,'Details-Products'!$BM$7:$BM$299988,$AP$10, 'Details-Products'!$Y$7:$Y$299988,"Yes")</f>
        <v>0</v>
      </c>
      <c r="AQ64" s="247">
        <f>SUMIFS('Details-Products'!$AA$7:$AA$299988,'Details-Products'!$C$7:$C$299988,$C64,'Details-Products'!$D$7:$D$299988,$B64,'Details-Products'!$BM$7:$BM$299988,$AQ$10, 'Details-Products'!$Y$7:$Y$299988,"Yes")</f>
        <v>0</v>
      </c>
      <c r="AR64" s="244">
        <f t="shared" si="149"/>
        <v>0</v>
      </c>
      <c r="AS64" s="245">
        <f t="shared" si="150"/>
        <v>0</v>
      </c>
      <c r="AT64" s="246">
        <f t="shared" si="151"/>
        <v>0</v>
      </c>
      <c r="AU64" s="244">
        <f>COUNTIFS('Details-Products'!$C$7:$C$299988,$C64,'Details-Products'!$D$7:$D$299988,$B64,'Details-Products'!$BM$7:$BM$299988,$AU$10)</f>
        <v>0</v>
      </c>
      <c r="AV64" s="245">
        <f>COUNTIFS('Details-Products'!$C$7:$C$299988,$C64,'Details-Products'!$D$7:$D$299988,$B64,'Details-Products'!$BM$7:$BM$299988,$AV$10, 'Details-Products'!$Y$7:$Y$299988,"Yes")</f>
        <v>0</v>
      </c>
      <c r="AW64" s="247">
        <f>SUMIFS('Details-Products'!$AA$7:$AA$299988,'Details-Products'!$C$7:$C$299988,$C64,'Details-Products'!$D$7:$D$299988,$B64,'Details-Products'!$BM$7:$BM$299988,$AW$10, 'Details-Products'!$Y$7:$Y$299988,"Yes")</f>
        <v>0</v>
      </c>
      <c r="AX64" s="244">
        <f>COUNTIFS('Details-Products'!$C$7:$C$299988,$C64,'Details-Products'!$D$7:$D$299988,$B64,'Details-Products'!$BM$7:$BM$299988,$AX$10)</f>
        <v>0</v>
      </c>
      <c r="AY64" s="245">
        <f>COUNTIFS('Details-Products'!$C$7:$C$299988,$C64,'Details-Products'!$D$7:$D$299988,$B64,'Details-Products'!$BM$7:$BM$299988,$AY$10, 'Details-Products'!$Y$7:$Y$299988,"Yes")</f>
        <v>0</v>
      </c>
      <c r="AZ64" s="247">
        <f>SUMIFS('Details-Products'!$AA$7:$AA$299988,'Details-Products'!$C$7:$C$299988,$C64,'Details-Products'!$D$7:$D$299988,$B64,'Details-Products'!$BM$7:$BM$299988,$AZ$10, 'Details-Products'!$Y$7:$Y$299988,"Yes")</f>
        <v>0</v>
      </c>
      <c r="BA64" s="244">
        <f>COUNTIFS('Details-Products'!$C$7:$C$299988,$C64,'Details-Products'!$D$7:$D$299988,$B64,'Details-Products'!$BM$7:$BM$299988,$BA$10)</f>
        <v>0</v>
      </c>
      <c r="BB64" s="245">
        <f>COUNTIFS('Details-Products'!$C$7:$C$299988,$C64,'Details-Products'!$D$7:$D$299988,$B64,'Details-Products'!$BM$7:$BM$299988,$BB$10, 'Details-Products'!$Y$7:$Y$299988,"Yes")</f>
        <v>0</v>
      </c>
      <c r="BC64" s="247">
        <f>SUMIFS('Details-Products'!$AA$7:$AA$299988,'Details-Products'!$C$7:$C$299988,$C64,'Details-Products'!$D$7:$D$299988,$B64,'Details-Products'!$BM$7:$BM$299988,$BC$10, 'Details-Products'!$Y$7:$Y$299988,"Yes")</f>
        <v>0</v>
      </c>
      <c r="BD64" s="244">
        <f>COUNTIFS('Details-Products'!$C$7:$C$299988,$C64,'Details-Products'!$D$7:$D$299988,$B64,'Details-Products'!$BM$7:$BM$299988,$BD$10)</f>
        <v>0</v>
      </c>
      <c r="BE64" s="245">
        <f>COUNTIFS('Details-Products'!$C$7:$C$299988,$C64,'Details-Products'!$D$7:$D$299988,$B64,'Details-Products'!$BM$7:$BM$299988,$BE$10, 'Details-Products'!$Y$7:$Y$299988,"Yes")</f>
        <v>0</v>
      </c>
      <c r="BF64" s="247">
        <f>SUMIFS('Details-Products'!$AA$7:$AA$299988,'Details-Products'!$C$7:$C$299988,$C64,'Details-Products'!$D$7:$D$299988,$B64,'Details-Products'!$BM$7:$BM$299988,$BF$10, 'Details-Products'!$Y$7:$Y$299988,"Yes")</f>
        <v>0</v>
      </c>
      <c r="BG64" s="244">
        <f>COUNTIFS('Details-Products'!$C$7:$C$299988,$C64,'Details-Products'!$D$7:$D$299988,$B64,'Details-Products'!$BM$7:$BM$299988,$BG$10)</f>
        <v>0</v>
      </c>
      <c r="BH64" s="245">
        <f>COUNTIFS('Details-Products'!$C$7:$C$299988,$C64,'Details-Products'!$D$7:$D$299988,$B64,'Details-Products'!$BM$7:$BM$299988,$BH$10, 'Details-Products'!$Y$7:$Y$299988,"Yes")</f>
        <v>0</v>
      </c>
      <c r="BI64" s="247">
        <f>SUMIFS('Details-Products'!$AA$7:$AA$299988,'Details-Products'!$C$7:$C$299988,$C64,'Details-Products'!$D$7:$D$299988,$B64,'Details-Products'!$BM$7:$BM$299988,$BI$10, 'Details-Products'!$Y$7:$Y$299988,"Yes")</f>
        <v>0</v>
      </c>
      <c r="BJ64" s="244">
        <f>COUNTIFS('Details-Products'!$C$7:$C$299988,$C64,'Details-Products'!$D$7:$D$299988,$B64,'Details-Products'!$BM$7:$BM$299988,$BJ$10)</f>
        <v>0</v>
      </c>
      <c r="BK64" s="245">
        <f>COUNTIFS('Details-Products'!$C$7:$C$299988,$C64,'Details-Products'!$D$7:$D$299988,$B64,'Details-Products'!$BM$7:$BM$299988,$BK$10, 'Details-Products'!$Y$7:$Y$299988,"Yes")</f>
        <v>0</v>
      </c>
      <c r="BL64" s="247">
        <f>SUMIFS('Details-Products'!$AA$7:$AA$299988,'Details-Products'!$C$7:$C$299988,$C64,'Details-Products'!$D$7:$D$299988,$B64,'Details-Products'!$BM$7:$BM$299988,$BL$10, 'Details-Products'!$Y$7:$Y$299988,"Yes")</f>
        <v>0</v>
      </c>
      <c r="BM64" s="245">
        <f t="shared" si="118"/>
        <v>0</v>
      </c>
      <c r="BN64" s="245">
        <f t="shared" si="119"/>
        <v>0</v>
      </c>
      <c r="BO64" s="248">
        <f t="shared" si="120"/>
        <v>0</v>
      </c>
    </row>
    <row r="65" spans="1:67" ht="18" customHeight="1" thickBot="1" x14ac:dyDescent="0.25">
      <c r="B65" s="29">
        <v>85</v>
      </c>
      <c r="C65" s="29">
        <v>8</v>
      </c>
      <c r="D65" s="120" t="s">
        <v>255</v>
      </c>
      <c r="E65" s="146">
        <f>COUNTIFS('Details-Products'!$C$7:$C$299988,$C65,'Details-Products'!$D$7:$D$299988,$B65,'Details-Products'!$BM$7:$BM$299988,$E$10)</f>
        <v>0</v>
      </c>
      <c r="F65" s="147">
        <f>COUNTIFS('Details-Products'!$C$7:$C$299988,$C65,'Details-Products'!$D$7:$D$299988,$B65,'Details-Products'!$BM$7:$BM$299988,$F$10, 'Details-Products'!$Y$7:$Y$299988,"Yes")</f>
        <v>0</v>
      </c>
      <c r="G65" s="148">
        <f>SUMIFS('Details-Products'!$AA$7:$AA$299988,'Details-Products'!$C$7:$C$299988,$C65,'Details-Products'!$D$7:$D$299988,$B65,'Details-Products'!$BM$7:$BM$299988,$G$10, 'Details-Products'!$Y$7:$Y$299988,"Yes")</f>
        <v>0</v>
      </c>
      <c r="H65" s="146">
        <f>COUNTIFS('Details-Products'!$C$7:$C$299988,$C65,'Details-Products'!$D$7:$D$299988,$B65,'Details-Products'!$BM$7:$BM$299988,$H$10)</f>
        <v>0</v>
      </c>
      <c r="I65" s="147">
        <f>COUNTIFS('Details-Products'!$C$7:$C$299988,$C65,'Details-Products'!$D$7:$D$299988,$B65,'Details-Products'!$BM$7:$BM$299988,$I$10, 'Details-Products'!$Y$7:$Y$299988,"Yes")</f>
        <v>0</v>
      </c>
      <c r="J65" s="148">
        <f>SUMIFS('Details-Products'!$AA$7:$AA$299988,'Details-Products'!$C$7:$C$299988,$C65,'Details-Products'!$D$7:$D$299988,$B65,'Details-Products'!$BM$7:$BM$299988,$J$10, 'Details-Products'!$Y$7:$Y$299988,"Yes")</f>
        <v>0</v>
      </c>
      <c r="K65" s="146">
        <f>COUNTIFS('Details-Products'!$C$7:$C$299988,$C65,'Details-Products'!$D$7:$D$299988,$B65,'Details-Products'!$BM$7:$BM$299988,$K$10)</f>
        <v>0</v>
      </c>
      <c r="L65" s="147">
        <f>COUNTIFS('Details-Products'!$C$7:$C$299988,$C65,'Details-Products'!$D$7:$D$299988,$B65,'Details-Products'!$BM$7:$BM$299988,$L$10, 'Details-Products'!$Y$7:$Y$299988,"Yes")</f>
        <v>0</v>
      </c>
      <c r="M65" s="148">
        <f>SUMIFS('Details-Products'!$AA$7:$AA$299988,'Details-Products'!$C$7:$C$299988,$C65,'Details-Products'!$D$7:$D$299988,$B65,'Details-Products'!$BM$7:$BM$299988,$M$10, 'Details-Products'!$Y$7:$Y$299988,"Yes")</f>
        <v>0</v>
      </c>
      <c r="N65" s="120">
        <f t="shared" si="75"/>
        <v>0</v>
      </c>
      <c r="O65" s="341">
        <f t="shared" si="76"/>
        <v>0</v>
      </c>
      <c r="P65" s="336">
        <f t="shared" si="77"/>
        <v>0</v>
      </c>
      <c r="Q65" s="336">
        <f>VLOOKUP(B65,Ttl_Inv!$A:$E,4,FALSE)</f>
        <v>0</v>
      </c>
      <c r="R65" s="101" t="str">
        <f t="shared" si="20"/>
        <v>-</v>
      </c>
      <c r="S65" s="86">
        <f>IFERROR(SUMIFS(Inactive_UPC!$T:$T,Inactive_UPC!$D:$D,$B65),"0")</f>
        <v>0</v>
      </c>
      <c r="T65" s="110" t="str">
        <f t="shared" si="8"/>
        <v>-</v>
      </c>
      <c r="U65" s="91">
        <f t="shared" si="15"/>
        <v>0</v>
      </c>
      <c r="V65" s="114" t="str">
        <f t="shared" si="9"/>
        <v>-</v>
      </c>
      <c r="W65" s="244">
        <f t="shared" si="145"/>
        <v>0</v>
      </c>
      <c r="X65" s="245">
        <f t="shared" si="145"/>
        <v>0</v>
      </c>
      <c r="Y65" s="246">
        <f t="shared" si="145"/>
        <v>0</v>
      </c>
      <c r="Z65" s="244">
        <f>COUNTIFS('Details-Products'!$C$7:$C$299988,$C65,'Details-Products'!$D$7:$D$299988,$B65,'Details-Products'!$BM$7:$BM$299988,$Z$10)</f>
        <v>0</v>
      </c>
      <c r="AA65" s="245">
        <f>COUNTIFS('Details-Products'!$C$7:$C$299988,$C65,'Details-Products'!$D$7:$D$299988,$B65,'Details-Products'!$BM$7:$BM$299988,$AA$10, 'Details-Products'!$Y$7:$Y$299988,"Yes")</f>
        <v>0</v>
      </c>
      <c r="AB65" s="247">
        <f>SUMIFS('Details-Products'!$AA$7:$AA$299988,'Details-Products'!$C$7:$C$299988,$C65,'Details-Products'!$D$7:$D$299988,$B65,'Details-Products'!$BM$7:$BM$299988,$AB$10, 'Details-Products'!$Y$7:$Y$299988,"Yes")</f>
        <v>0</v>
      </c>
      <c r="AC65" s="244">
        <f>COUNTIFS('Details-Products'!$C$7:$C$299988,$C65,'Details-Products'!$D$7:$D$299988,$B65,'Details-Products'!$BM$7:$BM$299988,$AC$10)</f>
        <v>0</v>
      </c>
      <c r="AD65" s="245">
        <f>COUNTIFS('Details-Products'!$C$7:$C$299988,$C65,'Details-Products'!$D$7:$D$299988,$B65,'Details-Products'!$BM$7:$BM$299988,$AD$10, 'Details-Products'!$Y$7:$Y$299988,"Yes")</f>
        <v>0</v>
      </c>
      <c r="AE65" s="247">
        <f>SUMIFS('Details-Products'!$AA$7:$AA$299988,'Details-Products'!$C$7:$C$299988,$C65,'Details-Products'!$D$7:$D$299988,$B65,'Details-Products'!$BM$7:$BM$299988,$AE$10, 'Details-Products'!$Y$7:$Y$299988,"Yes")</f>
        <v>0</v>
      </c>
      <c r="AF65" s="244">
        <f>COUNTIFS('Details-Products'!$C$7:$C$299988,$C65,'Details-Products'!$D$7:$D$299988,$B65,'Details-Products'!$BM$7:$BM$299988,$AF$10)</f>
        <v>0</v>
      </c>
      <c r="AG65" s="245">
        <f>COUNTIFS('Details-Products'!$C$7:$C$299988,$C65,'Details-Products'!$D$7:$D$299988,$B65,'Details-Products'!$BM$7:$BM$299988,$AG$10, 'Details-Products'!$Y$7:$Y$299988,"Yes")</f>
        <v>0</v>
      </c>
      <c r="AH65" s="247">
        <f>SUMIFS('Details-Products'!$AA$7:$AA$299988,'Details-Products'!$C$7:$C$299988,$C65,'Details-Products'!$D$7:$D$299988,$B65,'Details-Products'!$BM$7:$BM$299988,$AH$10, 'Details-Products'!$Y$7:$Y$299988,"Yes")</f>
        <v>0</v>
      </c>
      <c r="AI65" s="244">
        <f>COUNTIFS('Details-Products'!$C$7:$C$299988,$C65,'Details-Products'!$D$7:$D$299988,$B65,'Details-Products'!$BM$7:$BM$299988,$AI$10)</f>
        <v>0</v>
      </c>
      <c r="AJ65" s="245">
        <f>COUNTIFS('Details-Products'!$C$7:$C$299988,$C65,'Details-Products'!$D$7:$D$299988,$B65,'Details-Products'!$BM$7:$BM$299988,$AJ$10, 'Details-Products'!$Y$7:$Y$299988,"Yes")</f>
        <v>0</v>
      </c>
      <c r="AK65" s="247">
        <f>SUMIFS('Details-Products'!$AA$7:$AA$299988,'Details-Products'!$C$7:$C$299988,$C65,'Details-Products'!$D$7:$D$299988,$B65,'Details-Products'!$BM$7:$BM$299988,$AK$10, 'Details-Products'!$Y$7:$Y$299988,"Yes")</f>
        <v>0</v>
      </c>
      <c r="AL65" s="244">
        <f>COUNTIFS('Details-Products'!$C$7:$C$299988,$C65,'Details-Products'!$D$7:$D$299988,$B65,'Details-Products'!$BM$7:$BM$299988,$AL$10)</f>
        <v>0</v>
      </c>
      <c r="AM65" s="245">
        <f>COUNTIFS('Details-Products'!$C$7:$C$299988,$C65,'Details-Products'!$D$7:$D$299988,$B65,'Details-Products'!$BM$7:$BM$299988,$AM$10, 'Details-Products'!$Y$7:$Y$299988,"Yes")</f>
        <v>0</v>
      </c>
      <c r="AN65" s="247">
        <f>SUMIFS('Details-Products'!$AA$7:$AA$299988,'Details-Products'!$C$7:$C$299988,$C65,'Details-Products'!$D$7:$D$299988,$B65,'Details-Products'!$BM$7:$BM$299988,$AN$10, 'Details-Products'!$Y$7:$Y$299988,"Yes")</f>
        <v>0</v>
      </c>
      <c r="AO65" s="244">
        <f>COUNTIFS('Details-Products'!$C$7:$C$299988,$C65,'Details-Products'!$D$7:$D$299988,$B65,'Details-Products'!$BM$7:$BM$299988,$AO$10)</f>
        <v>0</v>
      </c>
      <c r="AP65" s="245">
        <f>COUNTIFS('Details-Products'!$C$7:$C$299988,$C65,'Details-Products'!$D$7:$D$299988,$B65,'Details-Products'!$BM$7:$BM$299988,$AP$10, 'Details-Products'!$Y$7:$Y$299988,"Yes")</f>
        <v>0</v>
      </c>
      <c r="AQ65" s="247">
        <f>SUMIFS('Details-Products'!$AA$7:$AA$299988,'Details-Products'!$C$7:$C$299988,$C65,'Details-Products'!$D$7:$D$299988,$B65,'Details-Products'!$BM$7:$BM$299988,$AQ$10, 'Details-Products'!$Y$7:$Y$299988,"Yes")</f>
        <v>0</v>
      </c>
      <c r="AR65" s="244">
        <f t="shared" si="149"/>
        <v>0</v>
      </c>
      <c r="AS65" s="245">
        <f t="shared" si="150"/>
        <v>0</v>
      </c>
      <c r="AT65" s="246">
        <f t="shared" si="151"/>
        <v>0</v>
      </c>
      <c r="AU65" s="244">
        <f>COUNTIFS('Details-Products'!$C$7:$C$299988,$C65,'Details-Products'!$D$7:$D$299988,$B65,'Details-Products'!$BM$7:$BM$299988,$AU$10)</f>
        <v>0</v>
      </c>
      <c r="AV65" s="245">
        <f>COUNTIFS('Details-Products'!$C$7:$C$299988,$C65,'Details-Products'!$D$7:$D$299988,$B65,'Details-Products'!$BM$7:$BM$299988,$AV$10, 'Details-Products'!$Y$7:$Y$299988,"Yes")</f>
        <v>0</v>
      </c>
      <c r="AW65" s="247">
        <f>SUMIFS('Details-Products'!$AA$7:$AA$299988,'Details-Products'!$C$7:$C$299988,$C65,'Details-Products'!$D$7:$D$299988,$B65,'Details-Products'!$BM$7:$BM$299988,$AW$10, 'Details-Products'!$Y$7:$Y$299988,"Yes")</f>
        <v>0</v>
      </c>
      <c r="AX65" s="244">
        <f>COUNTIFS('Details-Products'!$C$7:$C$299988,$C65,'Details-Products'!$D$7:$D$299988,$B65,'Details-Products'!$BM$7:$BM$299988,$AX$10)</f>
        <v>0</v>
      </c>
      <c r="AY65" s="245">
        <f>COUNTIFS('Details-Products'!$C$7:$C$299988,$C65,'Details-Products'!$D$7:$D$299988,$B65,'Details-Products'!$BM$7:$BM$299988,$AY$10, 'Details-Products'!$Y$7:$Y$299988,"Yes")</f>
        <v>0</v>
      </c>
      <c r="AZ65" s="247">
        <f>SUMIFS('Details-Products'!$AA$7:$AA$299988,'Details-Products'!$C$7:$C$299988,$C65,'Details-Products'!$D$7:$D$299988,$B65,'Details-Products'!$BM$7:$BM$299988,$AZ$10, 'Details-Products'!$Y$7:$Y$299988,"Yes")</f>
        <v>0</v>
      </c>
      <c r="BA65" s="244">
        <f>COUNTIFS('Details-Products'!$C$7:$C$299988,$C65,'Details-Products'!$D$7:$D$299988,$B65,'Details-Products'!$BM$7:$BM$299988,$BA$10)</f>
        <v>0</v>
      </c>
      <c r="BB65" s="245">
        <f>COUNTIFS('Details-Products'!$C$7:$C$299988,$C65,'Details-Products'!$D$7:$D$299988,$B65,'Details-Products'!$BM$7:$BM$299988,$BB$10, 'Details-Products'!$Y$7:$Y$299988,"Yes")</f>
        <v>0</v>
      </c>
      <c r="BC65" s="247">
        <f>SUMIFS('Details-Products'!$AA$7:$AA$299988,'Details-Products'!$C$7:$C$299988,$C65,'Details-Products'!$D$7:$D$299988,$B65,'Details-Products'!$BM$7:$BM$299988,$BC$10, 'Details-Products'!$Y$7:$Y$299988,"Yes")</f>
        <v>0</v>
      </c>
      <c r="BD65" s="244">
        <f>COUNTIFS('Details-Products'!$C$7:$C$299988,$C65,'Details-Products'!$D$7:$D$299988,$B65,'Details-Products'!$BM$7:$BM$299988,$BD$10)</f>
        <v>0</v>
      </c>
      <c r="BE65" s="245">
        <f>COUNTIFS('Details-Products'!$C$7:$C$299988,$C65,'Details-Products'!$D$7:$D$299988,$B65,'Details-Products'!$BM$7:$BM$299988,$BE$10, 'Details-Products'!$Y$7:$Y$299988,"Yes")</f>
        <v>0</v>
      </c>
      <c r="BF65" s="247">
        <f>SUMIFS('Details-Products'!$AA$7:$AA$299988,'Details-Products'!$C$7:$C$299988,$C65,'Details-Products'!$D$7:$D$299988,$B65,'Details-Products'!$BM$7:$BM$299988,$BF$10, 'Details-Products'!$Y$7:$Y$299988,"Yes")</f>
        <v>0</v>
      </c>
      <c r="BG65" s="244">
        <f>COUNTIFS('Details-Products'!$C$7:$C$299988,$C65,'Details-Products'!$D$7:$D$299988,$B65,'Details-Products'!$BM$7:$BM$299988,$BG$10)</f>
        <v>0</v>
      </c>
      <c r="BH65" s="245">
        <f>COUNTIFS('Details-Products'!$C$7:$C$299988,$C65,'Details-Products'!$D$7:$D$299988,$B65,'Details-Products'!$BM$7:$BM$299988,$BH$10, 'Details-Products'!$Y$7:$Y$299988,"Yes")</f>
        <v>0</v>
      </c>
      <c r="BI65" s="247">
        <f>SUMIFS('Details-Products'!$AA$7:$AA$299988,'Details-Products'!$C$7:$C$299988,$C65,'Details-Products'!$D$7:$D$299988,$B65,'Details-Products'!$BM$7:$BM$299988,$BI$10, 'Details-Products'!$Y$7:$Y$299988,"Yes")</f>
        <v>0</v>
      </c>
      <c r="BJ65" s="244">
        <f>COUNTIFS('Details-Products'!$C$7:$C$299988,$C65,'Details-Products'!$D$7:$D$299988,$B65,'Details-Products'!$BM$7:$BM$299988,$BJ$10)</f>
        <v>0</v>
      </c>
      <c r="BK65" s="245">
        <f>COUNTIFS('Details-Products'!$C$7:$C$299988,$C65,'Details-Products'!$D$7:$D$299988,$B65,'Details-Products'!$BM$7:$BM$299988,$BK$10, 'Details-Products'!$Y$7:$Y$299988,"Yes")</f>
        <v>0</v>
      </c>
      <c r="BL65" s="247">
        <f>SUMIFS('Details-Products'!$AA$7:$AA$299988,'Details-Products'!$C$7:$C$299988,$C65,'Details-Products'!$D$7:$D$299988,$B65,'Details-Products'!$BM$7:$BM$299988,$BL$10, 'Details-Products'!$Y$7:$Y$299988,"Yes")</f>
        <v>0</v>
      </c>
      <c r="BM65" s="245">
        <f t="shared" si="118"/>
        <v>0</v>
      </c>
      <c r="BN65" s="245">
        <f t="shared" si="119"/>
        <v>0</v>
      </c>
      <c r="BO65" s="248">
        <f t="shared" si="120"/>
        <v>0</v>
      </c>
    </row>
    <row r="66" spans="1:67" ht="15.75" thickBot="1" x14ac:dyDescent="0.25">
      <c r="A66" s="46"/>
      <c r="B66" s="29">
        <v>88</v>
      </c>
      <c r="C66" s="29">
        <v>8</v>
      </c>
      <c r="D66" s="122" t="s">
        <v>256</v>
      </c>
      <c r="E66" s="146">
        <f>COUNTIFS('Details-Products'!$C$7:$C$299988,$C66,'Details-Products'!$D$7:$D$299988,$B66,'Details-Products'!$BM$7:$BM$299988,$E$10)</f>
        <v>0</v>
      </c>
      <c r="F66" s="147">
        <f>COUNTIFS('Details-Products'!$C$7:$C$299988,$C66,'Details-Products'!$D$7:$D$299988,$B66,'Details-Products'!$BM$7:$BM$299988,$F$10, 'Details-Products'!$Y$7:$Y$299988,"Yes")</f>
        <v>0</v>
      </c>
      <c r="G66" s="148">
        <f>SUMIFS('Details-Products'!$AA$7:$AA$299988,'Details-Products'!$C$7:$C$299988,$C66,'Details-Products'!$D$7:$D$299988,$B66,'Details-Products'!$BM$7:$BM$299988,$G$10, 'Details-Products'!$Y$7:$Y$299988,"Yes")</f>
        <v>0</v>
      </c>
      <c r="H66" s="146">
        <f>COUNTIFS('Details-Products'!$C$7:$C$299988,$C66,'Details-Products'!$D$7:$D$299988,$B66,'Details-Products'!$BM$7:$BM$299988,$H$10)</f>
        <v>0</v>
      </c>
      <c r="I66" s="147">
        <f>COUNTIFS('Details-Products'!$C$7:$C$299988,$C66,'Details-Products'!$D$7:$D$299988,$B66,'Details-Products'!$BM$7:$BM$299988,$I$10, 'Details-Products'!$Y$7:$Y$299988,"Yes")</f>
        <v>0</v>
      </c>
      <c r="J66" s="148">
        <f>SUMIFS('Details-Products'!$AA$7:$AA$299988,'Details-Products'!$C$7:$C$299988,$C66,'Details-Products'!$D$7:$D$299988,$B66,'Details-Products'!$BM$7:$BM$299988,$J$10, 'Details-Products'!$Y$7:$Y$299988,"Yes")</f>
        <v>0</v>
      </c>
      <c r="K66" s="146">
        <f>COUNTIFS('Details-Products'!$C$7:$C$299988,$C66,'Details-Products'!$D$7:$D$299988,$B66,'Details-Products'!$BM$7:$BM$299988,$K$10)</f>
        <v>0</v>
      </c>
      <c r="L66" s="147">
        <f>COUNTIFS('Details-Products'!$C$7:$C$299988,$C66,'Details-Products'!$D$7:$D$299988,$B66,'Details-Products'!$BM$7:$BM$299988,$L$10, 'Details-Products'!$Y$7:$Y$299988,"Yes")</f>
        <v>0</v>
      </c>
      <c r="M66" s="148">
        <f>SUMIFS('Details-Products'!$AA$7:$AA$299988,'Details-Products'!$C$7:$C$299988,$C66,'Details-Products'!$D$7:$D$299988,$B66,'Details-Products'!$BM$7:$BM$299988,$M$10, 'Details-Products'!$Y$7:$Y$299988,"Yes")</f>
        <v>0</v>
      </c>
      <c r="N66" s="122">
        <f t="shared" si="75"/>
        <v>0</v>
      </c>
      <c r="O66" s="344">
        <f t="shared" si="76"/>
        <v>0</v>
      </c>
      <c r="P66" s="338">
        <f t="shared" si="77"/>
        <v>0</v>
      </c>
      <c r="Q66" s="338">
        <f>VLOOKUP(B66,Ttl_Inv!$A:$E,4,FALSE)</f>
        <v>0</v>
      </c>
      <c r="R66" s="100" t="str">
        <f t="shared" si="20"/>
        <v>-</v>
      </c>
      <c r="S66" s="81">
        <f>IFERROR(SUMIFS(Inactive_UPC!$T:$T,Inactive_UPC!$D:$D,$B66),"0")</f>
        <v>0</v>
      </c>
      <c r="T66" s="111" t="str">
        <f t="shared" si="8"/>
        <v>-</v>
      </c>
      <c r="U66" s="90">
        <f t="shared" si="15"/>
        <v>0</v>
      </c>
      <c r="V66" s="115" t="str">
        <f t="shared" si="9"/>
        <v>-</v>
      </c>
      <c r="W66" s="244">
        <f t="shared" si="145"/>
        <v>0</v>
      </c>
      <c r="X66" s="245">
        <f t="shared" si="145"/>
        <v>0</v>
      </c>
      <c r="Y66" s="246">
        <f t="shared" si="145"/>
        <v>0</v>
      </c>
      <c r="Z66" s="244">
        <f>COUNTIFS('Details-Products'!$C$7:$C$299988,$C66,'Details-Products'!$D$7:$D$299988,$B66,'Details-Products'!$BM$7:$BM$299988,$Z$10)</f>
        <v>0</v>
      </c>
      <c r="AA66" s="245">
        <f>COUNTIFS('Details-Products'!$C$7:$C$299988,$C66,'Details-Products'!$D$7:$D$299988,$B66,'Details-Products'!$BM$7:$BM$299988,$AA$10, 'Details-Products'!$Y$7:$Y$299988,"Yes")</f>
        <v>0</v>
      </c>
      <c r="AB66" s="247">
        <f>SUMIFS('Details-Products'!$AA$7:$AA$299988,'Details-Products'!$C$7:$C$299988,$C66,'Details-Products'!$D$7:$D$299988,$B66,'Details-Products'!$BM$7:$BM$299988,$AB$10, 'Details-Products'!$Y$7:$Y$299988,"Yes")</f>
        <v>0</v>
      </c>
      <c r="AC66" s="244">
        <f>COUNTIFS('Details-Products'!$C$7:$C$299988,$C66,'Details-Products'!$D$7:$D$299988,$B66,'Details-Products'!$BM$7:$BM$299988,$AC$10)</f>
        <v>0</v>
      </c>
      <c r="AD66" s="245">
        <f>COUNTIFS('Details-Products'!$C$7:$C$299988,$C66,'Details-Products'!$D$7:$D$299988,$B66,'Details-Products'!$BM$7:$BM$299988,$AD$10, 'Details-Products'!$Y$7:$Y$299988,"Yes")</f>
        <v>0</v>
      </c>
      <c r="AE66" s="247">
        <f>SUMIFS('Details-Products'!$AA$7:$AA$299988,'Details-Products'!$C$7:$C$299988,$C66,'Details-Products'!$D$7:$D$299988,$B66,'Details-Products'!$BM$7:$BM$299988,$AE$10, 'Details-Products'!$Y$7:$Y$299988,"Yes")</f>
        <v>0</v>
      </c>
      <c r="AF66" s="244">
        <f>COUNTIFS('Details-Products'!$C$7:$C$299988,$C66,'Details-Products'!$D$7:$D$299988,$B66,'Details-Products'!$BM$7:$BM$299988,$AF$10)</f>
        <v>0</v>
      </c>
      <c r="AG66" s="245">
        <f>COUNTIFS('Details-Products'!$C$7:$C$299988,$C66,'Details-Products'!$D$7:$D$299988,$B66,'Details-Products'!$BM$7:$BM$299988,$AG$10, 'Details-Products'!$Y$7:$Y$299988,"Yes")</f>
        <v>0</v>
      </c>
      <c r="AH66" s="247">
        <f>SUMIFS('Details-Products'!$AA$7:$AA$299988,'Details-Products'!$C$7:$C$299988,$C66,'Details-Products'!$D$7:$D$299988,$B66,'Details-Products'!$BM$7:$BM$299988,$AH$10, 'Details-Products'!$Y$7:$Y$299988,"Yes")</f>
        <v>0</v>
      </c>
      <c r="AI66" s="244">
        <f>COUNTIFS('Details-Products'!$C$7:$C$299988,$C66,'Details-Products'!$D$7:$D$299988,$B66,'Details-Products'!$BM$7:$BM$299988,$AI$10)</f>
        <v>0</v>
      </c>
      <c r="AJ66" s="245">
        <f>COUNTIFS('Details-Products'!$C$7:$C$299988,$C66,'Details-Products'!$D$7:$D$299988,$B66,'Details-Products'!$BM$7:$BM$299988,$AJ$10, 'Details-Products'!$Y$7:$Y$299988,"Yes")</f>
        <v>0</v>
      </c>
      <c r="AK66" s="247">
        <f>SUMIFS('Details-Products'!$AA$7:$AA$299988,'Details-Products'!$C$7:$C$299988,$C66,'Details-Products'!$D$7:$D$299988,$B66,'Details-Products'!$BM$7:$BM$299988,$AK$10, 'Details-Products'!$Y$7:$Y$299988,"Yes")</f>
        <v>0</v>
      </c>
      <c r="AL66" s="244">
        <f>COUNTIFS('Details-Products'!$C$7:$C$299988,$C66,'Details-Products'!$D$7:$D$299988,$B66,'Details-Products'!$BM$7:$BM$299988,$AL$10)</f>
        <v>0</v>
      </c>
      <c r="AM66" s="245">
        <f>COUNTIFS('Details-Products'!$C$7:$C$299988,$C66,'Details-Products'!$D$7:$D$299988,$B66,'Details-Products'!$BM$7:$BM$299988,$AM$10, 'Details-Products'!$Y$7:$Y$299988,"Yes")</f>
        <v>0</v>
      </c>
      <c r="AN66" s="247">
        <f>SUMIFS('Details-Products'!$AA$7:$AA$299988,'Details-Products'!$C$7:$C$299988,$C66,'Details-Products'!$D$7:$D$299988,$B66,'Details-Products'!$BM$7:$BM$299988,$AN$10, 'Details-Products'!$Y$7:$Y$299988,"Yes")</f>
        <v>0</v>
      </c>
      <c r="AO66" s="244">
        <f>COUNTIFS('Details-Products'!$C$7:$C$299988,$C66,'Details-Products'!$D$7:$D$299988,$B66,'Details-Products'!$BM$7:$BM$299988,$AO$10)</f>
        <v>0</v>
      </c>
      <c r="AP66" s="245">
        <f>COUNTIFS('Details-Products'!$C$7:$C$299988,$C66,'Details-Products'!$D$7:$D$299988,$B66,'Details-Products'!$BM$7:$BM$299988,$AP$10, 'Details-Products'!$Y$7:$Y$299988,"Yes")</f>
        <v>0</v>
      </c>
      <c r="AQ66" s="247">
        <f>SUMIFS('Details-Products'!$AA$7:$AA$299988,'Details-Products'!$C$7:$C$299988,$C66,'Details-Products'!$D$7:$D$299988,$B66,'Details-Products'!$BM$7:$BM$299988,$AQ$10, 'Details-Products'!$Y$7:$Y$299988,"Yes")</f>
        <v>0</v>
      </c>
      <c r="AR66" s="244">
        <f t="shared" si="149"/>
        <v>0</v>
      </c>
      <c r="AS66" s="245">
        <f t="shared" si="150"/>
        <v>0</v>
      </c>
      <c r="AT66" s="246">
        <f t="shared" si="151"/>
        <v>0</v>
      </c>
      <c r="AU66" s="244">
        <f>COUNTIFS('Details-Products'!$C$7:$C$299988,$C66,'Details-Products'!$D$7:$D$299988,$B66,'Details-Products'!$BM$7:$BM$299988,$AU$10)</f>
        <v>0</v>
      </c>
      <c r="AV66" s="245">
        <f>COUNTIFS('Details-Products'!$C$7:$C$299988,$C66,'Details-Products'!$D$7:$D$299988,$B66,'Details-Products'!$BM$7:$BM$299988,$AV$10, 'Details-Products'!$Y$7:$Y$299988,"Yes")</f>
        <v>0</v>
      </c>
      <c r="AW66" s="247">
        <f>SUMIFS('Details-Products'!$AA$7:$AA$299988,'Details-Products'!$C$7:$C$299988,$C66,'Details-Products'!$D$7:$D$299988,$B66,'Details-Products'!$BM$7:$BM$299988,$AW$10, 'Details-Products'!$Y$7:$Y$299988,"Yes")</f>
        <v>0</v>
      </c>
      <c r="AX66" s="244">
        <f>COUNTIFS('Details-Products'!$C$7:$C$299988,$C66,'Details-Products'!$D$7:$D$299988,$B66,'Details-Products'!$BM$7:$BM$299988,$AX$10)</f>
        <v>0</v>
      </c>
      <c r="AY66" s="245">
        <f>COUNTIFS('Details-Products'!$C$7:$C$299988,$C66,'Details-Products'!$D$7:$D$299988,$B66,'Details-Products'!$BM$7:$BM$299988,$AY$10, 'Details-Products'!$Y$7:$Y$299988,"Yes")</f>
        <v>0</v>
      </c>
      <c r="AZ66" s="247">
        <f>SUMIFS('Details-Products'!$AA$7:$AA$299988,'Details-Products'!$C$7:$C$299988,$C66,'Details-Products'!$D$7:$D$299988,$B66,'Details-Products'!$BM$7:$BM$299988,$AZ$10, 'Details-Products'!$Y$7:$Y$299988,"Yes")</f>
        <v>0</v>
      </c>
      <c r="BA66" s="244">
        <f>COUNTIFS('Details-Products'!$C$7:$C$299988,$C66,'Details-Products'!$D$7:$D$299988,$B66,'Details-Products'!$BM$7:$BM$299988,$BA$10)</f>
        <v>0</v>
      </c>
      <c r="BB66" s="245">
        <f>COUNTIFS('Details-Products'!$C$7:$C$299988,$C66,'Details-Products'!$D$7:$D$299988,$B66,'Details-Products'!$BM$7:$BM$299988,$BB$10, 'Details-Products'!$Y$7:$Y$299988,"Yes")</f>
        <v>0</v>
      </c>
      <c r="BC66" s="247">
        <f>SUMIFS('Details-Products'!$AA$7:$AA$299988,'Details-Products'!$C$7:$C$299988,$C66,'Details-Products'!$D$7:$D$299988,$B66,'Details-Products'!$BM$7:$BM$299988,$BC$10, 'Details-Products'!$Y$7:$Y$299988,"Yes")</f>
        <v>0</v>
      </c>
      <c r="BD66" s="244">
        <f>COUNTIFS('Details-Products'!$C$7:$C$299988,$C66,'Details-Products'!$D$7:$D$299988,$B66,'Details-Products'!$BM$7:$BM$299988,$BD$10)</f>
        <v>0</v>
      </c>
      <c r="BE66" s="245">
        <f>COUNTIFS('Details-Products'!$C$7:$C$299988,$C66,'Details-Products'!$D$7:$D$299988,$B66,'Details-Products'!$BM$7:$BM$299988,$BE$10, 'Details-Products'!$Y$7:$Y$299988,"Yes")</f>
        <v>0</v>
      </c>
      <c r="BF66" s="247">
        <f>SUMIFS('Details-Products'!$AA$7:$AA$299988,'Details-Products'!$C$7:$C$299988,$C66,'Details-Products'!$D$7:$D$299988,$B66,'Details-Products'!$BM$7:$BM$299988,$BF$10, 'Details-Products'!$Y$7:$Y$299988,"Yes")</f>
        <v>0</v>
      </c>
      <c r="BG66" s="244">
        <f>COUNTIFS('Details-Products'!$C$7:$C$299988,$C66,'Details-Products'!$D$7:$D$299988,$B66,'Details-Products'!$BM$7:$BM$299988,$BG$10)</f>
        <v>0</v>
      </c>
      <c r="BH66" s="245">
        <f>COUNTIFS('Details-Products'!$C$7:$C$299988,$C66,'Details-Products'!$D$7:$D$299988,$B66,'Details-Products'!$BM$7:$BM$299988,$BH$10, 'Details-Products'!$Y$7:$Y$299988,"Yes")</f>
        <v>0</v>
      </c>
      <c r="BI66" s="247">
        <f>SUMIFS('Details-Products'!$AA$7:$AA$299988,'Details-Products'!$C$7:$C$299988,$C66,'Details-Products'!$D$7:$D$299988,$B66,'Details-Products'!$BM$7:$BM$299988,$BI$10, 'Details-Products'!$Y$7:$Y$299988,"Yes")</f>
        <v>0</v>
      </c>
      <c r="BJ66" s="244">
        <f>COUNTIFS('Details-Products'!$C$7:$C$299988,$C66,'Details-Products'!$D$7:$D$299988,$B66,'Details-Products'!$BM$7:$BM$299988,$BJ$10)</f>
        <v>0</v>
      </c>
      <c r="BK66" s="245">
        <f>COUNTIFS('Details-Products'!$C$7:$C$299988,$C66,'Details-Products'!$D$7:$D$299988,$B66,'Details-Products'!$BM$7:$BM$299988,$BK$10, 'Details-Products'!$Y$7:$Y$299988,"Yes")</f>
        <v>0</v>
      </c>
      <c r="BL66" s="247">
        <f>SUMIFS('Details-Products'!$AA$7:$AA$299988,'Details-Products'!$C$7:$C$299988,$C66,'Details-Products'!$D$7:$D$299988,$B66,'Details-Products'!$BM$7:$BM$299988,$BL$10, 'Details-Products'!$Y$7:$Y$299988,"Yes")</f>
        <v>0</v>
      </c>
      <c r="BM66" s="245">
        <f t="shared" si="118"/>
        <v>0</v>
      </c>
      <c r="BN66" s="245">
        <f t="shared" si="119"/>
        <v>0</v>
      </c>
      <c r="BO66" s="248">
        <f t="shared" si="120"/>
        <v>0</v>
      </c>
    </row>
    <row r="67" spans="1:67" ht="15.75" thickBot="1" x14ac:dyDescent="0.25">
      <c r="B67" s="29">
        <v>89</v>
      </c>
      <c r="C67" s="29">
        <v>8</v>
      </c>
      <c r="D67" s="120" t="s">
        <v>257</v>
      </c>
      <c r="E67" s="146">
        <f>COUNTIFS('Details-Products'!$C$7:$C$299988,$C67,'Details-Products'!$D$7:$D$299988,$B67,'Details-Products'!$BM$7:$BM$299988,$E$10)</f>
        <v>0</v>
      </c>
      <c r="F67" s="147">
        <f>COUNTIFS('Details-Products'!$C$7:$C$299988,$C67,'Details-Products'!$D$7:$D$299988,$B67,'Details-Products'!$BM$7:$BM$299988,$F$10, 'Details-Products'!$Y$7:$Y$299988,"Yes")</f>
        <v>0</v>
      </c>
      <c r="G67" s="148">
        <f>SUMIFS('Details-Products'!$AA$7:$AA$299988,'Details-Products'!$C$7:$C$299988,$C67,'Details-Products'!$D$7:$D$299988,$B67,'Details-Products'!$BM$7:$BM$299988,$G$10, 'Details-Products'!$Y$7:$Y$299988,"Yes")</f>
        <v>0</v>
      </c>
      <c r="H67" s="146">
        <f>COUNTIFS('Details-Products'!$C$7:$C$299988,$C67,'Details-Products'!$D$7:$D$299988,$B67,'Details-Products'!$BM$7:$BM$299988,$H$10)</f>
        <v>0</v>
      </c>
      <c r="I67" s="147">
        <f>COUNTIFS('Details-Products'!$C$7:$C$299988,$C67,'Details-Products'!$D$7:$D$299988,$B67,'Details-Products'!$BM$7:$BM$299988,$I$10, 'Details-Products'!$Y$7:$Y$299988,"Yes")</f>
        <v>0</v>
      </c>
      <c r="J67" s="148">
        <f>SUMIFS('Details-Products'!$AA$7:$AA$299988,'Details-Products'!$C$7:$C$299988,$C67,'Details-Products'!$D$7:$D$299988,$B67,'Details-Products'!$BM$7:$BM$299988,$J$10, 'Details-Products'!$Y$7:$Y$299988,"Yes")</f>
        <v>0</v>
      </c>
      <c r="K67" s="146">
        <f>COUNTIFS('Details-Products'!$C$7:$C$299988,$C67,'Details-Products'!$D$7:$D$299988,$B67,'Details-Products'!$BM$7:$BM$299988,$K$10)</f>
        <v>0</v>
      </c>
      <c r="L67" s="147">
        <f>COUNTIFS('Details-Products'!$C$7:$C$299988,$C67,'Details-Products'!$D$7:$D$299988,$B67,'Details-Products'!$BM$7:$BM$299988,$L$10, 'Details-Products'!$Y$7:$Y$299988,"Yes")</f>
        <v>0</v>
      </c>
      <c r="M67" s="148">
        <f>SUMIFS('Details-Products'!$AA$7:$AA$299988,'Details-Products'!$C$7:$C$299988,$C67,'Details-Products'!$D$7:$D$299988,$B67,'Details-Products'!$BM$7:$BM$299988,$M$10, 'Details-Products'!$Y$7:$Y$299988,"Yes")</f>
        <v>0</v>
      </c>
      <c r="N67" s="120">
        <f t="shared" si="75"/>
        <v>0</v>
      </c>
      <c r="O67" s="341">
        <f t="shared" si="76"/>
        <v>0</v>
      </c>
      <c r="P67" s="336">
        <f t="shared" si="77"/>
        <v>0</v>
      </c>
      <c r="Q67" s="336">
        <f>VLOOKUP(B67,Ttl_Inv!$A:$E,4,FALSE)</f>
        <v>0</v>
      </c>
      <c r="R67" s="101" t="str">
        <f t="shared" si="20"/>
        <v>-</v>
      </c>
      <c r="S67" s="86">
        <f>IFERROR(SUMIFS(Inactive_UPC!$T:$T,Inactive_UPC!$D:$D,$B67),"0")</f>
        <v>0</v>
      </c>
      <c r="T67" s="322" t="str">
        <f t="shared" si="8"/>
        <v>-</v>
      </c>
      <c r="U67" s="91">
        <f t="shared" si="15"/>
        <v>0</v>
      </c>
      <c r="V67" s="114" t="str">
        <f t="shared" si="9"/>
        <v>-</v>
      </c>
      <c r="W67" s="244">
        <f t="shared" si="145"/>
        <v>0</v>
      </c>
      <c r="X67" s="245">
        <f t="shared" si="145"/>
        <v>0</v>
      </c>
      <c r="Y67" s="246">
        <f t="shared" si="145"/>
        <v>0</v>
      </c>
      <c r="Z67" s="244">
        <f>COUNTIFS('Details-Products'!$C$7:$C$299988,$C67,'Details-Products'!$D$7:$D$299988,$B67,'Details-Products'!$BM$7:$BM$299988,$Z$10)</f>
        <v>0</v>
      </c>
      <c r="AA67" s="245">
        <f>COUNTIFS('Details-Products'!$C$7:$C$299988,$C67,'Details-Products'!$D$7:$D$299988,$B67,'Details-Products'!$BM$7:$BM$299988,$AA$10, 'Details-Products'!$Y$7:$Y$299988,"Yes")</f>
        <v>0</v>
      </c>
      <c r="AB67" s="247">
        <f>SUMIFS('Details-Products'!$AA$7:$AA$299988,'Details-Products'!$C$7:$C$299988,$C67,'Details-Products'!$D$7:$D$299988,$B67,'Details-Products'!$BM$7:$BM$299988,$AB$10, 'Details-Products'!$Y$7:$Y$299988,"Yes")</f>
        <v>0</v>
      </c>
      <c r="AC67" s="244">
        <f>COUNTIFS('Details-Products'!$C$7:$C$299988,$C67,'Details-Products'!$D$7:$D$299988,$B67,'Details-Products'!$BM$7:$BM$299988,$AC$10)</f>
        <v>0</v>
      </c>
      <c r="AD67" s="245">
        <f>COUNTIFS('Details-Products'!$C$7:$C$299988,$C67,'Details-Products'!$D$7:$D$299988,$B67,'Details-Products'!$BM$7:$BM$299988,$AD$10, 'Details-Products'!$Y$7:$Y$299988,"Yes")</f>
        <v>0</v>
      </c>
      <c r="AE67" s="247">
        <f>SUMIFS('Details-Products'!$AA$7:$AA$299988,'Details-Products'!$C$7:$C$299988,$C67,'Details-Products'!$D$7:$D$299988,$B67,'Details-Products'!$BM$7:$BM$299988,$AE$10, 'Details-Products'!$Y$7:$Y$299988,"Yes")</f>
        <v>0</v>
      </c>
      <c r="AF67" s="244">
        <f>COUNTIFS('Details-Products'!$C$7:$C$299988,$C67,'Details-Products'!$D$7:$D$299988,$B67,'Details-Products'!$BM$7:$BM$299988,$AF$10)</f>
        <v>0</v>
      </c>
      <c r="AG67" s="245">
        <f>COUNTIFS('Details-Products'!$C$7:$C$299988,$C67,'Details-Products'!$D$7:$D$299988,$B67,'Details-Products'!$BM$7:$BM$299988,$AG$10, 'Details-Products'!$Y$7:$Y$299988,"Yes")</f>
        <v>0</v>
      </c>
      <c r="AH67" s="247">
        <f>SUMIFS('Details-Products'!$AA$7:$AA$299988,'Details-Products'!$C$7:$C$299988,$C67,'Details-Products'!$D$7:$D$299988,$B67,'Details-Products'!$BM$7:$BM$299988,$AH$10, 'Details-Products'!$Y$7:$Y$299988,"Yes")</f>
        <v>0</v>
      </c>
      <c r="AI67" s="244">
        <f>COUNTIFS('Details-Products'!$C$7:$C$299988,$C67,'Details-Products'!$D$7:$D$299988,$B67,'Details-Products'!$BM$7:$BM$299988,$AI$10)</f>
        <v>0</v>
      </c>
      <c r="AJ67" s="245">
        <f>COUNTIFS('Details-Products'!$C$7:$C$299988,$C67,'Details-Products'!$D$7:$D$299988,$B67,'Details-Products'!$BM$7:$BM$299988,$AJ$10, 'Details-Products'!$Y$7:$Y$299988,"Yes")</f>
        <v>0</v>
      </c>
      <c r="AK67" s="247">
        <f>SUMIFS('Details-Products'!$AA$7:$AA$299988,'Details-Products'!$C$7:$C$299988,$C67,'Details-Products'!$D$7:$D$299988,$B67,'Details-Products'!$BM$7:$BM$299988,$AK$10, 'Details-Products'!$Y$7:$Y$299988,"Yes")</f>
        <v>0</v>
      </c>
      <c r="AL67" s="244">
        <f>COUNTIFS('Details-Products'!$C$7:$C$299988,$C67,'Details-Products'!$D$7:$D$299988,$B67,'Details-Products'!$BM$7:$BM$299988,$AL$10)</f>
        <v>0</v>
      </c>
      <c r="AM67" s="245">
        <f>COUNTIFS('Details-Products'!$C$7:$C$299988,$C67,'Details-Products'!$D$7:$D$299988,$B67,'Details-Products'!$BM$7:$BM$299988,$AM$10, 'Details-Products'!$Y$7:$Y$299988,"Yes")</f>
        <v>0</v>
      </c>
      <c r="AN67" s="247">
        <f>SUMIFS('Details-Products'!$AA$7:$AA$299988,'Details-Products'!$C$7:$C$299988,$C67,'Details-Products'!$D$7:$D$299988,$B67,'Details-Products'!$BM$7:$BM$299988,$AN$10, 'Details-Products'!$Y$7:$Y$299988,"Yes")</f>
        <v>0</v>
      </c>
      <c r="AO67" s="244">
        <f>COUNTIFS('Details-Products'!$C$7:$C$299988,$C67,'Details-Products'!$D$7:$D$299988,$B67,'Details-Products'!$BM$7:$BM$299988,$AO$10)</f>
        <v>0</v>
      </c>
      <c r="AP67" s="245">
        <f>COUNTIFS('Details-Products'!$C$7:$C$299988,$C67,'Details-Products'!$D$7:$D$299988,$B67,'Details-Products'!$BM$7:$BM$299988,$AP$10, 'Details-Products'!$Y$7:$Y$299988,"Yes")</f>
        <v>0</v>
      </c>
      <c r="AQ67" s="247">
        <f>SUMIFS('Details-Products'!$AA$7:$AA$299988,'Details-Products'!$C$7:$C$299988,$C67,'Details-Products'!$D$7:$D$299988,$B67,'Details-Products'!$BM$7:$BM$299988,$AQ$10, 'Details-Products'!$Y$7:$Y$299988,"Yes")</f>
        <v>0</v>
      </c>
      <c r="AR67" s="244">
        <f t="shared" si="149"/>
        <v>0</v>
      </c>
      <c r="AS67" s="245">
        <f t="shared" si="150"/>
        <v>0</v>
      </c>
      <c r="AT67" s="246">
        <f t="shared" si="151"/>
        <v>0</v>
      </c>
      <c r="AU67" s="244">
        <f>COUNTIFS('Details-Products'!$C$7:$C$299988,$C67,'Details-Products'!$D$7:$D$299988,$B67,'Details-Products'!$BM$7:$BM$299988,$AU$10)</f>
        <v>0</v>
      </c>
      <c r="AV67" s="245">
        <f>COUNTIFS('Details-Products'!$C$7:$C$299988,$C67,'Details-Products'!$D$7:$D$299988,$B67,'Details-Products'!$BM$7:$BM$299988,$AV$10, 'Details-Products'!$Y$7:$Y$299988,"Yes")</f>
        <v>0</v>
      </c>
      <c r="AW67" s="247">
        <f>SUMIFS('Details-Products'!$AA$7:$AA$299988,'Details-Products'!$C$7:$C$299988,$C67,'Details-Products'!$D$7:$D$299988,$B67,'Details-Products'!$BM$7:$BM$299988,$AW$10, 'Details-Products'!$Y$7:$Y$299988,"Yes")</f>
        <v>0</v>
      </c>
      <c r="AX67" s="244">
        <f>COUNTIFS('Details-Products'!$C$7:$C$299988,$C67,'Details-Products'!$D$7:$D$299988,$B67,'Details-Products'!$BM$7:$BM$299988,$AX$10)</f>
        <v>0</v>
      </c>
      <c r="AY67" s="245">
        <f>COUNTIFS('Details-Products'!$C$7:$C$299988,$C67,'Details-Products'!$D$7:$D$299988,$B67,'Details-Products'!$BM$7:$BM$299988,$AY$10, 'Details-Products'!$Y$7:$Y$299988,"Yes")</f>
        <v>0</v>
      </c>
      <c r="AZ67" s="247">
        <f>SUMIFS('Details-Products'!$AA$7:$AA$299988,'Details-Products'!$C$7:$C$299988,$C67,'Details-Products'!$D$7:$D$299988,$B67,'Details-Products'!$BM$7:$BM$299988,$AZ$10, 'Details-Products'!$Y$7:$Y$299988,"Yes")</f>
        <v>0</v>
      </c>
      <c r="BA67" s="244">
        <f>COUNTIFS('Details-Products'!$C$7:$C$299988,$C67,'Details-Products'!$D$7:$D$299988,$B67,'Details-Products'!$BM$7:$BM$299988,$BA$10)</f>
        <v>0</v>
      </c>
      <c r="BB67" s="245">
        <f>COUNTIFS('Details-Products'!$C$7:$C$299988,$C67,'Details-Products'!$D$7:$D$299988,$B67,'Details-Products'!$BM$7:$BM$299988,$BB$10, 'Details-Products'!$Y$7:$Y$299988,"Yes")</f>
        <v>0</v>
      </c>
      <c r="BC67" s="247">
        <f>SUMIFS('Details-Products'!$AA$7:$AA$299988,'Details-Products'!$C$7:$C$299988,$C67,'Details-Products'!$D$7:$D$299988,$B67,'Details-Products'!$BM$7:$BM$299988,$BC$10, 'Details-Products'!$Y$7:$Y$299988,"Yes")</f>
        <v>0</v>
      </c>
      <c r="BD67" s="244">
        <f>COUNTIFS('Details-Products'!$C$7:$C$299988,$C67,'Details-Products'!$D$7:$D$299988,$B67,'Details-Products'!$BM$7:$BM$299988,$BD$10)</f>
        <v>0</v>
      </c>
      <c r="BE67" s="245">
        <f>COUNTIFS('Details-Products'!$C$7:$C$299988,$C67,'Details-Products'!$D$7:$D$299988,$B67,'Details-Products'!$BM$7:$BM$299988,$BE$10, 'Details-Products'!$Y$7:$Y$299988,"Yes")</f>
        <v>0</v>
      </c>
      <c r="BF67" s="247">
        <f>SUMIFS('Details-Products'!$AA$7:$AA$299988,'Details-Products'!$C$7:$C$299988,$C67,'Details-Products'!$D$7:$D$299988,$B67,'Details-Products'!$BM$7:$BM$299988,$BF$10, 'Details-Products'!$Y$7:$Y$299988,"Yes")</f>
        <v>0</v>
      </c>
      <c r="BG67" s="244">
        <f>COUNTIFS('Details-Products'!$C$7:$C$299988,$C67,'Details-Products'!$D$7:$D$299988,$B67,'Details-Products'!$BM$7:$BM$299988,$BG$10)</f>
        <v>0</v>
      </c>
      <c r="BH67" s="245">
        <f>COUNTIFS('Details-Products'!$C$7:$C$299988,$C67,'Details-Products'!$D$7:$D$299988,$B67,'Details-Products'!$BM$7:$BM$299988,$BH$10, 'Details-Products'!$Y$7:$Y$299988,"Yes")</f>
        <v>0</v>
      </c>
      <c r="BI67" s="247">
        <f>SUMIFS('Details-Products'!$AA$7:$AA$299988,'Details-Products'!$C$7:$C$299988,$C67,'Details-Products'!$D$7:$D$299988,$B67,'Details-Products'!$BM$7:$BM$299988,$BI$10, 'Details-Products'!$Y$7:$Y$299988,"Yes")</f>
        <v>0</v>
      </c>
      <c r="BJ67" s="244">
        <f>COUNTIFS('Details-Products'!$C$7:$C$299988,$C67,'Details-Products'!$D$7:$D$299988,$B67,'Details-Products'!$BM$7:$BM$299988,$BJ$10)</f>
        <v>0</v>
      </c>
      <c r="BK67" s="245">
        <f>COUNTIFS('Details-Products'!$C$7:$C$299988,$C67,'Details-Products'!$D$7:$D$299988,$B67,'Details-Products'!$BM$7:$BM$299988,$BK$10, 'Details-Products'!$Y$7:$Y$299988,"Yes")</f>
        <v>0</v>
      </c>
      <c r="BL67" s="247">
        <f>SUMIFS('Details-Products'!$AA$7:$AA$299988,'Details-Products'!$C$7:$C$299988,$C67,'Details-Products'!$D$7:$D$299988,$B67,'Details-Products'!$BM$7:$BM$299988,$BL$10, 'Details-Products'!$Y$7:$Y$299988,"Yes")</f>
        <v>0</v>
      </c>
      <c r="BM67" s="245">
        <f t="shared" si="118"/>
        <v>0</v>
      </c>
      <c r="BN67" s="245">
        <f t="shared" si="119"/>
        <v>0</v>
      </c>
      <c r="BO67" s="248">
        <f t="shared" si="120"/>
        <v>0</v>
      </c>
    </row>
    <row r="68" spans="1:67" s="251" customFormat="1" ht="15.75" thickBot="1" x14ac:dyDescent="0.25">
      <c r="D68" s="252" t="s">
        <v>11</v>
      </c>
      <c r="E68" s="118">
        <f t="shared" ref="E68:Q68" si="152">E14+E28+E37+E40+E48+E52+E59</f>
        <v>0</v>
      </c>
      <c r="F68" s="118">
        <f t="shared" si="152"/>
        <v>0</v>
      </c>
      <c r="G68" s="118">
        <f t="shared" si="152"/>
        <v>0</v>
      </c>
      <c r="H68" s="118">
        <f t="shared" si="152"/>
        <v>0</v>
      </c>
      <c r="I68" s="118">
        <f t="shared" si="152"/>
        <v>0</v>
      </c>
      <c r="J68" s="118">
        <f t="shared" si="152"/>
        <v>0</v>
      </c>
      <c r="K68" s="118">
        <f t="shared" si="152"/>
        <v>0</v>
      </c>
      <c r="L68" s="118">
        <f t="shared" si="152"/>
        <v>0</v>
      </c>
      <c r="M68" s="118">
        <f t="shared" si="152"/>
        <v>0</v>
      </c>
      <c r="N68" s="252">
        <f t="shared" si="75"/>
        <v>0</v>
      </c>
      <c r="O68" s="345">
        <f t="shared" si="76"/>
        <v>0</v>
      </c>
      <c r="P68" s="339">
        <f t="shared" si="77"/>
        <v>0</v>
      </c>
      <c r="Q68" s="339">
        <f t="shared" si="152"/>
        <v>0</v>
      </c>
      <c r="R68" s="310" t="str">
        <f t="shared" si="20"/>
        <v>-</v>
      </c>
      <c r="S68" s="118">
        <f>S14+S28+S37+S40+S48+S52+S59</f>
        <v>0</v>
      </c>
      <c r="T68" s="310" t="str">
        <f t="shared" si="8"/>
        <v>-</v>
      </c>
      <c r="U68" s="118">
        <f>P68+S68</f>
        <v>0</v>
      </c>
      <c r="V68" s="310" t="str">
        <f t="shared" si="9"/>
        <v>-</v>
      </c>
      <c r="W68" s="118">
        <f t="shared" ref="W68:BO68" si="153">W14+W28+W37+W40+W48+W52+W59</f>
        <v>0</v>
      </c>
      <c r="X68" s="118">
        <f t="shared" si="153"/>
        <v>0</v>
      </c>
      <c r="Y68" s="118">
        <f t="shared" si="153"/>
        <v>0</v>
      </c>
      <c r="Z68" s="118">
        <f t="shared" si="153"/>
        <v>0</v>
      </c>
      <c r="AA68" s="118">
        <f t="shared" si="153"/>
        <v>0</v>
      </c>
      <c r="AB68" s="118">
        <f t="shared" si="153"/>
        <v>0</v>
      </c>
      <c r="AC68" s="118">
        <f t="shared" si="153"/>
        <v>0</v>
      </c>
      <c r="AD68" s="118">
        <f t="shared" si="153"/>
        <v>0</v>
      </c>
      <c r="AE68" s="118">
        <f t="shared" si="153"/>
        <v>0</v>
      </c>
      <c r="AF68" s="118">
        <f t="shared" si="153"/>
        <v>0</v>
      </c>
      <c r="AG68" s="118">
        <f t="shared" si="153"/>
        <v>0</v>
      </c>
      <c r="AH68" s="118">
        <f t="shared" si="153"/>
        <v>0</v>
      </c>
      <c r="AI68" s="118">
        <f t="shared" si="153"/>
        <v>0</v>
      </c>
      <c r="AJ68" s="118">
        <f t="shared" si="153"/>
        <v>0</v>
      </c>
      <c r="AK68" s="118">
        <f t="shared" si="153"/>
        <v>0</v>
      </c>
      <c r="AL68" s="118">
        <f t="shared" si="153"/>
        <v>0</v>
      </c>
      <c r="AM68" s="118">
        <f t="shared" si="153"/>
        <v>0</v>
      </c>
      <c r="AN68" s="118">
        <f t="shared" si="153"/>
        <v>0</v>
      </c>
      <c r="AO68" s="118">
        <f t="shared" si="153"/>
        <v>0</v>
      </c>
      <c r="AP68" s="118">
        <f t="shared" si="153"/>
        <v>0</v>
      </c>
      <c r="AQ68" s="118">
        <f t="shared" si="153"/>
        <v>0</v>
      </c>
      <c r="AR68" s="118">
        <f t="shared" si="153"/>
        <v>0</v>
      </c>
      <c r="AS68" s="118">
        <f t="shared" si="153"/>
        <v>0</v>
      </c>
      <c r="AT68" s="118">
        <f t="shared" si="153"/>
        <v>0</v>
      </c>
      <c r="AU68" s="118">
        <f t="shared" si="153"/>
        <v>0</v>
      </c>
      <c r="AV68" s="118">
        <f t="shared" si="153"/>
        <v>0</v>
      </c>
      <c r="AW68" s="118">
        <f t="shared" si="153"/>
        <v>0</v>
      </c>
      <c r="AX68" s="118">
        <f t="shared" si="153"/>
        <v>0</v>
      </c>
      <c r="AY68" s="118">
        <f t="shared" si="153"/>
        <v>0</v>
      </c>
      <c r="AZ68" s="118">
        <f t="shared" si="153"/>
        <v>0</v>
      </c>
      <c r="BA68" s="118">
        <f t="shared" si="153"/>
        <v>0</v>
      </c>
      <c r="BB68" s="118">
        <f t="shared" si="153"/>
        <v>0</v>
      </c>
      <c r="BC68" s="118">
        <f t="shared" si="153"/>
        <v>0</v>
      </c>
      <c r="BD68" s="118">
        <f t="shared" si="153"/>
        <v>0</v>
      </c>
      <c r="BE68" s="118">
        <f t="shared" si="153"/>
        <v>0</v>
      </c>
      <c r="BF68" s="118">
        <f t="shared" si="153"/>
        <v>0</v>
      </c>
      <c r="BG68" s="118">
        <f t="shared" si="153"/>
        <v>0</v>
      </c>
      <c r="BH68" s="118">
        <f t="shared" si="153"/>
        <v>0</v>
      </c>
      <c r="BI68" s="118">
        <f t="shared" si="153"/>
        <v>0</v>
      </c>
      <c r="BJ68" s="118">
        <f t="shared" si="153"/>
        <v>0</v>
      </c>
      <c r="BK68" s="118">
        <f t="shared" si="153"/>
        <v>0</v>
      </c>
      <c r="BL68" s="118">
        <f t="shared" si="153"/>
        <v>0</v>
      </c>
      <c r="BM68" s="118">
        <f t="shared" si="153"/>
        <v>0</v>
      </c>
      <c r="BN68" s="118">
        <f t="shared" si="153"/>
        <v>0</v>
      </c>
      <c r="BO68" s="118">
        <f t="shared" si="153"/>
        <v>0</v>
      </c>
    </row>
    <row r="69" spans="1:67" s="255" customFormat="1" ht="16.5" thickTop="1" x14ac:dyDescent="0.2">
      <c r="C69" s="255" t="s">
        <v>387</v>
      </c>
      <c r="D69" s="256"/>
      <c r="E69" s="257"/>
      <c r="F69" s="257"/>
      <c r="G69" s="258"/>
      <c r="H69" s="257"/>
      <c r="I69" s="257"/>
      <c r="J69" s="258"/>
      <c r="K69" s="257"/>
      <c r="L69" s="257"/>
      <c r="M69" s="258"/>
      <c r="N69" s="259"/>
      <c r="O69" s="259"/>
      <c r="P69" s="260"/>
      <c r="Q69" s="260"/>
      <c r="R69" s="261"/>
      <c r="S69" s="260"/>
      <c r="T69" s="261"/>
      <c r="U69" s="262"/>
      <c r="V69" s="261"/>
      <c r="W69" s="263"/>
      <c r="X69" s="263"/>
      <c r="Y69" s="262"/>
      <c r="Z69" s="263"/>
      <c r="AA69" s="263"/>
      <c r="AB69" s="264"/>
      <c r="AC69" s="263"/>
      <c r="AD69" s="263">
        <f>COUNTIFS('Details-Products'!$AQ:$AQ,"Vendor",'Details-Products'!$BM:$BM,AD$10,'Details-Products'!$Y:$Y,"Yes")</f>
        <v>0</v>
      </c>
      <c r="AE69" s="264">
        <f>SUMIFS('Details-Products'!$AA:$AA,'Details-Products'!$AQ:$AQ,"Vendor",'Details-Products'!$BM:$BM,AE$10,'Details-Products'!$Y:$Y,"Yes")</f>
        <v>0</v>
      </c>
      <c r="AF69" s="263"/>
      <c r="AG69" s="263">
        <f>COUNTIFS('Details-Products'!$AQ:$AQ,"Vendor",'Details-Products'!$BM:$BM,AG$10,'Details-Products'!$Y:$Y,"Yes")</f>
        <v>0</v>
      </c>
      <c r="AH69" s="264">
        <f>SUMIFS('Details-Products'!$AA:$AA,'Details-Products'!$AQ:$AQ,"Vendor",'Details-Products'!$BM:$BM,AH$10,'Details-Products'!$Y:$Y,"Yes")</f>
        <v>0</v>
      </c>
      <c r="AI69" s="263"/>
      <c r="AJ69" s="263">
        <f>COUNTIFS('Details-Products'!$AQ:$AQ,"Vendor",'Details-Products'!$BM:$BM,AJ$10,'Details-Products'!$Y:$Y,"Yes")</f>
        <v>0</v>
      </c>
      <c r="AK69" s="264">
        <f>SUMIFS('Details-Products'!$AA:$AA,'Details-Products'!$AQ:$AQ,"Vendor",'Details-Products'!$BM:$BM,AK$10,'Details-Products'!$Y:$Y,"Yes")</f>
        <v>0</v>
      </c>
      <c r="AM69" s="263">
        <f>COUNTIFS('Details-Products'!$AQ:$AQ,"Vendor",'Details-Products'!$BM:$BM,AL$10,'Details-Products'!$Y:$Y,"Yes")</f>
        <v>0</v>
      </c>
      <c r="AN69" s="264">
        <f>SUMIFS('Details-Products'!$AA:$AA,'Details-Products'!$AQ:$AQ,"Vendor",'Details-Products'!$BM:$BM,AM$10,'Details-Products'!$Y:$Y,"Yes")</f>
        <v>0</v>
      </c>
      <c r="AP69" s="263">
        <f>COUNTIFS('Details-Products'!$AQ:$AQ,"Vendor",'Details-Products'!$BM:$BM,AO$10,'Details-Products'!$Y:$Y,"Yes")</f>
        <v>0</v>
      </c>
      <c r="AQ69" s="264">
        <f>SUMIFS('Details-Products'!$AA:$AA,'Details-Products'!$AQ:$AQ,"Vendor",'Details-Products'!$BM:$BM,AP$10,'Details-Products'!$Y:$Y,"Yes")</f>
        <v>0</v>
      </c>
      <c r="AR69" s="263"/>
      <c r="AS69" s="263">
        <f>COUNTIFS('Details-Products'!$AQ:$AQ,"Vendor",'Details-Products'!$BM:$BM,AR$10,'Details-Products'!$Y:$Y,"Yes")</f>
        <v>0</v>
      </c>
      <c r="AT69" s="264">
        <f>SUMIFS('Details-Products'!$AA:$AA,'Details-Products'!$AQ:$AQ,"Vendor",'Details-Products'!$BM:$BM,AS$10,'Details-Products'!$Y:$Y,"Yes")</f>
        <v>0</v>
      </c>
      <c r="AU69" s="263"/>
      <c r="AV69" s="259"/>
      <c r="AW69" s="260"/>
      <c r="AX69" s="263"/>
      <c r="AY69" s="263"/>
      <c r="AZ69" s="260"/>
      <c r="BA69" s="263"/>
      <c r="BB69" s="263"/>
      <c r="BC69" s="260"/>
      <c r="BD69" s="263"/>
      <c r="BE69" s="263"/>
      <c r="BF69" s="262"/>
    </row>
    <row r="70" spans="1:67" x14ac:dyDescent="0.2">
      <c r="N70" s="53"/>
    </row>
    <row r="71" spans="1:67" s="230" customFormat="1" ht="15" x14ac:dyDescent="0.2">
      <c r="A71" s="230" t="s">
        <v>383</v>
      </c>
      <c r="D71" s="231"/>
      <c r="E71" s="232"/>
      <c r="F71" s="233"/>
      <c r="G71" s="234"/>
      <c r="H71" s="232"/>
      <c r="I71" s="233"/>
      <c r="J71" s="234"/>
      <c r="K71" s="232"/>
      <c r="L71" s="233"/>
      <c r="M71" s="234"/>
      <c r="N71" s="236"/>
      <c r="O71" s="236"/>
      <c r="P71" s="235"/>
      <c r="Q71" s="235"/>
      <c r="R71" s="235"/>
      <c r="S71" s="235"/>
      <c r="T71" s="235"/>
      <c r="U71" s="235"/>
      <c r="W71" s="238"/>
      <c r="X71" s="238"/>
      <c r="Y71" s="235"/>
      <c r="Z71" s="238"/>
      <c r="AA71" s="238"/>
      <c r="AB71" s="235"/>
      <c r="AC71" s="238"/>
      <c r="AD71" s="238"/>
      <c r="AE71" s="235"/>
      <c r="AF71" s="238"/>
      <c r="AG71" s="238"/>
      <c r="AH71" s="235"/>
      <c r="AI71" s="238"/>
      <c r="AJ71" s="238"/>
      <c r="AK71" s="235"/>
      <c r="AL71" s="238"/>
      <c r="AM71" s="238"/>
      <c r="AN71" s="235"/>
      <c r="AO71" s="238"/>
      <c r="AP71" s="238"/>
      <c r="AQ71" s="235"/>
      <c r="AR71" s="238"/>
      <c r="AS71" s="238"/>
      <c r="AT71" s="235"/>
      <c r="AU71" s="238"/>
      <c r="AV71" s="238"/>
      <c r="AW71" s="235"/>
    </row>
    <row r="72" spans="1:67" s="230" customFormat="1" x14ac:dyDescent="0.2">
      <c r="E72" s="232"/>
      <c r="F72" s="233"/>
      <c r="G72" s="234"/>
      <c r="H72" s="232"/>
      <c r="I72" s="233"/>
      <c r="J72" s="234"/>
      <c r="K72" s="232"/>
      <c r="L72" s="233"/>
      <c r="M72" s="234"/>
      <c r="N72" s="237" t="str">
        <f>IF(N68=N71,"PASS","FAIL")</f>
        <v>PASS</v>
      </c>
      <c r="O72" s="237" t="str">
        <f t="shared" ref="O72:U72" si="154">IF(O68=O71,"PASS","FAIL")</f>
        <v>PASS</v>
      </c>
      <c r="P72" s="237" t="str">
        <f t="shared" si="154"/>
        <v>PASS</v>
      </c>
      <c r="Q72" s="237" t="str">
        <f t="shared" si="154"/>
        <v>PASS</v>
      </c>
      <c r="R72" s="237"/>
      <c r="S72" s="237"/>
      <c r="T72" s="237"/>
      <c r="U72" s="237" t="str">
        <f t="shared" si="154"/>
        <v>PASS</v>
      </c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7"/>
      <c r="AU72" s="237"/>
      <c r="AV72" s="237"/>
      <c r="AW72" s="237"/>
    </row>
    <row r="73" spans="1:67" x14ac:dyDescent="0.2">
      <c r="N73" s="57"/>
    </row>
    <row r="74" spans="1:67" x14ac:dyDescent="0.2">
      <c r="X74" s="56"/>
    </row>
    <row r="75" spans="1:67" ht="29.25" customHeight="1" x14ac:dyDescent="0.2">
      <c r="D75" s="53" t="s">
        <v>0</v>
      </c>
      <c r="X75" s="24" t="s">
        <v>0</v>
      </c>
    </row>
    <row r="76" spans="1:67" x14ac:dyDescent="0.2">
      <c r="X76" s="56"/>
    </row>
    <row r="77" spans="1:67" ht="30" customHeight="1" x14ac:dyDescent="0.2">
      <c r="D77" s="53" t="s">
        <v>0</v>
      </c>
      <c r="X77" s="24" t="s">
        <v>0</v>
      </c>
    </row>
    <row r="78" spans="1:67" ht="30" customHeight="1" x14ac:dyDescent="0.2">
      <c r="X78" s="56"/>
    </row>
    <row r="79" spans="1:67" ht="30" customHeight="1" thickBot="1" x14ac:dyDescent="0.25">
      <c r="D79" s="53" t="s">
        <v>0</v>
      </c>
      <c r="N79" s="370" t="s">
        <v>370</v>
      </c>
      <c r="O79" s="370"/>
      <c r="P79" s="370"/>
      <c r="Q79" s="370"/>
      <c r="R79" s="370"/>
      <c r="S79" s="370"/>
      <c r="T79" s="370"/>
      <c r="U79" s="370"/>
      <c r="V79" s="370"/>
      <c r="W79" s="370"/>
      <c r="X79" s="24" t="s">
        <v>0</v>
      </c>
    </row>
    <row r="80" spans="1:67" ht="30" customHeight="1" thickBot="1" x14ac:dyDescent="0.25">
      <c r="N80" s="371" t="s">
        <v>363</v>
      </c>
      <c r="O80" s="373" t="s">
        <v>155</v>
      </c>
      <c r="P80" s="373"/>
      <c r="Q80" s="374"/>
      <c r="R80" s="375" t="s">
        <v>156</v>
      </c>
      <c r="S80" s="376"/>
      <c r="T80" s="376"/>
      <c r="U80" s="377"/>
      <c r="V80" s="378" t="s">
        <v>157</v>
      </c>
      <c r="W80" s="374"/>
      <c r="X80" s="56"/>
    </row>
    <row r="81" spans="14:55" ht="30" customHeight="1" thickBot="1" x14ac:dyDescent="0.25">
      <c r="N81" s="372"/>
      <c r="O81" s="221" t="s">
        <v>371</v>
      </c>
      <c r="P81" s="197" t="s">
        <v>7</v>
      </c>
      <c r="Q81" s="222" t="s">
        <v>372</v>
      </c>
      <c r="R81" s="195" t="s">
        <v>373</v>
      </c>
      <c r="S81" s="196" t="s">
        <v>374</v>
      </c>
      <c r="T81" s="197" t="s">
        <v>7</v>
      </c>
      <c r="U81" s="198" t="s">
        <v>372</v>
      </c>
      <c r="V81" s="199" t="s">
        <v>7</v>
      </c>
      <c r="W81" s="194" t="s">
        <v>375</v>
      </c>
      <c r="X81" s="24" t="s">
        <v>0</v>
      </c>
    </row>
    <row r="82" spans="14:55" ht="30" customHeight="1" x14ac:dyDescent="0.2">
      <c r="N82" s="200" t="s">
        <v>1</v>
      </c>
      <c r="O82" s="201">
        <f>AA68</f>
        <v>0</v>
      </c>
      <c r="P82" s="290">
        <f>AB68</f>
        <v>0</v>
      </c>
      <c r="Q82" s="202" t="e">
        <f t="shared" ref="Q82:Q88" si="155">P82/$P$89</f>
        <v>#DIV/0!</v>
      </c>
      <c r="R82" s="201">
        <f>COUNTIF(Inactive_UPC!$AS:$AS,N82)</f>
        <v>1</v>
      </c>
      <c r="S82" s="271">
        <f>SUMIFS(Inactive_UPC!$AT:$AT,Inactive_UPC!$AS:$AS,N82)</f>
        <v>1</v>
      </c>
      <c r="T82" s="297">
        <f>SUMIFS(Inactive_UPC!$T:$T,Inactive_UPC!$AS:$AS,N82)</f>
        <v>0</v>
      </c>
      <c r="U82" s="203" t="e">
        <f t="shared" ref="U82:U88" si="156">T82/$T$89</f>
        <v>#DIV/0!</v>
      </c>
      <c r="V82" s="301">
        <f>P82+T82</f>
        <v>0</v>
      </c>
      <c r="W82" s="204" t="e">
        <f t="shared" ref="W82:W88" si="157">V82/$V$89</f>
        <v>#DIV/0!</v>
      </c>
      <c r="X82" s="56"/>
    </row>
    <row r="83" spans="14:55" ht="52.5" customHeight="1" x14ac:dyDescent="0.2">
      <c r="N83" s="206" t="s">
        <v>379</v>
      </c>
      <c r="O83" s="207">
        <f>$O$96+$O$97</f>
        <v>0</v>
      </c>
      <c r="P83" s="291">
        <f>P96+P97+P95</f>
        <v>0</v>
      </c>
      <c r="Q83" s="223" t="e">
        <f t="shared" si="155"/>
        <v>#DIV/0!</v>
      </c>
      <c r="R83" s="207">
        <f>R96+R97+R95</f>
        <v>0</v>
      </c>
      <c r="S83" s="272">
        <f>S96+S97+S95</f>
        <v>0</v>
      </c>
      <c r="T83" s="298">
        <f>T96+T97</f>
        <v>0</v>
      </c>
      <c r="U83" s="205" t="e">
        <f t="shared" si="156"/>
        <v>#DIV/0!</v>
      </c>
      <c r="V83" s="302">
        <f>P83+T83</f>
        <v>0</v>
      </c>
      <c r="W83" s="208" t="e">
        <f t="shared" si="157"/>
        <v>#DIV/0!</v>
      </c>
      <c r="X83" s="56"/>
    </row>
    <row r="84" spans="14:55" ht="50.25" customHeight="1" x14ac:dyDescent="0.2">
      <c r="N84" s="206" t="s">
        <v>380</v>
      </c>
      <c r="O84" s="207">
        <f>$O$98+$O$95</f>
        <v>0</v>
      </c>
      <c r="P84" s="291">
        <f>P98</f>
        <v>0</v>
      </c>
      <c r="Q84" s="223" t="e">
        <f t="shared" si="155"/>
        <v>#DIV/0!</v>
      </c>
      <c r="R84" s="207">
        <f>R98</f>
        <v>0</v>
      </c>
      <c r="S84" s="272">
        <f>S98</f>
        <v>0</v>
      </c>
      <c r="T84" s="298">
        <f>T98</f>
        <v>0</v>
      </c>
      <c r="U84" s="205" t="e">
        <f t="shared" si="156"/>
        <v>#DIV/0!</v>
      </c>
      <c r="V84" s="302">
        <f>T84+P84</f>
        <v>0</v>
      </c>
      <c r="W84" s="208" t="e">
        <f t="shared" si="157"/>
        <v>#DIV/0!</v>
      </c>
      <c r="X84" s="24" t="s">
        <v>0</v>
      </c>
    </row>
    <row r="85" spans="14:55" ht="15" customHeight="1" x14ac:dyDescent="0.2">
      <c r="N85" s="209" t="s">
        <v>3</v>
      </c>
      <c r="O85" s="210">
        <f>AV68</f>
        <v>0</v>
      </c>
      <c r="P85" s="292">
        <f>AW68</f>
        <v>0</v>
      </c>
      <c r="Q85" s="224" t="e">
        <f t="shared" si="155"/>
        <v>#DIV/0!</v>
      </c>
      <c r="R85" s="210">
        <f>COUNTIF(Inactive_UPC!$AS:$AS,N85)</f>
        <v>0</v>
      </c>
      <c r="S85" s="273">
        <f>SUMIFS(Inactive_UPC!$AT:$AT,Inactive_UPC!$AS:$AS,N85)</f>
        <v>0</v>
      </c>
      <c r="T85" s="299">
        <f>SUMIFS(Inactive_UPC!$T:$T,Inactive_UPC!$AS:$AS,N85)</f>
        <v>0</v>
      </c>
      <c r="U85" s="211" t="e">
        <f t="shared" si="156"/>
        <v>#DIV/0!</v>
      </c>
      <c r="V85" s="303">
        <f t="shared" ref="V85:V88" si="158">P85+T85</f>
        <v>0</v>
      </c>
      <c r="W85" s="212" t="e">
        <f t="shared" si="157"/>
        <v>#DIV/0!</v>
      </c>
    </row>
    <row r="86" spans="14:55" ht="15" customHeight="1" x14ac:dyDescent="0.2">
      <c r="N86" s="209" t="s">
        <v>10</v>
      </c>
      <c r="O86" s="210">
        <f>AY68</f>
        <v>0</v>
      </c>
      <c r="P86" s="292">
        <f>AZ68</f>
        <v>0</v>
      </c>
      <c r="Q86" s="224" t="e">
        <f t="shared" si="155"/>
        <v>#DIV/0!</v>
      </c>
      <c r="R86" s="210">
        <f>COUNTIF(Inactive_UPC!$AS:$AS,N86)</f>
        <v>0</v>
      </c>
      <c r="S86" s="273">
        <f>SUMIFS(Inactive_UPC!$AT:$AT,Inactive_UPC!$AS:$AS,N86)</f>
        <v>0</v>
      </c>
      <c r="T86" s="299">
        <f>SUMIFS(Inactive_UPC!$T:$T,Inactive_UPC!$AS:$AS,N86)</f>
        <v>0</v>
      </c>
      <c r="U86" s="211" t="e">
        <f t="shared" si="156"/>
        <v>#DIV/0!</v>
      </c>
      <c r="V86" s="303">
        <f t="shared" si="158"/>
        <v>0</v>
      </c>
      <c r="W86" s="212" t="e">
        <f t="shared" si="157"/>
        <v>#DIV/0!</v>
      </c>
      <c r="BC86" s="71"/>
    </row>
    <row r="87" spans="14:55" ht="15" customHeight="1" x14ac:dyDescent="0.2">
      <c r="N87" s="213" t="s">
        <v>376</v>
      </c>
      <c r="O87" s="214">
        <f>BB68</f>
        <v>0</v>
      </c>
      <c r="P87" s="293">
        <f>BC68</f>
        <v>0</v>
      </c>
      <c r="Q87" s="225" t="e">
        <f t="shared" si="155"/>
        <v>#DIV/0!</v>
      </c>
      <c r="R87" s="214">
        <f>COUNTIF(Inactive_UPC!$AS:$AS,N87)</f>
        <v>0</v>
      </c>
      <c r="S87" s="274">
        <f>SUMIFS(Inactive_UPC!$AT:$AT,Inactive_UPC!$AS:$AS,N87)</f>
        <v>0</v>
      </c>
      <c r="T87" s="300">
        <f>SUMIFS(Inactive_UPC!$T:$T,Inactive_UPC!$AS:$AS,N87)</f>
        <v>0</v>
      </c>
      <c r="U87" s="215" t="e">
        <f t="shared" si="156"/>
        <v>#DIV/0!</v>
      </c>
      <c r="V87" s="304">
        <f t="shared" si="158"/>
        <v>0</v>
      </c>
      <c r="W87" s="216" t="e">
        <f t="shared" si="157"/>
        <v>#DIV/0!</v>
      </c>
    </row>
    <row r="88" spans="14:55" ht="15" customHeight="1" thickBot="1" x14ac:dyDescent="0.25">
      <c r="N88" s="217" t="s">
        <v>4</v>
      </c>
      <c r="O88" s="226">
        <f>BN68</f>
        <v>0</v>
      </c>
      <c r="P88" s="294">
        <f>BO68</f>
        <v>0</v>
      </c>
      <c r="Q88" s="227" t="e">
        <f t="shared" si="155"/>
        <v>#DIV/0!</v>
      </c>
      <c r="R88" s="214">
        <f>COUNTIF(Inactive_UPC!$AS:$AS,N88)</f>
        <v>0</v>
      </c>
      <c r="S88" s="274">
        <f>SUMIFS(Inactive_UPC!$AT:$AT,Inactive_UPC!$AS:$AS,N88)</f>
        <v>0</v>
      </c>
      <c r="T88" s="300">
        <f>SUMIFS(Inactive_UPC!$T:$T,Inactive_UPC!$AS:$AS,N88)</f>
        <v>0</v>
      </c>
      <c r="U88" s="228" t="e">
        <f t="shared" si="156"/>
        <v>#DIV/0!</v>
      </c>
      <c r="V88" s="305">
        <f t="shared" si="158"/>
        <v>0</v>
      </c>
      <c r="W88" s="218" t="e">
        <f t="shared" si="157"/>
        <v>#DIV/0!</v>
      </c>
    </row>
    <row r="89" spans="14:55" ht="19.5" customHeight="1" x14ac:dyDescent="0.2">
      <c r="N89" s="280" t="s">
        <v>11</v>
      </c>
      <c r="O89" s="281">
        <f t="shared" ref="O89:U89" si="159">SUM(O82:O88)</f>
        <v>0</v>
      </c>
      <c r="P89" s="295">
        <f t="shared" si="159"/>
        <v>0</v>
      </c>
      <c r="Q89" s="289" t="e">
        <f>SUM(Q82:Q88)</f>
        <v>#DIV/0!</v>
      </c>
      <c r="R89" s="282">
        <f>SUM(R82:R88)</f>
        <v>1</v>
      </c>
      <c r="S89" s="283">
        <f t="shared" si="159"/>
        <v>1</v>
      </c>
      <c r="T89" s="295">
        <f t="shared" si="159"/>
        <v>0</v>
      </c>
      <c r="U89" s="284" t="e">
        <f t="shared" si="159"/>
        <v>#DIV/0!</v>
      </c>
      <c r="V89" s="306">
        <f>SUM(V82:V88)</f>
        <v>0</v>
      </c>
      <c r="W89" s="379" t="s">
        <v>377</v>
      </c>
    </row>
    <row r="90" spans="14:55" ht="26.25" customHeight="1" x14ac:dyDescent="0.2">
      <c r="N90" s="285" t="s">
        <v>469</v>
      </c>
      <c r="O90" s="286">
        <f>X68</f>
        <v>0</v>
      </c>
      <c r="P90" s="296">
        <f>Y68</f>
        <v>0</v>
      </c>
      <c r="Q90" s="287" t="s">
        <v>394</v>
      </c>
      <c r="R90" s="286"/>
      <c r="S90" s="286"/>
      <c r="T90" s="296"/>
      <c r="U90" s="288"/>
      <c r="V90" s="307">
        <v>0</v>
      </c>
      <c r="W90" s="380"/>
    </row>
    <row r="91" spans="14:55" ht="15" customHeight="1" x14ac:dyDescent="0.2">
      <c r="N91" s="358" t="s">
        <v>378</v>
      </c>
      <c r="O91" s="360" t="e">
        <f>P89/W92</f>
        <v>#DIV/0!</v>
      </c>
      <c r="P91" s="360"/>
      <c r="Q91" s="361"/>
      <c r="R91" s="364" t="e">
        <f>T89/W92</f>
        <v>#DIV/0!</v>
      </c>
      <c r="S91" s="360"/>
      <c r="T91" s="360"/>
      <c r="U91" s="365"/>
      <c r="V91" s="368" t="e">
        <f>V89/W92</f>
        <v>#DIV/0!</v>
      </c>
      <c r="W91" s="381"/>
    </row>
    <row r="92" spans="14:55" ht="15" customHeight="1" thickBot="1" x14ac:dyDescent="0.25">
      <c r="N92" s="359"/>
      <c r="O92" s="362"/>
      <c r="P92" s="362"/>
      <c r="Q92" s="363"/>
      <c r="R92" s="366"/>
      <c r="S92" s="362"/>
      <c r="T92" s="362"/>
      <c r="U92" s="367"/>
      <c r="V92" s="369"/>
      <c r="W92" s="265">
        <f>Q68</f>
        <v>0</v>
      </c>
    </row>
    <row r="93" spans="14:55" ht="15" customHeight="1" x14ac:dyDescent="0.2">
      <c r="V93" s="333"/>
      <c r="W93" s="334"/>
    </row>
    <row r="94" spans="14:55" ht="15" x14ac:dyDescent="0.2">
      <c r="V94" s="318" t="s">
        <v>507</v>
      </c>
    </row>
    <row r="95" spans="14:55" x14ac:dyDescent="0.2">
      <c r="N95" s="21" t="s">
        <v>394</v>
      </c>
      <c r="O95" s="21">
        <f>COUNTIFS('Details-Products'!$BN:$BN,"Sample Management",'Details-Products'!$Y:$Y,"Yes",'Details-Products'!$AQ:$AQ,"-")</f>
        <v>0</v>
      </c>
      <c r="P95" s="21">
        <f>SUMIFS('Details-Products'!$AA:$AA,'Details-Products'!$Y:$Y,"Yes",'Details-Products'!$BN:$BN,"Sample Management",'Details-Products'!$AQ:$AQ,"-")</f>
        <v>0</v>
      </c>
      <c r="R95" s="270">
        <f>COUNTIFS(Inactive_UPC!$AS:$AS,"Sample Management",Inactive_UPC!$AE:$AE,"-")</f>
        <v>0</v>
      </c>
      <c r="S95" s="270">
        <f>SUMIFS(Inactive_UPC!$AT:$AT,Inactive_UPC!$AS:$AS,"Sample Management",Inactive_UPC!$AE:$AE,"-")</f>
        <v>0</v>
      </c>
      <c r="T95" s="162">
        <f>SUMIFS(Inactive_UPC!$T:$T,Inactive_UPC!$AS:$AS,"Sample Management",Inactive_UPC!$AE:$AE,"-")</f>
        <v>0</v>
      </c>
      <c r="V95" s="317">
        <v>3.9E-2</v>
      </c>
    </row>
    <row r="96" spans="14:55" ht="15" x14ac:dyDescent="0.25">
      <c r="N96" s="47" t="s">
        <v>391</v>
      </c>
      <c r="O96" s="21">
        <f>COUNTIFS('Details-Products'!$BN:$BN,"Sample Management",'Details-Products'!$Y:$Y,"Yes",'Details-Products'!$AQ:$AQ,"Live")</f>
        <v>0</v>
      </c>
      <c r="P96" s="21">
        <f>SUMIFS('Details-Products'!$AA:$AA,'Details-Products'!$Y:$Y,"Yes",'Details-Products'!$BN:$BN,"Sample Management",'Details-Products'!$AQ:$AQ,"Live")</f>
        <v>0</v>
      </c>
      <c r="R96" s="270">
        <f>COUNTIFS(Inactive_UPC!$AS:$AS,"Sample Management",Inactive_UPC!$AE:$AE,"Live")</f>
        <v>0</v>
      </c>
      <c r="S96" s="270">
        <f>SUMIFS(Inactive_UPC!$AT:$AT,Inactive_UPC!$AS:$AS,"Sample Management",Inactive_UPC!$AE:$AE,"Live")</f>
        <v>0</v>
      </c>
      <c r="T96" s="162">
        <f>SUMIFS(Inactive_UPC!$T:$T,Inactive_UPC!$AS:$AS,"Sample Management",Inactive_UPC!$AE:$AE,"Live")</f>
        <v>0</v>
      </c>
      <c r="V96" s="319" t="s">
        <v>508</v>
      </c>
    </row>
    <row r="97" spans="14:22" x14ac:dyDescent="0.2">
      <c r="N97" s="47" t="s">
        <v>392</v>
      </c>
      <c r="O97" s="21">
        <f>COUNTIFS('Details-Products'!$BN:$BN,"Sample Management",'Details-Products'!$Y:$Y,"Yes",'Details-Products'!$AQ:$AQ,"Sample")</f>
        <v>0</v>
      </c>
      <c r="P97" s="21">
        <f>SUMIFS('Details-Products'!$AA:$AA,'Details-Products'!$Y:$Y,"Yes",'Details-Products'!$BN:$BN,"Sample Management",'Details-Products'!$AQ:$AQ,"Sample")</f>
        <v>0</v>
      </c>
      <c r="R97" s="270">
        <f>COUNTIFS(Inactive_UPC!$AS:$AS,"Sample Management",Inactive_UPC!$AE:$AE,"Sample")</f>
        <v>0</v>
      </c>
      <c r="S97" s="270">
        <f>SUMIFS(Inactive_UPC!$AT:$AT,Inactive_UPC!$AS:$AS,"Sample Management",Inactive_UPC!$AE:$AE,"Sample")</f>
        <v>0</v>
      </c>
      <c r="T97" s="162">
        <f>SUMIFS(Inactive_UPC!$T:$T,Inactive_UPC!$AS:$AS,"Sample Management",Inactive_UPC!$AE:$AE,"Sample")</f>
        <v>0</v>
      </c>
      <c r="V97" s="313" t="e">
        <f>(V91-V95)/V95</f>
        <v>#DIV/0!</v>
      </c>
    </row>
    <row r="98" spans="14:22" x14ac:dyDescent="0.2">
      <c r="N98" s="47" t="s">
        <v>393</v>
      </c>
      <c r="O98" s="21">
        <f>COUNTIFS('Details-Products'!$BN:$BN,"Sample Management",'Details-Products'!$Y:$Y,"Yes",'Details-Products'!$AQ:$AQ,"Vendor")</f>
        <v>0</v>
      </c>
      <c r="P98" s="21">
        <f>SUMIFS('Details-Products'!$AA:$AA,'Details-Products'!$Y:$Y,"Yes",'Details-Products'!$BN:$BN,"Sample Management",'Details-Products'!$AQ:$AQ,"Vendor")</f>
        <v>0</v>
      </c>
      <c r="R98" s="270">
        <f>COUNTIFS(Inactive_UPC!$AS:$AS,"Sample Management",Inactive_UPC!$AE:$AE,"Vendor")</f>
        <v>0</v>
      </c>
      <c r="S98" s="270">
        <f>SUMIFS(Inactive_UPC!$AT:$AT,Inactive_UPC!$AS:$AS,"Sample Management",Inactive_UPC!$AE:$AE,"Vendor")</f>
        <v>0</v>
      </c>
      <c r="T98" s="162">
        <f>SUMIFS(Inactive_UPC!$T:$T,Inactive_UPC!$AS:$AS,"Sample Management",Inactive_UPC!$AE:$AE,"Vendor")</f>
        <v>0</v>
      </c>
      <c r="V98" s="313"/>
    </row>
    <row r="99" spans="14:22" x14ac:dyDescent="0.2">
      <c r="R99" s="270"/>
      <c r="S99" s="270"/>
    </row>
  </sheetData>
  <mergeCells count="53">
    <mergeCell ref="E9:G9"/>
    <mergeCell ref="H9:J9"/>
    <mergeCell ref="K9:M9"/>
    <mergeCell ref="N9:R9"/>
    <mergeCell ref="S9:T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BJ9:BL9"/>
    <mergeCell ref="AX9:AZ9"/>
    <mergeCell ref="BA9:BC9"/>
    <mergeCell ref="BE12:BF12"/>
    <mergeCell ref="BD9:BF9"/>
    <mergeCell ref="BH12:BI12"/>
    <mergeCell ref="BK12:BL12"/>
    <mergeCell ref="N91:N92"/>
    <mergeCell ref="O91:Q92"/>
    <mergeCell ref="R91:U92"/>
    <mergeCell ref="V91:V92"/>
    <mergeCell ref="N79:W79"/>
    <mergeCell ref="N80:N81"/>
    <mergeCell ref="O80:Q80"/>
    <mergeCell ref="R80:U80"/>
    <mergeCell ref="V80:W80"/>
    <mergeCell ref="W89:W91"/>
  </mergeCells>
  <conditionalFormatting sqref="V14 V28 V41:V47 V67:V69 V37 V59 V52:V54 V30:V34">
    <cfRule type="cellIs" dxfId="35" priority="63" operator="lessThan">
      <formula>0.019</formula>
    </cfRule>
    <cfRule type="cellIs" dxfId="34" priority="64" operator="greaterThan">
      <formula>0.019</formula>
    </cfRule>
  </conditionalFormatting>
  <conditionalFormatting sqref="V61">
    <cfRule type="cellIs" dxfId="33" priority="59" operator="lessThan">
      <formula>0.019</formula>
    </cfRule>
    <cfRule type="cellIs" dxfId="32" priority="60" operator="greaterThan">
      <formula>0.019</formula>
    </cfRule>
  </conditionalFormatting>
  <conditionalFormatting sqref="V40">
    <cfRule type="cellIs" dxfId="31" priority="39" operator="lessThan">
      <formula>0.019</formula>
    </cfRule>
    <cfRule type="cellIs" dxfId="30" priority="40" operator="greaterThan">
      <formula>0.019</formula>
    </cfRule>
  </conditionalFormatting>
  <conditionalFormatting sqref="V38:V39">
    <cfRule type="cellIs" dxfId="29" priority="41" operator="lessThan">
      <formula>0.019</formula>
    </cfRule>
    <cfRule type="cellIs" dxfId="28" priority="42" operator="greaterThan">
      <formula>0.019</formula>
    </cfRule>
  </conditionalFormatting>
  <conditionalFormatting sqref="V15">
    <cfRule type="cellIs" dxfId="27" priority="33" operator="lessThan">
      <formula>0.019</formula>
    </cfRule>
    <cfRule type="cellIs" dxfId="26" priority="34" operator="greaterThan">
      <formula>0.019</formula>
    </cfRule>
  </conditionalFormatting>
  <conditionalFormatting sqref="V48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49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50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26 V24 V22 V20 V18 V16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27 V25 V23 V21 V19 V17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29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35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36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57 V55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58 V56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 V64 V62 V60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65 V63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workbookViewId="0">
      <selection activeCell="B3" sqref="B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39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40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262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75"/>
      <c r="AB2" s="138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38"/>
      <c r="BP2" s="141"/>
      <c r="BQ2" s="138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526</v>
      </c>
      <c r="C3" s="40" t="s">
        <v>510</v>
      </c>
      <c r="D3" s="40" t="s">
        <v>510</v>
      </c>
      <c r="E3" s="40" t="s">
        <v>510</v>
      </c>
      <c r="F3" s="40" t="s">
        <v>510</v>
      </c>
      <c r="G3" s="40" t="s">
        <v>510</v>
      </c>
      <c r="H3" s="40" t="s">
        <v>510</v>
      </c>
      <c r="I3" s="40" t="s">
        <v>510</v>
      </c>
      <c r="J3" s="40" t="s">
        <v>510</v>
      </c>
      <c r="K3" s="40" t="s">
        <v>510</v>
      </c>
      <c r="L3" s="40" t="s">
        <v>510</v>
      </c>
      <c r="M3" s="40" t="s">
        <v>510</v>
      </c>
      <c r="N3" s="40" t="s">
        <v>510</v>
      </c>
      <c r="O3" s="40" t="s">
        <v>510</v>
      </c>
      <c r="P3" s="40" t="s">
        <v>510</v>
      </c>
      <c r="Q3" s="40" t="s">
        <v>510</v>
      </c>
      <c r="R3" s="40" t="s">
        <v>510</v>
      </c>
      <c r="S3" s="40" t="s">
        <v>510</v>
      </c>
      <c r="T3" s="40" t="s">
        <v>510</v>
      </c>
      <c r="U3" s="40" t="s">
        <v>510</v>
      </c>
      <c r="V3" s="40" t="s">
        <v>523</v>
      </c>
      <c r="W3" s="40" t="s">
        <v>523</v>
      </c>
      <c r="X3" s="40" t="s">
        <v>510</v>
      </c>
      <c r="Y3" s="14" t="s">
        <v>525</v>
      </c>
      <c r="Z3" s="14" t="s">
        <v>510</v>
      </c>
      <c r="AA3" s="14" t="s">
        <v>510</v>
      </c>
      <c r="AB3" s="14" t="s">
        <v>510</v>
      </c>
      <c r="AC3" s="14" t="s">
        <v>510</v>
      </c>
      <c r="AD3" s="61" t="s">
        <v>524</v>
      </c>
      <c r="AE3" s="61" t="s">
        <v>524</v>
      </c>
      <c r="AF3" s="14" t="s">
        <v>510</v>
      </c>
      <c r="AG3" s="61" t="s">
        <v>524</v>
      </c>
      <c r="AH3" s="61" t="s">
        <v>524</v>
      </c>
      <c r="AI3" s="40" t="s">
        <v>523</v>
      </c>
      <c r="AJ3" s="14" t="s">
        <v>510</v>
      </c>
      <c r="AK3" s="14" t="s">
        <v>510</v>
      </c>
      <c r="AL3" s="14" t="s">
        <v>510</v>
      </c>
      <c r="AM3" s="14" t="s">
        <v>510</v>
      </c>
      <c r="AN3" s="61" t="s">
        <v>524</v>
      </c>
      <c r="AO3" s="61" t="s">
        <v>524</v>
      </c>
      <c r="AP3" s="61" t="s">
        <v>524</v>
      </c>
      <c r="AQ3" s="61" t="s">
        <v>524</v>
      </c>
      <c r="AR3" s="61" t="s">
        <v>524</v>
      </c>
      <c r="AS3" s="61" t="s">
        <v>524</v>
      </c>
      <c r="AT3" s="61" t="s">
        <v>524</v>
      </c>
      <c r="AU3" s="61" t="s">
        <v>524</v>
      </c>
      <c r="AV3" s="61" t="s">
        <v>524</v>
      </c>
      <c r="AW3" s="61" t="s">
        <v>524</v>
      </c>
      <c r="AX3" s="61" t="s">
        <v>524</v>
      </c>
      <c r="AY3" s="61" t="s">
        <v>524</v>
      </c>
      <c r="AZ3" s="61" t="s">
        <v>524</v>
      </c>
      <c r="BA3" s="61" t="s">
        <v>524</v>
      </c>
      <c r="BB3" s="61" t="s">
        <v>524</v>
      </c>
      <c r="BC3" s="61" t="s">
        <v>524</v>
      </c>
      <c r="BD3" s="61" t="s">
        <v>524</v>
      </c>
      <c r="BE3" s="61" t="s">
        <v>524</v>
      </c>
      <c r="BF3" s="61" t="s">
        <v>524</v>
      </c>
      <c r="BG3" s="61" t="s">
        <v>524</v>
      </c>
      <c r="BH3" s="61" t="s">
        <v>524</v>
      </c>
      <c r="BI3" s="14" t="s">
        <v>510</v>
      </c>
      <c r="BJ3" s="14" t="s">
        <v>510</v>
      </c>
      <c r="BK3" s="40" t="s">
        <v>523</v>
      </c>
      <c r="BL3" s="14" t="s">
        <v>510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7" t="str">
        <f ca="1">IFERROR(IF(BO3&gt;TODAY(),"T- "&amp;ROUNDUP(BO3-TODAY(),0),"Past"),"-")</f>
        <v>-</v>
      </c>
      <c r="BQ3" s="69" t="str">
        <f ca="1">IF(BO3="-",BO3,IFERROR(TODAY()+VLOOKUP(BM3,Info!$F$1:$L$26,7,FALSE),"-"))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IFERROR(NETWORKDAYS(AO3,TODAY(),0),"-")</f>
        <v>-</v>
      </c>
      <c r="BT3" s="14" t="s">
        <v>510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Color",VLOOKUP(CR3,Info!$B$1:$F$28,5,FALSE),INDIRECT("'Looker_Data'!"&amp;SUBSTITUTE(ADDRESS(1,MATCH(CI$4,Looker_Data!#REF!,0),4),"1","")&amp;B3)),"Not in PIM Workflow")</f>
        <v>Not in PIM Workflow</v>
      </c>
      <c r="CJ3" s="14" t="s">
        <v>510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 t="str">
        <f>IFERROR(IF(AND('Details-Products'!CN3=Info!$F$3,'Details-Products'!CM2&gt;0,'Details-Products'!#REF!=0),"Awaiting Vendor Assets",'Details-Products'!CN3),"0")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510</v>
      </c>
    </row>
    <row r="4" spans="1:96" s="6" customFormat="1" outlineLevel="1" x14ac:dyDescent="0.25">
      <c r="A4" s="6" t="s">
        <v>222</v>
      </c>
      <c r="B4" s="9">
        <v>2</v>
      </c>
      <c r="C4" s="10" t="s">
        <v>174</v>
      </c>
      <c r="D4" s="10" t="s">
        <v>175</v>
      </c>
      <c r="E4" s="153" t="s">
        <v>98</v>
      </c>
      <c r="F4" s="10" t="s">
        <v>176</v>
      </c>
      <c r="G4" s="153" t="s">
        <v>99</v>
      </c>
      <c r="H4" s="10" t="s">
        <v>177</v>
      </c>
      <c r="I4" s="10" t="s">
        <v>503</v>
      </c>
      <c r="J4" s="10" t="s">
        <v>178</v>
      </c>
      <c r="K4" s="10" t="s">
        <v>179</v>
      </c>
      <c r="L4" s="10" t="s">
        <v>180</v>
      </c>
      <c r="M4" s="153" t="s">
        <v>100</v>
      </c>
      <c r="N4" s="10" t="s">
        <v>181</v>
      </c>
      <c r="O4" s="10" t="s">
        <v>475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381</v>
      </c>
      <c r="Y4" s="10" t="s">
        <v>497</v>
      </c>
      <c r="Z4" s="10" t="s">
        <v>500</v>
      </c>
      <c r="AA4" s="276" t="s">
        <v>520</v>
      </c>
      <c r="AB4" s="70" t="s">
        <v>521</v>
      </c>
      <c r="AC4" s="10" t="s">
        <v>187</v>
      </c>
      <c r="AD4" s="10" t="s">
        <v>188</v>
      </c>
      <c r="AE4" s="10" t="s">
        <v>190</v>
      </c>
      <c r="AF4" s="10" t="s">
        <v>268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517</v>
      </c>
      <c r="AL4" s="10" t="s">
        <v>518</v>
      </c>
      <c r="AM4" s="10" t="s">
        <v>519</v>
      </c>
      <c r="AN4" s="10" t="s">
        <v>280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506</v>
      </c>
      <c r="BA4" s="10" t="s">
        <v>266</v>
      </c>
      <c r="BB4" s="10" t="s">
        <v>263</v>
      </c>
      <c r="BC4" s="10" t="s">
        <v>201</v>
      </c>
      <c r="BD4" s="10" t="s">
        <v>202</v>
      </c>
      <c r="BE4" s="10" t="s">
        <v>203</v>
      </c>
      <c r="BF4" s="10" t="s">
        <v>264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42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389</v>
      </c>
      <c r="CQ4" s="6" t="s">
        <v>395</v>
      </c>
      <c r="CR4" s="10" t="s">
        <v>267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76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29" t="s">
        <v>61</v>
      </c>
      <c r="D6" s="430"/>
      <c r="E6" s="430"/>
      <c r="F6" s="430"/>
      <c r="G6" s="430"/>
      <c r="H6" s="430"/>
      <c r="I6" s="430"/>
      <c r="J6" s="430"/>
      <c r="K6" s="430"/>
      <c r="L6" s="430"/>
      <c r="M6" s="430"/>
      <c r="N6" s="431"/>
      <c r="O6" s="308"/>
      <c r="P6" s="432" t="s">
        <v>62</v>
      </c>
      <c r="Q6" s="433"/>
      <c r="R6" s="430"/>
      <c r="S6" s="430"/>
      <c r="T6" s="430"/>
      <c r="U6" s="430"/>
      <c r="V6" s="430"/>
      <c r="W6" s="431"/>
      <c r="X6" s="193"/>
      <c r="Y6" s="429" t="s">
        <v>63</v>
      </c>
      <c r="Z6" s="430"/>
      <c r="AA6" s="440"/>
      <c r="AB6" s="431"/>
      <c r="AC6" s="429" t="s">
        <v>80</v>
      </c>
      <c r="AD6" s="430"/>
      <c r="AE6" s="431"/>
      <c r="AF6" s="437" t="s">
        <v>65</v>
      </c>
      <c r="AG6" s="438"/>
      <c r="AH6" s="438"/>
      <c r="AI6" s="439"/>
      <c r="AJ6" s="429" t="s">
        <v>42</v>
      </c>
      <c r="AK6" s="430"/>
      <c r="AL6" s="430"/>
      <c r="AM6" s="431"/>
      <c r="AN6" s="434" t="s">
        <v>47</v>
      </c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/>
      <c r="BM6" s="435"/>
      <c r="BN6" s="435"/>
      <c r="BO6" s="435"/>
      <c r="BP6" s="435"/>
      <c r="BQ6" s="435"/>
      <c r="BR6" s="435"/>
      <c r="BS6" s="435"/>
      <c r="BT6" s="436"/>
      <c r="CH6" s="19"/>
      <c r="CM6" s="67"/>
      <c r="CN6" s="74"/>
      <c r="CO6" s="65"/>
    </row>
    <row r="7" spans="1:96" s="58" customFormat="1" ht="51.75" customHeight="1" x14ac:dyDescent="0.25">
      <c r="B7" s="157" t="s">
        <v>511</v>
      </c>
      <c r="C7" s="173" t="s">
        <v>224</v>
      </c>
      <c r="D7" s="173" t="s">
        <v>169</v>
      </c>
      <c r="E7" s="173" t="s">
        <v>23</v>
      </c>
      <c r="F7" s="173" t="s">
        <v>24</v>
      </c>
      <c r="G7" s="173" t="s">
        <v>25</v>
      </c>
      <c r="H7" s="173" t="s">
        <v>26</v>
      </c>
      <c r="I7" s="173" t="s">
        <v>502</v>
      </c>
      <c r="J7" s="173" t="s">
        <v>121</v>
      </c>
      <c r="K7" s="173" t="s">
        <v>32</v>
      </c>
      <c r="L7" s="173" t="s">
        <v>34</v>
      </c>
      <c r="M7" s="174" t="s">
        <v>22</v>
      </c>
      <c r="N7" s="173" t="s">
        <v>35</v>
      </c>
      <c r="O7" s="173" t="s">
        <v>473</v>
      </c>
      <c r="P7" s="175" t="s">
        <v>81</v>
      </c>
      <c r="Q7" s="175" t="s">
        <v>474</v>
      </c>
      <c r="R7" s="173" t="s">
        <v>20</v>
      </c>
      <c r="S7" s="173" t="s">
        <v>38</v>
      </c>
      <c r="T7" s="173" t="s">
        <v>19</v>
      </c>
      <c r="U7" s="173" t="s">
        <v>33</v>
      </c>
      <c r="V7" s="173" t="s">
        <v>29</v>
      </c>
      <c r="W7" s="174" t="s">
        <v>30</v>
      </c>
      <c r="X7" s="174" t="s">
        <v>368</v>
      </c>
      <c r="Y7" s="174" t="s">
        <v>16</v>
      </c>
      <c r="Z7" s="173" t="s">
        <v>17</v>
      </c>
      <c r="AA7" s="277" t="s">
        <v>18</v>
      </c>
      <c r="AB7" s="176" t="s">
        <v>164</v>
      </c>
      <c r="AC7" s="176" t="s">
        <v>163</v>
      </c>
      <c r="AD7" s="174" t="s">
        <v>162</v>
      </c>
      <c r="AE7" s="174" t="s">
        <v>59</v>
      </c>
      <c r="AF7" s="173" t="s">
        <v>158</v>
      </c>
      <c r="AG7" s="174" t="s">
        <v>36</v>
      </c>
      <c r="AH7" s="174" t="s">
        <v>37</v>
      </c>
      <c r="AI7" s="173" t="s">
        <v>159</v>
      </c>
      <c r="AJ7" s="173" t="s">
        <v>39</v>
      </c>
      <c r="AK7" s="175" t="s">
        <v>40</v>
      </c>
      <c r="AL7" s="175" t="s">
        <v>43</v>
      </c>
      <c r="AM7" s="173" t="s">
        <v>41</v>
      </c>
      <c r="AN7" s="173" t="s">
        <v>46</v>
      </c>
      <c r="AO7" s="173" t="s">
        <v>74</v>
      </c>
      <c r="AP7" s="173" t="s">
        <v>103</v>
      </c>
      <c r="AQ7" s="173" t="s">
        <v>160</v>
      </c>
      <c r="AR7" s="173" t="s">
        <v>161</v>
      </c>
      <c r="AS7" s="173" t="s">
        <v>48</v>
      </c>
      <c r="AT7" s="173" t="s">
        <v>49</v>
      </c>
      <c r="AU7" s="173" t="s">
        <v>141</v>
      </c>
      <c r="AV7" s="173" t="s">
        <v>142</v>
      </c>
      <c r="AW7" s="173" t="s">
        <v>21</v>
      </c>
      <c r="AX7" s="173" t="s">
        <v>123</v>
      </c>
      <c r="AY7" s="173" t="s">
        <v>50</v>
      </c>
      <c r="AZ7" s="173" t="s">
        <v>505</v>
      </c>
      <c r="BA7" s="173" t="s">
        <v>265</v>
      </c>
      <c r="BB7" s="173" t="s">
        <v>124</v>
      </c>
      <c r="BC7" s="173" t="s">
        <v>53</v>
      </c>
      <c r="BD7" s="173" t="s">
        <v>52</v>
      </c>
      <c r="BE7" s="173" t="s">
        <v>51</v>
      </c>
      <c r="BF7" s="173" t="s">
        <v>125</v>
      </c>
      <c r="BG7" s="173" t="s">
        <v>54</v>
      </c>
      <c r="BH7" s="173" t="s">
        <v>126</v>
      </c>
      <c r="BI7" s="173" t="s">
        <v>71</v>
      </c>
      <c r="BJ7" s="173" t="s">
        <v>127</v>
      </c>
      <c r="BK7" s="173" t="s">
        <v>128</v>
      </c>
      <c r="BL7" s="177" t="s">
        <v>55</v>
      </c>
      <c r="BM7" s="178" t="s">
        <v>45</v>
      </c>
      <c r="BN7" s="173" t="s">
        <v>64</v>
      </c>
      <c r="BO7" s="179" t="s">
        <v>167</v>
      </c>
      <c r="BP7" s="180" t="s">
        <v>168</v>
      </c>
      <c r="BQ7" s="179" t="s">
        <v>165</v>
      </c>
      <c r="BR7" s="181" t="s">
        <v>166</v>
      </c>
      <c r="BS7" s="173" t="s">
        <v>171</v>
      </c>
      <c r="BT7" s="173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workbookViewId="0">
      <selection activeCell="M23" sqref="M22:M23"/>
    </sheetView>
  </sheetViews>
  <sheetFormatPr defaultRowHeight="15" x14ac:dyDescent="0.25"/>
  <sheetData>
    <row r="1" spans="1:46" x14ac:dyDescent="0.25">
      <c r="A1" t="s">
        <v>115</v>
      </c>
      <c r="C1" s="1" t="s">
        <v>321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40"/>
    </row>
    <row r="2" spans="1:46" x14ac:dyDescent="0.25">
      <c r="C2" s="55"/>
      <c r="D2" s="55"/>
      <c r="E2" s="55"/>
      <c r="F2" s="191"/>
      <c r="G2" s="55"/>
      <c r="H2" s="55"/>
      <c r="I2" s="55"/>
      <c r="J2" s="55"/>
      <c r="K2" s="55"/>
      <c r="L2" s="55"/>
      <c r="M2" s="191"/>
      <c r="N2" s="55"/>
      <c r="O2" s="55"/>
      <c r="P2" s="55"/>
      <c r="Q2" s="55"/>
      <c r="R2" s="55"/>
      <c r="S2" s="160"/>
      <c r="T2" s="160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58"/>
      <c r="AL2" s="158"/>
      <c r="AM2" s="158"/>
      <c r="AN2" s="158"/>
      <c r="AO2" s="158"/>
      <c r="AP2" s="158"/>
      <c r="AQ2" s="158"/>
      <c r="AR2" s="55"/>
      <c r="AS2" s="55"/>
      <c r="AT2" s="140"/>
    </row>
    <row r="3" spans="1:46" x14ac:dyDescent="0.25">
      <c r="B3" s="15" t="s">
        <v>526</v>
      </c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  <c r="Z3" t="s">
        <v>510</v>
      </c>
      <c r="AA3" t="s">
        <v>510</v>
      </c>
      <c r="AB3" t="s">
        <v>510</v>
      </c>
      <c r="AC3" t="s">
        <v>510</v>
      </c>
      <c r="AD3" t="s">
        <v>510</v>
      </c>
      <c r="AE3" t="s">
        <v>510</v>
      </c>
      <c r="AF3" t="s">
        <v>510</v>
      </c>
      <c r="AG3" t="s">
        <v>510</v>
      </c>
      <c r="AH3" t="s">
        <v>510</v>
      </c>
      <c r="AI3" t="s">
        <v>510</v>
      </c>
      <c r="AJ3" t="s">
        <v>510</v>
      </c>
      <c r="AK3" t="s">
        <v>510</v>
      </c>
      <c r="AL3" t="s">
        <v>510</v>
      </c>
      <c r="AM3" t="s">
        <v>510</v>
      </c>
      <c r="AN3" t="s">
        <v>510</v>
      </c>
      <c r="AO3" t="s">
        <v>510</v>
      </c>
      <c r="AP3" t="s">
        <v>510</v>
      </c>
      <c r="AQ3" t="s">
        <v>510</v>
      </c>
      <c r="AR3" t="s">
        <v>510</v>
      </c>
      <c r="AS3" s="62" t="str">
        <f>IF(AI3&lt;&gt;0,"Merchants",IF(AD3="Yes","Item Setup",IF(OR(AF3="New Product",AF3="0"),"Sample Management",VLOOKUP(AH3,Info!$P$1:$Q$8,2,FALSE))))</f>
        <v>Merchants</v>
      </c>
      <c r="AT3" s="140">
        <f>1/COUNTIF(F:F,F3)</f>
        <v>1</v>
      </c>
    </row>
    <row r="4" spans="1:46" x14ac:dyDescent="0.25">
      <c r="A4" s="6" t="s">
        <v>317</v>
      </c>
      <c r="B4">
        <v>2</v>
      </c>
      <c r="C4" s="6" t="s">
        <v>174</v>
      </c>
      <c r="D4" s="6" t="s">
        <v>175</v>
      </c>
      <c r="E4" s="154" t="s">
        <v>270</v>
      </c>
      <c r="F4" s="154" t="s">
        <v>172</v>
      </c>
      <c r="G4" s="6" t="s">
        <v>180</v>
      </c>
      <c r="H4" s="6" t="s">
        <v>354</v>
      </c>
      <c r="I4" s="6" t="s">
        <v>271</v>
      </c>
      <c r="J4" s="6" t="s">
        <v>272</v>
      </c>
      <c r="K4" s="6" t="s">
        <v>273</v>
      </c>
      <c r="L4" s="6" t="s">
        <v>274</v>
      </c>
      <c r="M4" s="154" t="s">
        <v>499</v>
      </c>
      <c r="N4" s="6" t="s">
        <v>275</v>
      </c>
      <c r="O4" s="6" t="s">
        <v>276</v>
      </c>
      <c r="P4" s="6" t="s">
        <v>218</v>
      </c>
      <c r="Q4" s="6" t="s">
        <v>268</v>
      </c>
      <c r="R4" s="6" t="s">
        <v>269</v>
      </c>
      <c r="S4" s="155" t="s">
        <v>279</v>
      </c>
      <c r="T4" s="155" t="s">
        <v>520</v>
      </c>
      <c r="U4" s="6" t="s">
        <v>277</v>
      </c>
      <c r="V4" s="6" t="s">
        <v>522</v>
      </c>
      <c r="W4" s="6" t="s">
        <v>299</v>
      </c>
      <c r="X4" s="6" t="s">
        <v>300</v>
      </c>
      <c r="Y4" s="6" t="s">
        <v>176</v>
      </c>
      <c r="Z4" s="6" t="s">
        <v>302</v>
      </c>
      <c r="AA4" s="6" t="s">
        <v>179</v>
      </c>
      <c r="AB4" s="6" t="s">
        <v>189</v>
      </c>
      <c r="AC4" s="6" t="s">
        <v>278</v>
      </c>
      <c r="AD4" s="6" t="s">
        <v>361</v>
      </c>
      <c r="AE4" s="6" t="s">
        <v>210</v>
      </c>
      <c r="AF4" s="6" t="s">
        <v>208</v>
      </c>
      <c r="AG4" s="6" t="s">
        <v>212</v>
      </c>
      <c r="AH4" s="6" t="s">
        <v>267</v>
      </c>
      <c r="AI4" s="6" t="s">
        <v>209</v>
      </c>
      <c r="AJ4" s="6" t="s">
        <v>178</v>
      </c>
      <c r="AK4" s="159" t="s">
        <v>280</v>
      </c>
      <c r="AL4" s="159" t="s">
        <v>198</v>
      </c>
      <c r="AM4" s="159" t="s">
        <v>310</v>
      </c>
      <c r="AN4" s="159" t="s">
        <v>311</v>
      </c>
      <c r="AO4" s="159" t="s">
        <v>312</v>
      </c>
      <c r="AP4" s="159" t="s">
        <v>202</v>
      </c>
      <c r="AQ4" s="159" t="s">
        <v>281</v>
      </c>
      <c r="AR4" s="6" t="s">
        <v>214</v>
      </c>
      <c r="AS4" s="156" t="s">
        <v>316</v>
      </c>
      <c r="AT4" s="268" t="s">
        <v>369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68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40"/>
    </row>
    <row r="7" spans="1:46" ht="63.75" x14ac:dyDescent="0.25">
      <c r="A7" s="157"/>
      <c r="B7" s="157" t="s">
        <v>511</v>
      </c>
      <c r="C7" s="182" t="s">
        <v>224</v>
      </c>
      <c r="D7" s="182" t="s">
        <v>169</v>
      </c>
      <c r="E7" s="183" t="s">
        <v>282</v>
      </c>
      <c r="F7" s="183" t="s">
        <v>283</v>
      </c>
      <c r="G7" s="182" t="s">
        <v>284</v>
      </c>
      <c r="H7" s="182" t="s">
        <v>285</v>
      </c>
      <c r="I7" s="182" t="s">
        <v>286</v>
      </c>
      <c r="J7" s="182" t="s">
        <v>287</v>
      </c>
      <c r="K7" s="182" t="s">
        <v>288</v>
      </c>
      <c r="L7" s="182" t="s">
        <v>318</v>
      </c>
      <c r="M7" s="183" t="s">
        <v>289</v>
      </c>
      <c r="N7" s="182" t="s">
        <v>290</v>
      </c>
      <c r="O7" s="182" t="s">
        <v>291</v>
      </c>
      <c r="P7" s="182" t="s">
        <v>292</v>
      </c>
      <c r="Q7" s="182" t="s">
        <v>293</v>
      </c>
      <c r="R7" s="182" t="s">
        <v>294</v>
      </c>
      <c r="S7" s="184" t="s">
        <v>295</v>
      </c>
      <c r="T7" s="184" t="s">
        <v>296</v>
      </c>
      <c r="U7" s="182" t="s">
        <v>297</v>
      </c>
      <c r="V7" s="182" t="s">
        <v>298</v>
      </c>
      <c r="W7" s="182" t="s">
        <v>299</v>
      </c>
      <c r="X7" s="182" t="s">
        <v>300</v>
      </c>
      <c r="Y7" s="182" t="s">
        <v>301</v>
      </c>
      <c r="Z7" s="182" t="s">
        <v>302</v>
      </c>
      <c r="AA7" s="182" t="s">
        <v>303</v>
      </c>
      <c r="AB7" s="182" t="s">
        <v>304</v>
      </c>
      <c r="AC7" s="182" t="s">
        <v>305</v>
      </c>
      <c r="AD7" s="182" t="s">
        <v>306</v>
      </c>
      <c r="AE7" s="182" t="s">
        <v>382</v>
      </c>
      <c r="AF7" s="182" t="s">
        <v>355</v>
      </c>
      <c r="AG7" s="182" t="s">
        <v>319</v>
      </c>
      <c r="AH7" s="182" t="s">
        <v>320</v>
      </c>
      <c r="AI7" s="182" t="s">
        <v>307</v>
      </c>
      <c r="AJ7" s="182" t="s">
        <v>308</v>
      </c>
      <c r="AK7" s="185" t="s">
        <v>70</v>
      </c>
      <c r="AL7" s="185" t="s">
        <v>309</v>
      </c>
      <c r="AM7" s="185" t="s">
        <v>310</v>
      </c>
      <c r="AN7" s="185" t="s">
        <v>311</v>
      </c>
      <c r="AO7" s="185" t="s">
        <v>312</v>
      </c>
      <c r="AP7" s="185" t="s">
        <v>313</v>
      </c>
      <c r="AQ7" s="185" t="s">
        <v>314</v>
      </c>
      <c r="AR7" s="182" t="s">
        <v>315</v>
      </c>
      <c r="AS7" s="186" t="s">
        <v>316</v>
      </c>
      <c r="AT7" s="269" t="s">
        <v>369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topLeftCell="A4" workbookViewId="0">
      <selection activeCell="K36" sqref="K36:K37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workbookViewId="0"/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509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367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367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470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364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470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360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471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471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471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366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365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364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388</v>
      </c>
      <c r="C23" t="s">
        <v>95</v>
      </c>
      <c r="F23" t="s">
        <v>95</v>
      </c>
      <c r="H23" t="s">
        <v>10</v>
      </c>
    </row>
    <row r="24" spans="2:16" x14ac:dyDescent="0.25">
      <c r="B24" t="s">
        <v>360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389</v>
      </c>
      <c r="F25" t="s">
        <v>389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390</v>
      </c>
      <c r="F26" t="s">
        <v>390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49"/>
  <sheetViews>
    <sheetView workbookViewId="0">
      <selection activeCell="B5" sqref="B5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314" bestFit="1" customWidth="1"/>
    <col min="4" max="4" width="17.28515625" style="150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528</v>
      </c>
      <c r="D1" t="s">
        <v>529</v>
      </c>
      <c r="E1" t="s">
        <v>530</v>
      </c>
    </row>
    <row r="2" spans="1:5" x14ac:dyDescent="0.25">
      <c r="A2" s="312" t="s">
        <v>498</v>
      </c>
      <c r="C2" s="312" t="s">
        <v>527</v>
      </c>
      <c r="D2" s="312" t="s">
        <v>527</v>
      </c>
      <c r="E2" s="312" t="s">
        <v>527</v>
      </c>
    </row>
    <row r="3" spans="1:5" x14ac:dyDescent="0.25">
      <c r="A3">
        <v>1</v>
      </c>
      <c r="B3" t="s">
        <v>487</v>
      </c>
      <c r="C3" s="315"/>
      <c r="D3" s="315"/>
      <c r="E3" s="315"/>
    </row>
    <row r="4" spans="1:5" x14ac:dyDescent="0.25">
      <c r="A4">
        <v>8</v>
      </c>
      <c r="B4" t="s">
        <v>322</v>
      </c>
      <c r="C4" s="315"/>
      <c r="D4" s="315"/>
      <c r="E4" s="315"/>
    </row>
    <row r="5" spans="1:5" x14ac:dyDescent="0.25">
      <c r="A5">
        <v>9</v>
      </c>
      <c r="B5" t="s">
        <v>323</v>
      </c>
      <c r="C5" s="315"/>
      <c r="D5" s="315"/>
      <c r="E5" s="315"/>
    </row>
    <row r="6" spans="1:5" x14ac:dyDescent="0.25">
      <c r="A6">
        <v>10</v>
      </c>
      <c r="B6" t="s">
        <v>324</v>
      </c>
      <c r="C6" s="315"/>
      <c r="D6" s="315"/>
      <c r="E6" s="315"/>
    </row>
    <row r="7" spans="1:5" x14ac:dyDescent="0.25">
      <c r="A7">
        <v>11</v>
      </c>
      <c r="B7" t="s">
        <v>325</v>
      </c>
      <c r="C7" s="315"/>
      <c r="D7" s="315"/>
      <c r="E7" s="315"/>
    </row>
    <row r="8" spans="1:5" x14ac:dyDescent="0.25">
      <c r="A8">
        <v>12</v>
      </c>
      <c r="B8" t="s">
        <v>219</v>
      </c>
      <c r="C8" s="315"/>
      <c r="D8" s="315"/>
      <c r="E8" s="315"/>
    </row>
    <row r="9" spans="1:5" x14ac:dyDescent="0.25">
      <c r="A9">
        <v>13</v>
      </c>
      <c r="B9" t="s">
        <v>230</v>
      </c>
      <c r="C9" s="315"/>
      <c r="D9" s="315"/>
      <c r="E9" s="315"/>
    </row>
    <row r="10" spans="1:5" x14ac:dyDescent="0.25">
      <c r="A10">
        <v>14</v>
      </c>
      <c r="B10" t="s">
        <v>326</v>
      </c>
      <c r="C10" s="315"/>
      <c r="D10" s="315"/>
      <c r="E10" s="315"/>
    </row>
    <row r="11" spans="1:5" x14ac:dyDescent="0.25">
      <c r="A11">
        <v>15</v>
      </c>
      <c r="B11" t="s">
        <v>327</v>
      </c>
      <c r="C11" s="315"/>
      <c r="D11" s="315"/>
      <c r="E11" s="315"/>
    </row>
    <row r="12" spans="1:5" x14ac:dyDescent="0.25">
      <c r="A12">
        <v>16</v>
      </c>
      <c r="B12" t="s">
        <v>328</v>
      </c>
      <c r="C12" s="315"/>
      <c r="D12" s="315"/>
      <c r="E12" s="315"/>
    </row>
    <row r="13" spans="1:5" x14ac:dyDescent="0.25">
      <c r="A13">
        <v>17</v>
      </c>
      <c r="B13" t="s">
        <v>329</v>
      </c>
      <c r="C13" s="315"/>
      <c r="D13" s="315"/>
      <c r="E13" s="315"/>
    </row>
    <row r="14" spans="1:5" x14ac:dyDescent="0.25">
      <c r="A14">
        <v>18</v>
      </c>
      <c r="B14" t="s">
        <v>330</v>
      </c>
      <c r="C14" s="315"/>
      <c r="D14" s="315"/>
      <c r="E14" s="315"/>
    </row>
    <row r="15" spans="1:5" x14ac:dyDescent="0.25">
      <c r="A15">
        <v>19</v>
      </c>
      <c r="B15" t="s">
        <v>221</v>
      </c>
      <c r="C15" s="315"/>
      <c r="D15" s="315"/>
      <c r="E15" s="315"/>
    </row>
    <row r="16" spans="1:5" x14ac:dyDescent="0.25">
      <c r="A16">
        <v>20</v>
      </c>
      <c r="B16" t="s">
        <v>331</v>
      </c>
      <c r="C16" s="315"/>
      <c r="D16" s="315"/>
      <c r="E16" s="315"/>
    </row>
    <row r="17" spans="1:5" x14ac:dyDescent="0.25">
      <c r="A17">
        <v>21</v>
      </c>
      <c r="B17" t="s">
        <v>332</v>
      </c>
      <c r="C17" s="315"/>
      <c r="D17" s="315"/>
      <c r="E17" s="315"/>
    </row>
    <row r="18" spans="1:5" x14ac:dyDescent="0.25">
      <c r="A18">
        <v>22</v>
      </c>
      <c r="B18" t="s">
        <v>488</v>
      </c>
      <c r="C18" s="315"/>
      <c r="D18" s="315"/>
      <c r="E18" s="315"/>
    </row>
    <row r="19" spans="1:5" x14ac:dyDescent="0.25">
      <c r="A19">
        <v>23</v>
      </c>
      <c r="B19" t="s">
        <v>489</v>
      </c>
      <c r="C19" s="315"/>
      <c r="D19" s="315"/>
      <c r="E19" s="315"/>
    </row>
    <row r="20" spans="1:5" x14ac:dyDescent="0.25">
      <c r="A20">
        <v>24</v>
      </c>
      <c r="B20" t="s">
        <v>333</v>
      </c>
      <c r="C20" s="315"/>
      <c r="D20" s="315"/>
      <c r="E20" s="315"/>
    </row>
    <row r="21" spans="1:5" x14ac:dyDescent="0.25">
      <c r="A21">
        <v>25</v>
      </c>
      <c r="B21" t="s">
        <v>490</v>
      </c>
      <c r="C21" s="315"/>
      <c r="D21" s="315"/>
      <c r="E21" s="315"/>
    </row>
    <row r="22" spans="1:5" x14ac:dyDescent="0.25">
      <c r="A22">
        <v>26</v>
      </c>
      <c r="B22" t="s">
        <v>492</v>
      </c>
      <c r="C22" s="315"/>
      <c r="D22" s="315"/>
      <c r="E22" s="315"/>
    </row>
    <row r="23" spans="1:5" x14ac:dyDescent="0.25">
      <c r="A23">
        <v>27</v>
      </c>
      <c r="B23" t="s">
        <v>220</v>
      </c>
      <c r="C23" s="315"/>
      <c r="D23" s="315"/>
      <c r="E23" s="315"/>
    </row>
    <row r="24" spans="1:5" x14ac:dyDescent="0.25">
      <c r="A24">
        <v>28</v>
      </c>
      <c r="B24" t="s">
        <v>496</v>
      </c>
      <c r="C24" s="315"/>
      <c r="D24" s="315"/>
      <c r="E24" s="315"/>
    </row>
    <row r="25" spans="1:5" x14ac:dyDescent="0.25">
      <c r="A25">
        <v>29</v>
      </c>
      <c r="B25" t="s">
        <v>512</v>
      </c>
      <c r="C25" s="315"/>
      <c r="D25" s="315"/>
      <c r="E25" s="315"/>
    </row>
    <row r="26" spans="1:5" x14ac:dyDescent="0.25">
      <c r="A26">
        <v>30</v>
      </c>
      <c r="B26" t="s">
        <v>334</v>
      </c>
      <c r="C26" s="315"/>
      <c r="D26" s="315"/>
      <c r="E26" s="315"/>
    </row>
    <row r="27" spans="1:5" x14ac:dyDescent="0.25">
      <c r="A27">
        <v>38</v>
      </c>
      <c r="B27" t="s">
        <v>335</v>
      </c>
      <c r="C27" s="315"/>
      <c r="D27" s="315"/>
      <c r="E27" s="315"/>
    </row>
    <row r="28" spans="1:5" x14ac:dyDescent="0.25">
      <c r="A28">
        <v>41</v>
      </c>
      <c r="B28" t="s">
        <v>336</v>
      </c>
      <c r="C28" s="315"/>
      <c r="D28" s="315"/>
      <c r="E28" s="315"/>
    </row>
    <row r="29" spans="1:5" x14ac:dyDescent="0.25">
      <c r="A29">
        <v>49</v>
      </c>
      <c r="B29" t="s">
        <v>337</v>
      </c>
      <c r="C29" s="315"/>
      <c r="D29" s="315"/>
      <c r="E29" s="315"/>
    </row>
    <row r="30" spans="1:5" x14ac:dyDescent="0.25">
      <c r="A30">
        <v>55</v>
      </c>
      <c r="B30" t="s">
        <v>338</v>
      </c>
      <c r="C30" s="315"/>
      <c r="D30" s="315"/>
      <c r="E30" s="315"/>
    </row>
    <row r="31" spans="1:5" x14ac:dyDescent="0.25">
      <c r="A31">
        <v>56</v>
      </c>
      <c r="B31" t="s">
        <v>339</v>
      </c>
      <c r="C31" s="315"/>
      <c r="D31" s="315"/>
      <c r="E31" s="315"/>
    </row>
    <row r="32" spans="1:5" x14ac:dyDescent="0.25">
      <c r="A32">
        <v>57</v>
      </c>
      <c r="B32" t="s">
        <v>340</v>
      </c>
      <c r="C32" s="315"/>
      <c r="D32" s="315"/>
      <c r="E32" s="315"/>
    </row>
    <row r="33" spans="1:5" x14ac:dyDescent="0.25">
      <c r="A33">
        <v>58</v>
      </c>
      <c r="B33" t="s">
        <v>341</v>
      </c>
      <c r="C33" s="315"/>
      <c r="D33" s="315"/>
      <c r="E33" s="315"/>
    </row>
    <row r="34" spans="1:5" x14ac:dyDescent="0.25">
      <c r="A34">
        <v>59</v>
      </c>
      <c r="B34" t="s">
        <v>342</v>
      </c>
      <c r="C34" s="315"/>
      <c r="D34" s="315"/>
      <c r="E34" s="315"/>
    </row>
    <row r="35" spans="1:5" x14ac:dyDescent="0.25">
      <c r="A35">
        <v>70</v>
      </c>
      <c r="B35" t="s">
        <v>343</v>
      </c>
      <c r="C35" s="315"/>
      <c r="D35" s="315"/>
      <c r="E35" s="315"/>
    </row>
    <row r="36" spans="1:5" x14ac:dyDescent="0.25">
      <c r="A36">
        <v>71</v>
      </c>
      <c r="B36" t="s">
        <v>344</v>
      </c>
      <c r="C36" s="315"/>
      <c r="D36" s="315"/>
      <c r="E36" s="315"/>
    </row>
    <row r="37" spans="1:5" x14ac:dyDescent="0.25">
      <c r="A37">
        <v>72</v>
      </c>
      <c r="B37" t="s">
        <v>493</v>
      </c>
      <c r="C37" s="315"/>
      <c r="D37" s="315"/>
      <c r="E37" s="315"/>
    </row>
    <row r="38" spans="1:5" x14ac:dyDescent="0.25">
      <c r="A38">
        <v>73</v>
      </c>
      <c r="B38" t="s">
        <v>494</v>
      </c>
      <c r="C38" s="315"/>
      <c r="D38" s="315"/>
      <c r="E38" s="315"/>
    </row>
    <row r="39" spans="1:5" x14ac:dyDescent="0.25">
      <c r="A39">
        <v>75</v>
      </c>
      <c r="B39" t="s">
        <v>495</v>
      </c>
      <c r="C39" s="315"/>
      <c r="D39" s="315"/>
      <c r="E39" s="315"/>
    </row>
    <row r="40" spans="1:5" x14ac:dyDescent="0.25">
      <c r="A40">
        <v>79</v>
      </c>
      <c r="B40" t="s">
        <v>345</v>
      </c>
      <c r="C40" s="315"/>
      <c r="D40" s="315"/>
      <c r="E40" s="315"/>
    </row>
    <row r="41" spans="1:5" x14ac:dyDescent="0.25">
      <c r="A41">
        <v>39</v>
      </c>
      <c r="B41" s="6" t="s">
        <v>346</v>
      </c>
      <c r="C41" s="315"/>
      <c r="D41" s="315"/>
      <c r="E41" s="315"/>
    </row>
    <row r="42" spans="1:5" x14ac:dyDescent="0.25">
      <c r="A42">
        <v>40</v>
      </c>
      <c r="B42" s="6" t="s">
        <v>347</v>
      </c>
      <c r="C42" s="315"/>
      <c r="D42" s="315"/>
      <c r="E42" s="315"/>
    </row>
    <row r="43" spans="1:5" x14ac:dyDescent="0.25">
      <c r="A43">
        <v>80</v>
      </c>
      <c r="B43" t="s">
        <v>348</v>
      </c>
      <c r="C43" s="315"/>
      <c r="D43" s="315"/>
      <c r="E43" s="315"/>
    </row>
    <row r="44" spans="1:5" x14ac:dyDescent="0.25">
      <c r="A44">
        <v>81</v>
      </c>
      <c r="B44" t="s">
        <v>349</v>
      </c>
      <c r="C44" s="315"/>
      <c r="D44" s="315"/>
      <c r="E44" s="315"/>
    </row>
    <row r="45" spans="1:5" x14ac:dyDescent="0.25">
      <c r="A45">
        <v>82</v>
      </c>
      <c r="B45" t="s">
        <v>516</v>
      </c>
      <c r="C45" s="315"/>
      <c r="D45" s="315"/>
      <c r="E45" s="315"/>
    </row>
    <row r="46" spans="1:5" x14ac:dyDescent="0.25">
      <c r="A46">
        <v>84</v>
      </c>
      <c r="B46" t="s">
        <v>350</v>
      </c>
      <c r="C46" s="315"/>
      <c r="D46" s="315"/>
      <c r="E46" s="315"/>
    </row>
    <row r="47" spans="1:5" x14ac:dyDescent="0.25">
      <c r="A47">
        <v>85</v>
      </c>
      <c r="B47" t="s">
        <v>351</v>
      </c>
      <c r="C47" s="315"/>
      <c r="D47" s="315"/>
      <c r="E47" s="315"/>
    </row>
    <row r="48" spans="1:5" x14ac:dyDescent="0.25">
      <c r="A48">
        <v>88</v>
      </c>
      <c r="B48" t="s">
        <v>352</v>
      </c>
      <c r="C48" s="315"/>
      <c r="D48" s="315"/>
      <c r="E48" s="315"/>
    </row>
    <row r="49" spans="1:5" x14ac:dyDescent="0.25">
      <c r="A49">
        <v>89</v>
      </c>
      <c r="B49" t="s">
        <v>353</v>
      </c>
      <c r="C49" s="315"/>
      <c r="D49" s="315"/>
      <c r="E49" s="31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2" workbookViewId="0">
      <selection activeCell="BU29" sqref="BU29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316" t="s">
        <v>501</v>
      </c>
      <c r="CB1" t="b">
        <f>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</f>
        <v>0</v>
      </c>
      <c r="CC1" t="e">
        <f>IF(BR1&lt;&gt;"","Merchants",IF(BV1="Product NOS",VLOOKUP(NOS_Colour_Combined!B1,'Details-Products'!$P:$BN,51,FALSE),VLOOKUP(C1,Inactive_UPC!$M:$AS,33,FALSE)))</f>
        <v>#N/A</v>
      </c>
      <c r="CD1" t="str">
        <f>IF(BR1&lt;&gt;"","No","Yes")</f>
        <v>Yes</v>
      </c>
      <c r="CE1" t="e">
        <f>1/COUNTIF(B:B,B1)</f>
        <v>#DIV/0!</v>
      </c>
    </row>
    <row r="2" spans="1:83" s="253" customFormat="1" ht="45" x14ac:dyDescent="0.25">
      <c r="A2" s="309" t="s">
        <v>396</v>
      </c>
      <c r="B2" s="309" t="s">
        <v>431</v>
      </c>
      <c r="C2" s="309" t="s">
        <v>432</v>
      </c>
      <c r="D2" s="253" t="s">
        <v>433</v>
      </c>
      <c r="E2" s="253" t="s">
        <v>397</v>
      </c>
      <c r="F2" s="253" t="s">
        <v>398</v>
      </c>
      <c r="G2" s="253" t="s">
        <v>399</v>
      </c>
      <c r="H2" s="253" t="s">
        <v>400</v>
      </c>
      <c r="I2" s="253" t="s">
        <v>504</v>
      </c>
      <c r="J2" s="253" t="s">
        <v>434</v>
      </c>
      <c r="K2" s="253" t="s">
        <v>472</v>
      </c>
      <c r="L2" s="253" t="s">
        <v>226</v>
      </c>
      <c r="M2" s="253" t="s">
        <v>401</v>
      </c>
      <c r="N2" s="253" t="s">
        <v>435</v>
      </c>
      <c r="O2" s="253" t="s">
        <v>402</v>
      </c>
      <c r="P2" s="253" t="s">
        <v>403</v>
      </c>
      <c r="Q2" s="253" t="s">
        <v>404</v>
      </c>
      <c r="R2" s="253" t="s">
        <v>405</v>
      </c>
      <c r="S2" s="253" t="s">
        <v>406</v>
      </c>
      <c r="T2" s="253" t="s">
        <v>403</v>
      </c>
      <c r="U2" s="253" t="s">
        <v>436</v>
      </c>
      <c r="V2" s="253" t="s">
        <v>437</v>
      </c>
      <c r="W2" s="253" t="s">
        <v>438</v>
      </c>
      <c r="X2" s="253" t="s">
        <v>439</v>
      </c>
      <c r="Y2" s="253" t="s">
        <v>440</v>
      </c>
      <c r="Z2" s="253" t="s">
        <v>441</v>
      </c>
      <c r="AA2" s="253" t="s">
        <v>442</v>
      </c>
      <c r="AB2" s="253" t="s">
        <v>443</v>
      </c>
      <c r="AC2" s="253" t="s">
        <v>444</v>
      </c>
      <c r="AD2" s="253" t="s">
        <v>445</v>
      </c>
      <c r="AE2" s="253" t="s">
        <v>446</v>
      </c>
      <c r="AF2" s="253" t="s">
        <v>407</v>
      </c>
      <c r="AG2" s="253" t="s">
        <v>447</v>
      </c>
      <c r="AH2" s="253" t="s">
        <v>454</v>
      </c>
      <c r="AI2" s="253" t="s">
        <v>455</v>
      </c>
      <c r="AJ2" s="253" t="s">
        <v>456</v>
      </c>
      <c r="AK2" s="253" t="s">
        <v>457</v>
      </c>
      <c r="AL2" s="253" t="s">
        <v>448</v>
      </c>
      <c r="AM2" s="253" t="s">
        <v>449</v>
      </c>
      <c r="AN2" s="253" t="s">
        <v>458</v>
      </c>
      <c r="AO2" s="253" t="s">
        <v>459</v>
      </c>
      <c r="AP2" s="253" t="s">
        <v>460</v>
      </c>
      <c r="AQ2" s="253" t="s">
        <v>461</v>
      </c>
      <c r="AR2" s="253" t="s">
        <v>462</v>
      </c>
      <c r="AS2" s="253" t="s">
        <v>463</v>
      </c>
      <c r="AT2" s="253" t="s">
        <v>464</v>
      </c>
      <c r="AU2" s="253" t="s">
        <v>465</v>
      </c>
      <c r="AV2" s="253" t="s">
        <v>466</v>
      </c>
      <c r="AW2" s="253" t="s">
        <v>408</v>
      </c>
      <c r="AX2" s="253" t="s">
        <v>409</v>
      </c>
      <c r="AY2" s="253" t="s">
        <v>410</v>
      </c>
      <c r="AZ2" s="253" t="s">
        <v>411</v>
      </c>
      <c r="BA2" s="253" t="s">
        <v>412</v>
      </c>
      <c r="BB2" s="253" t="s">
        <v>413</v>
      </c>
      <c r="BC2" s="253" t="s">
        <v>414</v>
      </c>
      <c r="BD2" s="253" t="s">
        <v>415</v>
      </c>
      <c r="BE2" s="253" t="s">
        <v>450</v>
      </c>
      <c r="BF2" s="253" t="s">
        <v>416</v>
      </c>
      <c r="BG2" s="253" t="s">
        <v>417</v>
      </c>
      <c r="BH2" s="253" t="s">
        <v>418</v>
      </c>
      <c r="BI2" s="253" t="s">
        <v>419</v>
      </c>
      <c r="BJ2" s="253" t="s">
        <v>420</v>
      </c>
      <c r="BK2" s="253" t="s">
        <v>421</v>
      </c>
      <c r="BL2" s="253" t="s">
        <v>422</v>
      </c>
      <c r="BM2" s="253" t="s">
        <v>423</v>
      </c>
      <c r="BN2" s="253" t="s">
        <v>451</v>
      </c>
      <c r="BO2" s="253" t="s">
        <v>424</v>
      </c>
      <c r="BP2" s="253" t="s">
        <v>425</v>
      </c>
      <c r="BQ2" s="253" t="s">
        <v>426</v>
      </c>
      <c r="BR2" s="253" t="s">
        <v>427</v>
      </c>
      <c r="BS2" s="253" t="s">
        <v>428</v>
      </c>
      <c r="BT2" s="253" t="s">
        <v>429</v>
      </c>
      <c r="BU2" s="253" t="s">
        <v>430</v>
      </c>
      <c r="BV2" s="253" t="s">
        <v>452</v>
      </c>
      <c r="BW2" s="253" t="s">
        <v>476</v>
      </c>
      <c r="BX2" s="253" t="s">
        <v>477</v>
      </c>
      <c r="BY2" s="279" t="s">
        <v>453</v>
      </c>
      <c r="BZ2" s="253" t="s">
        <v>467</v>
      </c>
      <c r="CA2" s="253" t="s">
        <v>468</v>
      </c>
      <c r="CB2" s="254" t="s">
        <v>384</v>
      </c>
      <c r="CC2" s="254" t="s">
        <v>64</v>
      </c>
      <c r="CD2" s="254" t="s">
        <v>385</v>
      </c>
      <c r="CE2" s="254" t="s">
        <v>386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2020-06-10T17:47:39Z</dcterms:modified>
</cp:coreProperties>
</file>