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14" activeTab="18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SNR" sheetId="31" r:id="rId9"/>
    <sheet name="20-30-2000out" sheetId="20" r:id="rId10"/>
    <sheet name="20-30-2000out2" sheetId="22" r:id="rId11"/>
    <sheet name="30-30" sheetId="4" r:id="rId12"/>
    <sheet name="30-30-snr2" sheetId="5" r:id="rId13"/>
    <sheet name="30-30-snr4" sheetId="6" r:id="rId14"/>
    <sheet name="40-30" sheetId="1" r:id="rId15"/>
    <sheet name="40-30-snr2" sheetId="2" r:id="rId16"/>
    <sheet name="40-30-snr4" sheetId="3" r:id="rId17"/>
    <sheet name="45-30" sheetId="7" r:id="rId18"/>
    <sheet name="弯曲条件" sheetId="30" r:id="rId19"/>
    <sheet name="90-30" sheetId="26" r:id="rId20"/>
    <sheet name="60-40" sheetId="8" r:id="rId21"/>
    <sheet name="90-60" sheetId="9" r:id="rId22"/>
    <sheet name="180-60" sheetId="10" r:id="rId23"/>
    <sheet name="3.3-3.34" sheetId="29" r:id="rId24"/>
    <sheet name="7.6-7.75" sheetId="27" r:id="rId25"/>
    <sheet name="7-8.2" sheetId="28" r:id="rId26"/>
    <sheet name="Sheet1" sheetId="32" r:id="rId27"/>
    <sheet name="180-60-e1" sheetId="11" r:id="rId28"/>
    <sheet name="180-60-e2" sheetId="12" r:id="rId29"/>
    <sheet name="相同半径" sheetId="13" r:id="rId30"/>
    <sheet name="Sheet2" sheetId="14" r:id="rId31"/>
  </sheets>
  <calcPr calcId="152511"/>
</workbook>
</file>

<file path=xl/calcChain.xml><?xml version="1.0" encoding="utf-8"?>
<calcChain xmlns="http://schemas.openxmlformats.org/spreadsheetml/2006/main">
  <c r="J11" i="7" l="1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I16" i="7"/>
  <c r="I11" i="7"/>
  <c r="I19" i="7"/>
  <c r="I18" i="7"/>
  <c r="I17" i="7"/>
  <c r="I15" i="7"/>
  <c r="I14" i="7"/>
  <c r="I13" i="7"/>
  <c r="I12" i="7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I20" i="9"/>
  <c r="I19" i="9"/>
  <c r="I18" i="9"/>
  <c r="I17" i="9"/>
  <c r="I16" i="9"/>
  <c r="I15" i="9"/>
  <c r="I14" i="9"/>
  <c r="V4" i="31" l="1"/>
  <c r="W4" i="31"/>
  <c r="X4" i="31"/>
  <c r="V5" i="31"/>
  <c r="V6" i="31"/>
  <c r="W6" i="31"/>
  <c r="X6" i="31"/>
  <c r="V7" i="31"/>
  <c r="W7" i="31"/>
  <c r="V8" i="31"/>
  <c r="W8" i="31"/>
  <c r="X8" i="31"/>
  <c r="V9" i="31"/>
  <c r="W9" i="31"/>
  <c r="X9" i="31"/>
  <c r="V10" i="31"/>
  <c r="W10" i="31"/>
  <c r="X10" i="31"/>
  <c r="V11" i="31"/>
  <c r="W11" i="31"/>
  <c r="X11" i="31"/>
  <c r="V12" i="31"/>
  <c r="W12" i="31"/>
  <c r="X12" i="31"/>
  <c r="X3" i="31"/>
  <c r="W3" i="31"/>
  <c r="V3" i="31"/>
  <c r="T7" i="31"/>
  <c r="X7" i="31" s="1"/>
  <c r="T5" i="31"/>
  <c r="X5" i="31" s="1"/>
  <c r="S5" i="31"/>
  <c r="W5" i="31" s="1"/>
  <c r="K7" i="31"/>
  <c r="J8" i="31"/>
  <c r="N8" i="31" s="1"/>
  <c r="O7" i="31"/>
  <c r="N4" i="31"/>
  <c r="O4" i="31"/>
  <c r="P4" i="31"/>
  <c r="N5" i="31"/>
  <c r="O5" i="31"/>
  <c r="P5" i="31"/>
  <c r="N6" i="31"/>
  <c r="O6" i="31"/>
  <c r="P6" i="31"/>
  <c r="N7" i="31"/>
  <c r="P7" i="31"/>
  <c r="O8" i="31"/>
  <c r="P8" i="31"/>
  <c r="N9" i="31"/>
  <c r="O9" i="31"/>
  <c r="P9" i="31"/>
  <c r="N10" i="31"/>
  <c r="O10" i="31"/>
  <c r="P10" i="31"/>
  <c r="N11" i="31"/>
  <c r="O11" i="31"/>
  <c r="P11" i="31"/>
  <c r="N12" i="31"/>
  <c r="O12" i="31"/>
  <c r="P12" i="31"/>
  <c r="P3" i="31"/>
  <c r="O3" i="31"/>
  <c r="N3" i="31"/>
  <c r="H4" i="31"/>
  <c r="H5" i="31"/>
  <c r="H6" i="31"/>
  <c r="H8" i="31"/>
  <c r="H9" i="31"/>
  <c r="H10" i="31"/>
  <c r="H11" i="31"/>
  <c r="H12" i="31"/>
  <c r="G4" i="31"/>
  <c r="G5" i="31"/>
  <c r="G6" i="31"/>
  <c r="G8" i="31"/>
  <c r="G9" i="31"/>
  <c r="G10" i="31"/>
  <c r="G11" i="31"/>
  <c r="G12" i="31"/>
  <c r="G3" i="31"/>
  <c r="H3" i="31"/>
  <c r="F4" i="31"/>
  <c r="F5" i="31"/>
  <c r="F6" i="31"/>
  <c r="F7" i="31"/>
  <c r="F8" i="31"/>
  <c r="F9" i="31"/>
  <c r="F10" i="31"/>
  <c r="F11" i="31"/>
  <c r="F12" i="31"/>
  <c r="F3" i="31"/>
  <c r="C7" i="31"/>
  <c r="G7" i="31" s="1"/>
  <c r="D7" i="31"/>
  <c r="H7" i="31" s="1"/>
  <c r="I18" i="11"/>
  <c r="I15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I10" i="12"/>
  <c r="I9" i="12"/>
  <c r="I8" i="12"/>
  <c r="I7" i="12"/>
  <c r="I6" i="12"/>
  <c r="I5" i="12"/>
  <c r="I4" i="12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H11" i="11"/>
  <c r="H10" i="11"/>
  <c r="H9" i="11"/>
  <c r="H8" i="11"/>
  <c r="H7" i="11"/>
  <c r="H6" i="11"/>
  <c r="H5" i="11"/>
  <c r="J37" i="10"/>
  <c r="J24" i="10"/>
  <c r="N9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I13" i="9"/>
  <c r="I12" i="9"/>
  <c r="I11" i="9"/>
  <c r="I10" i="9"/>
  <c r="I9" i="9"/>
  <c r="I8" i="9"/>
  <c r="I7" i="9"/>
  <c r="I6" i="9"/>
  <c r="I5" i="9"/>
  <c r="I4" i="9"/>
  <c r="J19" i="8"/>
  <c r="K10" i="8"/>
  <c r="L10" i="8"/>
  <c r="J10" i="8"/>
  <c r="J11" i="8"/>
  <c r="K5" i="8"/>
  <c r="L5" i="8"/>
  <c r="K6" i="8"/>
  <c r="L6" i="8"/>
  <c r="K7" i="8"/>
  <c r="L7" i="8"/>
  <c r="K8" i="8"/>
  <c r="L8" i="8"/>
  <c r="K9" i="8"/>
  <c r="L9" i="8"/>
  <c r="K11" i="8"/>
  <c r="L11" i="8"/>
  <c r="K12" i="8"/>
  <c r="L12" i="8"/>
  <c r="K13" i="8"/>
  <c r="L13" i="8"/>
  <c r="K14" i="8"/>
  <c r="L14" i="8"/>
  <c r="J14" i="8"/>
  <c r="J13" i="8"/>
  <c r="J12" i="8"/>
  <c r="J9" i="8"/>
  <c r="J8" i="8"/>
  <c r="J7" i="8"/>
  <c r="J6" i="8"/>
  <c r="J5" i="8"/>
  <c r="J37" i="26"/>
  <c r="K17" i="26"/>
  <c r="L17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K31" i="26"/>
  <c r="L31" i="26"/>
  <c r="K32" i="26"/>
  <c r="L32" i="26"/>
  <c r="K33" i="26"/>
  <c r="L33" i="26"/>
  <c r="K34" i="26"/>
  <c r="L34" i="26"/>
  <c r="J14" i="3"/>
  <c r="I12" i="2"/>
  <c r="J6" i="7"/>
  <c r="J7" i="7"/>
  <c r="J8" i="7"/>
  <c r="J5" i="7"/>
  <c r="J4" i="7"/>
  <c r="N5" i="1"/>
  <c r="N6" i="1"/>
  <c r="M16" i="1"/>
  <c r="M6" i="7"/>
  <c r="J3" i="7"/>
  <c r="K3" i="7"/>
  <c r="K4" i="7"/>
  <c r="K5" i="7"/>
  <c r="K6" i="7"/>
  <c r="K7" i="7"/>
  <c r="K8" i="7"/>
  <c r="J9" i="7"/>
  <c r="K9" i="7"/>
  <c r="J10" i="7"/>
  <c r="K10" i="7"/>
  <c r="I10" i="7"/>
  <c r="I9" i="7"/>
  <c r="I8" i="7"/>
  <c r="I7" i="7"/>
  <c r="I6" i="7"/>
  <c r="I5" i="7"/>
  <c r="I4" i="7"/>
  <c r="I3" i="7"/>
  <c r="H22" i="15"/>
  <c r="H23" i="15"/>
  <c r="I8" i="15"/>
  <c r="J8" i="15"/>
  <c r="I9" i="15"/>
  <c r="J9" i="15"/>
  <c r="I10" i="15"/>
  <c r="J10" i="15"/>
  <c r="I11" i="15"/>
  <c r="J11" i="15"/>
  <c r="J12" i="15"/>
  <c r="I13" i="15"/>
  <c r="J13" i="15"/>
  <c r="I14" i="15"/>
  <c r="J14" i="15"/>
  <c r="I15" i="15"/>
  <c r="J15" i="15"/>
  <c r="I16" i="15"/>
  <c r="J16" i="15"/>
  <c r="I17" i="15"/>
  <c r="J17" i="15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4" i="30"/>
  <c r="H29" i="18"/>
  <c r="I18" i="18"/>
  <c r="I20" i="18"/>
  <c r="I16" i="18"/>
  <c r="J16" i="18"/>
  <c r="I17" i="18"/>
  <c r="J17" i="18"/>
  <c r="J18" i="18"/>
  <c r="I19" i="18"/>
  <c r="J19" i="18"/>
  <c r="J20" i="18"/>
  <c r="I21" i="18"/>
  <c r="J21" i="18"/>
  <c r="I22" i="18"/>
  <c r="J22" i="18"/>
  <c r="I23" i="18"/>
  <c r="J23" i="18"/>
  <c r="I24" i="18"/>
  <c r="J24" i="18"/>
  <c r="I25" i="18"/>
  <c r="J25" i="18"/>
  <c r="J28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I26" i="21"/>
  <c r="K11" i="21"/>
  <c r="L11" i="21"/>
  <c r="K12" i="21"/>
  <c r="L12" i="21"/>
  <c r="K13" i="21"/>
  <c r="L13" i="21"/>
  <c r="K14" i="21"/>
  <c r="L14" i="21"/>
  <c r="L15" i="21"/>
  <c r="K16" i="21"/>
  <c r="L16" i="21"/>
  <c r="K17" i="21"/>
  <c r="L17" i="21"/>
  <c r="K18" i="21"/>
  <c r="L18" i="21"/>
  <c r="K19" i="21"/>
  <c r="L19" i="21"/>
  <c r="K20" i="21"/>
  <c r="L20" i="21"/>
  <c r="H15" i="4"/>
  <c r="I16" i="6"/>
  <c r="I7" i="5"/>
  <c r="H14" i="5"/>
  <c r="I2" i="5"/>
  <c r="J2" i="5"/>
  <c r="I3" i="5"/>
  <c r="J3" i="5"/>
  <c r="I4" i="5"/>
  <c r="J4" i="5"/>
  <c r="I5" i="5"/>
  <c r="J5" i="5"/>
  <c r="J6" i="5"/>
  <c r="J7" i="5"/>
  <c r="I8" i="5"/>
  <c r="J8" i="5"/>
  <c r="I9" i="5"/>
  <c r="J9" i="5"/>
  <c r="I10" i="5"/>
  <c r="J10" i="5"/>
  <c r="I11" i="5"/>
  <c r="J11" i="5"/>
  <c r="H6" i="5"/>
  <c r="H11" i="5"/>
  <c r="H10" i="5"/>
  <c r="H9" i="5"/>
  <c r="H8" i="5"/>
  <c r="H7" i="5"/>
  <c r="H5" i="5"/>
  <c r="H4" i="5"/>
  <c r="H3" i="5"/>
  <c r="H2" i="5"/>
  <c r="H5" i="4"/>
  <c r="I3" i="4"/>
  <c r="J3" i="4"/>
  <c r="I4" i="4"/>
  <c r="J4" i="4"/>
  <c r="I5" i="4"/>
  <c r="J5" i="4"/>
  <c r="I6" i="4"/>
  <c r="J6" i="4"/>
  <c r="I7" i="4"/>
  <c r="J7" i="4"/>
  <c r="J8" i="4"/>
  <c r="I9" i="4"/>
  <c r="J9" i="4"/>
  <c r="I10" i="4"/>
  <c r="J10" i="4"/>
  <c r="I11" i="4"/>
  <c r="J11" i="4"/>
  <c r="I12" i="4"/>
  <c r="J12" i="4"/>
  <c r="J2" i="6"/>
  <c r="K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I11" i="6"/>
  <c r="I10" i="6"/>
  <c r="I9" i="6"/>
  <c r="I8" i="6"/>
  <c r="I7" i="6"/>
  <c r="I6" i="6"/>
  <c r="I5" i="6"/>
  <c r="I4" i="6"/>
  <c r="I3" i="6"/>
  <c r="I2" i="6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N2" i="1"/>
  <c r="O2" i="1"/>
  <c r="N3" i="1"/>
  <c r="O3" i="1"/>
  <c r="N4" i="1"/>
  <c r="O4" i="1"/>
  <c r="O5" i="1"/>
  <c r="O6" i="1"/>
  <c r="N7" i="1"/>
  <c r="O7" i="1"/>
  <c r="N8" i="1"/>
  <c r="O8" i="1"/>
  <c r="N9" i="1"/>
  <c r="O9" i="1"/>
  <c r="N10" i="1"/>
  <c r="O10" i="1"/>
  <c r="N11" i="1"/>
  <c r="O11" i="1"/>
  <c r="I10" i="2"/>
  <c r="I9" i="2"/>
  <c r="I8" i="2"/>
  <c r="I7" i="2"/>
  <c r="I5" i="2"/>
  <c r="I6" i="2"/>
  <c r="I4" i="2"/>
  <c r="I3" i="2"/>
  <c r="I2" i="2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22" i="10" l="1"/>
  <c r="K22" i="10"/>
  <c r="K23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J24" i="27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I50" i="28"/>
  <c r="I49" i="28"/>
  <c r="I47" i="28"/>
  <c r="I48" i="28"/>
  <c r="I46" i="28"/>
  <c r="I45" i="28"/>
  <c r="I44" i="28"/>
  <c r="I43" i="28"/>
  <c r="I42" i="28"/>
  <c r="I41" i="28"/>
  <c r="I40" i="28"/>
  <c r="I39" i="28"/>
  <c r="I38" i="28"/>
  <c r="I37" i="28"/>
  <c r="I36" i="28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3" i="27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34" i="26" l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H12" i="4"/>
  <c r="H11" i="4"/>
  <c r="H10" i="4"/>
  <c r="H9" i="4"/>
  <c r="H8" i="4"/>
  <c r="H7" i="4"/>
  <c r="H6" i="4"/>
  <c r="H4" i="4"/>
  <c r="H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<sst xmlns="http://schemas.openxmlformats.org/spreadsheetml/2006/main" count="681" uniqueCount="194">
  <si>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</si>
  <si>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</si>
  <si>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</si>
  <si>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</si>
  <si>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</si>
  <si>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</si>
  <si>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</si>
  <si>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</si>
  <si>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</si>
  <si>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</si>
  <si>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</si>
  <si>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</si>
  <si>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</si>
  <si>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</si>
  <si>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</si>
  <si>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</si>
  <si>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</si>
  <si>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</si>
  <si>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</si>
  <si>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</si>
  <si>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</si>
  <si>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</si>
  <si>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</si>
  <si>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</si>
  <si>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</si>
  <si>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</si>
  <si>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</si>
  <si>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</si>
  <si>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</si>
  <si>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</si>
  <si>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</si>
  <si>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</si>
  <si>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</si>
  <si>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</si>
  <si>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</si>
  <si>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</si>
  <si>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</si>
  <si>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</si>
  <si>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</si>
  <si>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</si>
  <si>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</si>
  <si>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</si>
  <si>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</si>
  <si>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</si>
  <si>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</si>
  <si>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</si>
  <si>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</si>
  <si>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</si>
  <si>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</si>
  <si>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</si>
  <si>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</si>
  <si>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</si>
  <si>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</si>
  <si>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</si>
  <si>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</si>
  <si>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</si>
  <si>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</si>
  <si>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</si>
  <si>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</si>
  <si>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</si>
  <si>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</si>
  <si>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</si>
  <si>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</si>
  <si>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</si>
  <si>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</si>
  <si>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</si>
  <si>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</si>
  <si>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</si>
  <si>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</si>
  <si>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</si>
  <si>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</si>
  <si>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</si>
  <si>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</si>
  <si>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</si>
  <si>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</si>
  <si>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</si>
  <si>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</si>
  <si>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</si>
  <si>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</si>
  <si>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</si>
  <si>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</si>
  <si>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</si>
  <si>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</si>
  <si>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</si>
  <si>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</si>
  <si>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</si>
  <si>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</si>
  <si>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</si>
  <si>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</si>
  <si>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</si>
  <si>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</si>
  <si>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</si>
  <si>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</si>
  <si>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</si>
  <si>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</si>
  <si>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</si>
  <si>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</si>
  <si>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</si>
  <si>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</si>
  <si>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</si>
  <si>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</si>
  <si>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</si>
  <si>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</si>
  <si>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</si>
  <si>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</si>
  <si>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</si>
  <si>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</si>
  <si>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</si>
  <si>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</si>
  <si>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</si>
  <si>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</si>
  <si>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</si>
  <si>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</si>
  <si>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</si>
  <si>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</si>
  <si>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</si>
  <si>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</si>
  <si>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</si>
  <si>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</si>
  <si>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</si>
  <si>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</si>
  <si>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</si>
  <si>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</si>
  <si>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</si>
  <si>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</si>
  <si>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</si>
  <si>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</si>
  <si>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</si>
  <si>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</si>
  <si>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</si>
  <si>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</si>
  <si>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</si>
  <si>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</si>
  <si>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</si>
  <si>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</si>
  <si>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</si>
  <si>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</si>
  <si>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</si>
  <si>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</si>
  <si>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</si>
  <si>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</si>
  <si>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</si>
  <si>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</si>
  <si>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</si>
  <si>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</si>
  <si>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</si>
  <si>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</si>
  <si>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</si>
  <si>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</si>
  <si>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</si>
  <si>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</si>
  <si>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</si>
  <si>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</si>
  <si>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</si>
  <si>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</si>
  <si>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</si>
  <si>
    <t>检测极限</t>
    <phoneticPr fontId="18" type="noConversion"/>
  </si>
  <si>
    <t>No.</t>
  </si>
  <si>
    <t>Bending Conditions</t>
  </si>
  <si>
    <t>0 Base</t>
  </si>
  <si>
    <t>Linear fit(~300ppm)</t>
  </si>
  <si>
    <r>
      <t>Angle/</t>
    </r>
    <r>
      <rPr>
        <b/>
        <sz val="10.5"/>
        <color theme="1"/>
        <rFont val="宋体"/>
        <family val="3"/>
        <charset val="134"/>
      </rPr>
      <t>°</t>
    </r>
  </si>
  <si>
    <r>
      <t>l/</t>
    </r>
    <r>
      <rPr>
        <b/>
        <sz val="10.5"/>
        <color theme="1"/>
        <rFont val="Times New Roman"/>
        <family val="1"/>
      </rPr>
      <t>cm</t>
    </r>
  </si>
  <si>
    <r>
      <t>R/</t>
    </r>
    <r>
      <rPr>
        <b/>
        <sz val="10.5"/>
        <color theme="1"/>
        <rFont val="Times New Roman"/>
        <family val="1"/>
      </rPr>
      <t>cm</t>
    </r>
  </si>
  <si>
    <t>s/e</t>
  </si>
  <si>
    <t>Slope</t>
  </si>
  <si>
    <t>LOD/ppm</t>
  </si>
  <si>
    <t>-</t>
  </si>
  <si>
    <t>S2</t>
  </si>
  <si>
    <t>S4</t>
  </si>
  <si>
    <t>E1</t>
  </si>
  <si>
    <t>E2</t>
  </si>
  <si>
    <t>目录!A1</t>
  </si>
  <si>
    <t>Back</t>
    <phoneticPr fontId="18" type="noConversion"/>
  </si>
  <si>
    <t>20-30-snr4'!A1</t>
  </si>
  <si>
    <t>20-30-2000out'!A1</t>
  </si>
  <si>
    <t>20-30-2000out2'!A1</t>
  </si>
  <si>
    <t>30-30'!A1</t>
  </si>
  <si>
    <t>30-30-snr2'!A1</t>
  </si>
  <si>
    <t>30-30-snr4'!A1</t>
  </si>
  <si>
    <t>40-30'!A1</t>
  </si>
  <si>
    <t>40-30-snr2'!A1</t>
  </si>
  <si>
    <t>40-30-snr4'!A1</t>
  </si>
  <si>
    <t>45-30'!A1</t>
  </si>
  <si>
    <t>20'</t>
    <phoneticPr fontId="18" type="noConversion"/>
  </si>
  <si>
    <t>30'</t>
    <phoneticPr fontId="18" type="noConversion"/>
  </si>
  <si>
    <t>back</t>
    <phoneticPr fontId="18" type="noConversion"/>
  </si>
  <si>
    <t>细分</t>
    <phoneticPr fontId="18" type="noConversion"/>
  </si>
  <si>
    <t>综合</t>
    <phoneticPr fontId="18" type="noConversion"/>
  </si>
  <si>
    <t>SNR!A1</t>
  </si>
  <si>
    <t>相同半径!A1</t>
  </si>
  <si>
    <t>Sheet1!A1</t>
  </si>
  <si>
    <t>Sheet2!A1</t>
  </si>
  <si>
    <t>40'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</si>
</sst>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i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i/>
      <sz val="10.5"/>
      <color theme="1"/>
      <name val="Cambria"/>
      <family val="1"/>
    </font>
    <font>
      <sz val="10.5"/>
      <color theme="1"/>
      <name val="Cambria"/>
      <family val="1"/>
    </font>
    <font>
      <u/>
      <sz val="20"/>
      <color theme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  <xf numFmtId="0" fontId="0" fillId="33" borderId="0" xfId="0" applyFill="1">
      <alignment vertical="center"/>
    </xf>
    <xf numFmtId="0" fontId="22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176" fontId="22" fillId="0" borderId="14" xfId="0" applyNumberFormat="1" applyFont="1" applyBorder="1" applyAlignment="1">
      <alignment horizontal="center" vertical="center" wrapText="1"/>
    </xf>
    <xf numFmtId="176" fontId="26" fillId="0" borderId="14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5" fillId="0" borderId="14" xfId="0" applyFont="1" applyBorder="1" applyAlignment="1">
      <alignment horizontal="center" vertical="center" wrapText="1"/>
    </xf>
    <xf numFmtId="0" fontId="21" fillId="0" borderId="0" xfId="42">
      <alignment vertical="center"/>
    </xf>
    <xf numFmtId="0" fontId="27" fillId="34" borderId="0" xfId="42" applyFont="1" applyFill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794848"/>
        <c:axId val="-1810794304"/>
      </c:scatterChart>
      <c:valAx>
        <c:axId val="-18107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794304"/>
        <c:crosses val="autoZero"/>
        <c:crossBetween val="midCat"/>
      </c:valAx>
      <c:valAx>
        <c:axId val="-1810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7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SNR!$V$3:$V$12</c:f>
              <c:numCache>
                <c:formatCode>General</c:formatCode>
                <c:ptCount val="10"/>
                <c:pt idx="0">
                  <c:v>0</c:v>
                </c:pt>
                <c:pt idx="1">
                  <c:v>0.49163921596275983</c:v>
                </c:pt>
                <c:pt idx="2">
                  <c:v>0.76389663149701814</c:v>
                </c:pt>
                <c:pt idx="3">
                  <c:v>1.0755497037561517</c:v>
                </c:pt>
                <c:pt idx="4">
                  <c:v>1.1775190291665343</c:v>
                </c:pt>
                <c:pt idx="5">
                  <c:v>1.4739235613108841</c:v>
                </c:pt>
                <c:pt idx="6">
                  <c:v>1.6363038104606202</c:v>
                </c:pt>
                <c:pt idx="7">
                  <c:v>2.2185865134473817</c:v>
                </c:pt>
                <c:pt idx="8">
                  <c:v>3.6784078920675993</c:v>
                </c:pt>
                <c:pt idx="9">
                  <c:v>5.9755915948552003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SNR!$W$3:$W$12</c:f>
              <c:numCache>
                <c:formatCode>General</c:formatCode>
                <c:ptCount val="10"/>
                <c:pt idx="0">
                  <c:v>0</c:v>
                </c:pt>
                <c:pt idx="1">
                  <c:v>0.41222199970346729</c:v>
                </c:pt>
                <c:pt idx="2">
                  <c:v>0.62507844410981761</c:v>
                </c:pt>
                <c:pt idx="3">
                  <c:v>0.83793488851616971</c:v>
                </c:pt>
                <c:pt idx="4">
                  <c:v>0.95365946764623999</c:v>
                </c:pt>
                <c:pt idx="5">
                  <c:v>1.2601161530070009</c:v>
                </c:pt>
                <c:pt idx="6">
                  <c:v>1.4313547797895207</c:v>
                </c:pt>
                <c:pt idx="7">
                  <c:v>2.0626644767021993</c:v>
                </c:pt>
                <c:pt idx="8">
                  <c:v>3.6117294112092839</c:v>
                </c:pt>
                <c:pt idx="9">
                  <c:v>5.309614444422925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SNR!$X$3:$X$12</c:f>
              <c:numCache>
                <c:formatCode>General</c:formatCode>
                <c:ptCount val="10"/>
                <c:pt idx="0">
                  <c:v>0</c:v>
                </c:pt>
                <c:pt idx="1">
                  <c:v>0.26487427438654976</c:v>
                </c:pt>
                <c:pt idx="2">
                  <c:v>0.54990520583903724</c:v>
                </c:pt>
                <c:pt idx="3">
                  <c:v>0.83493613729152472</c:v>
                </c:pt>
                <c:pt idx="4">
                  <c:v>0.98049436911436239</c:v>
                </c:pt>
                <c:pt idx="5">
                  <c:v>1.1260526009372001</c:v>
                </c:pt>
                <c:pt idx="6">
                  <c:v>1.4238849261365996</c:v>
                </c:pt>
                <c:pt idx="7">
                  <c:v>1.9732593938072753</c:v>
                </c:pt>
                <c:pt idx="8">
                  <c:v>3.310011413749061</c:v>
                </c:pt>
                <c:pt idx="9">
                  <c:v>4.7553353508900003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33264"/>
        <c:axId val="-1804542512"/>
      </c:scatterChart>
      <c:valAx>
        <c:axId val="-18045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42512"/>
        <c:crosses val="autoZero"/>
        <c:crossBetween val="midCat"/>
      </c:valAx>
      <c:valAx>
        <c:axId val="-1804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43600"/>
        <c:axId val="-1804544688"/>
      </c:scatterChart>
      <c:valAx>
        <c:axId val="-18045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44688"/>
        <c:crosses val="autoZero"/>
        <c:crossBetween val="midCat"/>
      </c:valAx>
      <c:valAx>
        <c:axId val="-1804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40880"/>
        <c:axId val="-1804537616"/>
      </c:scatterChart>
      <c:valAx>
        <c:axId val="-18045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7616"/>
        <c:crosses val="autoZero"/>
        <c:crossBetween val="midCat"/>
      </c:valAx>
      <c:valAx>
        <c:axId val="-18045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'30-30'!$G$4:$G$8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'30-30'!$I$4:$I$8</c:f>
              <c:numCache>
                <c:formatCode>General</c:formatCode>
                <c:ptCount val="5"/>
                <c:pt idx="0">
                  <c:v>6.7862842658835181</c:v>
                </c:pt>
                <c:pt idx="1">
                  <c:v>7.0535337740745652</c:v>
                </c:pt>
                <c:pt idx="2">
                  <c:v>7.3718956753897427</c:v>
                </c:pt>
                <c:pt idx="3">
                  <c:v>7.6395970485764284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1712"/>
        <c:axId val="-1725558992"/>
      </c:scatterChart>
      <c:valAx>
        <c:axId val="-17255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58992"/>
        <c:crosses val="autoZero"/>
        <c:crossBetween val="midCat"/>
      </c:valAx>
      <c:valAx>
        <c:axId val="-1725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'30-30-snr2'!$G$3:$G$8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'30-30-snr2'!$I$3:$I$8</c:f>
              <c:numCache>
                <c:formatCode>General</c:formatCode>
                <c:ptCount val="6"/>
                <c:pt idx="0">
                  <c:v>9.1829927785302949</c:v>
                </c:pt>
                <c:pt idx="1">
                  <c:v>9.3697449254527712</c:v>
                </c:pt>
                <c:pt idx="2">
                  <c:v>9.5890421029217912</c:v>
                </c:pt>
                <c:pt idx="4">
                  <c:v>9.9990003280648949</c:v>
                </c:pt>
                <c:pt idx="5">
                  <c:v>10.1274663029987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8784"/>
        <c:axId val="-1725561168"/>
      </c:scatterChart>
      <c:valAx>
        <c:axId val="-1725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1168"/>
        <c:crosses val="autoZero"/>
        <c:crossBetween val="midCat"/>
      </c:valAx>
      <c:valAx>
        <c:axId val="-1725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'30-30-snr4'!$H$3:$H$7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'30-30-snr4'!$J$3:$J$7</c:f>
              <c:numCache>
                <c:formatCode>General</c:formatCode>
                <c:ptCount val="5"/>
                <c:pt idx="0">
                  <c:v>10.792678430765999</c:v>
                </c:pt>
                <c:pt idx="1">
                  <c:v>10.964947809047784</c:v>
                </c:pt>
                <c:pt idx="2">
                  <c:v>11.133786588303462</c:v>
                </c:pt>
                <c:pt idx="3">
                  <c:v>11.384468814637001</c:v>
                </c:pt>
                <c:pt idx="4">
                  <c:v>11.563610719551601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6064"/>
        <c:axId val="-1725559536"/>
      </c:scatterChart>
      <c:valAx>
        <c:axId val="-17255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59536"/>
        <c:crosses val="autoZero"/>
        <c:crossBetween val="midCat"/>
      </c:valAx>
      <c:valAx>
        <c:axId val="-17255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'40-30'!$L$3:$L$7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'40-30'!$N$3:$N$7</c:f>
              <c:numCache>
                <c:formatCode>General</c:formatCode>
                <c:ptCount val="5"/>
                <c:pt idx="0">
                  <c:v>7.2403392159627602</c:v>
                </c:pt>
                <c:pt idx="1">
                  <c:v>7.5125966314970185</c:v>
                </c:pt>
                <c:pt idx="2">
                  <c:v>7.824249703756152</c:v>
                </c:pt>
                <c:pt idx="3">
                  <c:v>7.9262190291665346</c:v>
                </c:pt>
                <c:pt idx="4">
                  <c:v>8.2226235613108845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58448"/>
        <c:axId val="-1725570960"/>
      </c:scatterChart>
      <c:valAx>
        <c:axId val="-17255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70960"/>
        <c:crosses val="autoZero"/>
        <c:crossBetween val="midCat"/>
      </c:valAx>
      <c:valAx>
        <c:axId val="-17255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'40-30-snr2'!$H$3:$H$6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'40-30-snr2'!$J$3:$J$6</c:f>
              <c:numCache>
                <c:formatCode>General</c:formatCode>
                <c:ptCount val="4"/>
                <c:pt idx="0">
                  <c:v>9.4580219997034671</c:v>
                </c:pt>
                <c:pt idx="1">
                  <c:v>9.8237348885161708</c:v>
                </c:pt>
                <c:pt idx="2">
                  <c:v>9.9445946764624491</c:v>
                </c:pt>
                <c:pt idx="3">
                  <c:v>10.28591615300704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7152"/>
        <c:axId val="-1725557360"/>
      </c:scatterChart>
      <c:valAx>
        <c:axId val="-17255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57360"/>
        <c:crosses val="autoZero"/>
        <c:crossBetween val="midCat"/>
      </c:valAx>
      <c:valAx>
        <c:axId val="-17255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'40-30-snr4'!$H$3:$H$6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'40-30-snr4'!$J$3:$J$6</c:f>
              <c:numCache>
                <c:formatCode>General</c:formatCode>
                <c:ptCount val="4"/>
                <c:pt idx="0">
                  <c:v>11.84407427438655</c:v>
                </c:pt>
                <c:pt idx="1">
                  <c:v>12.414136137291525</c:v>
                </c:pt>
                <c:pt idx="2">
                  <c:v>12.785252600937159</c:v>
                </c:pt>
                <c:pt idx="3">
                  <c:v>13.163084926136577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3888"/>
        <c:axId val="-1725567696"/>
      </c:scatterChart>
      <c:valAx>
        <c:axId val="-1725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7696"/>
        <c:crosses val="autoZero"/>
        <c:crossBetween val="midCat"/>
      </c:valAx>
      <c:valAx>
        <c:axId val="-17255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'45-30'!$H$4:$H$9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'45-30'!$J$4:$J$9</c:f>
              <c:numCache>
                <c:formatCode>General</c:formatCode>
                <c:ptCount val="6"/>
                <c:pt idx="0">
                  <c:v>6.9614377072743876</c:v>
                </c:pt>
                <c:pt idx="1">
                  <c:v>7.1243685388271798</c:v>
                </c:pt>
                <c:pt idx="2">
                  <c:v>7.4721541820272481</c:v>
                </c:pt>
                <c:pt idx="3">
                  <c:v>7.6486342745035945</c:v>
                </c:pt>
                <c:pt idx="4">
                  <c:v>7.797529737877765</c:v>
                </c:pt>
                <c:pt idx="5">
                  <c:v>7.9451430519740116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5563344"/>
        <c:axId val="-1725562800"/>
      </c:scatterChart>
      <c:valAx>
        <c:axId val="-17255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2800"/>
        <c:crosses val="autoZero"/>
        <c:crossBetween val="midCat"/>
      </c:valAx>
      <c:valAx>
        <c:axId val="-1725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55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0792672"/>
        <c:axId val="-1810792128"/>
      </c:scatterChart>
      <c:valAx>
        <c:axId val="-18107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792128"/>
        <c:crosses val="autoZero"/>
        <c:crossBetween val="midCat"/>
      </c:valAx>
      <c:valAx>
        <c:axId val="-1810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7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'90-30'!$I$18:$I$24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'90-30'!$K$18:$K$23</c:f>
              <c:numCache>
                <c:formatCode>General</c:formatCode>
                <c:ptCount val="6"/>
                <c:pt idx="0">
                  <c:v>6.8343991007812983</c:v>
                </c:pt>
                <c:pt idx="1">
                  <c:v>6.9974382489068319</c:v>
                </c:pt>
                <c:pt idx="2">
                  <c:v>7.4606650006428739</c:v>
                </c:pt>
                <c:pt idx="3">
                  <c:v>7.5120216473015651</c:v>
                </c:pt>
                <c:pt idx="4">
                  <c:v>7.8825895436794804</c:v>
                </c:pt>
                <c:pt idx="5">
                  <c:v>8.1416309362270347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18480"/>
        <c:axId val="-1721911952"/>
      </c:scatterChart>
      <c:valAx>
        <c:axId val="-17219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11952"/>
        <c:crosses val="autoZero"/>
        <c:crossBetween val="midCat"/>
      </c:valAx>
      <c:valAx>
        <c:axId val="-1721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'60-40'!$I$6:$I$11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'60-40'!$K$6:$K$11</c:f>
              <c:numCache>
                <c:formatCode>General</c:formatCode>
                <c:ptCount val="6"/>
                <c:pt idx="0">
                  <c:v>6.8190247740891277</c:v>
                </c:pt>
                <c:pt idx="1">
                  <c:v>7.0473917322688582</c:v>
                </c:pt>
                <c:pt idx="2">
                  <c:v>7.2755663569816553</c:v>
                </c:pt>
                <c:pt idx="3">
                  <c:v>7.5042933630600412</c:v>
                </c:pt>
                <c:pt idx="4">
                  <c:v>7.7228111788765075</c:v>
                </c:pt>
                <c:pt idx="5">
                  <c:v>7.890880561008303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16848"/>
        <c:axId val="-1721909232"/>
      </c:scatterChart>
      <c:valAx>
        <c:axId val="-17219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9232"/>
        <c:crosses val="autoZero"/>
        <c:crossBetween val="midCat"/>
      </c:valAx>
      <c:valAx>
        <c:axId val="-1721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'90-60'!$H$5:$H$12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'90-60'!$J$5:$J$10</c:f>
              <c:numCache>
                <c:formatCode>General</c:formatCode>
                <c:ptCount val="6"/>
                <c:pt idx="0">
                  <c:v>7.0045859609708385</c:v>
                </c:pt>
                <c:pt idx="1">
                  <c:v>7.1849215496095438</c:v>
                </c:pt>
                <c:pt idx="2">
                  <c:v>7.4403321397072464</c:v>
                </c:pt>
                <c:pt idx="3">
                  <c:v>7.6669774764798699</c:v>
                </c:pt>
                <c:pt idx="4">
                  <c:v>7.8788994257925165</c:v>
                </c:pt>
                <c:pt idx="5">
                  <c:v>8.0408893274256883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07600"/>
        <c:axId val="-1721914128"/>
      </c:scatterChart>
      <c:valAx>
        <c:axId val="-17219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14128"/>
        <c:crosses val="autoZero"/>
        <c:crossBetween val="midCat"/>
      </c:valAx>
      <c:valAx>
        <c:axId val="-17219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'180-60'!$H$23:$H$27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'180-60'!$J$23:$J$27</c:f>
              <c:numCache>
                <c:formatCode>General</c:formatCode>
                <c:ptCount val="5"/>
                <c:pt idx="1">
                  <c:v>7.7955380113917734</c:v>
                </c:pt>
                <c:pt idx="2">
                  <c:v>8.0607042336844774</c:v>
                </c:pt>
                <c:pt idx="3">
                  <c:v>8.352933678678232</c:v>
                </c:pt>
                <c:pt idx="4">
                  <c:v>8.5530093181790736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10320"/>
        <c:axId val="-1721909776"/>
      </c:scatterChart>
      <c:valAx>
        <c:axId val="-17219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9776"/>
        <c:crosses val="autoZero"/>
        <c:crossBetween val="midCat"/>
      </c:valAx>
      <c:valAx>
        <c:axId val="-17219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'180-60-e1'!$G$6:$G$11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'180-60-e1'!$I$6:$I$10</c:f>
              <c:numCache>
                <c:formatCode>General</c:formatCode>
                <c:ptCount val="5"/>
                <c:pt idx="0">
                  <c:v>7.2229851573482797</c:v>
                </c:pt>
                <c:pt idx="1">
                  <c:v>7.3812432404829611</c:v>
                </c:pt>
                <c:pt idx="2">
                  <c:v>7.6087524361407821</c:v>
                </c:pt>
                <c:pt idx="3">
                  <c:v>7.8679441411265447</c:v>
                </c:pt>
                <c:pt idx="4">
                  <c:v>7.9538222639135254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05968"/>
        <c:axId val="-1721905424"/>
      </c:scatterChart>
      <c:valAx>
        <c:axId val="-17219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5424"/>
        <c:crosses val="autoZero"/>
        <c:crossBetween val="midCat"/>
      </c:valAx>
      <c:valAx>
        <c:axId val="-1721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7685185185185184"/>
          <c:w val="0.87755796150481191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'180-60-e2'!$H$5:$H$10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'180-60-e2'!$J$5:$J$9</c:f>
              <c:numCache>
                <c:formatCode>General</c:formatCode>
                <c:ptCount val="5"/>
                <c:pt idx="0">
                  <c:v>7.2349385977016141</c:v>
                </c:pt>
                <c:pt idx="1">
                  <c:v>7.3815312566158999</c:v>
                </c:pt>
                <c:pt idx="2">
                  <c:v>7.5155871797082758</c:v>
                </c:pt>
                <c:pt idx="3">
                  <c:v>7.7433148989489142</c:v>
                </c:pt>
                <c:pt idx="4">
                  <c:v>7.9751693030702704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904880"/>
        <c:axId val="-1721904336"/>
      </c:scatterChart>
      <c:valAx>
        <c:axId val="-17219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4336"/>
        <c:crosses val="autoZero"/>
        <c:crossBetween val="midCat"/>
      </c:valAx>
      <c:valAx>
        <c:axId val="-17219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9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'10-30'!$G$9:$G$13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'10-30'!$I$9:$I$13</c:f>
              <c:numCache>
                <c:formatCode>General</c:formatCode>
                <c:ptCount val="5"/>
                <c:pt idx="0">
                  <c:v>7.2661891561098635</c:v>
                </c:pt>
                <c:pt idx="1">
                  <c:v>7.5291325630599699</c:v>
                </c:pt>
                <c:pt idx="2">
                  <c:v>7.8034277030186603</c:v>
                </c:pt>
                <c:pt idx="4">
                  <c:v>8.3931325885746677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45008"/>
        <c:axId val="-41049360"/>
      </c:scatterChart>
      <c:valAx>
        <c:axId val="-410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049360"/>
        <c:crosses val="autoZero"/>
        <c:crossBetween val="midCat"/>
      </c:valAx>
      <c:valAx>
        <c:axId val="-410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0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35216"/>
        <c:axId val="-2034157968"/>
      </c:scatterChart>
      <c:valAx>
        <c:axId val="-410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4157968"/>
        <c:crosses val="autoZero"/>
        <c:crossBetween val="midCat"/>
      </c:valAx>
      <c:valAx>
        <c:axId val="-2034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0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'20-30'!$G$17:$G$21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'20-30'!$I$17:$I$21</c:f>
              <c:numCache>
                <c:formatCode>General</c:formatCode>
                <c:ptCount val="5"/>
                <c:pt idx="0">
                  <c:v>7.2075366677670969</c:v>
                </c:pt>
                <c:pt idx="1">
                  <c:v>7.3402893115321906</c:v>
                </c:pt>
                <c:pt idx="2">
                  <c:v>7.5960413031138199</c:v>
                </c:pt>
                <c:pt idx="3">
                  <c:v>7.754448011173225</c:v>
                </c:pt>
                <c:pt idx="4">
                  <c:v>8.0045465337883552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950720"/>
        <c:axId val="-41214032"/>
      </c:scatterChart>
      <c:valAx>
        <c:axId val="-18819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214032"/>
        <c:crosses val="autoZero"/>
        <c:crossBetween val="midCat"/>
      </c:valAx>
      <c:valAx>
        <c:axId val="-41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19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'20-30-snr2'!$I$16:$I$20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'20-30-snr2'!$K$16:$K$20</c:f>
              <c:numCache>
                <c:formatCode>General</c:formatCode>
                <c:ptCount val="5"/>
                <c:pt idx="0">
                  <c:v>9.4344049300395589</c:v>
                </c:pt>
                <c:pt idx="1">
                  <c:v>9.7715639679240454</c:v>
                </c:pt>
                <c:pt idx="2">
                  <c:v>9.8567899250225217</c:v>
                </c:pt>
                <c:pt idx="3">
                  <c:v>10.250827591115526</c:v>
                </c:pt>
                <c:pt idx="4">
                  <c:v>10.240484230290667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32176"/>
        <c:axId val="-1804531632"/>
      </c:scatterChart>
      <c:valAx>
        <c:axId val="-1804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1632"/>
        <c:crosses val="autoZero"/>
        <c:crossBetween val="midCat"/>
      </c:valAx>
      <c:valAx>
        <c:axId val="-18045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'20-30-snr4'!$I$12:$I$16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'20-30-snr4'!$K$12:$K$16</c:f>
              <c:numCache>
                <c:formatCode>General</c:formatCode>
                <c:ptCount val="5"/>
                <c:pt idx="0">
                  <c:v>11.9614781691432</c:v>
                </c:pt>
                <c:pt idx="1">
                  <c:v>12.078822085700351</c:v>
                </c:pt>
                <c:pt idx="2">
                  <c:v>12.288869945934401</c:v>
                </c:pt>
                <c:pt idx="4">
                  <c:v>12.454608760378775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30000"/>
        <c:axId val="-1804531088"/>
      </c:scatterChart>
      <c:valAx>
        <c:axId val="-18045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1088"/>
        <c:crosses val="autoZero"/>
        <c:crossBetween val="midCat"/>
      </c:valAx>
      <c:valAx>
        <c:axId val="-18045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SNR!$N$3:$N$12</c:f>
              <c:numCache>
                <c:formatCode>General</c:formatCode>
                <c:ptCount val="10"/>
                <c:pt idx="0">
                  <c:v>0</c:v>
                </c:pt>
                <c:pt idx="1">
                  <c:v>0.4742842658835178</c:v>
                </c:pt>
                <c:pt idx="2">
                  <c:v>0.74153377407456489</c:v>
                </c:pt>
                <c:pt idx="3">
                  <c:v>1.0598956753897424</c:v>
                </c:pt>
                <c:pt idx="4">
                  <c:v>1.3275970485764281</c:v>
                </c:pt>
                <c:pt idx="5">
                  <c:v>1.5321818036511807</c:v>
                </c:pt>
                <c:pt idx="6">
                  <c:v>1.7367665587259333</c:v>
                </c:pt>
                <c:pt idx="7">
                  <c:v>2.2135267222909052</c:v>
                </c:pt>
                <c:pt idx="8">
                  <c:v>3.6643360545028125</c:v>
                </c:pt>
                <c:pt idx="9">
                  <c:v>5.9686082451404987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SNR!$O$3:$O$12</c:f>
              <c:numCache>
                <c:formatCode>General</c:formatCode>
                <c:ptCount val="10"/>
                <c:pt idx="0">
                  <c:v>0</c:v>
                </c:pt>
                <c:pt idx="1">
                  <c:v>0.38099277853029534</c:v>
                </c:pt>
                <c:pt idx="2">
                  <c:v>0.56774492545277155</c:v>
                </c:pt>
                <c:pt idx="3">
                  <c:v>0.78704210292179155</c:v>
                </c:pt>
                <c:pt idx="4">
                  <c:v>0.99202121549334343</c:v>
                </c:pt>
                <c:pt idx="5">
                  <c:v>1.1970003280648953</c:v>
                </c:pt>
                <c:pt idx="6">
                  <c:v>1.3254663029987004</c:v>
                </c:pt>
                <c:pt idx="7">
                  <c:v>1.7992895441143144</c:v>
                </c:pt>
                <c:pt idx="8">
                  <c:v>3.3352218597028003</c:v>
                </c:pt>
                <c:pt idx="9">
                  <c:v>5.3935649932079333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SNR!$P$3:$P$12</c:f>
              <c:numCache>
                <c:formatCode>General</c:formatCode>
                <c:ptCount val="10"/>
                <c:pt idx="0">
                  <c:v>0</c:v>
                </c:pt>
                <c:pt idx="1">
                  <c:v>0.17365843076599852</c:v>
                </c:pt>
                <c:pt idx="2">
                  <c:v>0.34592780904778309</c:v>
                </c:pt>
                <c:pt idx="3">
                  <c:v>0.51476658830346089</c:v>
                </c:pt>
                <c:pt idx="4">
                  <c:v>0.76544881463700065</c:v>
                </c:pt>
                <c:pt idx="5">
                  <c:v>0.94459071955160034</c:v>
                </c:pt>
                <c:pt idx="6">
                  <c:v>1.0925404218496393</c:v>
                </c:pt>
                <c:pt idx="7">
                  <c:v>1.476931751146525</c:v>
                </c:pt>
                <c:pt idx="8">
                  <c:v>3.0660206920613984</c:v>
                </c:pt>
                <c:pt idx="9">
                  <c:v>4.9887034207145984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35984"/>
        <c:axId val="-1804539792"/>
      </c:scatterChart>
      <c:valAx>
        <c:axId val="-18045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9792"/>
        <c:crosses val="autoZero"/>
        <c:crossBetween val="midCat"/>
      </c:valAx>
      <c:valAx>
        <c:axId val="-18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SNR!$R$3:$R$12</c:f>
              <c:numCache>
                <c:formatCode>General</c:formatCode>
                <c:ptCount val="10"/>
                <c:pt idx="0">
                  <c:v>6.7487000000000004</c:v>
                </c:pt>
                <c:pt idx="1">
                  <c:v>7.2403392159627602</c:v>
                </c:pt>
                <c:pt idx="2">
                  <c:v>7.5125966314970185</c:v>
                </c:pt>
                <c:pt idx="3">
                  <c:v>7.824249703756152</c:v>
                </c:pt>
                <c:pt idx="4">
                  <c:v>7.9262190291665346</c:v>
                </c:pt>
                <c:pt idx="5">
                  <c:v>8.2226235613108845</c:v>
                </c:pt>
                <c:pt idx="6">
                  <c:v>8.3850038104606206</c:v>
                </c:pt>
                <c:pt idx="7">
                  <c:v>8.967286513447382</c:v>
                </c:pt>
                <c:pt idx="8">
                  <c:v>10.4271078920676</c:v>
                </c:pt>
                <c:pt idx="9">
                  <c:v>12.724291594855201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SNR!$S$3:$S$12</c:f>
              <c:numCache>
                <c:formatCode>General</c:formatCode>
                <c:ptCount val="10"/>
                <c:pt idx="0">
                  <c:v>9.0457999999999998</c:v>
                </c:pt>
                <c:pt idx="1">
                  <c:v>9.4580219997034671</c:v>
                </c:pt>
                <c:pt idx="2">
                  <c:v>9.6708784441098175</c:v>
                </c:pt>
                <c:pt idx="3">
                  <c:v>9.8837348885161695</c:v>
                </c:pt>
                <c:pt idx="4">
                  <c:v>9.9994594676462398</c:v>
                </c:pt>
                <c:pt idx="5">
                  <c:v>10.305916153007001</c:v>
                </c:pt>
                <c:pt idx="6">
                  <c:v>10.477154779789521</c:v>
                </c:pt>
                <c:pt idx="7">
                  <c:v>11.108464476702199</c:v>
                </c:pt>
                <c:pt idx="8">
                  <c:v>12.657529411209284</c:v>
                </c:pt>
                <c:pt idx="9">
                  <c:v>14.355414444422925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SNR!$T$3:$T$12</c:f>
              <c:numCache>
                <c:formatCode>General</c:formatCode>
                <c:ptCount val="10"/>
                <c:pt idx="0">
                  <c:v>11.5792</c:v>
                </c:pt>
                <c:pt idx="1">
                  <c:v>11.84407427438655</c:v>
                </c:pt>
                <c:pt idx="2">
                  <c:v>12.129105205839037</c:v>
                </c:pt>
                <c:pt idx="3">
                  <c:v>12.414136137291525</c:v>
                </c:pt>
                <c:pt idx="4">
                  <c:v>12.559694369114363</c:v>
                </c:pt>
                <c:pt idx="5">
                  <c:v>12.7052526009372</c:v>
                </c:pt>
                <c:pt idx="6">
                  <c:v>13.0030849261366</c:v>
                </c:pt>
                <c:pt idx="7">
                  <c:v>13.552459393807275</c:v>
                </c:pt>
                <c:pt idx="8">
                  <c:v>14.889211413749061</c:v>
                </c:pt>
                <c:pt idx="9">
                  <c:v>16.33453535089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4534896"/>
        <c:axId val="-1804538704"/>
      </c:scatterChart>
      <c:valAx>
        <c:axId val="-18045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8704"/>
        <c:crosses val="autoZero"/>
        <c:crossBetween val="midCat"/>
      </c:valAx>
      <c:valAx>
        <c:axId val="-18045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45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138112</xdr:rowOff>
    </xdr:from>
    <xdr:to>
      <xdr:col>6</xdr:col>
      <xdr:colOff>457200</xdr:colOff>
      <xdr:row>33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6</xdr:col>
      <xdr:colOff>457200</xdr:colOff>
      <xdr:row>22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109537</xdr:rowOff>
    </xdr:from>
    <xdr:to>
      <xdr:col>6</xdr:col>
      <xdr:colOff>457200</xdr:colOff>
      <xdr:row>27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623887</xdr:colOff>
      <xdr:row>7</xdr:row>
      <xdr:rowOff>128587</xdr:rowOff>
    </xdr:from>
    <xdr:to>
      <xdr:col>11</xdr:col>
      <xdr:colOff>500062</xdr:colOff>
      <xdr:row>23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9</xdr:row>
      <xdr:rowOff>14287</xdr:rowOff>
    </xdr:from>
    <xdr:to>
      <xdr:col>8</xdr:col>
      <xdr:colOff>519112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7</xdr:row>
      <xdr:rowOff>4762</xdr:rowOff>
    </xdr:from>
    <xdr:to>
      <xdr:col>19</xdr:col>
      <xdr:colOff>490537</xdr:colOff>
      <xdr:row>23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152400</xdr:colOff>
      <xdr:row>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50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10</xdr:row>
      <xdr:rowOff>90487</xdr:rowOff>
    </xdr:from>
    <xdr:to>
      <xdr:col>7</xdr:col>
      <xdr:colOff>328612</xdr:colOff>
      <xdr:row>26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10</xdr:row>
      <xdr:rowOff>138112</xdr:rowOff>
    </xdr:from>
    <xdr:to>
      <xdr:col>8</xdr:col>
      <xdr:colOff>157162</xdr:colOff>
      <xdr:row>26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13</xdr:row>
      <xdr:rowOff>71437</xdr:rowOff>
    </xdr:from>
    <xdr:to>
      <xdr:col>19</xdr:col>
      <xdr:colOff>481012</xdr:colOff>
      <xdr:row>29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6</xdr:col>
      <xdr:colOff>457200</xdr:colOff>
      <xdr:row>30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6</xdr:col>
      <xdr:colOff>457200</xdr:colOff>
      <xdr:row>25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52387</xdr:rowOff>
    </xdr:from>
    <xdr:to>
      <xdr:col>6</xdr:col>
      <xdr:colOff>457200</xdr:colOff>
      <xdr:row>27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19050</xdr:rowOff>
    </xdr:from>
    <xdr:to>
      <xdr:col>18</xdr:col>
      <xdr:colOff>571500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138112</xdr:rowOff>
    </xdr:from>
    <xdr:to>
      <xdr:col>6</xdr:col>
      <xdr:colOff>457200</xdr:colOff>
      <xdr:row>40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12</xdr:row>
      <xdr:rowOff>138112</xdr:rowOff>
    </xdr:from>
    <xdr:to>
      <xdr:col>7</xdr:col>
      <xdr:colOff>280987</xdr:colOff>
      <xdr:row>28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6</xdr:col>
      <xdr:colOff>457200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13</xdr:row>
      <xdr:rowOff>52387</xdr:rowOff>
    </xdr:from>
    <xdr:to>
      <xdr:col>10</xdr:col>
      <xdr:colOff>642937</xdr:colOff>
      <xdr:row>29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15</xdr:row>
      <xdr:rowOff>71437</xdr:rowOff>
    </xdr:from>
    <xdr:to>
      <xdr:col>18</xdr:col>
      <xdr:colOff>404812</xdr:colOff>
      <xdr:row>31</xdr:row>
      <xdr:rowOff>71437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128587</xdr:colOff>
      <xdr:row>12</xdr:row>
      <xdr:rowOff>138112</xdr:rowOff>
    </xdr:from>
    <xdr:to>
      <xdr:col>18</xdr:col>
      <xdr:colOff>585787</xdr:colOff>
      <xdr:row>28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表21" displayName="表21" ref="A1:E103" totalsRowShown="0">
  <autoFilter ref="A1:E103"/>
  <sortState ref="A2:E105">
    <sortCondition ref="A1:A10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表10" displayName="表10" ref="A1:F71" totalsRowShown="0">
  <autoFilter ref="A1:F71"/>
  <sortState ref="A2:E71">
    <sortCondition ref="A1:A71"/>
  </sortState>
  <tableColumns count="6">
    <tableColumn id="1" name="列1"/>
    <tableColumn id="5" name="列5"/>
    <tableColumn id="6" name="列6"/>
    <tableColumn id="7" name="列7"/>
    <tableColumn id="2" name="列2"/>
    <tableColumn id="3" name="ba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表22" displayName="表22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表24" displayName="表24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表23" displayName="表23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B2" sqref="B2"/>
    </sheetView>
  </sheetViews>
  <sheetFormatPr defaultRowHeight="13.5" x14ac:dyDescent="0.15"/>
  <cols>
    <col min="2" max="2" width="19.375" bestFit="1" customWidth="1"/>
  </cols>
  <sheetData>
    <row r="1" spans="2:4" x14ac:dyDescent="0.15">
      <c r="B1" t="s">
        <v>187</v>
      </c>
      <c r="D1" t="s">
        <v>188</v>
      </c>
    </row>
    <row r="2" spans="2:4" x14ac:dyDescent="0.15">
      <c r="B2" s="4" t="s">
        <v>103</v>
      </c>
      <c r="D2" s="14" t="s">
        <v>189</v>
      </c>
    </row>
    <row r="3" spans="2:4" x14ac:dyDescent="0.15">
      <c r="B3" s="4" t="s">
        <v>104</v>
      </c>
      <c r="D3" s="14" t="s">
        <v>190</v>
      </c>
    </row>
    <row r="4" spans="2:4" x14ac:dyDescent="0.15">
      <c r="B4" s="4" t="s">
        <v>125</v>
      </c>
      <c r="D4" s="14" t="s">
        <v>191</v>
      </c>
    </row>
    <row r="5" spans="2:4" x14ac:dyDescent="0.15">
      <c r="B5" s="4" t="s">
        <v>126</v>
      </c>
      <c r="D5" s="14" t="s">
        <v>192</v>
      </c>
    </row>
    <row r="6" spans="2:4" x14ac:dyDescent="0.15">
      <c r="B6" s="4" t="s">
        <v>174</v>
      </c>
    </row>
    <row r="7" spans="2:4" x14ac:dyDescent="0.15">
      <c r="B7" s="4" t="s">
        <v>175</v>
      </c>
    </row>
    <row r="8" spans="2:4" x14ac:dyDescent="0.15">
      <c r="B8" s="4" t="s">
        <v>176</v>
      </c>
    </row>
    <row r="9" spans="2:4" x14ac:dyDescent="0.15">
      <c r="B9" s="4" t="s">
        <v>177</v>
      </c>
    </row>
    <row r="10" spans="2:4" x14ac:dyDescent="0.15">
      <c r="B10" s="4" t="s">
        <v>178</v>
      </c>
    </row>
    <row r="11" spans="2:4" x14ac:dyDescent="0.15">
      <c r="B11" s="4" t="s">
        <v>179</v>
      </c>
    </row>
    <row r="12" spans="2:4" x14ac:dyDescent="0.15">
      <c r="B12" s="4" t="s">
        <v>180</v>
      </c>
    </row>
    <row r="13" spans="2:4" x14ac:dyDescent="0.15">
      <c r="B13" s="4" t="s">
        <v>181</v>
      </c>
    </row>
    <row r="14" spans="2:4" x14ac:dyDescent="0.15">
      <c r="B14" s="4" t="s">
        <v>182</v>
      </c>
    </row>
    <row r="15" spans="2:4" x14ac:dyDescent="0.15">
      <c r="B15" s="4" t="s">
        <v>183</v>
      </c>
    </row>
    <row r="16" spans="2:4" x14ac:dyDescent="0.15">
      <c r="B16" s="14"/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  <hyperlink ref="B6" location="'20-30-snr4'!A1" display="'20-30-snr4'!A1"/>
    <hyperlink ref="B7" location="'20-30-2000out'!A1" display="'20-30-2000out'!A1"/>
    <hyperlink ref="B8" location="'20-30-2000out2'!A1" display="'20-30-2000out2'!A1"/>
    <hyperlink ref="B9" location="'30-30'!A1" display="'30-30'!A1"/>
    <hyperlink ref="B10" location="'30-30-snr2'!A1" display="'30-30-snr2'!A1"/>
    <hyperlink ref="B11" location="'30-30-snr4'!A1" display="'30-30-snr4'!A1"/>
    <hyperlink ref="B12" location="'40-30'!A1" display="'40-30'!A1"/>
    <hyperlink ref="B13" location="'40-30-snr2'!A1" display="'40-30-snr2'!A1"/>
    <hyperlink ref="B14" location="'40-30-snr4'!A1" display="'40-30-snr4'!A1"/>
    <hyperlink ref="B15" location="'45-30'!A1" display="'45-30'!A1"/>
    <hyperlink ref="D2" location="SNR!A1" display="SNR!A1"/>
    <hyperlink ref="D3" location="相同半径!A1" display="相同半径!A1"/>
    <hyperlink ref="D4" location="Sheet1!A1" display="Sheet1!A1"/>
    <hyperlink ref="D5" location="Sheet2!A1" display="Sheet2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A27" sqref="A27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  <row r="27" spans="1:10" ht="26.25" x14ac:dyDescent="0.15">
      <c r="A27" s="15" t="s">
        <v>173</v>
      </c>
    </row>
  </sheetData>
  <phoneticPr fontId="18" type="noConversion"/>
  <hyperlinks>
    <hyperlink ref="A27" location="目录!A1" display="目录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4" sqref="A24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  <row r="24" spans="1:10" ht="26.25" x14ac:dyDescent="0.15">
      <c r="A24" s="15" t="s">
        <v>173</v>
      </c>
    </row>
  </sheetData>
  <phoneticPr fontId="18" type="noConversion"/>
  <hyperlinks>
    <hyperlink ref="A2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I3" sqref="I3:I12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2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G3">
        <v>0</v>
      </c>
      <c r="H3">
        <f>AVERAGE(B2:B5)</f>
        <v>1051.4834559701524</v>
      </c>
      <c r="I3">
        <f t="shared" ref="I3:J3" si="0">AVERAGE(C2:C5)</f>
        <v>6.5778377448312444</v>
      </c>
      <c r="J3">
        <f t="shared" si="0"/>
        <v>6.5700004600126771</v>
      </c>
      <c r="L3">
        <v>6.31</v>
      </c>
    </row>
    <row r="4" spans="1:12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G4">
        <v>100</v>
      </c>
      <c r="H4">
        <f>AVERAGE(B6:B9)</f>
        <v>1054.1094303100399</v>
      </c>
      <c r="I4">
        <f t="shared" ref="I4:J4" si="1">AVERAGE(C6:C9)</f>
        <v>6.7862842658835181</v>
      </c>
      <c r="J4">
        <f t="shared" si="1"/>
        <v>6.7339889461948577</v>
      </c>
    </row>
    <row r="5" spans="1:12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G5">
        <v>150</v>
      </c>
      <c r="H5">
        <f>AVERAGE(B10:B13)</f>
        <v>1059.91547664058</v>
      </c>
      <c r="I5">
        <f t="shared" ref="I5:J5" si="2">AVERAGE(C10:C13)</f>
        <v>7.0535337740745652</v>
      </c>
      <c r="J5">
        <f t="shared" si="2"/>
        <v>7.0006223258173801</v>
      </c>
    </row>
    <row r="6" spans="1:12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G6">
        <v>200</v>
      </c>
      <c r="H6">
        <f>AVERAGE(B14:B17)</f>
        <v>1060.5514078540775</v>
      </c>
      <c r="I6">
        <f t="shared" ref="I6:J6" si="3">AVERAGE(C14:C17)</f>
        <v>7.3718956753897427</v>
      </c>
      <c r="J6">
        <f t="shared" si="3"/>
        <v>7.2014760417321</v>
      </c>
    </row>
    <row r="7" spans="1:12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G7">
        <v>250</v>
      </c>
      <c r="H7">
        <f>AVERAGE(B18:B22)</f>
        <v>1064.1133065016559</v>
      </c>
      <c r="I7">
        <f t="shared" ref="I7:J7" si="4">AVERAGE(C18:C22)</f>
        <v>7.6395970485764284</v>
      </c>
      <c r="J7">
        <f t="shared" si="4"/>
        <v>7.4903218283469188</v>
      </c>
    </row>
    <row r="8" spans="1:12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G8">
        <v>300</v>
      </c>
      <c r="H8">
        <f>AVERAGE(B23:B26)</f>
        <v>1064.34827116676</v>
      </c>
      <c r="J8">
        <f t="shared" ref="J8" si="5">AVERAGE(D23:D26)</f>
        <v>7.5928202489754533</v>
      </c>
    </row>
    <row r="9" spans="1:12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G9">
        <v>350</v>
      </c>
      <c r="H9">
        <f>AVERAGE(B27:B30)</f>
        <v>1067.9977371755876</v>
      </c>
      <c r="I9">
        <f t="shared" ref="I9:J9" si="6">AVERAGE(C27:C30)</f>
        <v>8.0487665587259336</v>
      </c>
      <c r="J9">
        <f t="shared" si="6"/>
        <v>7.7954190417233926</v>
      </c>
    </row>
    <row r="10" spans="1:12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G10">
        <v>500</v>
      </c>
      <c r="H10">
        <f>AVERAGE(B31:B35)</f>
        <v>1074.2425618356299</v>
      </c>
      <c r="I10">
        <f t="shared" ref="I10:J10" si="7">AVERAGE(C31:C35)</f>
        <v>8.5255267222909055</v>
      </c>
      <c r="J10">
        <f t="shared" si="7"/>
        <v>8.2282110721852533</v>
      </c>
    </row>
    <row r="11" spans="1:12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G11">
        <v>1000</v>
      </c>
      <c r="H11">
        <f>AVERAGE(B36:B40)</f>
        <v>1089.304350207892</v>
      </c>
      <c r="I11">
        <f t="shared" ref="I11:J11" si="8">AVERAGE(C36:C40)</f>
        <v>9.9763360545028128</v>
      </c>
      <c r="J11">
        <f t="shared" si="8"/>
        <v>9.2562572364999856</v>
      </c>
    </row>
    <row r="12" spans="1:12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G12">
        <v>2000</v>
      </c>
      <c r="H12">
        <f>AVERAGE(B41:B45)</f>
        <v>1114.3289514391581</v>
      </c>
      <c r="I12">
        <f t="shared" ref="I12:J12" si="9">AVERAGE(C41:C45)</f>
        <v>12.280608245140499</v>
      </c>
      <c r="J12">
        <f t="shared" si="9"/>
        <v>10.677633196367042</v>
      </c>
    </row>
    <row r="13" spans="1:12" x14ac:dyDescent="0.15">
      <c r="A13">
        <v>150</v>
      </c>
      <c r="B13">
        <v>1060.4252634797399</v>
      </c>
      <c r="C13" s="5">
        <v>7.1581750536309796</v>
      </c>
      <c r="D13">
        <v>7.0688062986570097</v>
      </c>
      <c r="E13">
        <v>3</v>
      </c>
    </row>
    <row r="14" spans="1:12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  <c r="H14">
        <v>6.3011999999999997</v>
      </c>
    </row>
    <row r="15" spans="1:12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  <c r="H15">
        <f>(H14-6.2984)/0.0051</f>
        <v>0.5490196078430768</v>
      </c>
    </row>
    <row r="16" spans="1:12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  <row r="48" spans="1:5" ht="26.25" x14ac:dyDescent="0.15">
      <c r="A48" s="15" t="s">
        <v>173</v>
      </c>
    </row>
  </sheetData>
  <phoneticPr fontId="18" type="noConversion"/>
  <hyperlinks>
    <hyperlink ref="A48" location="目录!A1" display="目录!A1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2" sqref="I2:I11"/>
    </sheetView>
  </sheetViews>
  <sheetFormatPr defaultRowHeight="13.5" x14ac:dyDescent="0.15"/>
  <cols>
    <col min="8" max="8" width="18.37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  <c r="G2">
        <v>0</v>
      </c>
      <c r="H2">
        <f>AVERAGE(B2:B5)</f>
        <v>1422.37589564175</v>
      </c>
      <c r="I2">
        <f t="shared" ref="I2:J2" si="0">AVERAGE(C2:C5)</f>
        <v>8.9501164035783809</v>
      </c>
      <c r="J2">
        <f t="shared" si="0"/>
        <v>8.9322076930962595</v>
      </c>
    </row>
    <row r="3" spans="1:10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  <c r="G3">
        <v>100</v>
      </c>
      <c r="H3">
        <f>AVERAGE(B6:B9)</f>
        <v>1423.5867693371727</v>
      </c>
      <c r="I3">
        <f t="shared" ref="I3:J3" si="1">AVERAGE(C6:C9)</f>
        <v>9.1829927785302949</v>
      </c>
      <c r="J3">
        <f t="shared" si="1"/>
        <v>9.1491711763918531</v>
      </c>
    </row>
    <row r="4" spans="1:10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  <c r="G4">
        <v>150</v>
      </c>
      <c r="H4">
        <f>AVERAGE(B10:B12)</f>
        <v>1421.7308880267901</v>
      </c>
      <c r="I4">
        <f t="shared" ref="I4:J4" si="2">AVERAGE(C10:C12)</f>
        <v>9.3697449254527712</v>
      </c>
      <c r="J4">
        <f t="shared" si="2"/>
        <v>9.2296402858004267</v>
      </c>
    </row>
    <row r="5" spans="1:10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  <c r="G5">
        <v>200</v>
      </c>
      <c r="H5">
        <f>AVERAGE(B13:B16)</f>
        <v>1423.6147848036148</v>
      </c>
      <c r="I5">
        <f t="shared" ref="I5:J5" si="3">AVERAGE(C13:C16)</f>
        <v>9.5890421029217912</v>
      </c>
      <c r="J5">
        <f t="shared" si="3"/>
        <v>9.4683532702028614</v>
      </c>
    </row>
    <row r="6" spans="1:10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  <c r="G6">
        <v>250</v>
      </c>
      <c r="H6">
        <f>AVERAGE(B17:B20)</f>
        <v>1425.7804833293076</v>
      </c>
      <c r="J6">
        <f t="shared" ref="J6" si="4">AVERAGE(D17:D20)</f>
        <v>9.479778357465289</v>
      </c>
    </row>
    <row r="7" spans="1:10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  <c r="G7">
        <v>300</v>
      </c>
      <c r="H7">
        <f>AVERAGE(B21:B24)</f>
        <v>1424.9293296820551</v>
      </c>
      <c r="I7">
        <f t="shared" ref="I7:J7" si="5">AVERAGE(C21:C24)</f>
        <v>9.9990003280648949</v>
      </c>
      <c r="J7">
        <f t="shared" si="5"/>
        <v>9.8466622215883248</v>
      </c>
    </row>
    <row r="8" spans="1:10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  <c r="G8">
        <v>350</v>
      </c>
      <c r="H8">
        <f>AVERAGE(B25:B28)</f>
        <v>1425.8429753537648</v>
      </c>
      <c r="I8">
        <f t="shared" ref="I8:J8" si="6">AVERAGE(C25:C28)</f>
        <v>10.1274663029987</v>
      </c>
      <c r="J8">
        <f t="shared" si="6"/>
        <v>9.9265983915510194</v>
      </c>
    </row>
    <row r="9" spans="1:10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  <c r="G9">
        <v>500</v>
      </c>
      <c r="H9">
        <f>AVERAGE(B29:B35)</f>
        <v>1432.5783409325927</v>
      </c>
      <c r="I9">
        <f t="shared" ref="I9:J9" si="7">AVERAGE(C29:C35)</f>
        <v>10.601289544114314</v>
      </c>
      <c r="J9">
        <f t="shared" si="7"/>
        <v>10.324309022350473</v>
      </c>
    </row>
    <row r="10" spans="1:10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  <c r="G10">
        <v>1000</v>
      </c>
      <c r="H10">
        <f>AVERAGE(B36:B40)</f>
        <v>1447.8102673978979</v>
      </c>
      <c r="I10">
        <f t="shared" ref="I10:J10" si="8">AVERAGE(C36:C40)</f>
        <v>12.1372218597028</v>
      </c>
      <c r="J10">
        <f t="shared" si="8"/>
        <v>11.396938572522519</v>
      </c>
    </row>
    <row r="11" spans="1:10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  <c r="G11">
        <v>2000</v>
      </c>
      <c r="H11">
        <f>AVERAGE(B41:B46)</f>
        <v>1470.5205502946567</v>
      </c>
      <c r="I11">
        <f t="shared" ref="I11:J11" si="9">AVERAGE(C41:C46)</f>
        <v>14.195564993207933</v>
      </c>
      <c r="J11">
        <f t="shared" si="9"/>
        <v>12.759404936210101</v>
      </c>
    </row>
    <row r="12" spans="1:10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10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  <c r="H13">
        <v>8.8019999999999996</v>
      </c>
    </row>
    <row r="14" spans="1:10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  <c r="H14">
        <f>(H13-8.7959)/0.0038</f>
        <v>1.6052631578947354</v>
      </c>
    </row>
    <row r="15" spans="1:10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10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  <row r="49" spans="1:1" ht="26.25" x14ac:dyDescent="0.15">
      <c r="A49" s="15" t="s">
        <v>173</v>
      </c>
    </row>
  </sheetData>
  <phoneticPr fontId="18" type="noConversion"/>
  <hyperlinks>
    <hyperlink ref="A49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J2" sqref="J2:J11"/>
    </sheetView>
  </sheetViews>
  <sheetFormatPr defaultRowHeight="13.5" x14ac:dyDescent="0.15"/>
  <cols>
    <col min="8" max="8" width="18.37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  <c r="H2">
        <v>0</v>
      </c>
      <c r="I2">
        <f>AVERAGE(B2:B5)</f>
        <v>1671.8625637939376</v>
      </c>
      <c r="J2">
        <f t="shared" ref="J2:K2" si="0">AVERAGE(C2:C5)</f>
        <v>10.48992209518935</v>
      </c>
      <c r="K2">
        <f t="shared" si="0"/>
        <v>10.476008659203575</v>
      </c>
    </row>
    <row r="3" spans="1:11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  <c r="H3">
        <v>100</v>
      </c>
      <c r="I3">
        <f>AVERAGE(B6:B10)</f>
        <v>1677.2990273215341</v>
      </c>
      <c r="J3">
        <f t="shared" ref="J3:K3" si="1">AVERAGE(C6:C10)</f>
        <v>10.792678430765999</v>
      </c>
      <c r="K3">
        <f t="shared" si="1"/>
        <v>10.694781719624558</v>
      </c>
    </row>
    <row r="4" spans="1:11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  <c r="H4">
        <v>150</v>
      </c>
      <c r="I4">
        <f>AVERAGE(B11:B16)</f>
        <v>1679.5238999563182</v>
      </c>
      <c r="J4">
        <f t="shared" ref="J4:K4" si="2">AVERAGE(C11:C16)</f>
        <v>10.964947809047784</v>
      </c>
      <c r="K4">
        <f t="shared" si="2"/>
        <v>10.877957488377399</v>
      </c>
    </row>
    <row r="5" spans="1:11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  <c r="H5">
        <v>200</v>
      </c>
      <c r="I5">
        <f>AVERAGE(B17:B21)</f>
        <v>1684.2766368184439</v>
      </c>
      <c r="J5">
        <f t="shared" ref="J5:K5" si="3">AVERAGE(C17:C21)</f>
        <v>11.133786588303462</v>
      </c>
      <c r="K5">
        <f t="shared" si="3"/>
        <v>11.020167614505979</v>
      </c>
    </row>
    <row r="6" spans="1:11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  <c r="H6">
        <v>250</v>
      </c>
      <c r="I6">
        <f>AVERAGE(B22:B27)</f>
        <v>1683.9232101080868</v>
      </c>
      <c r="J6">
        <f t="shared" ref="J6:K6" si="4">AVERAGE(C22:C27)</f>
        <v>11.384468814637001</v>
      </c>
      <c r="K6">
        <f t="shared" si="4"/>
        <v>11.263933657048218</v>
      </c>
    </row>
    <row r="7" spans="1:11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  <c r="H7">
        <v>300</v>
      </c>
      <c r="I7">
        <f>AVERAGE(B28:B32)</f>
        <v>1686.9375121780099</v>
      </c>
      <c r="J7">
        <f t="shared" ref="J7:K7" si="5">AVERAGE(C28:C32)</f>
        <v>11.563610719551601</v>
      </c>
      <c r="K7">
        <f t="shared" si="5"/>
        <v>11.245800342972801</v>
      </c>
    </row>
    <row r="8" spans="1:11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  <c r="H8">
        <v>350</v>
      </c>
      <c r="I8">
        <f>AVERAGE(B33:B37)</f>
        <v>1687.8637185696741</v>
      </c>
      <c r="J8">
        <f t="shared" ref="J8:K8" si="6">AVERAGE(C33:C37)</f>
        <v>11.71156042184964</v>
      </c>
      <c r="K8">
        <f t="shared" si="6"/>
        <v>11.450581153146681</v>
      </c>
    </row>
    <row r="9" spans="1:11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  <c r="H9">
        <v>500</v>
      </c>
      <c r="I9">
        <f>AVERAGE(B38:B41)</f>
        <v>1694.2894781032351</v>
      </c>
      <c r="J9">
        <f t="shared" ref="J9:K9" si="7">AVERAGE(C38:C41)</f>
        <v>12.095951751146526</v>
      </c>
      <c r="K9">
        <f t="shared" si="7"/>
        <v>11.8177014302525</v>
      </c>
    </row>
    <row r="10" spans="1:11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  <c r="H10">
        <v>1000</v>
      </c>
      <c r="I10">
        <f>AVERAGE(B42:B45)</f>
        <v>1713.1886363725826</v>
      </c>
      <c r="J10">
        <f t="shared" ref="J10:K10" si="8">AVERAGE(C42:C45)</f>
        <v>13.785040692061351</v>
      </c>
      <c r="K10">
        <f t="shared" si="8"/>
        <v>13.02790528141885</v>
      </c>
    </row>
    <row r="11" spans="1:11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  <c r="H11">
        <v>2000</v>
      </c>
      <c r="I11">
        <f>AVERAGE(B46:B49)</f>
        <v>1731.6145613795748</v>
      </c>
      <c r="J11">
        <f t="shared" ref="J11:K11" si="9">AVERAGE(C46:C49)</f>
        <v>15.907723420714625</v>
      </c>
      <c r="K11">
        <f t="shared" si="9"/>
        <v>14.270383981355049</v>
      </c>
    </row>
    <row r="12" spans="1:11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11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11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11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  <c r="I15">
        <v>10.3902</v>
      </c>
    </row>
    <row r="16" spans="1:11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  <c r="H16" t="s">
        <v>156</v>
      </c>
      <c r="I16">
        <f>(I15-10.383)/0.0038</f>
        <v>1.894736842105522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workbookViewId="0">
      <selection activeCell="L2" sqref="L2:L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5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  <c r="N2">
        <f t="shared" ref="N2:O2" si="0">AVERAGE(C2:C5)</f>
        <v>7.0158722441140355</v>
      </c>
      <c r="O2">
        <f t="shared" si="0"/>
        <v>6.998023418547092</v>
      </c>
    </row>
    <row r="3" spans="1:15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  <c r="N3">
        <f t="shared" ref="N3:O3" si="1">AVERAGE(C6:C10)</f>
        <v>7.2403392159627602</v>
      </c>
      <c r="O3">
        <f t="shared" si="1"/>
        <v>7.1688540276360611</v>
      </c>
    </row>
    <row r="4" spans="1:15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  <c r="N4">
        <f t="shared" ref="N4:O4" si="2">AVERAGE(C11:C17)</f>
        <v>7.5125966314970185</v>
      </c>
      <c r="O4">
        <f t="shared" si="2"/>
        <v>7.4399070885934711</v>
      </c>
    </row>
    <row r="5" spans="1:15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  <c r="N5">
        <f t="shared" ref="N5:O5" si="3">AVERAGE(C18:C22)</f>
        <v>7.824249703756152</v>
      </c>
      <c r="O5">
        <f t="shared" si="3"/>
        <v>7.726777464765715</v>
      </c>
    </row>
    <row r="6" spans="1:15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  <c r="N6">
        <f t="shared" ref="N6:O6" si="4">AVERAGE(C23:C27)</f>
        <v>7.9262190291665346</v>
      </c>
      <c r="O6">
        <f t="shared" si="4"/>
        <v>7.7844946129019075</v>
      </c>
    </row>
    <row r="7" spans="1:15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  <c r="N7">
        <f t="shared" ref="N7:O7" si="5">AVERAGE(C28:C32)</f>
        <v>8.2226235613108845</v>
      </c>
      <c r="O7">
        <f t="shared" si="5"/>
        <v>8.0430775082278529</v>
      </c>
    </row>
    <row r="8" spans="1:15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  <c r="N8">
        <f t="shared" ref="N8:O8" si="6">AVERAGE(C33:C37)</f>
        <v>8.3850038104606206</v>
      </c>
      <c r="O8">
        <f t="shared" si="6"/>
        <v>8.1464275344904777</v>
      </c>
    </row>
    <row r="9" spans="1:15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  <c r="N9">
        <f t="shared" ref="N9:O9" si="7">AVERAGE(C38:C42)</f>
        <v>8.967286513447382</v>
      </c>
      <c r="O9">
        <f t="shared" si="7"/>
        <v>8.5998098928777882</v>
      </c>
    </row>
    <row r="10" spans="1:15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  <c r="N10">
        <f t="shared" ref="N10:O10" si="8">AVERAGE(C43:C47)</f>
        <v>10.4271078920676</v>
      </c>
      <c r="O10">
        <f t="shared" si="8"/>
        <v>9.749310681675686</v>
      </c>
    </row>
    <row r="11" spans="1:15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  <c r="N11">
        <f t="shared" ref="N11:O11" si="9">AVERAGE(C48:C51)</f>
        <v>12.724291594855201</v>
      </c>
      <c r="O11">
        <f t="shared" si="9"/>
        <v>11.056922091359098</v>
      </c>
    </row>
    <row r="12" spans="1:15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5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5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5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  <c r="M15">
        <v>6.7487000000000004</v>
      </c>
    </row>
    <row r="16" spans="1:15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  <c r="M16">
        <f>(M15-6.7939)/0.0048</f>
        <v>-9.4166666666665559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1" sqref="I11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  <c r="H2">
        <v>0</v>
      </c>
      <c r="I2">
        <f>AVERAGE(B2:B5)</f>
        <v>1464.9106425641601</v>
      </c>
      <c r="J2">
        <f t="shared" ref="J2:K2" si="0">AVERAGE(C2:C5)</f>
        <v>9.2250979659039309</v>
      </c>
      <c r="K2">
        <f t="shared" si="0"/>
        <v>9.197604886565216</v>
      </c>
    </row>
    <row r="3" spans="1:11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  <c r="H3">
        <v>100</v>
      </c>
      <c r="I3">
        <f>AVERAGE(B6:B11)</f>
        <v>1469.773676482695</v>
      </c>
      <c r="J3">
        <f t="shared" ref="J3:K3" si="1">AVERAGE(C6:C11)</f>
        <v>9.4580219997034671</v>
      </c>
      <c r="K3">
        <f t="shared" si="1"/>
        <v>9.3961619459839252</v>
      </c>
    </row>
    <row r="4" spans="1:11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  <c r="H4">
        <v>200</v>
      </c>
      <c r="I4">
        <f>AVERAGE(B18:B22)</f>
        <v>1477.0907925547679</v>
      </c>
      <c r="J4">
        <f t="shared" ref="J4:K4" si="2">AVERAGE(C18:C22)</f>
        <v>9.8237348885161708</v>
      </c>
      <c r="K4">
        <f t="shared" si="2"/>
        <v>9.7061556552795221</v>
      </c>
    </row>
    <row r="5" spans="1:11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  <c r="H5">
        <v>250</v>
      </c>
      <c r="I5">
        <f>AVERAGE(B24:B28)</f>
        <v>1476.756009471248</v>
      </c>
      <c r="J5">
        <f t="shared" ref="J5:K5" si="3">AVERAGE(C24:C28)</f>
        <v>9.9445946764624491</v>
      </c>
      <c r="K5">
        <f t="shared" si="3"/>
        <v>9.8200777246522559</v>
      </c>
    </row>
    <row r="6" spans="1:11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  <c r="H6">
        <v>300</v>
      </c>
      <c r="I6">
        <f>AVERAGE(B29:B33)</f>
        <v>1478.0995871857162</v>
      </c>
      <c r="J6">
        <f t="shared" ref="J6:K6" si="4">AVERAGE(C29:C33)</f>
        <v>10.28591615300704</v>
      </c>
      <c r="K6">
        <f t="shared" si="4"/>
        <v>10.092021827341387</v>
      </c>
    </row>
    <row r="7" spans="1:11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  <c r="H7">
        <v>350</v>
      </c>
      <c r="I7">
        <f>AVERAGE(B34:B38)</f>
        <v>1481.99813375545</v>
      </c>
      <c r="J7">
        <f t="shared" ref="J7:K7" si="5">AVERAGE(C34:C38)</f>
        <v>10.477154779789521</v>
      </c>
      <c r="K7">
        <f t="shared" si="5"/>
        <v>10.273825179689002</v>
      </c>
    </row>
    <row r="8" spans="1:11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  <c r="H8">
        <v>500</v>
      </c>
      <c r="I8">
        <f>AVERAGE(B39:B42)</f>
        <v>1484.6756511966175</v>
      </c>
      <c r="J8">
        <f t="shared" ref="J8:K8" si="6">AVERAGE(C39:C42)</f>
        <v>11.108464476702199</v>
      </c>
      <c r="K8">
        <f t="shared" si="6"/>
        <v>10.849400601638299</v>
      </c>
    </row>
    <row r="9" spans="1:11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  <c r="H9">
        <v>1000</v>
      </c>
      <c r="I9">
        <f>AVERAGE(B43:B48)</f>
        <v>1504.403584677985</v>
      </c>
      <c r="J9">
        <f t="shared" ref="J9:K9" si="7">AVERAGE(C43:C48)</f>
        <v>12.657529411209284</v>
      </c>
      <c r="K9">
        <f t="shared" si="7"/>
        <v>11.918065976116599</v>
      </c>
    </row>
    <row r="10" spans="1:11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  <c r="H10">
        <v>2000</v>
      </c>
      <c r="I10">
        <f>AVERAGE(B49:B52)</f>
        <v>1524.349115831985</v>
      </c>
      <c r="J10">
        <f t="shared" ref="J10:K10" si="8">AVERAGE(C49:C52)</f>
        <v>14.355414444422925</v>
      </c>
      <c r="K10">
        <f t="shared" si="8"/>
        <v>12.926487144978926</v>
      </c>
    </row>
    <row r="11" spans="1:11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  <c r="I11">
        <v>9.0457999999999998</v>
      </c>
    </row>
    <row r="12" spans="1:11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  <c r="I12">
        <f>(I11-9.0415)/0.0039</f>
        <v>1.1025641025642658</v>
      </c>
    </row>
    <row r="13" spans="1:11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1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1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1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3" sqref="J13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  <c r="J2">
        <f t="shared" ref="J2:K2" si="0">AVERAGE(C2:C5)</f>
        <v>11.714417525365626</v>
      </c>
      <c r="K2">
        <f t="shared" si="0"/>
        <v>11.664450552720499</v>
      </c>
    </row>
    <row r="3" spans="1:11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  <c r="J3">
        <f t="shared" ref="J3:K3" si="1">AVERAGE(C6:C9)</f>
        <v>11.84407427438655</v>
      </c>
      <c r="K3">
        <f t="shared" si="1"/>
        <v>11.798963333040199</v>
      </c>
    </row>
    <row r="4" spans="1:11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  <c r="J4">
        <f t="shared" ref="J4:K4" si="2">AVERAGE(C10:C13)</f>
        <v>12.414136137291525</v>
      </c>
      <c r="K4">
        <f t="shared" si="2"/>
        <v>12.309645107610349</v>
      </c>
    </row>
    <row r="5" spans="1:11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  <c r="J5">
        <f t="shared" ref="J5:K5" si="3">AVERAGE(C14:C18)</f>
        <v>12.785252600937159</v>
      </c>
      <c r="K5">
        <f t="shared" si="3"/>
        <v>12.559259560163339</v>
      </c>
    </row>
    <row r="6" spans="1:11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  <c r="J6">
        <f t="shared" ref="J6:K6" si="4">AVERAGE(C19:C22)</f>
        <v>13.163084926136577</v>
      </c>
      <c r="K6">
        <f t="shared" si="4"/>
        <v>13.012278063166976</v>
      </c>
    </row>
    <row r="7" spans="1:11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  <c r="J7">
        <f t="shared" ref="J7:K7" si="5">AVERAGE(C23:C26)</f>
        <v>13.552459393807275</v>
      </c>
      <c r="K7">
        <f t="shared" si="5"/>
        <v>13.168433691694425</v>
      </c>
    </row>
    <row r="8" spans="1:11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  <c r="J8">
        <f t="shared" ref="J8:K8" si="6">AVERAGE(C27:C31)</f>
        <v>14.889211413749061</v>
      </c>
      <c r="K8">
        <f t="shared" si="6"/>
        <v>14.2534945554623</v>
      </c>
    </row>
    <row r="9" spans="1:11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  <c r="J9">
        <f t="shared" ref="J9:K9" si="7">AVERAGE(C32:C34)</f>
        <v>17.334535350890032</v>
      </c>
      <c r="K9">
        <f t="shared" si="7"/>
        <v>15.711022612826733</v>
      </c>
    </row>
    <row r="10" spans="1:11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11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11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11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  <c r="J13">
        <v>11.479200000000001</v>
      </c>
    </row>
    <row r="14" spans="1:11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  <c r="J14">
        <f>(J13-11.47)/0.0038</f>
        <v>2.4210526315789145</v>
      </c>
    </row>
    <row r="15" spans="1:11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11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14" workbookViewId="0">
      <selection activeCell="H3" sqref="H3:J19"/>
    </sheetView>
  </sheetViews>
  <sheetFormatPr defaultRowHeight="13.5" x14ac:dyDescent="0.15"/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13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  <c r="H3">
        <v>0</v>
      </c>
      <c r="I3">
        <f>AVERAGE(B2:B5)</f>
        <v>1091.9417960063774</v>
      </c>
      <c r="J3">
        <f t="shared" ref="J3:K3" si="0">AVERAGE(C2:C5)</f>
        <v>6.8686074618799893</v>
      </c>
      <c r="K3">
        <f t="shared" si="0"/>
        <v>6.8498534107498674</v>
      </c>
    </row>
    <row r="4" spans="1:13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  <c r="H4">
        <v>50</v>
      </c>
      <c r="I4">
        <f>AVERAGE(B6:B10)</f>
        <v>1095.634027237752</v>
      </c>
      <c r="J4">
        <f t="shared" ref="J4:K4" si="1">AVERAGE(C6:C10)</f>
        <v>6.9614377072743876</v>
      </c>
      <c r="K4">
        <f t="shared" si="1"/>
        <v>6.8998501556183154</v>
      </c>
    </row>
    <row r="5" spans="1:13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  <c r="H5">
        <v>100</v>
      </c>
      <c r="I5">
        <f>AVERAGE(B11:B15)</f>
        <v>1096.0495215816341</v>
      </c>
      <c r="J5">
        <f t="shared" ref="J5:K5" si="2">AVERAGE(C11:C15)</f>
        <v>7.1243685388271798</v>
      </c>
      <c r="K5">
        <f t="shared" si="2"/>
        <v>7.0650797070817362</v>
      </c>
      <c r="M5">
        <v>6.7819000000000003</v>
      </c>
    </row>
    <row r="6" spans="1:13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  <c r="H6">
        <v>150</v>
      </c>
      <c r="I6">
        <f>AVERAGE(B16:B19)</f>
        <v>1098.0809560759424</v>
      </c>
      <c r="J6">
        <f t="shared" ref="J6:K6" si="3">AVERAGE(C16:C19)</f>
        <v>7.4721541820272481</v>
      </c>
      <c r="K6">
        <f t="shared" si="3"/>
        <v>7.3609982886746606</v>
      </c>
      <c r="M6">
        <f>(M5-6.7801)/0.0041</f>
        <v>0.43902439024396239</v>
      </c>
    </row>
    <row r="7" spans="1:13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  <c r="H7">
        <v>200</v>
      </c>
      <c r="I7">
        <f>AVERAGE(B20:B24)</f>
        <v>1099.581039371056</v>
      </c>
      <c r="J7">
        <f t="shared" ref="J7:K7" si="4">AVERAGE(C20:C24)</f>
        <v>7.6486342745035945</v>
      </c>
      <c r="K7">
        <f t="shared" si="4"/>
        <v>7.4616390841210132</v>
      </c>
    </row>
    <row r="8" spans="1:13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  <c r="H8">
        <v>250</v>
      </c>
      <c r="I8">
        <f>AVERAGE(B25:B28)</f>
        <v>1102.0936394940425</v>
      </c>
      <c r="J8">
        <f t="shared" ref="J8:K8" si="5">AVERAGE(C25:C28)</f>
        <v>7.797529737877765</v>
      </c>
      <c r="K8">
        <f t="shared" si="5"/>
        <v>7.6421628488459623</v>
      </c>
    </row>
    <row r="9" spans="1:13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  <c r="H9">
        <v>300</v>
      </c>
      <c r="I9">
        <f>AVERAGE(B29:B32)</f>
        <v>1104.22486713689</v>
      </c>
      <c r="J9">
        <f t="shared" ref="J9:K9" si="6">AVERAGE(C29:C32)</f>
        <v>7.9451430519740116</v>
      </c>
      <c r="K9">
        <f t="shared" si="6"/>
        <v>7.7853419732504348</v>
      </c>
    </row>
    <row r="10" spans="1:13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  <c r="H10">
        <v>350</v>
      </c>
      <c r="I10">
        <f>AVERAGE(B33:B36)</f>
        <v>1105.3574217468099</v>
      </c>
      <c r="J10">
        <f t="shared" ref="J10:K10" si="7">AVERAGE(C33:C36)</f>
        <v>8.3512314844928284</v>
      </c>
      <c r="K10">
        <f t="shared" si="7"/>
        <v>8.1079756173278703</v>
      </c>
    </row>
    <row r="11" spans="1:13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  <c r="H11">
        <v>400</v>
      </c>
      <c r="I11">
        <f>AVERAGE(B37:B42)</f>
        <v>1108.3897686005416</v>
      </c>
      <c r="J11">
        <f t="shared" ref="J11:K11" si="8">AVERAGE(C37:C42)</f>
        <v>8.6017481354801877</v>
      </c>
      <c r="K11">
        <f t="shared" si="8"/>
        <v>8.2748926021617937</v>
      </c>
    </row>
    <row r="12" spans="1:13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  <c r="H12">
        <v>500</v>
      </c>
      <c r="I12">
        <f>AVERAGE(B43:B47)</f>
        <v>1109.637018836424</v>
      </c>
      <c r="J12">
        <f t="shared" ref="J12:K12" si="9">AVERAGE(C43:C47)</f>
        <v>8.6974813718019881</v>
      </c>
      <c r="K12">
        <f t="shared" si="9"/>
        <v>8.4179611985303691</v>
      </c>
    </row>
    <row r="13" spans="1:13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  <c r="H13">
        <v>600</v>
      </c>
      <c r="I13">
        <f>AVERAGE(B48:B51)</f>
        <v>1113.5037290704049</v>
      </c>
      <c r="J13">
        <f t="shared" ref="J13:K13" si="10">AVERAGE(C48:C51)</f>
        <v>9.231569775698496</v>
      </c>
      <c r="K13">
        <f t="shared" si="10"/>
        <v>8.8166418381999971</v>
      </c>
    </row>
    <row r="14" spans="1:13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  <c r="H14">
        <v>700</v>
      </c>
      <c r="I14">
        <f>AVERAGE(B52:B57)</f>
        <v>1117.1550341827767</v>
      </c>
      <c r="J14">
        <f t="shared" ref="J14:K14" si="11">AVERAGE(C52:C57)</f>
        <v>9.5313606532581918</v>
      </c>
      <c r="K14">
        <f t="shared" si="11"/>
        <v>9.0655092076049755</v>
      </c>
    </row>
    <row r="15" spans="1:13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  <c r="H15">
        <v>800</v>
      </c>
      <c r="I15">
        <f>AVERAGE(B58:B62)</f>
        <v>1119.701246509838</v>
      </c>
      <c r="J15">
        <f t="shared" ref="J15:K15" si="12">AVERAGE(C58:C62)</f>
        <v>9.7452382042422734</v>
      </c>
      <c r="K15">
        <f t="shared" si="12"/>
        <v>9.2013642227305343</v>
      </c>
    </row>
    <row r="16" spans="1:13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  <c r="H16">
        <v>900</v>
      </c>
      <c r="I16">
        <f>AVERAGE(B63:B67)</f>
        <v>1122.48902037823</v>
      </c>
      <c r="J16">
        <f t="shared" ref="J16:K16" si="13">AVERAGE(C63:C67)</f>
        <v>10.11392702893672</v>
      </c>
      <c r="K16">
        <f t="shared" si="13"/>
        <v>9.4003960481587736</v>
      </c>
    </row>
    <row r="17" spans="1:11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  <c r="H17">
        <v>1000</v>
      </c>
      <c r="I17">
        <f>AVERAGE(B68:B71)</f>
        <v>1124.5119799402223</v>
      </c>
      <c r="J17">
        <f t="shared" ref="J17:K17" si="14">AVERAGE(C68:C71)</f>
        <v>10.258473791011491</v>
      </c>
      <c r="K17">
        <f t="shared" si="14"/>
        <v>9.4885979186510507</v>
      </c>
    </row>
    <row r="18" spans="1:11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  <c r="H18">
        <v>1500</v>
      </c>
      <c r="I18">
        <f>AVERAGE(B72:B76)</f>
        <v>1133.96915988867</v>
      </c>
      <c r="J18">
        <f t="shared" ref="J18:K18" si="15">AVERAGE(C72:C76)</f>
        <v>11.325649833765578</v>
      </c>
      <c r="K18">
        <f t="shared" si="15"/>
        <v>10.155822944250925</v>
      </c>
    </row>
    <row r="19" spans="1:11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  <c r="H19">
        <v>2000</v>
      </c>
      <c r="I19">
        <f>AVERAGE(B77:B81)</f>
        <v>1145.8768413787379</v>
      </c>
      <c r="J19">
        <f t="shared" ref="J19:K19" si="16">AVERAGE(C77:C81)</f>
        <v>12.380308093030161</v>
      </c>
      <c r="K19">
        <f t="shared" si="16"/>
        <v>10.77610362609774</v>
      </c>
    </row>
    <row r="20" spans="1:11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11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11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11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11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11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11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11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11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11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11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11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11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6" sqref="A26"/>
    </sheetView>
  </sheetViews>
  <sheetFormatPr defaultRowHeight="13.5" x14ac:dyDescent="0.15"/>
  <cols>
    <col min="4" max="4" width="12.125" style="12" bestFit="1" customWidth="1"/>
  </cols>
  <sheetData>
    <row r="1" spans="1:9" ht="15" thickBot="1" x14ac:dyDescent="0.2">
      <c r="A1" s="17" t="s">
        <v>157</v>
      </c>
      <c r="B1" s="19" t="s">
        <v>158</v>
      </c>
      <c r="C1" s="20"/>
      <c r="D1" s="20"/>
      <c r="E1" s="21"/>
      <c r="F1" s="17" t="s">
        <v>159</v>
      </c>
      <c r="G1" s="19" t="s">
        <v>160</v>
      </c>
      <c r="H1" s="20"/>
      <c r="I1" s="21"/>
    </row>
    <row r="2" spans="1:9" ht="15" thickBot="1" x14ac:dyDescent="0.2">
      <c r="A2" s="18"/>
      <c r="B2" s="6" t="s">
        <v>161</v>
      </c>
      <c r="C2" s="6" t="s">
        <v>162</v>
      </c>
      <c r="D2" s="10" t="s">
        <v>163</v>
      </c>
      <c r="E2" s="7" t="s">
        <v>164</v>
      </c>
      <c r="F2" s="18"/>
      <c r="G2" s="6" t="s">
        <v>165</v>
      </c>
      <c r="H2" s="13"/>
      <c r="I2" s="6" t="s">
        <v>166</v>
      </c>
    </row>
    <row r="3" spans="1:9" ht="14.25" thickBot="1" x14ac:dyDescent="0.2">
      <c r="A3" s="8">
        <v>1</v>
      </c>
      <c r="B3" s="9">
        <v>0</v>
      </c>
      <c r="C3" s="9">
        <v>100</v>
      </c>
      <c r="D3" s="11">
        <v>0</v>
      </c>
      <c r="E3" s="9" t="s">
        <v>167</v>
      </c>
      <c r="F3" s="9">
        <v>90</v>
      </c>
      <c r="G3" s="9">
        <v>100</v>
      </c>
      <c r="H3" s="9">
        <v>1</v>
      </c>
      <c r="I3" s="9">
        <v>1.55</v>
      </c>
    </row>
    <row r="4" spans="1:9" ht="14.25" thickBot="1" x14ac:dyDescent="0.2">
      <c r="A4" s="8">
        <v>2</v>
      </c>
      <c r="B4" s="9">
        <v>10</v>
      </c>
      <c r="C4" s="9">
        <v>30</v>
      </c>
      <c r="D4" s="11">
        <f>C4/(2*B4*PI()/360)</f>
        <v>171.88733853924697</v>
      </c>
      <c r="E4" s="9"/>
      <c r="F4" s="9">
        <v>90</v>
      </c>
      <c r="G4" s="9">
        <v>100</v>
      </c>
      <c r="H4" s="9">
        <v>1</v>
      </c>
      <c r="I4" s="9">
        <v>1.55</v>
      </c>
    </row>
    <row r="5" spans="1:9" ht="14.25" thickBot="1" x14ac:dyDescent="0.2">
      <c r="A5" s="8">
        <v>3</v>
      </c>
      <c r="B5" s="9">
        <v>20</v>
      </c>
      <c r="C5" s="9">
        <v>30</v>
      </c>
      <c r="D5" s="11">
        <f t="shared" ref="D5:D24" si="0">C5/(2*B5*PI()/360)</f>
        <v>85.943669269623484</v>
      </c>
      <c r="E5" s="9"/>
      <c r="F5" s="9">
        <v>6.6406000000000001</v>
      </c>
      <c r="G5" s="9">
        <v>4.1999999999999997E-3</v>
      </c>
      <c r="H5" s="9">
        <v>0.99060000000000004</v>
      </c>
      <c r="I5" s="9">
        <v>0.86370000000000002</v>
      </c>
    </row>
    <row r="6" spans="1:9" ht="14.25" thickBot="1" x14ac:dyDescent="0.2">
      <c r="A6" s="8">
        <v>4</v>
      </c>
      <c r="B6" s="9">
        <v>20</v>
      </c>
      <c r="C6" s="9">
        <v>30</v>
      </c>
      <c r="D6" s="11">
        <f t="shared" si="0"/>
        <v>85.943669269623484</v>
      </c>
      <c r="E6" s="9" t="s">
        <v>168</v>
      </c>
      <c r="F6" s="9">
        <v>9.0802999999999994</v>
      </c>
      <c r="G6" s="9">
        <v>4.0000000000000001E-3</v>
      </c>
      <c r="H6" s="9">
        <v>0.96630000000000005</v>
      </c>
      <c r="I6" s="9">
        <v>1.2142999999999999</v>
      </c>
    </row>
    <row r="7" spans="1:9" ht="14.25" thickBot="1" x14ac:dyDescent="0.2">
      <c r="A7" s="8">
        <v>5</v>
      </c>
      <c r="B7" s="9">
        <v>20</v>
      </c>
      <c r="C7" s="9">
        <v>30</v>
      </c>
      <c r="D7" s="11">
        <f t="shared" si="0"/>
        <v>85.943669269623484</v>
      </c>
      <c r="E7" s="9" t="s">
        <v>169</v>
      </c>
      <c r="F7" s="9">
        <v>11.7418</v>
      </c>
      <c r="G7" s="9">
        <v>2.5000000000000001E-3</v>
      </c>
      <c r="H7" s="9">
        <v>0.9647</v>
      </c>
      <c r="I7" s="9">
        <v>3.3845999999999998</v>
      </c>
    </row>
    <row r="8" spans="1:9" ht="14.25" thickBot="1" x14ac:dyDescent="0.2">
      <c r="A8" s="8">
        <v>6</v>
      </c>
      <c r="B8" s="9">
        <v>30</v>
      </c>
      <c r="C8" s="9">
        <v>30</v>
      </c>
      <c r="D8" s="11">
        <f t="shared" si="0"/>
        <v>57.29577951308233</v>
      </c>
      <c r="E8" s="9"/>
      <c r="F8" s="9">
        <v>6.3011999999999997</v>
      </c>
      <c r="G8" s="9">
        <v>5.1000000000000004E-3</v>
      </c>
      <c r="H8" s="9">
        <v>0.99880000000000002</v>
      </c>
      <c r="I8" s="9">
        <v>0.54900000000000004</v>
      </c>
    </row>
    <row r="9" spans="1:9" ht="14.25" thickBot="1" x14ac:dyDescent="0.2">
      <c r="A9" s="8">
        <v>7</v>
      </c>
      <c r="B9" s="9">
        <v>30</v>
      </c>
      <c r="C9" s="9">
        <v>30</v>
      </c>
      <c r="D9" s="11">
        <f t="shared" si="0"/>
        <v>57.29577951308233</v>
      </c>
      <c r="E9" s="9" t="s">
        <v>168</v>
      </c>
      <c r="F9" s="9">
        <v>8.8020999999999994</v>
      </c>
      <c r="G9" s="9">
        <v>3.8999999999999998E-3</v>
      </c>
      <c r="H9" s="9">
        <v>0.99619999999999997</v>
      </c>
      <c r="I9" s="9">
        <v>1.6052</v>
      </c>
    </row>
    <row r="10" spans="1:9" ht="14.25" thickBot="1" x14ac:dyDescent="0.2">
      <c r="A10" s="8">
        <v>8</v>
      </c>
      <c r="B10" s="9">
        <v>30</v>
      </c>
      <c r="C10" s="9">
        <v>30</v>
      </c>
      <c r="D10" s="11">
        <f t="shared" si="0"/>
        <v>57.29577951308233</v>
      </c>
      <c r="E10" s="9" t="s">
        <v>169</v>
      </c>
      <c r="F10" s="9">
        <v>10.3902</v>
      </c>
      <c r="G10" s="9">
        <v>3.8E-3</v>
      </c>
      <c r="H10" s="9">
        <v>0.995</v>
      </c>
      <c r="I10" s="9">
        <v>1.8947000000000001</v>
      </c>
    </row>
    <row r="11" spans="1:9" ht="14.25" thickBot="1" x14ac:dyDescent="0.2">
      <c r="A11" s="8">
        <v>9</v>
      </c>
      <c r="B11" s="9">
        <v>40</v>
      </c>
      <c r="C11" s="9">
        <v>30</v>
      </c>
      <c r="D11" s="11">
        <f t="shared" si="0"/>
        <v>42.971834634811742</v>
      </c>
      <c r="E11" s="9"/>
      <c r="F11" s="9"/>
      <c r="G11" s="9"/>
      <c r="H11" s="9"/>
      <c r="I11" s="9"/>
    </row>
    <row r="12" spans="1:9" ht="14.25" thickBot="1" x14ac:dyDescent="0.2">
      <c r="A12" s="8">
        <v>10</v>
      </c>
      <c r="B12" s="9">
        <v>40</v>
      </c>
      <c r="C12" s="9">
        <v>30</v>
      </c>
      <c r="D12" s="11">
        <f t="shared" si="0"/>
        <v>42.971834634811742</v>
      </c>
      <c r="E12" s="9" t="s">
        <v>168</v>
      </c>
      <c r="F12" s="9"/>
      <c r="G12" s="9"/>
      <c r="H12" s="9"/>
      <c r="I12" s="9"/>
    </row>
    <row r="13" spans="1:9" ht="14.25" thickBot="1" x14ac:dyDescent="0.2">
      <c r="A13" s="8">
        <v>11</v>
      </c>
      <c r="B13" s="9">
        <v>40</v>
      </c>
      <c r="C13" s="9">
        <v>30</v>
      </c>
      <c r="D13" s="11">
        <f t="shared" si="0"/>
        <v>42.971834634811742</v>
      </c>
      <c r="E13" s="9" t="s">
        <v>169</v>
      </c>
      <c r="F13" s="9"/>
      <c r="G13" s="9"/>
      <c r="H13" s="9">
        <v>1.55</v>
      </c>
      <c r="I13" s="9"/>
    </row>
    <row r="14" spans="1:9" ht="14.25" thickBot="1" x14ac:dyDescent="0.2">
      <c r="A14" s="8">
        <v>12</v>
      </c>
      <c r="B14" s="9">
        <v>45</v>
      </c>
      <c r="C14" s="9">
        <v>30</v>
      </c>
      <c r="D14" s="11">
        <f t="shared" si="0"/>
        <v>38.197186342054884</v>
      </c>
      <c r="E14" s="9"/>
      <c r="F14" s="9"/>
      <c r="G14" s="9"/>
      <c r="H14" s="9">
        <v>1.55</v>
      </c>
      <c r="I14" s="9"/>
    </row>
    <row r="15" spans="1:9" ht="14.25" thickBot="1" x14ac:dyDescent="0.2">
      <c r="A15" s="8">
        <v>13</v>
      </c>
      <c r="B15" s="9">
        <v>90</v>
      </c>
      <c r="C15" s="9">
        <v>30</v>
      </c>
      <c r="D15" s="11">
        <f t="shared" si="0"/>
        <v>19.098593171027442</v>
      </c>
      <c r="E15" s="9"/>
      <c r="F15" s="9"/>
      <c r="G15" s="9"/>
      <c r="H15" s="9">
        <v>0.86370000000000002</v>
      </c>
      <c r="I15" s="9"/>
    </row>
    <row r="16" spans="1:9" ht="14.25" thickBot="1" x14ac:dyDescent="0.2">
      <c r="A16" s="8">
        <v>14</v>
      </c>
      <c r="B16" s="9">
        <v>20</v>
      </c>
      <c r="C16" s="9">
        <v>60</v>
      </c>
      <c r="D16" s="11">
        <f t="shared" si="0"/>
        <v>171.88733853924697</v>
      </c>
      <c r="E16" s="9"/>
      <c r="F16" s="9"/>
      <c r="G16" s="9"/>
      <c r="H16" s="9">
        <v>1.2142999999999999</v>
      </c>
      <c r="I16" s="9"/>
    </row>
    <row r="17" spans="1:9" ht="14.25" thickBot="1" x14ac:dyDescent="0.2">
      <c r="A17" s="8">
        <v>15</v>
      </c>
      <c r="B17" s="9">
        <v>45</v>
      </c>
      <c r="C17" s="9">
        <v>60</v>
      </c>
      <c r="D17" s="11">
        <f t="shared" si="0"/>
        <v>76.394372684109769</v>
      </c>
      <c r="E17" s="9"/>
      <c r="F17" s="9"/>
      <c r="G17" s="9"/>
      <c r="H17" s="9">
        <v>3.3845999999999998</v>
      </c>
      <c r="I17" s="9"/>
    </row>
    <row r="18" spans="1:9" ht="14.25" thickBot="1" x14ac:dyDescent="0.2">
      <c r="A18" s="8">
        <v>16</v>
      </c>
      <c r="B18" s="9">
        <v>90</v>
      </c>
      <c r="C18" s="9">
        <v>60</v>
      </c>
      <c r="D18" s="11">
        <f t="shared" si="0"/>
        <v>38.197186342054884</v>
      </c>
      <c r="E18" s="9"/>
      <c r="F18" s="9"/>
      <c r="G18" s="9"/>
      <c r="H18" s="9">
        <v>0.54900000000000004</v>
      </c>
      <c r="I18" s="9"/>
    </row>
    <row r="19" spans="1:9" ht="14.25" thickBot="1" x14ac:dyDescent="0.2">
      <c r="A19" s="8">
        <v>17</v>
      </c>
      <c r="B19" s="9">
        <v>60</v>
      </c>
      <c r="C19" s="9">
        <v>40</v>
      </c>
      <c r="D19" s="11">
        <f t="shared" si="0"/>
        <v>38.197186342054884</v>
      </c>
      <c r="E19" s="9"/>
      <c r="F19" s="9"/>
      <c r="G19" s="9"/>
      <c r="H19" s="9">
        <v>1.6052</v>
      </c>
      <c r="I19" s="9"/>
    </row>
    <row r="20" spans="1:9" ht="14.25" thickBot="1" x14ac:dyDescent="0.2">
      <c r="A20" s="8">
        <v>18</v>
      </c>
      <c r="B20" s="9">
        <v>135</v>
      </c>
      <c r="C20" s="9">
        <v>60</v>
      </c>
      <c r="D20" s="11">
        <f t="shared" si="0"/>
        <v>25.464790894703256</v>
      </c>
      <c r="E20" s="9"/>
      <c r="F20" s="9"/>
      <c r="G20" s="9"/>
      <c r="H20" s="9">
        <v>1.8947000000000001</v>
      </c>
      <c r="I20" s="9"/>
    </row>
    <row r="21" spans="1:9" ht="14.25" thickBot="1" x14ac:dyDescent="0.2">
      <c r="A21" s="8">
        <v>19</v>
      </c>
      <c r="B21" s="9">
        <v>180</v>
      </c>
      <c r="C21" s="9">
        <v>60</v>
      </c>
      <c r="D21" s="11">
        <f t="shared" si="0"/>
        <v>19.098593171027442</v>
      </c>
      <c r="E21" s="9"/>
      <c r="F21" s="9"/>
      <c r="G21" s="9"/>
      <c r="H21" s="9"/>
      <c r="I21" s="9"/>
    </row>
    <row r="22" spans="1:9" ht="14.25" thickBot="1" x14ac:dyDescent="0.2">
      <c r="A22" s="8">
        <v>20</v>
      </c>
      <c r="B22" s="9">
        <v>180</v>
      </c>
      <c r="C22" s="9">
        <v>60</v>
      </c>
      <c r="D22" s="11">
        <f t="shared" si="0"/>
        <v>19.098593171027442</v>
      </c>
      <c r="E22" s="9" t="s">
        <v>170</v>
      </c>
      <c r="F22" s="9"/>
      <c r="G22" s="9"/>
      <c r="H22" s="9"/>
      <c r="I22" s="9"/>
    </row>
    <row r="23" spans="1:9" ht="14.25" thickBot="1" x14ac:dyDescent="0.2">
      <c r="A23" s="8">
        <v>21</v>
      </c>
      <c r="B23" s="9">
        <v>180</v>
      </c>
      <c r="C23" s="9">
        <v>60</v>
      </c>
      <c r="D23" s="11">
        <f t="shared" si="0"/>
        <v>19.098593171027442</v>
      </c>
      <c r="E23" s="9" t="s">
        <v>171</v>
      </c>
      <c r="F23" s="9"/>
      <c r="G23" s="9"/>
      <c r="H23" s="9"/>
      <c r="I23" s="9"/>
    </row>
    <row r="24" spans="1:9" ht="14.25" thickBot="1" x14ac:dyDescent="0.2">
      <c r="A24" s="8">
        <v>22</v>
      </c>
      <c r="B24" s="9">
        <v>270</v>
      </c>
      <c r="C24" s="9">
        <v>90</v>
      </c>
      <c r="D24" s="11">
        <f t="shared" si="0"/>
        <v>19.098593171027442</v>
      </c>
      <c r="E24" s="9"/>
      <c r="F24" s="9"/>
      <c r="G24" s="9"/>
      <c r="H24" s="9"/>
      <c r="I24" s="9"/>
    </row>
    <row r="26" spans="1:9" x14ac:dyDescent="0.15">
      <c r="A26" s="14" t="s">
        <v>172</v>
      </c>
    </row>
  </sheetData>
  <mergeCells count="4">
    <mergeCell ref="A1:A2"/>
    <mergeCell ref="B1:E1"/>
    <mergeCell ref="F1:F2"/>
    <mergeCell ref="G1:I1"/>
  </mergeCells>
  <phoneticPr fontId="18" type="noConversion"/>
  <hyperlinks>
    <hyperlink ref="A26" location="目录!A1" display="目录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A37" sqref="A37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  <row r="37" spans="1:1" ht="26.25" x14ac:dyDescent="0.15">
      <c r="A37" s="15" t="s">
        <v>173</v>
      </c>
    </row>
  </sheetData>
  <phoneticPr fontId="18" type="noConversion"/>
  <hyperlinks>
    <hyperlink ref="A37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13" workbookViewId="0">
      <selection activeCell="P40" sqref="P40"/>
    </sheetView>
  </sheetViews>
  <sheetFormatPr defaultRowHeight="13.5" x14ac:dyDescent="0.15"/>
  <cols>
    <col min="9" max="9" width="9.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1068.6543053166799</v>
      </c>
      <c r="C2">
        <v>7.3781004008699496</v>
      </c>
      <c r="D2">
        <v>7.1014359729074297</v>
      </c>
      <c r="E2">
        <v>0</v>
      </c>
    </row>
    <row r="3" spans="1:5" x14ac:dyDescent="0.15">
      <c r="A3">
        <v>0</v>
      </c>
      <c r="B3">
        <v>1069.0511442547199</v>
      </c>
      <c r="C3">
        <v>6.6865369834743298</v>
      </c>
      <c r="D3">
        <v>6.6778379412171596</v>
      </c>
      <c r="E3">
        <v>1</v>
      </c>
    </row>
    <row r="4" spans="1:5" x14ac:dyDescent="0.15">
      <c r="A4">
        <v>0</v>
      </c>
      <c r="B4">
        <v>1070.61815183669</v>
      </c>
      <c r="C4">
        <v>6.7247759728317904</v>
      </c>
      <c r="D4">
        <v>6.7172235559023203</v>
      </c>
      <c r="E4">
        <v>2</v>
      </c>
    </row>
    <row r="5" spans="1:5" x14ac:dyDescent="0.15">
      <c r="A5">
        <v>0</v>
      </c>
      <c r="B5">
        <v>1069.21699252036</v>
      </c>
      <c r="C5">
        <v>6.6972830883249497</v>
      </c>
      <c r="D5">
        <v>6.6885625162842599</v>
      </c>
      <c r="E5">
        <v>3</v>
      </c>
    </row>
    <row r="6" spans="1:5" x14ac:dyDescent="0.15">
      <c r="A6">
        <v>50</v>
      </c>
      <c r="B6">
        <v>1075.8120463748101</v>
      </c>
      <c r="C6">
        <v>6.74443289948867</v>
      </c>
      <c r="D6">
        <v>6.7386904328920503</v>
      </c>
      <c r="E6">
        <v>0</v>
      </c>
    </row>
    <row r="7" spans="1:5" x14ac:dyDescent="0.15">
      <c r="A7">
        <v>50</v>
      </c>
      <c r="B7">
        <v>1072.04940491299</v>
      </c>
      <c r="C7">
        <v>6.9591897054007799</v>
      </c>
      <c r="D7">
        <v>6.8951910853732503</v>
      </c>
      <c r="E7">
        <v>1</v>
      </c>
    </row>
    <row r="8" spans="1:5" x14ac:dyDescent="0.15">
      <c r="A8">
        <v>50</v>
      </c>
      <c r="B8">
        <v>1074.7594213688101</v>
      </c>
      <c r="C8">
        <v>6.8012393326084997</v>
      </c>
      <c r="D8">
        <v>6.7869161022409097</v>
      </c>
      <c r="E8">
        <v>2</v>
      </c>
    </row>
    <row r="9" spans="1:5" x14ac:dyDescent="0.15">
      <c r="A9">
        <v>50</v>
      </c>
      <c r="B9">
        <v>1073.66891643483</v>
      </c>
      <c r="C9">
        <v>6.8932792506987601</v>
      </c>
      <c r="D9">
        <v>6.8033190878532297</v>
      </c>
      <c r="E9">
        <v>3</v>
      </c>
    </row>
    <row r="10" spans="1:5" x14ac:dyDescent="0.15">
      <c r="A10">
        <v>50</v>
      </c>
      <c r="B10">
        <v>1074.6338246035</v>
      </c>
      <c r="C10">
        <v>6.8943412771680102</v>
      </c>
      <c r="D10">
        <v>6.8447046678615102</v>
      </c>
      <c r="E10">
        <v>4</v>
      </c>
    </row>
    <row r="11" spans="1:5" x14ac:dyDescent="0.15">
      <c r="A11">
        <v>50</v>
      </c>
      <c r="B11">
        <v>1073.4356002915499</v>
      </c>
      <c r="C11">
        <v>6.7354124292877797</v>
      </c>
      <c r="D11">
        <v>6.7141655028579796</v>
      </c>
      <c r="E11">
        <v>5</v>
      </c>
    </row>
    <row r="12" spans="1:5" x14ac:dyDescent="0.15">
      <c r="A12">
        <v>50</v>
      </c>
      <c r="B12">
        <v>1071.6931502735099</v>
      </c>
      <c r="C12">
        <v>6.8128988108165904</v>
      </c>
      <c r="D12">
        <v>6.7612939345949101</v>
      </c>
      <c r="E12">
        <v>6</v>
      </c>
    </row>
    <row r="13" spans="1:5" x14ac:dyDescent="0.15">
      <c r="A13">
        <v>100</v>
      </c>
      <c r="B13">
        <v>1073.2119346668301</v>
      </c>
      <c r="C13">
        <v>6.9357497244931299</v>
      </c>
      <c r="D13">
        <v>6.8606953746653803</v>
      </c>
      <c r="E13">
        <v>0</v>
      </c>
    </row>
    <row r="14" spans="1:5" x14ac:dyDescent="0.15">
      <c r="A14">
        <v>100</v>
      </c>
      <c r="B14">
        <v>1077.86463641249</v>
      </c>
      <c r="C14">
        <v>7.0108145699490203</v>
      </c>
      <c r="D14">
        <v>6.9329625557035897</v>
      </c>
      <c r="E14">
        <v>1</v>
      </c>
    </row>
    <row r="15" spans="1:5" x14ac:dyDescent="0.15">
      <c r="A15">
        <v>100</v>
      </c>
      <c r="B15">
        <v>1073.8290661866199</v>
      </c>
      <c r="C15">
        <v>6.9862270765065499</v>
      </c>
      <c r="D15">
        <v>6.9081713068961097</v>
      </c>
      <c r="E15">
        <v>2</v>
      </c>
    </row>
    <row r="16" spans="1:5" x14ac:dyDescent="0.15">
      <c r="A16">
        <v>100</v>
      </c>
      <c r="B16">
        <v>1076.5072599699899</v>
      </c>
      <c r="C16">
        <v>7.0809859953453298</v>
      </c>
      <c r="D16">
        <v>6.9591897054007799</v>
      </c>
      <c r="E16">
        <v>3</v>
      </c>
    </row>
    <row r="17" spans="1:12" x14ac:dyDescent="0.15">
      <c r="A17">
        <v>100</v>
      </c>
      <c r="B17">
        <v>1071.94297084769</v>
      </c>
      <c r="C17">
        <v>6.9494973108277698</v>
      </c>
      <c r="D17">
        <v>6.8480662430428598</v>
      </c>
      <c r="E17">
        <v>4</v>
      </c>
      <c r="I17">
        <v>0</v>
      </c>
      <c r="J17">
        <f>AVERAGE(B2:B5)</f>
        <v>1069.3851484821125</v>
      </c>
      <c r="K17">
        <f t="shared" ref="K17:L17" si="0">AVERAGE(C2:C5)</f>
        <v>6.8716741113752544</v>
      </c>
      <c r="L17">
        <f t="shared" si="0"/>
        <v>6.7962649965777926</v>
      </c>
    </row>
    <row r="18" spans="1:12" x14ac:dyDescent="0.15">
      <c r="A18">
        <v>100</v>
      </c>
      <c r="B18">
        <v>1074.0163139757601</v>
      </c>
      <c r="C18">
        <v>7.0101600026661597</v>
      </c>
      <c r="D18">
        <v>6.9462713135870304</v>
      </c>
      <c r="E18">
        <v>5</v>
      </c>
      <c r="I18">
        <v>50</v>
      </c>
      <c r="J18">
        <f>AVERAGE(B6:B12)</f>
        <v>1073.7217663228571</v>
      </c>
      <c r="K18">
        <f t="shared" ref="K18:L18" si="1">AVERAGE(C6:C12)</f>
        <v>6.8343991007812983</v>
      </c>
      <c r="L18">
        <f t="shared" si="1"/>
        <v>6.7920401162391206</v>
      </c>
    </row>
    <row r="19" spans="1:12" x14ac:dyDescent="0.15">
      <c r="A19">
        <v>100</v>
      </c>
      <c r="B19">
        <v>1075.4823328638399</v>
      </c>
      <c r="C19">
        <v>7.0086330625598601</v>
      </c>
      <c r="D19">
        <v>6.9522951147674101</v>
      </c>
      <c r="E19">
        <v>6</v>
      </c>
      <c r="I19">
        <v>100</v>
      </c>
      <c r="J19">
        <f>AVERAGE(B13:B19)</f>
        <v>1074.6935021318884</v>
      </c>
      <c r="K19">
        <f t="shared" ref="K19:L19" si="2">AVERAGE(C13:C19)</f>
        <v>6.9974382489068319</v>
      </c>
      <c r="L19">
        <f t="shared" si="2"/>
        <v>6.9153788020090232</v>
      </c>
    </row>
    <row r="20" spans="1:12" x14ac:dyDescent="0.15">
      <c r="A20">
        <v>150</v>
      </c>
      <c r="B20">
        <v>1075.28731217515</v>
      </c>
      <c r="C20">
        <v>7.4167406525102804</v>
      </c>
      <c r="D20">
        <v>7.2974052447337598</v>
      </c>
      <c r="E20">
        <v>0</v>
      </c>
      <c r="I20">
        <v>150</v>
      </c>
      <c r="J20">
        <f>AVERAGE(B20:B25)</f>
        <v>1077.2862870032832</v>
      </c>
      <c r="K20">
        <f t="shared" ref="K20:L20" si="3">AVERAGE(C20:C25)</f>
        <v>7.4606650006428739</v>
      </c>
      <c r="L20">
        <f t="shared" si="3"/>
        <v>7.3053540995449202</v>
      </c>
    </row>
    <row r="21" spans="1:12" x14ac:dyDescent="0.15">
      <c r="A21">
        <v>150</v>
      </c>
      <c r="B21">
        <v>1080.44688838306</v>
      </c>
      <c r="C21">
        <v>8.1496807956723192</v>
      </c>
      <c r="D21">
        <v>7.7848143967772101</v>
      </c>
      <c r="E21">
        <v>1</v>
      </c>
      <c r="I21">
        <v>200</v>
      </c>
      <c r="J21">
        <f>AVERAGE(B26:B31)</f>
        <v>1081.0589798514184</v>
      </c>
      <c r="K21">
        <f t="shared" ref="K21:L21" si="4">AVERAGE(C26:C31)</f>
        <v>7.5120216473015651</v>
      </c>
      <c r="L21">
        <f t="shared" si="4"/>
        <v>7.3722203418249945</v>
      </c>
    </row>
    <row r="22" spans="1:12" x14ac:dyDescent="0.15">
      <c r="A22">
        <v>150</v>
      </c>
      <c r="B22">
        <v>1079.2568511966001</v>
      </c>
      <c r="C22">
        <v>7.3160926437006903</v>
      </c>
      <c r="D22">
        <v>7.2621192043248</v>
      </c>
      <c r="E22">
        <v>2</v>
      </c>
      <c r="I22">
        <v>250</v>
      </c>
      <c r="J22">
        <f>AVERAGE(B32:B37)</f>
        <v>1083.6387600942132</v>
      </c>
      <c r="K22">
        <f t="shared" ref="K22:L22" si="5">AVERAGE(C32:C37)</f>
        <v>7.8825895436794804</v>
      </c>
      <c r="L22">
        <f t="shared" si="5"/>
        <v>7.6713193394661507</v>
      </c>
    </row>
    <row r="23" spans="1:12" x14ac:dyDescent="0.15">
      <c r="A23">
        <v>150</v>
      </c>
      <c r="B23">
        <v>1077.36850403728</v>
      </c>
      <c r="C23">
        <v>7.2133783909001901</v>
      </c>
      <c r="D23">
        <v>7.0434495056741397</v>
      </c>
      <c r="E23">
        <v>3</v>
      </c>
      <c r="I23">
        <v>300</v>
      </c>
      <c r="J23">
        <f>AVERAGE(B39:B45)</f>
        <v>1085.4782549355243</v>
      </c>
      <c r="K23">
        <f t="shared" ref="K23:L23" si="6">AVERAGE(C39:C45)</f>
        <v>8.1416309362270347</v>
      </c>
      <c r="L23">
        <f t="shared" si="6"/>
        <v>7.9457549950555801</v>
      </c>
    </row>
    <row r="24" spans="1:12" x14ac:dyDescent="0.15">
      <c r="A24">
        <v>150</v>
      </c>
      <c r="B24">
        <v>1074.9549912868299</v>
      </c>
      <c r="C24">
        <v>7.3902278862752002</v>
      </c>
      <c r="D24">
        <v>7.2750859931143204</v>
      </c>
      <c r="E24">
        <v>4</v>
      </c>
      <c r="I24">
        <v>350</v>
      </c>
      <c r="J24">
        <f>AVERAGE(B46:B50)</f>
        <v>1086.889435952914</v>
      </c>
      <c r="K24">
        <f t="shared" ref="K24:L24" si="7">AVERAGE(C46:C50)</f>
        <v>8.3330991910828978</v>
      </c>
      <c r="L24">
        <f t="shared" si="7"/>
        <v>8.0772223983266755</v>
      </c>
    </row>
    <row r="25" spans="1:12" x14ac:dyDescent="0.15">
      <c r="A25">
        <v>150</v>
      </c>
      <c r="B25">
        <v>1076.40317494078</v>
      </c>
      <c r="C25">
        <v>7.2778696347985701</v>
      </c>
      <c r="D25">
        <v>7.1692502526452904</v>
      </c>
      <c r="E25">
        <v>5</v>
      </c>
      <c r="I25">
        <v>400</v>
      </c>
      <c r="J25">
        <f>AVERAGE(B51:B55)</f>
        <v>1090.922109008382</v>
      </c>
      <c r="K25">
        <f t="shared" ref="K25:L25" si="8">AVERAGE(C51:C55)</f>
        <v>8.5400951547072452</v>
      </c>
      <c r="L25">
        <f t="shared" si="8"/>
        <v>8.2370511148675725</v>
      </c>
    </row>
    <row r="26" spans="1:12" x14ac:dyDescent="0.15">
      <c r="A26">
        <v>200</v>
      </c>
      <c r="B26">
        <v>1079.4351413929401</v>
      </c>
      <c r="C26">
        <v>7.6147718778170601</v>
      </c>
      <c r="D26">
        <v>7.4724402891142701</v>
      </c>
      <c r="E26">
        <v>0</v>
      </c>
      <c r="I26">
        <v>450</v>
      </c>
      <c r="J26">
        <f>AVERAGE(B56:B59)</f>
        <v>1090.9204785492125</v>
      </c>
      <c r="K26">
        <f t="shared" ref="K26:L26" si="9">AVERAGE(C56:C59)</f>
        <v>8.59610257842232</v>
      </c>
      <c r="L26">
        <f t="shared" si="9"/>
        <v>8.2968511897036379</v>
      </c>
    </row>
    <row r="27" spans="1:12" x14ac:dyDescent="0.15">
      <c r="A27">
        <v>200</v>
      </c>
      <c r="B27">
        <v>1081.0352865597699</v>
      </c>
      <c r="C27">
        <v>7.5389551585728896</v>
      </c>
      <c r="D27">
        <v>7.4035834657113897</v>
      </c>
      <c r="E27">
        <v>1</v>
      </c>
      <c r="I27">
        <v>500</v>
      </c>
      <c r="J27">
        <f>AVERAGE(B60:B65)</f>
        <v>1093.1945580705985</v>
      </c>
      <c r="K27">
        <f t="shared" ref="K27:L27" si="10">AVERAGE(C60:C65)</f>
        <v>8.7710554436965165</v>
      </c>
      <c r="L27">
        <f t="shared" si="10"/>
        <v>8.4214854613010655</v>
      </c>
    </row>
    <row r="28" spans="1:12" x14ac:dyDescent="0.15">
      <c r="A28">
        <v>200</v>
      </c>
      <c r="B28">
        <v>1079.79517920321</v>
      </c>
      <c r="C28">
        <v>7.5530239870329199</v>
      </c>
      <c r="D28">
        <v>7.3716936514434002</v>
      </c>
      <c r="E28">
        <v>2</v>
      </c>
      <c r="I28">
        <v>600</v>
      </c>
      <c r="J28">
        <f>AVERAGE(B66:B69)</f>
        <v>1095.6087091733875</v>
      </c>
      <c r="K28">
        <f t="shared" ref="K28:L28" si="11">AVERAGE(C66:C69)</f>
        <v>9.0315706707302947</v>
      </c>
      <c r="L28">
        <f t="shared" si="11"/>
        <v>8.6046618139007816</v>
      </c>
    </row>
    <row r="29" spans="1:12" x14ac:dyDescent="0.15">
      <c r="A29">
        <v>200</v>
      </c>
      <c r="B29">
        <v>1078.9319244455601</v>
      </c>
      <c r="C29">
        <v>7.4688016611311303</v>
      </c>
      <c r="D29">
        <v>7.3572538466841602</v>
      </c>
      <c r="E29">
        <v>3</v>
      </c>
      <c r="I29">
        <v>700</v>
      </c>
      <c r="J29">
        <f>AVERAGE(B70:B74)</f>
        <v>1098.0397491259239</v>
      </c>
      <c r="K29">
        <f t="shared" ref="K29:L29" si="12">AVERAGE(C70:C74)</f>
        <v>9.4751661745265245</v>
      </c>
      <c r="L29">
        <f t="shared" si="12"/>
        <v>8.9697425149079031</v>
      </c>
    </row>
    <row r="30" spans="1:12" x14ac:dyDescent="0.15">
      <c r="A30">
        <v>200</v>
      </c>
      <c r="B30">
        <v>1083.3160033617601</v>
      </c>
      <c r="C30">
        <v>7.4688016611311303</v>
      </c>
      <c r="D30">
        <v>7.4021505446692997</v>
      </c>
      <c r="E30">
        <v>4</v>
      </c>
      <c r="I30">
        <v>800</v>
      </c>
      <c r="J30">
        <f>AVERAGE(B75:B80)</f>
        <v>1100.0702912466802</v>
      </c>
      <c r="K30">
        <f t="shared" ref="K30:L30" si="13">AVERAGE(C75:C80)</f>
        <v>9.630849633265532</v>
      </c>
      <c r="L30">
        <f t="shared" si="13"/>
        <v>9.0495020024522574</v>
      </c>
    </row>
    <row r="31" spans="1:12" x14ac:dyDescent="0.15">
      <c r="A31">
        <v>200</v>
      </c>
      <c r="B31">
        <v>1083.8403441452699</v>
      </c>
      <c r="C31">
        <v>7.4277755381242603</v>
      </c>
      <c r="D31">
        <v>7.2262002533274501</v>
      </c>
      <c r="E31">
        <v>5</v>
      </c>
      <c r="I31">
        <v>900</v>
      </c>
      <c r="J31">
        <f>AVERAGE(B81:B86)</f>
        <v>1103.57402419969</v>
      </c>
      <c r="K31">
        <f t="shared" ref="K31:L31" si="14">AVERAGE(C81:C86)</f>
        <v>10.038226889127484</v>
      </c>
      <c r="L31">
        <f t="shared" si="14"/>
        <v>9.3137993446028116</v>
      </c>
    </row>
    <row r="32" spans="1:12" x14ac:dyDescent="0.15">
      <c r="A32">
        <v>250</v>
      </c>
      <c r="B32">
        <v>1084.42573961005</v>
      </c>
      <c r="C32">
        <v>7.8775911119846604</v>
      </c>
      <c r="D32">
        <v>7.6495156216700799</v>
      </c>
      <c r="E32">
        <v>0</v>
      </c>
      <c r="I32">
        <v>1000</v>
      </c>
      <c r="J32">
        <f>AVERAGE(B87:B92)</f>
        <v>1106.2769482732735</v>
      </c>
      <c r="K32">
        <f t="shared" ref="K32:L32" si="15">AVERAGE(C87:C92)</f>
        <v>10.278204899916368</v>
      </c>
      <c r="L32">
        <f t="shared" si="15"/>
        <v>9.5153410359632939</v>
      </c>
    </row>
    <row r="33" spans="1:12" x14ac:dyDescent="0.15">
      <c r="A33">
        <v>250</v>
      </c>
      <c r="B33">
        <v>1085.2327181196199</v>
      </c>
      <c r="C33">
        <v>8.0104066132979703</v>
      </c>
      <c r="D33">
        <v>7.7900330285263202</v>
      </c>
      <c r="E33">
        <v>1</v>
      </c>
      <c r="I33">
        <v>1500</v>
      </c>
      <c r="J33">
        <f>AVERAGE(B93:B98)</f>
        <v>1118.2506445101365</v>
      </c>
      <c r="K33">
        <f t="shared" ref="K33:L33" si="16">AVERAGE(C93:C98)</f>
        <v>11.382590355666432</v>
      </c>
      <c r="L33">
        <f t="shared" si="16"/>
        <v>10.178590125546158</v>
      </c>
    </row>
    <row r="34" spans="1:12" x14ac:dyDescent="0.15">
      <c r="A34">
        <v>250</v>
      </c>
      <c r="B34">
        <v>1083.15721021631</v>
      </c>
      <c r="C34">
        <v>7.97266541954557</v>
      </c>
      <c r="D34">
        <v>7.7803834849495797</v>
      </c>
      <c r="E34">
        <v>2</v>
      </c>
      <c r="I34">
        <v>2000</v>
      </c>
      <c r="J34">
        <f>AVERAGE(B99:B103)</f>
        <v>1129.4636462793501</v>
      </c>
      <c r="K34">
        <f t="shared" ref="K34:L34" si="17">AVERAGE(C99:C103)</f>
        <v>12.402633509673318</v>
      </c>
      <c r="L34">
        <f t="shared" si="17"/>
        <v>10.765891093997659</v>
      </c>
    </row>
    <row r="35" spans="1:12" x14ac:dyDescent="0.15">
      <c r="A35">
        <v>250</v>
      </c>
      <c r="B35">
        <v>1082.6042919205699</v>
      </c>
      <c r="C35">
        <v>7.7541514626846899</v>
      </c>
      <c r="D35">
        <v>7.5031257219469802</v>
      </c>
      <c r="E35">
        <v>3</v>
      </c>
    </row>
    <row r="36" spans="1:12" x14ac:dyDescent="0.15">
      <c r="A36">
        <v>250</v>
      </c>
      <c r="B36">
        <v>1083.1976687885499</v>
      </c>
      <c r="C36">
        <v>7.9019019421462096</v>
      </c>
      <c r="D36">
        <v>7.6593850923361302</v>
      </c>
      <c r="E36">
        <v>4</v>
      </c>
      <c r="J36">
        <v>6.6148999999999996</v>
      </c>
    </row>
    <row r="37" spans="1:12" x14ac:dyDescent="0.15">
      <c r="A37">
        <v>250</v>
      </c>
      <c r="B37">
        <v>1083.21493191018</v>
      </c>
      <c r="C37">
        <v>7.7788207124177804</v>
      </c>
      <c r="D37">
        <v>7.6454730873678098</v>
      </c>
      <c r="E37">
        <v>5</v>
      </c>
      <c r="J37">
        <f>(J36-6.5472)/0.0053</f>
        <v>12.77358490566027</v>
      </c>
    </row>
    <row r="38" spans="1:12" x14ac:dyDescent="0.15">
      <c r="A38">
        <v>300</v>
      </c>
      <c r="B38">
        <v>1083.720901165</v>
      </c>
      <c r="C38">
        <v>7.9233870880321797</v>
      </c>
      <c r="D38">
        <v>7.82068831214219</v>
      </c>
      <c r="E38">
        <v>0</v>
      </c>
      <c r="I38" s="1">
        <v>2.9352E-2</v>
      </c>
    </row>
    <row r="39" spans="1:12" x14ac:dyDescent="0.15">
      <c r="A39">
        <v>300</v>
      </c>
      <c r="B39">
        <v>1084.6998294806499</v>
      </c>
      <c r="C39">
        <v>8.3212169470194493</v>
      </c>
      <c r="D39">
        <v>8.0137040090798095</v>
      </c>
      <c r="E39">
        <v>1</v>
      </c>
      <c r="I39" s="1">
        <v>1075.4000000000001</v>
      </c>
    </row>
    <row r="40" spans="1:12" x14ac:dyDescent="0.15">
      <c r="A40">
        <v>300</v>
      </c>
      <c r="B40">
        <v>1084.6970727134601</v>
      </c>
      <c r="C40">
        <v>8.0958425296671006</v>
      </c>
      <c r="D40">
        <v>7.9013661729845301</v>
      </c>
      <c r="E40">
        <v>2</v>
      </c>
    </row>
    <row r="41" spans="1:12" x14ac:dyDescent="0.15">
      <c r="A41">
        <v>300</v>
      </c>
      <c r="B41">
        <v>1086.3459453115099</v>
      </c>
      <c r="C41">
        <v>8.0947221311264705</v>
      </c>
      <c r="D41">
        <v>7.8882604327150601</v>
      </c>
      <c r="E41">
        <v>3</v>
      </c>
    </row>
    <row r="42" spans="1:12" x14ac:dyDescent="0.15">
      <c r="A42">
        <v>300</v>
      </c>
      <c r="B42">
        <v>1084.0527974259501</v>
      </c>
      <c r="C42">
        <v>7.9969681701841502</v>
      </c>
      <c r="D42">
        <v>7.9452496325910902</v>
      </c>
      <c r="E42">
        <v>4</v>
      </c>
    </row>
    <row r="43" spans="1:12" x14ac:dyDescent="0.15">
      <c r="A43">
        <v>300</v>
      </c>
      <c r="B43">
        <v>1085.36891417572</v>
      </c>
      <c r="C43">
        <v>8.0518051043796497</v>
      </c>
      <c r="D43">
        <v>7.9077997693500697</v>
      </c>
      <c r="E43">
        <v>5</v>
      </c>
    </row>
    <row r="44" spans="1:12" x14ac:dyDescent="0.15">
      <c r="A44">
        <v>300</v>
      </c>
      <c r="B44">
        <v>1083.33511193756</v>
      </c>
      <c r="C44">
        <v>8.2021848416301708</v>
      </c>
      <c r="D44">
        <v>7.92096469613948</v>
      </c>
      <c r="E44">
        <v>6</v>
      </c>
    </row>
    <row r="45" spans="1:12" x14ac:dyDescent="0.15">
      <c r="A45">
        <v>300</v>
      </c>
      <c r="B45">
        <v>1089.8481135038201</v>
      </c>
      <c r="C45">
        <v>8.2286768295822501</v>
      </c>
      <c r="D45">
        <v>8.0429402525290197</v>
      </c>
      <c r="E45">
        <v>7</v>
      </c>
    </row>
    <row r="46" spans="1:12" x14ac:dyDescent="0.15">
      <c r="A46">
        <v>350</v>
      </c>
      <c r="B46">
        <v>1088.82461045337</v>
      </c>
      <c r="C46">
        <v>8.2885884897161795</v>
      </c>
      <c r="D46">
        <v>8.0723746459431496</v>
      </c>
      <c r="E46">
        <v>0</v>
      </c>
    </row>
    <row r="47" spans="1:12" x14ac:dyDescent="0.15">
      <c r="A47">
        <v>350</v>
      </c>
      <c r="B47">
        <v>1085.2256151870799</v>
      </c>
      <c r="C47">
        <v>8.3573639197733893</v>
      </c>
      <c r="D47">
        <v>8.0891244699545002</v>
      </c>
      <c r="E47">
        <v>1</v>
      </c>
    </row>
    <row r="48" spans="1:12" x14ac:dyDescent="0.15">
      <c r="A48">
        <v>350</v>
      </c>
      <c r="B48">
        <v>1088.25303972865</v>
      </c>
      <c r="C48">
        <v>8.4013215290743304</v>
      </c>
      <c r="D48">
        <v>8.1295895995767093</v>
      </c>
      <c r="E48">
        <v>2</v>
      </c>
    </row>
    <row r="49" spans="1:5" x14ac:dyDescent="0.15">
      <c r="A49">
        <v>350</v>
      </c>
      <c r="B49">
        <v>1084.46351705303</v>
      </c>
      <c r="C49">
        <v>8.27659826375187</v>
      </c>
      <c r="D49">
        <v>8.04266351726789</v>
      </c>
      <c r="E49">
        <v>3</v>
      </c>
    </row>
    <row r="50" spans="1:5" x14ac:dyDescent="0.15">
      <c r="A50">
        <v>350</v>
      </c>
      <c r="B50">
        <v>1087.6803973424401</v>
      </c>
      <c r="C50">
        <v>8.3416237530987196</v>
      </c>
      <c r="D50">
        <v>8.0523597588911304</v>
      </c>
      <c r="E50">
        <v>4</v>
      </c>
    </row>
    <row r="51" spans="1:5" x14ac:dyDescent="0.15">
      <c r="A51">
        <v>400</v>
      </c>
      <c r="B51">
        <v>1089.3571875683699</v>
      </c>
      <c r="C51">
        <v>8.4850757157450207</v>
      </c>
      <c r="D51">
        <v>8.2387978894391392</v>
      </c>
      <c r="E51">
        <v>0</v>
      </c>
    </row>
    <row r="52" spans="1:5" x14ac:dyDescent="0.15">
      <c r="A52">
        <v>400</v>
      </c>
      <c r="B52">
        <v>1090.83057862121</v>
      </c>
      <c r="C52">
        <v>8.4493738077607894</v>
      </c>
      <c r="D52">
        <v>8.2010366737929292</v>
      </c>
      <c r="E52">
        <v>1</v>
      </c>
    </row>
    <row r="53" spans="1:5" x14ac:dyDescent="0.15">
      <c r="A53">
        <v>400</v>
      </c>
      <c r="B53">
        <v>1090.10770664145</v>
      </c>
      <c r="C53">
        <v>8.4248279146738803</v>
      </c>
      <c r="D53">
        <v>8.1067815897950304</v>
      </c>
      <c r="E53">
        <v>2</v>
      </c>
    </row>
    <row r="54" spans="1:5" x14ac:dyDescent="0.15">
      <c r="A54">
        <v>400</v>
      </c>
      <c r="B54">
        <v>1092.5731253635099</v>
      </c>
      <c r="C54">
        <v>8.5288042397803494</v>
      </c>
      <c r="D54">
        <v>8.1547891414708893</v>
      </c>
      <c r="E54">
        <v>3</v>
      </c>
    </row>
    <row r="55" spans="1:5" x14ac:dyDescent="0.15">
      <c r="A55">
        <v>400</v>
      </c>
      <c r="B55">
        <v>1091.7419468473699</v>
      </c>
      <c r="C55">
        <v>8.8123940955761793</v>
      </c>
      <c r="D55">
        <v>8.4838502798398707</v>
      </c>
      <c r="E55">
        <v>4</v>
      </c>
    </row>
    <row r="56" spans="1:5" x14ac:dyDescent="0.15">
      <c r="A56">
        <v>450</v>
      </c>
      <c r="B56">
        <v>1090.50046577071</v>
      </c>
      <c r="C56">
        <v>8.5711019456095805</v>
      </c>
      <c r="D56">
        <v>8.2707613637145503</v>
      </c>
      <c r="E56">
        <v>0</v>
      </c>
    </row>
    <row r="57" spans="1:5" x14ac:dyDescent="0.15">
      <c r="A57">
        <v>450</v>
      </c>
      <c r="B57">
        <v>1090.86616563763</v>
      </c>
      <c r="C57">
        <v>8.6261423566602993</v>
      </c>
      <c r="D57">
        <v>8.3392528264292007</v>
      </c>
      <c r="E57">
        <v>1</v>
      </c>
    </row>
    <row r="58" spans="1:5" x14ac:dyDescent="0.15">
      <c r="A58">
        <v>450</v>
      </c>
      <c r="B58">
        <v>1091.3310487189899</v>
      </c>
      <c r="C58">
        <v>8.6195005579511008</v>
      </c>
      <c r="D58">
        <v>8.3191520385931703</v>
      </c>
      <c r="E58">
        <v>2</v>
      </c>
    </row>
    <row r="59" spans="1:5" x14ac:dyDescent="0.15">
      <c r="A59">
        <v>450</v>
      </c>
      <c r="B59">
        <v>1090.98423406952</v>
      </c>
      <c r="C59">
        <v>8.5676654534682992</v>
      </c>
      <c r="D59">
        <v>8.2582385300776302</v>
      </c>
      <c r="E59">
        <v>3</v>
      </c>
    </row>
    <row r="60" spans="1:5" x14ac:dyDescent="0.15">
      <c r="A60">
        <v>500</v>
      </c>
      <c r="B60">
        <v>1089.0522745189701</v>
      </c>
      <c r="C60">
        <v>8.6960189634719907</v>
      </c>
      <c r="D60">
        <v>8.2748463698922805</v>
      </c>
      <c r="E60">
        <v>0</v>
      </c>
    </row>
    <row r="61" spans="1:5" x14ac:dyDescent="0.15">
      <c r="A61">
        <v>500</v>
      </c>
      <c r="B61">
        <v>1091.7088034216699</v>
      </c>
      <c r="C61">
        <v>8.7683462909708094</v>
      </c>
      <c r="D61">
        <v>8.4457286136020198</v>
      </c>
      <c r="E61">
        <v>1</v>
      </c>
    </row>
    <row r="62" spans="1:5" x14ac:dyDescent="0.15">
      <c r="A62">
        <v>500</v>
      </c>
      <c r="B62">
        <v>1094.6236765264</v>
      </c>
      <c r="C62">
        <v>8.6857382785255002</v>
      </c>
      <c r="D62">
        <v>8.3974161379733108</v>
      </c>
      <c r="E62">
        <v>2</v>
      </c>
    </row>
    <row r="63" spans="1:5" x14ac:dyDescent="0.15">
      <c r="A63">
        <v>500</v>
      </c>
      <c r="B63">
        <v>1095.6693930480401</v>
      </c>
      <c r="C63">
        <v>8.82165481456253</v>
      </c>
      <c r="D63">
        <v>8.50688494092085</v>
      </c>
      <c r="E63">
        <v>3</v>
      </c>
    </row>
    <row r="64" spans="1:5" x14ac:dyDescent="0.15">
      <c r="A64">
        <v>500</v>
      </c>
      <c r="B64">
        <v>1094.6932815837999</v>
      </c>
      <c r="C64">
        <v>8.8282817248573302</v>
      </c>
      <c r="D64">
        <v>8.4290605100291902</v>
      </c>
      <c r="E64">
        <v>4</v>
      </c>
    </row>
    <row r="65" spans="1:5" x14ac:dyDescent="0.15">
      <c r="A65">
        <v>500</v>
      </c>
      <c r="B65">
        <v>1093.41991932471</v>
      </c>
      <c r="C65">
        <v>8.8262925897909401</v>
      </c>
      <c r="D65">
        <v>8.4749761953887397</v>
      </c>
      <c r="E65">
        <v>5</v>
      </c>
    </row>
    <row r="66" spans="1:5" x14ac:dyDescent="0.15">
      <c r="A66">
        <v>600</v>
      </c>
      <c r="B66">
        <v>1094.1909076368499</v>
      </c>
      <c r="C66">
        <v>9.0104493956153107</v>
      </c>
      <c r="D66">
        <v>8.6899118720935995</v>
      </c>
      <c r="E66">
        <v>0</v>
      </c>
    </row>
    <row r="67" spans="1:5" x14ac:dyDescent="0.15">
      <c r="A67">
        <v>600</v>
      </c>
      <c r="B67">
        <v>1096.9657034572499</v>
      </c>
      <c r="C67">
        <v>9.0315947966861092</v>
      </c>
      <c r="D67">
        <v>8.4429967244068305</v>
      </c>
      <c r="E67">
        <v>1</v>
      </c>
    </row>
    <row r="68" spans="1:5" x14ac:dyDescent="0.15">
      <c r="A68">
        <v>600</v>
      </c>
      <c r="B68">
        <v>1097.1400756309099</v>
      </c>
      <c r="C68">
        <v>9.0146010200713906</v>
      </c>
      <c r="D68">
        <v>8.5842481669918005</v>
      </c>
      <c r="E68">
        <v>2</v>
      </c>
    </row>
    <row r="69" spans="1:5" x14ac:dyDescent="0.15">
      <c r="A69">
        <v>600</v>
      </c>
      <c r="B69">
        <v>1094.1381499685399</v>
      </c>
      <c r="C69">
        <v>9.0696374705483702</v>
      </c>
      <c r="D69">
        <v>8.7014904921108993</v>
      </c>
      <c r="E69">
        <v>3</v>
      </c>
    </row>
    <row r="70" spans="1:5" x14ac:dyDescent="0.15">
      <c r="A70">
        <v>700</v>
      </c>
      <c r="B70">
        <v>1099.0801444640001</v>
      </c>
      <c r="C70">
        <v>9.4684469703811995</v>
      </c>
      <c r="D70">
        <v>8.9150262865174099</v>
      </c>
      <c r="E70">
        <v>0</v>
      </c>
    </row>
    <row r="71" spans="1:5" x14ac:dyDescent="0.15">
      <c r="A71">
        <v>700</v>
      </c>
      <c r="B71">
        <v>1099.3521065269499</v>
      </c>
      <c r="C71">
        <v>9.3278031102585892</v>
      </c>
      <c r="D71">
        <v>8.9116447206539409</v>
      </c>
      <c r="E71">
        <v>1</v>
      </c>
    </row>
    <row r="72" spans="1:5" x14ac:dyDescent="0.15">
      <c r="A72">
        <v>700</v>
      </c>
      <c r="B72">
        <v>1096.62443567534</v>
      </c>
      <c r="C72">
        <v>9.4703687124449694</v>
      </c>
      <c r="D72">
        <v>9.0319423017728298</v>
      </c>
      <c r="E72">
        <v>2</v>
      </c>
    </row>
    <row r="73" spans="1:5" x14ac:dyDescent="0.15">
      <c r="A73">
        <v>700</v>
      </c>
      <c r="B73">
        <v>1099.91933686422</v>
      </c>
      <c r="C73">
        <v>9.9349117222471008</v>
      </c>
      <c r="D73">
        <v>9.27603033478238</v>
      </c>
      <c r="E73">
        <v>3</v>
      </c>
    </row>
    <row r="74" spans="1:5" x14ac:dyDescent="0.15">
      <c r="A74">
        <v>700</v>
      </c>
      <c r="B74">
        <v>1095.2227220991099</v>
      </c>
      <c r="C74">
        <v>9.1743003573007709</v>
      </c>
      <c r="D74">
        <v>8.7140689308129495</v>
      </c>
      <c r="E74">
        <v>4</v>
      </c>
    </row>
    <row r="75" spans="1:5" x14ac:dyDescent="0.15">
      <c r="A75">
        <v>800</v>
      </c>
      <c r="B75">
        <v>1103.8951455556301</v>
      </c>
      <c r="C75">
        <v>9.8334265517779809</v>
      </c>
      <c r="D75">
        <v>9.2819160816687099</v>
      </c>
      <c r="E75">
        <v>0</v>
      </c>
    </row>
    <row r="76" spans="1:5" x14ac:dyDescent="0.15">
      <c r="A76">
        <v>800</v>
      </c>
      <c r="B76">
        <v>1099.3364883392801</v>
      </c>
      <c r="C76">
        <v>9.5264723924606596</v>
      </c>
      <c r="D76">
        <v>8.8961233412491296</v>
      </c>
      <c r="E76">
        <v>1</v>
      </c>
    </row>
    <row r="77" spans="1:5" x14ac:dyDescent="0.15">
      <c r="A77">
        <v>800</v>
      </c>
      <c r="B77">
        <v>1098.81048620605</v>
      </c>
      <c r="C77">
        <v>9.6333118969990306</v>
      </c>
      <c r="D77">
        <v>9.0493531045136493</v>
      </c>
      <c r="E77">
        <v>2</v>
      </c>
    </row>
    <row r="78" spans="1:5" x14ac:dyDescent="0.15">
      <c r="A78">
        <v>800</v>
      </c>
      <c r="B78">
        <v>1096.989581244</v>
      </c>
      <c r="C78">
        <v>9.7138808493377002</v>
      </c>
      <c r="D78">
        <v>9.1104926578196395</v>
      </c>
      <c r="E78">
        <v>3</v>
      </c>
    </row>
    <row r="79" spans="1:5" x14ac:dyDescent="0.15">
      <c r="A79">
        <v>800</v>
      </c>
      <c r="B79">
        <v>1102.9518641131799</v>
      </c>
      <c r="C79">
        <v>9.8716277529482799</v>
      </c>
      <c r="D79">
        <v>9.2103595549823893</v>
      </c>
      <c r="E79">
        <v>4</v>
      </c>
    </row>
    <row r="80" spans="1:5" x14ac:dyDescent="0.15">
      <c r="A80">
        <v>800</v>
      </c>
      <c r="B80">
        <v>1098.4381820219401</v>
      </c>
      <c r="C80">
        <v>9.2063783560695391</v>
      </c>
      <c r="D80">
        <v>8.74876727448002</v>
      </c>
      <c r="E80">
        <v>5</v>
      </c>
    </row>
    <row r="81" spans="1:5" x14ac:dyDescent="0.15">
      <c r="A81">
        <v>900</v>
      </c>
      <c r="B81">
        <v>1103.5622342875999</v>
      </c>
      <c r="C81">
        <v>10.181813928293399</v>
      </c>
      <c r="D81">
        <v>9.3915112696119305</v>
      </c>
      <c r="E81">
        <v>0</v>
      </c>
    </row>
    <row r="82" spans="1:5" x14ac:dyDescent="0.15">
      <c r="A82">
        <v>900</v>
      </c>
      <c r="B82">
        <v>1104.36992586981</v>
      </c>
      <c r="C82">
        <v>10.0541891874011</v>
      </c>
      <c r="D82">
        <v>9.2118081690115101</v>
      </c>
      <c r="E82">
        <v>1</v>
      </c>
    </row>
    <row r="83" spans="1:5" x14ac:dyDescent="0.15">
      <c r="A83">
        <v>900</v>
      </c>
      <c r="B83">
        <v>1104.7226812700601</v>
      </c>
      <c r="C83">
        <v>10.039701715889199</v>
      </c>
      <c r="D83">
        <v>9.3696703496090308</v>
      </c>
      <c r="E83">
        <v>2</v>
      </c>
    </row>
    <row r="84" spans="1:5" x14ac:dyDescent="0.15">
      <c r="A84">
        <v>900</v>
      </c>
      <c r="B84">
        <v>1105.52128217376</v>
      </c>
      <c r="C84">
        <v>10.079327399723301</v>
      </c>
      <c r="D84">
        <v>9.4036086167627495</v>
      </c>
      <c r="E84">
        <v>3</v>
      </c>
    </row>
    <row r="85" spans="1:5" x14ac:dyDescent="0.15">
      <c r="A85">
        <v>900</v>
      </c>
      <c r="B85">
        <v>1101.4738052815501</v>
      </c>
      <c r="C85">
        <v>10.101498903968199</v>
      </c>
      <c r="D85">
        <v>9.4263823701496108</v>
      </c>
      <c r="E85">
        <v>4</v>
      </c>
    </row>
    <row r="86" spans="1:5" x14ac:dyDescent="0.15">
      <c r="A86">
        <v>900</v>
      </c>
      <c r="B86">
        <v>1101.79421631536</v>
      </c>
      <c r="C86">
        <v>9.7728301994897002</v>
      </c>
      <c r="D86">
        <v>9.0798152924720306</v>
      </c>
      <c r="E86">
        <v>5</v>
      </c>
    </row>
    <row r="87" spans="1:5" x14ac:dyDescent="0.15">
      <c r="A87">
        <v>1000</v>
      </c>
      <c r="B87">
        <v>1105.2106421022499</v>
      </c>
      <c r="C87">
        <v>10.0656376950239</v>
      </c>
      <c r="D87">
        <v>9.3647900031000901</v>
      </c>
      <c r="E87">
        <v>0</v>
      </c>
    </row>
    <row r="88" spans="1:5" x14ac:dyDescent="0.15">
      <c r="A88">
        <v>1000</v>
      </c>
      <c r="B88">
        <v>1105.81369469998</v>
      </c>
      <c r="C88">
        <v>10.314703556251599</v>
      </c>
      <c r="D88">
        <v>9.5307582576996506</v>
      </c>
      <c r="E88">
        <v>1</v>
      </c>
    </row>
    <row r="89" spans="1:5" x14ac:dyDescent="0.15">
      <c r="A89">
        <v>1000</v>
      </c>
      <c r="B89">
        <v>1104.90273747884</v>
      </c>
      <c r="C89">
        <v>10.389587830466899</v>
      </c>
      <c r="D89">
        <v>9.5225798181935808</v>
      </c>
      <c r="E89">
        <v>2</v>
      </c>
    </row>
    <row r="90" spans="1:5" x14ac:dyDescent="0.15">
      <c r="A90">
        <v>1000</v>
      </c>
      <c r="B90">
        <v>1107.46689184672</v>
      </c>
      <c r="C90">
        <v>10.264565314675099</v>
      </c>
      <c r="D90">
        <v>9.5707026665683994</v>
      </c>
      <c r="E90">
        <v>3</v>
      </c>
    </row>
    <row r="91" spans="1:5" x14ac:dyDescent="0.15">
      <c r="A91">
        <v>1000</v>
      </c>
      <c r="B91">
        <v>1109.12141609384</v>
      </c>
      <c r="C91">
        <v>10.2886337052319</v>
      </c>
      <c r="D91">
        <v>9.5864679795302603</v>
      </c>
      <c r="E91">
        <v>4</v>
      </c>
    </row>
    <row r="92" spans="1:5" x14ac:dyDescent="0.15">
      <c r="A92">
        <v>1000</v>
      </c>
      <c r="B92">
        <v>1105.1463074180101</v>
      </c>
      <c r="C92">
        <v>10.346101297848801</v>
      </c>
      <c r="D92">
        <v>9.5167474906877807</v>
      </c>
      <c r="E92">
        <v>5</v>
      </c>
    </row>
    <row r="93" spans="1:5" x14ac:dyDescent="0.15">
      <c r="A93">
        <v>1500</v>
      </c>
      <c r="B93">
        <v>1118.83672403879</v>
      </c>
      <c r="C93">
        <v>11.3483678049391</v>
      </c>
      <c r="D93">
        <v>10.2004210665933</v>
      </c>
      <c r="E93">
        <v>0</v>
      </c>
    </row>
    <row r="94" spans="1:5" x14ac:dyDescent="0.15">
      <c r="A94">
        <v>1500</v>
      </c>
      <c r="B94">
        <v>1120.13977892969</v>
      </c>
      <c r="C94">
        <v>11.4327110961712</v>
      </c>
      <c r="D94">
        <v>10.313302982796101</v>
      </c>
      <c r="E94">
        <v>1</v>
      </c>
    </row>
    <row r="95" spans="1:5" x14ac:dyDescent="0.15">
      <c r="A95">
        <v>1500</v>
      </c>
      <c r="B95">
        <v>1119.0926496104</v>
      </c>
      <c r="C95">
        <v>11.4490504884138</v>
      </c>
      <c r="D95">
        <v>10.283531179356901</v>
      </c>
      <c r="E95">
        <v>2</v>
      </c>
    </row>
    <row r="96" spans="1:5" x14ac:dyDescent="0.15">
      <c r="A96">
        <v>1500</v>
      </c>
      <c r="B96">
        <v>1117.17909698016</v>
      </c>
      <c r="C96">
        <v>11.578277706143799</v>
      </c>
      <c r="D96">
        <v>10.3677901347701</v>
      </c>
      <c r="E96">
        <v>3</v>
      </c>
    </row>
    <row r="97" spans="1:5" x14ac:dyDescent="0.15">
      <c r="A97">
        <v>1500</v>
      </c>
      <c r="B97">
        <v>1120.4178493849799</v>
      </c>
      <c r="C97">
        <v>11.312380417879501</v>
      </c>
      <c r="D97">
        <v>10.0718147993332</v>
      </c>
      <c r="E97">
        <v>4</v>
      </c>
    </row>
    <row r="98" spans="1:5" x14ac:dyDescent="0.15">
      <c r="A98">
        <v>1500</v>
      </c>
      <c r="B98">
        <v>1113.8377681167999</v>
      </c>
      <c r="C98">
        <v>11.1747546204512</v>
      </c>
      <c r="D98">
        <v>9.8346805904273502</v>
      </c>
      <c r="E98">
        <v>5</v>
      </c>
    </row>
    <row r="99" spans="1:5" x14ac:dyDescent="0.15">
      <c r="A99">
        <v>2000</v>
      </c>
      <c r="B99">
        <v>1129.1430704581201</v>
      </c>
      <c r="C99">
        <v>12.304011516125501</v>
      </c>
      <c r="D99">
        <v>10.754106143305799</v>
      </c>
      <c r="E99">
        <v>0</v>
      </c>
    </row>
    <row r="100" spans="1:5" x14ac:dyDescent="0.15">
      <c r="A100">
        <v>2000</v>
      </c>
      <c r="B100">
        <v>1131.10024798774</v>
      </c>
      <c r="C100">
        <v>12.1027830601908</v>
      </c>
      <c r="D100">
        <v>10.494404383881999</v>
      </c>
      <c r="E100">
        <v>1</v>
      </c>
    </row>
    <row r="101" spans="1:5" x14ac:dyDescent="0.15">
      <c r="A101">
        <v>2000</v>
      </c>
      <c r="B101">
        <v>1128.4627391302499</v>
      </c>
      <c r="C101">
        <v>12.511919950414001</v>
      </c>
      <c r="D101">
        <v>10.850225275556699</v>
      </c>
      <c r="E101">
        <v>2</v>
      </c>
    </row>
    <row r="102" spans="1:5" x14ac:dyDescent="0.15">
      <c r="A102">
        <v>2000</v>
      </c>
      <c r="B102">
        <v>1128.1013786544499</v>
      </c>
      <c r="C102">
        <v>12.275315969467201</v>
      </c>
      <c r="D102">
        <v>10.7365755337434</v>
      </c>
      <c r="E102">
        <v>3</v>
      </c>
    </row>
    <row r="103" spans="1:5" x14ac:dyDescent="0.15">
      <c r="A103">
        <v>2000</v>
      </c>
      <c r="B103">
        <v>1130.5107951661901</v>
      </c>
      <c r="C103">
        <v>12.819137052169101</v>
      </c>
      <c r="D103">
        <v>10.9941441335004</v>
      </c>
      <c r="E103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5" workbookViewId="0">
      <selection activeCell="J19" sqref="J19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12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12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12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  <c r="I5">
        <v>0</v>
      </c>
      <c r="J5">
        <f>AVERAGE(B2:B6)</f>
        <v>1075.964961587066</v>
      </c>
      <c r="K5">
        <f t="shared" ref="K5:L5" si="0">AVERAGE(C2:C6)</f>
        <v>6.7886855285873624</v>
      </c>
      <c r="L5">
        <f t="shared" si="0"/>
        <v>6.7727409240905612</v>
      </c>
    </row>
    <row r="6" spans="1:12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  <c r="I6">
        <v>50</v>
      </c>
      <c r="J6">
        <f>AVERAGE(B7:B11)</f>
        <v>1079.738904677112</v>
      </c>
      <c r="K6">
        <f t="shared" ref="K6:L6" si="1">AVERAGE(C7:C11)</f>
        <v>6.8190247740891277</v>
      </c>
      <c r="L6">
        <f t="shared" si="1"/>
        <v>6.7851678347768196</v>
      </c>
    </row>
    <row r="7" spans="1:12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  <c r="I7">
        <v>100</v>
      </c>
      <c r="J7">
        <f>AVERAGE(B13:B16)</f>
        <v>1082.2506892835199</v>
      </c>
      <c r="K7">
        <f t="shared" ref="K7:L7" si="2">AVERAGE(C13:C16)</f>
        <v>7.0473917322688582</v>
      </c>
      <c r="L7">
        <f t="shared" si="2"/>
        <v>6.9469384802636851</v>
      </c>
    </row>
    <row r="8" spans="1:12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  <c r="I8">
        <v>150</v>
      </c>
      <c r="J8">
        <f>AVERAGE(B18:B21)</f>
        <v>1082.7370369716975</v>
      </c>
      <c r="K8">
        <f t="shared" ref="K8:L8" si="3">AVERAGE(C18:C21)</f>
        <v>7.2755663569816553</v>
      </c>
      <c r="L8">
        <f t="shared" si="3"/>
        <v>7.1696268431842949</v>
      </c>
    </row>
    <row r="9" spans="1:12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  <c r="I9">
        <v>200</v>
      </c>
      <c r="J9">
        <f>AVERAGE(B22:B26)</f>
        <v>1085.4276037697618</v>
      </c>
      <c r="K9">
        <f t="shared" ref="K9:L9" si="4">AVERAGE(C22:C26)</f>
        <v>7.5042933630600412</v>
      </c>
      <c r="L9">
        <f t="shared" si="4"/>
        <v>7.4004925429768802</v>
      </c>
    </row>
    <row r="10" spans="1:12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  <c r="I10">
        <v>250</v>
      </c>
      <c r="J10">
        <f>AVERAGE(B28:B32)</f>
        <v>1087.7643841201661</v>
      </c>
      <c r="K10">
        <f t="shared" ref="K10:L10" si="5">AVERAGE(C28:C32)</f>
        <v>7.7228111788765075</v>
      </c>
      <c r="L10">
        <f t="shared" si="5"/>
        <v>7.5601599527970533</v>
      </c>
    </row>
    <row r="11" spans="1:12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  <c r="I11">
        <v>300</v>
      </c>
      <c r="J11">
        <f>AVERAGE(B33:B38)</f>
        <v>1089.6796361196516</v>
      </c>
      <c r="K11">
        <f t="shared" ref="K11:L11" si="6">AVERAGE(C33:C38)</f>
        <v>7.890880561008303</v>
      </c>
      <c r="L11">
        <f t="shared" si="6"/>
        <v>7.6922692619372528</v>
      </c>
    </row>
    <row r="12" spans="1:12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  <c r="I12">
        <v>350</v>
      </c>
      <c r="J12">
        <f>AVERAGE(B39:B46)</f>
        <v>1091.5258198563913</v>
      </c>
      <c r="K12">
        <f t="shared" ref="K12:L12" si="7">AVERAGE(C39:C46)</f>
        <v>8.1138151868437749</v>
      </c>
      <c r="L12">
        <f t="shared" si="7"/>
        <v>7.937734043028895</v>
      </c>
    </row>
    <row r="13" spans="1:12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  <c r="I13">
        <v>400</v>
      </c>
      <c r="J13">
        <f>AVERAGE(B47:B51)</f>
        <v>1092.390709785436</v>
      </c>
      <c r="K13">
        <f t="shared" ref="K13:L13" si="8">AVERAGE(C47:C51)</f>
        <v>8.2788796128973896</v>
      </c>
      <c r="L13">
        <f t="shared" si="8"/>
        <v>8.0720446560690071</v>
      </c>
    </row>
    <row r="14" spans="1:12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  <c r="I14">
        <v>500</v>
      </c>
      <c r="J14">
        <f>AVERAGE(B52:B57)</f>
        <v>1095.78757567509</v>
      </c>
      <c r="K14">
        <f t="shared" ref="K14:L14" si="9">AVERAGE(C52:C57)</f>
        <v>8.7056564231192812</v>
      </c>
      <c r="L14">
        <f t="shared" si="9"/>
        <v>8.3494297805654227</v>
      </c>
    </row>
    <row r="15" spans="1:12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12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10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10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  <c r="J18">
        <v>6.6189</v>
      </c>
    </row>
    <row r="19" spans="1:10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  <c r="J19">
        <f>(J18-6.6152)/0.0044</f>
        <v>0.84090909090914967</v>
      </c>
    </row>
    <row r="20" spans="1:10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10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10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10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10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10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10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10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10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10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10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10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10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2" workbookViewId="0">
      <selection activeCell="H4" sqref="H4:J20"/>
    </sheetView>
  </sheetViews>
  <sheetFormatPr defaultRowHeight="13.5" x14ac:dyDescent="0.15"/>
  <sheetData>
    <row r="1" spans="1:14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4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14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14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  <c r="H4">
        <v>0</v>
      </c>
      <c r="I4">
        <f>AVERAGE(B2:B6)</f>
        <v>1101.4125643008078</v>
      </c>
      <c r="J4">
        <f t="shared" ref="J4:K4" si="0">AVERAGE(C2:C6)</f>
        <v>6.9521006162178365</v>
      </c>
      <c r="K4">
        <f t="shared" si="0"/>
        <v>6.9297486756679563</v>
      </c>
    </row>
    <row r="5" spans="1:14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  <c r="H5">
        <v>50</v>
      </c>
      <c r="I5">
        <f>AVERAGE(B7:B11)</f>
        <v>1100.9870810017801</v>
      </c>
      <c r="J5">
        <f t="shared" ref="J5:K5" si="1">AVERAGE(C7:C11)</f>
        <v>7.0045859609708385</v>
      </c>
      <c r="K5">
        <f t="shared" si="1"/>
        <v>6.964765802920307</v>
      </c>
    </row>
    <row r="6" spans="1:14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  <c r="H6">
        <v>100</v>
      </c>
      <c r="I6">
        <f>AVERAGE(B12:B17)</f>
        <v>1104.6379388710036</v>
      </c>
      <c r="J6">
        <f t="shared" ref="J6:K6" si="2">AVERAGE(C12:C17)</f>
        <v>7.1849215496095438</v>
      </c>
      <c r="K6">
        <f t="shared" si="2"/>
        <v>7.1122971934324859</v>
      </c>
    </row>
    <row r="7" spans="1:14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  <c r="H7">
        <v>150</v>
      </c>
      <c r="I7">
        <f>AVERAGE(B18:B22)</f>
        <v>1105.301120900406</v>
      </c>
      <c r="J7">
        <f t="shared" ref="J7:K7" si="3">AVERAGE(C18:C22)</f>
        <v>7.4403321397072464</v>
      </c>
      <c r="K7">
        <f t="shared" si="3"/>
        <v>7.2981090550582479</v>
      </c>
    </row>
    <row r="8" spans="1:14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  <c r="H8">
        <v>200</v>
      </c>
      <c r="I8">
        <f>AVERAGE(B23:B27)</f>
        <v>1107.0156104619159</v>
      </c>
      <c r="J8">
        <f t="shared" ref="J8:K8" si="4">AVERAGE(C23:C27)</f>
        <v>7.6669774764798699</v>
      </c>
      <c r="K8">
        <f t="shared" si="4"/>
        <v>7.5401679343439749</v>
      </c>
      <c r="N8">
        <v>6.7910000000000004</v>
      </c>
    </row>
    <row r="9" spans="1:14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  <c r="H9">
        <v>250</v>
      </c>
      <c r="I9">
        <f>AVERAGE(B28:B32)</f>
        <v>1110.569063948418</v>
      </c>
      <c r="J9">
        <f t="shared" ref="J9:K9" si="5">AVERAGE(C28:C32)</f>
        <v>7.8788994257925165</v>
      </c>
      <c r="K9">
        <f t="shared" si="5"/>
        <v>7.7355719379743109</v>
      </c>
      <c r="N9">
        <f>(N8-6.7871)/0.0044</f>
        <v>0.88636363636379101</v>
      </c>
    </row>
    <row r="10" spans="1:14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  <c r="H10">
        <v>300</v>
      </c>
      <c r="I10">
        <f>AVERAGE(B33:B37)</f>
        <v>1112.3553872561981</v>
      </c>
      <c r="J10">
        <f t="shared" ref="J10:K10" si="6">AVERAGE(C33:C37)</f>
        <v>8.0408893274256883</v>
      </c>
      <c r="K10">
        <f t="shared" si="6"/>
        <v>7.9299566135277528</v>
      </c>
    </row>
    <row r="11" spans="1:14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  <c r="H11">
        <v>350</v>
      </c>
      <c r="I11">
        <f>AVERAGE(B38:B42)</f>
        <v>1112.333315784756</v>
      </c>
      <c r="J11">
        <f t="shared" ref="J11:K11" si="7">AVERAGE(C38:C42)</f>
        <v>8.2530228184513881</v>
      </c>
      <c r="K11">
        <f t="shared" si="7"/>
        <v>8.060290776602109</v>
      </c>
    </row>
    <row r="12" spans="1:14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  <c r="H12">
        <v>400</v>
      </c>
      <c r="I12">
        <f>AVERAGE(B43:B48)</f>
        <v>1112.43340256941</v>
      </c>
      <c r="J12">
        <f t="shared" ref="J12:K12" si="8">AVERAGE(C43:C48)</f>
        <v>8.4325876306529839</v>
      </c>
      <c r="K12">
        <f t="shared" si="8"/>
        <v>8.1491792494428115</v>
      </c>
    </row>
    <row r="13" spans="1:14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  <c r="H13">
        <v>500</v>
      </c>
      <c r="I13">
        <f>AVERAGE(B49:B53)</f>
        <v>1116.3581388335981</v>
      </c>
      <c r="J13">
        <f t="shared" ref="J13:K13" si="9">AVERAGE(C49:C53)</f>
        <v>8.8367492878360956</v>
      </c>
      <c r="K13">
        <f t="shared" si="9"/>
        <v>8.4923769978053656</v>
      </c>
    </row>
    <row r="14" spans="1:14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  <c r="H14">
        <v>600</v>
      </c>
      <c r="I14">
        <f>AVERAGE(B54:B59)</f>
        <v>1120.8950095643283</v>
      </c>
      <c r="J14">
        <f t="shared" ref="J14:K14" si="10">AVERAGE(C54:C59)</f>
        <v>9.0924131495295537</v>
      </c>
      <c r="K14">
        <f t="shared" si="10"/>
        <v>8.747718494732883</v>
      </c>
    </row>
    <row r="15" spans="1:14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  <c r="H15">
        <v>700</v>
      </c>
      <c r="I15">
        <f>AVERAGE(B60:B64)</f>
        <v>1124.142460515518</v>
      </c>
      <c r="J15">
        <f t="shared" ref="J15:K15" si="11">AVERAGE(C60:C64)</f>
        <v>9.4030648525763532</v>
      </c>
      <c r="K15">
        <f t="shared" si="11"/>
        <v>8.9639459740012981</v>
      </c>
    </row>
    <row r="16" spans="1:14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  <c r="H16">
        <v>800</v>
      </c>
      <c r="I16">
        <f>AVERAGE(B65:B70)</f>
        <v>1125.505591458415</v>
      </c>
      <c r="J16">
        <f t="shared" ref="J16:K16" si="12">AVERAGE(C65:C70)</f>
        <v>9.8835977286699226</v>
      </c>
      <c r="K16">
        <f t="shared" si="12"/>
        <v>9.3112840925290143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  <c r="H17">
        <v>900</v>
      </c>
      <c r="I17">
        <f>AVERAGE(B71:B75)</f>
        <v>1127.5765012067161</v>
      </c>
      <c r="J17">
        <f t="shared" ref="J17:K17" si="13">AVERAGE(C71:C75)</f>
        <v>10.127046733082244</v>
      </c>
      <c r="K17">
        <f t="shared" si="13"/>
        <v>9.3725682440530385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  <c r="H18">
        <v>1000</v>
      </c>
      <c r="I18">
        <f>AVERAGE(B76:B81)</f>
        <v>1131.2186023312386</v>
      </c>
      <c r="J18">
        <f t="shared" ref="J18:K18" si="14">AVERAGE(C76:C81)</f>
        <v>10.420419968189718</v>
      </c>
      <c r="K18">
        <f t="shared" si="14"/>
        <v>9.662470612456886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  <c r="H19">
        <v>1500</v>
      </c>
      <c r="I19">
        <f>AVERAGE(B82:B88)</f>
        <v>1141.0585811861872</v>
      </c>
      <c r="J19">
        <f t="shared" ref="J19:K19" si="15">AVERAGE(C82:C88)</f>
        <v>11.500420201798315</v>
      </c>
      <c r="K19">
        <f t="shared" si="15"/>
        <v>10.301383713164615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H20">
        <v>2000</v>
      </c>
      <c r="I20">
        <f>AVERAGE(B89:B94)</f>
        <v>1150.8732354972783</v>
      </c>
      <c r="J20">
        <f t="shared" ref="J20:K20" si="16">AVERAGE(C89:C94)</f>
        <v>12.333995092149481</v>
      </c>
      <c r="K20">
        <f t="shared" si="16"/>
        <v>10.8590462721167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6" workbookViewId="0">
      <selection activeCell="H22" sqref="H22:J34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  <c r="F1" s="14" t="s">
        <v>186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11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11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11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11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11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11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  <c r="H22">
        <v>0</v>
      </c>
      <c r="I22">
        <f>AVERAGE(B2:B6)</f>
        <v>1112.997743198024</v>
      </c>
      <c r="J22">
        <f t="shared" ref="J22:K22" si="0">AVERAGE(C2:C6)</f>
        <v>7.0204406631327014</v>
      </c>
      <c r="K22">
        <f t="shared" si="0"/>
        <v>7.0017469045451204</v>
      </c>
    </row>
    <row r="23" spans="1:11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  <c r="H23">
        <v>200</v>
      </c>
      <c r="I23">
        <f>AVERAGE(B7:B12)</f>
        <v>1109.5417348532051</v>
      </c>
      <c r="K23">
        <f t="shared" ref="K23" si="1">AVERAGE(D7:D12)</f>
        <v>7.5963915166781355</v>
      </c>
    </row>
    <row r="24" spans="1:11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  <c r="H24">
        <v>250</v>
      </c>
      <c r="I24">
        <f>AVERAGE(B13:B18)</f>
        <v>1111.8191219101416</v>
      </c>
      <c r="J24">
        <f t="shared" ref="J24:K24" si="2">AVERAGE(C13:C18)</f>
        <v>7.7955380113917734</v>
      </c>
      <c r="K24">
        <f t="shared" si="2"/>
        <v>7.6089033473808234</v>
      </c>
    </row>
    <row r="25" spans="1:11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  <c r="H25">
        <v>300</v>
      </c>
      <c r="I25">
        <f>AVERAGE(B19:B24)</f>
        <v>1116.2762223872032</v>
      </c>
      <c r="J25">
        <f t="shared" ref="J25:K25" si="3">AVERAGE(C19:C24)</f>
        <v>8.0607042336844774</v>
      </c>
      <c r="K25">
        <f t="shared" si="3"/>
        <v>7.891093069356014</v>
      </c>
    </row>
    <row r="26" spans="1:11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  <c r="H26">
        <v>350</v>
      </c>
      <c r="I26">
        <f>AVERAGE(B25:B29)</f>
        <v>1117.649397666404</v>
      </c>
      <c r="J26">
        <f t="shared" ref="J26:K26" si="4">AVERAGE(C25:C29)</f>
        <v>8.352933678678232</v>
      </c>
      <c r="K26">
        <f t="shared" si="4"/>
        <v>8.1691971548271152</v>
      </c>
    </row>
    <row r="27" spans="1:11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  <c r="H27">
        <v>400</v>
      </c>
      <c r="I27">
        <f>AVERAGE(B30:B34)</f>
        <v>1119.9562363713001</v>
      </c>
      <c r="J27">
        <f t="shared" ref="J27:K27" si="5">AVERAGE(C30:C34)</f>
        <v>8.5530093181790736</v>
      </c>
      <c r="K27">
        <f t="shared" si="5"/>
        <v>8.2970006332919564</v>
      </c>
    </row>
    <row r="28" spans="1:11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  <c r="H28">
        <v>500</v>
      </c>
      <c r="I28">
        <f>AVERAGE(B35:B39)</f>
        <v>1125.0875352321898</v>
      </c>
      <c r="J28">
        <f t="shared" ref="J28:K28" si="6">AVERAGE(C35:C39)</f>
        <v>8.8521913192583224</v>
      </c>
      <c r="K28">
        <f t="shared" si="6"/>
        <v>8.5640104585448746</v>
      </c>
    </row>
    <row r="29" spans="1:11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  <c r="H29">
        <v>800</v>
      </c>
      <c r="I29">
        <f>AVERAGE(B40:B44)</f>
        <v>1137.0173182903759</v>
      </c>
      <c r="J29">
        <f t="shared" ref="J29:K29" si="7">AVERAGE(C40:C44)</f>
        <v>9.8723045006752415</v>
      </c>
      <c r="K29">
        <f t="shared" si="7"/>
        <v>9.3077021418095942</v>
      </c>
    </row>
    <row r="30" spans="1:11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  <c r="H30">
        <v>1000</v>
      </c>
      <c r="I30">
        <f>AVERAGE(B45:B49)</f>
        <v>1145.56151990686</v>
      </c>
      <c r="J30">
        <f t="shared" ref="J30:K30" si="8">AVERAGE(C45:C49)</f>
        <v>10.297849855035981</v>
      </c>
      <c r="K30">
        <f t="shared" si="8"/>
        <v>9.6219638485729906</v>
      </c>
    </row>
    <row r="31" spans="1:11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  <c r="H31">
        <v>1200</v>
      </c>
      <c r="I31">
        <f>AVERAGE(B50:B54)</f>
        <v>1149.670657550836</v>
      </c>
      <c r="J31">
        <f t="shared" ref="J31:K31" si="9">AVERAGE(C50:C54)</f>
        <v>11.096083350127159</v>
      </c>
      <c r="K31">
        <f t="shared" si="9"/>
        <v>10.050453014163455</v>
      </c>
    </row>
    <row r="32" spans="1:11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  <c r="H32">
        <v>1500</v>
      </c>
      <c r="I32">
        <f>AVERAGE(B55:B60)</f>
        <v>1159.0433681202919</v>
      </c>
      <c r="J32">
        <f t="shared" ref="J32:K32" si="10">AVERAGE(C55:C60)</f>
        <v>11.5586990303507</v>
      </c>
      <c r="K32">
        <f t="shared" si="10"/>
        <v>10.359086446182483</v>
      </c>
    </row>
    <row r="33" spans="1:11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  <c r="H33">
        <v>1800</v>
      </c>
      <c r="I33">
        <f>AVERAGE(B61:B65)</f>
        <v>1167.2470849369299</v>
      </c>
      <c r="J33">
        <f t="shared" ref="J33:K33" si="11">AVERAGE(C61:C65)</f>
        <v>12.276576055139341</v>
      </c>
      <c r="K33">
        <f t="shared" si="11"/>
        <v>10.74895990334322</v>
      </c>
    </row>
    <row r="34" spans="1:11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  <c r="H34">
        <v>2000</v>
      </c>
      <c r="I34">
        <f>AVERAGE(B66:B71)</f>
        <v>1174.0952553097584</v>
      </c>
      <c r="J34">
        <f t="shared" ref="J34:K34" si="12">AVERAGE(C66:C71)</f>
        <v>12.621206275862216</v>
      </c>
      <c r="K34">
        <f t="shared" si="12"/>
        <v>11.011523776637</v>
      </c>
    </row>
    <row r="35" spans="1:11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11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  <c r="J36">
        <v>6.7481</v>
      </c>
    </row>
    <row r="37" spans="1:11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  <c r="J37">
        <f>(J36-6.6558)/0.0051</f>
        <v>18.098039215686239</v>
      </c>
    </row>
    <row r="38" spans="1:11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11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11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11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11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11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11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11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11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11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11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hyperlinks>
    <hyperlink ref="F1" location="目录!A1" display="back"/>
  </hyperlinks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" workbookViewId="0">
      <selection activeCell="F31" sqref="F31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127.84604884534799</v>
      </c>
      <c r="C2">
        <v>6.87336133849369</v>
      </c>
      <c r="D2">
        <v>6.8642803156018299</v>
      </c>
    </row>
    <row r="3" spans="1:4" x14ac:dyDescent="0.15">
      <c r="A3">
        <v>0</v>
      </c>
      <c r="B3">
        <v>126.389083444901</v>
      </c>
      <c r="C3">
        <v>6.7573812786693104</v>
      </c>
      <c r="D3">
        <v>6.7563522179771001</v>
      </c>
    </row>
    <row r="4" spans="1:4" x14ac:dyDescent="0.15">
      <c r="A4">
        <v>0</v>
      </c>
      <c r="B4">
        <v>127.044444245367</v>
      </c>
      <c r="C4">
        <v>6.7481284987634602</v>
      </c>
      <c r="D4">
        <v>6.7221209240695003</v>
      </c>
    </row>
    <row r="5" spans="1:4" x14ac:dyDescent="0.15">
      <c r="A5">
        <v>0</v>
      </c>
      <c r="B5">
        <v>126.688795658944</v>
      </c>
      <c r="C5">
        <v>6.7483339020703799</v>
      </c>
      <c r="D5">
        <v>6.7446381280792602</v>
      </c>
    </row>
    <row r="6" spans="1:4" x14ac:dyDescent="0.15">
      <c r="A6">
        <v>0</v>
      </c>
      <c r="B6">
        <v>126.89307740792999</v>
      </c>
      <c r="C6">
        <v>6.7538834667107901</v>
      </c>
      <c r="D6">
        <v>6.7475123471246299</v>
      </c>
    </row>
    <row r="7" spans="1:4" x14ac:dyDescent="0.15">
      <c r="A7">
        <v>0</v>
      </c>
      <c r="B7">
        <v>123.46255874419499</v>
      </c>
      <c r="C7">
        <v>6.6302022479934504</v>
      </c>
      <c r="D7">
        <v>6.5763654519082797</v>
      </c>
    </row>
    <row r="8" spans="1:4" x14ac:dyDescent="0.15">
      <c r="A8">
        <v>0</v>
      </c>
      <c r="B8">
        <v>126.129967539982</v>
      </c>
      <c r="C8">
        <v>6.73971531662992</v>
      </c>
      <c r="D8">
        <v>6.7104986793021597</v>
      </c>
    </row>
    <row r="9" spans="1:4" x14ac:dyDescent="0.15">
      <c r="A9">
        <v>0</v>
      </c>
      <c r="B9">
        <v>124.636263759965</v>
      </c>
      <c r="C9">
        <v>6.6372042564967</v>
      </c>
      <c r="D9">
        <v>6.6202189214074103</v>
      </c>
    </row>
    <row r="10" spans="1:4" x14ac:dyDescent="0.15">
      <c r="A10">
        <v>0</v>
      </c>
      <c r="B10">
        <v>125.064769652979</v>
      </c>
      <c r="C10">
        <v>6.7011419494557503</v>
      </c>
      <c r="D10">
        <v>6.6709719431420904</v>
      </c>
    </row>
    <row r="11" spans="1:4" x14ac:dyDescent="0.15">
      <c r="A11">
        <v>0</v>
      </c>
      <c r="B11">
        <v>124.22622692585701</v>
      </c>
      <c r="C11">
        <v>6.6240098826001104</v>
      </c>
      <c r="D11">
        <v>6.6136424750880698</v>
      </c>
    </row>
    <row r="12" spans="1:4" x14ac:dyDescent="0.15">
      <c r="A12">
        <v>0</v>
      </c>
      <c r="B12">
        <v>125.848319404965</v>
      </c>
      <c r="C12">
        <v>6.7280459549676701</v>
      </c>
      <c r="D12">
        <v>6.7045975234333604</v>
      </c>
    </row>
    <row r="13" spans="1:4" x14ac:dyDescent="0.15">
      <c r="A13">
        <v>0</v>
      </c>
      <c r="B13">
        <v>125.725907169563</v>
      </c>
      <c r="C13">
        <v>6.7372560018632202</v>
      </c>
      <c r="D13">
        <v>6.7239588618568504</v>
      </c>
    </row>
    <row r="14" spans="1:4" x14ac:dyDescent="0.15">
      <c r="A14">
        <v>0</v>
      </c>
      <c r="B14">
        <v>124.657428255093</v>
      </c>
      <c r="C14">
        <v>6.6625053751802996</v>
      </c>
      <c r="D14">
        <v>6.6568701524176896</v>
      </c>
    </row>
    <row r="15" spans="1:4" x14ac:dyDescent="0.15">
      <c r="A15">
        <v>100</v>
      </c>
      <c r="B15">
        <v>125.280000062067</v>
      </c>
      <c r="C15">
        <v>6.6911971220556898</v>
      </c>
      <c r="D15">
        <v>6.6750094508182203</v>
      </c>
    </row>
    <row r="16" spans="1:4" x14ac:dyDescent="0.15">
      <c r="A16">
        <v>100</v>
      </c>
      <c r="B16">
        <v>125.877851143759</v>
      </c>
      <c r="C16">
        <v>7.0423503877022799</v>
      </c>
      <c r="D16">
        <v>7.0012241232894699</v>
      </c>
    </row>
    <row r="17" spans="1:12" x14ac:dyDescent="0.15">
      <c r="A17">
        <v>100</v>
      </c>
      <c r="B17">
        <v>125.426694706178</v>
      </c>
      <c r="C17">
        <v>6.9169175700177403</v>
      </c>
      <c r="D17">
        <v>6.8877608956754397</v>
      </c>
    </row>
    <row r="18" spans="1:12" x14ac:dyDescent="0.15">
      <c r="A18">
        <v>100</v>
      </c>
      <c r="B18">
        <v>126.28502500531501</v>
      </c>
      <c r="C18">
        <v>7.0254590038092797</v>
      </c>
      <c r="D18">
        <v>6.9999179744618703</v>
      </c>
    </row>
    <row r="19" spans="1:12" x14ac:dyDescent="0.15">
      <c r="A19">
        <v>100</v>
      </c>
      <c r="B19">
        <v>127.452567187301</v>
      </c>
      <c r="C19">
        <v>7.0040554607507701</v>
      </c>
      <c r="D19">
        <v>6.9812395472684603</v>
      </c>
    </row>
    <row r="20" spans="1:12" x14ac:dyDescent="0.15">
      <c r="A20">
        <v>100</v>
      </c>
      <c r="B20">
        <v>126.564567079973</v>
      </c>
      <c r="C20">
        <v>6.8737841741301899</v>
      </c>
      <c r="D20">
        <v>6.8413456926322098</v>
      </c>
    </row>
    <row r="21" spans="1:12" x14ac:dyDescent="0.15">
      <c r="A21">
        <v>150</v>
      </c>
      <c r="B21">
        <v>126.603590836008</v>
      </c>
      <c r="C21">
        <v>7.1325170338628796</v>
      </c>
      <c r="D21">
        <v>7.06085258968898</v>
      </c>
    </row>
    <row r="22" spans="1:12" x14ac:dyDescent="0.15">
      <c r="A22">
        <v>150</v>
      </c>
      <c r="B22">
        <v>127.927783713365</v>
      </c>
      <c r="C22">
        <v>7.2568047544137899</v>
      </c>
      <c r="D22">
        <v>7.1944439199372603</v>
      </c>
    </row>
    <row r="23" spans="1:12" x14ac:dyDescent="0.15">
      <c r="A23">
        <v>150</v>
      </c>
      <c r="B23">
        <v>127.451811746774</v>
      </c>
      <c r="C23">
        <v>7.2466560657423296</v>
      </c>
      <c r="D23">
        <v>7.16337009941169</v>
      </c>
      <c r="I23">
        <v>0</v>
      </c>
      <c r="J23">
        <f>AVERAGE(B2:B14)</f>
        <v>125.73945315808376</v>
      </c>
      <c r="K23">
        <f>AVERAGE(C2:C14)</f>
        <v>6.7185514976842118</v>
      </c>
      <c r="L23">
        <f>AVERAGE(D2:D14)</f>
        <v>6.7009252262621732</v>
      </c>
    </row>
    <row r="24" spans="1:12" x14ac:dyDescent="0.15">
      <c r="A24">
        <v>150</v>
      </c>
      <c r="B24">
        <v>127.25528057425601</v>
      </c>
      <c r="C24">
        <v>7.2685977593318798</v>
      </c>
      <c r="D24">
        <v>7.2466560657423296</v>
      </c>
      <c r="I24">
        <v>100</v>
      </c>
      <c r="J24">
        <f>AVERAGE(B15:B20)</f>
        <v>126.14778419743216</v>
      </c>
      <c r="K24">
        <f>AVERAGE(C15:C20)</f>
        <v>6.9256272864109905</v>
      </c>
      <c r="L24">
        <f>AVERAGE(D15:D20)</f>
        <v>6.8977496140242787</v>
      </c>
    </row>
    <row r="25" spans="1:12" x14ac:dyDescent="0.15">
      <c r="A25">
        <v>150</v>
      </c>
      <c r="B25">
        <v>127.56947269039399</v>
      </c>
      <c r="C25">
        <v>7.21749557700634</v>
      </c>
      <c r="D25">
        <v>7.1735523281026099</v>
      </c>
      <c r="I25">
        <v>150</v>
      </c>
      <c r="J25">
        <f>AVERAGE(B21:B26)</f>
        <v>127.29981641394033</v>
      </c>
      <c r="K25">
        <f>AVERAGE(C21:C26)</f>
        <v>7.2160882936398663</v>
      </c>
      <c r="L25">
        <f>AVERAGE(D21:D26)</f>
        <v>7.1648218559421535</v>
      </c>
    </row>
    <row r="26" spans="1:12" x14ac:dyDescent="0.15">
      <c r="A26">
        <v>150</v>
      </c>
      <c r="B26">
        <v>126.990958922845</v>
      </c>
      <c r="C26">
        <v>7.1744585714819804</v>
      </c>
      <c r="D26">
        <v>7.1500561327700503</v>
      </c>
      <c r="I26">
        <v>200</v>
      </c>
      <c r="J26">
        <f>AVERAGE(B27:B37)</f>
        <v>129.06681145154297</v>
      </c>
      <c r="K26">
        <f>AVERAGE(C27:C37)</f>
        <v>7.6300440640200913</v>
      </c>
      <c r="L26">
        <f>AVERAGE(D27:D37)</f>
        <v>7.5209095717034948</v>
      </c>
    </row>
    <row r="27" spans="1:12" x14ac:dyDescent="0.15">
      <c r="A27">
        <v>200</v>
      </c>
      <c r="B27">
        <v>129.73546718708101</v>
      </c>
      <c r="C27">
        <v>7.8065128268642097</v>
      </c>
      <c r="D27">
        <v>7.6238087005381097</v>
      </c>
      <c r="I27">
        <v>250</v>
      </c>
      <c r="J27">
        <f>AVERAGE(B38:B49)</f>
        <v>129.58106546972908</v>
      </c>
      <c r="K27">
        <f>AVERAGE(C38:C49)</f>
        <v>7.7913293868706992</v>
      </c>
      <c r="L27">
        <f>AVERAGE(D38:D49)</f>
        <v>7.6094948668546891</v>
      </c>
    </row>
    <row r="28" spans="1:12" x14ac:dyDescent="0.15">
      <c r="A28">
        <v>200</v>
      </c>
      <c r="B28">
        <v>129.284964292675</v>
      </c>
      <c r="C28">
        <v>7.5716053132718102</v>
      </c>
      <c r="D28">
        <v>7.4734111049938097</v>
      </c>
      <c r="I28">
        <v>300</v>
      </c>
      <c r="J28">
        <f>AVERAGE(B50:B55)</f>
        <v>131.381228736856</v>
      </c>
      <c r="K28">
        <f>AVERAGE(C50:C55)</f>
        <v>8.0607042336844774</v>
      </c>
      <c r="L28">
        <f>AVERAGE(D50:D55)</f>
        <v>7.891093069356014</v>
      </c>
    </row>
    <row r="29" spans="1:12" x14ac:dyDescent="0.15">
      <c r="A29">
        <v>200</v>
      </c>
      <c r="B29">
        <v>130.296556318928</v>
      </c>
      <c r="C29">
        <v>7.8101835121507399</v>
      </c>
      <c r="D29">
        <v>7.7044613601886303</v>
      </c>
      <c r="I29">
        <v>350</v>
      </c>
      <c r="J29">
        <f>AVERAGE(B56:B60)</f>
        <v>132.16570854219302</v>
      </c>
      <c r="K29">
        <f>AVERAGE(C56:C60)</f>
        <v>8.352933678678232</v>
      </c>
      <c r="L29">
        <f>AVERAGE(D56:D60)</f>
        <v>8.1691971548271152</v>
      </c>
    </row>
    <row r="30" spans="1:12" x14ac:dyDescent="0.15">
      <c r="A30">
        <v>200</v>
      </c>
      <c r="B30">
        <v>129.97654943625801</v>
      </c>
      <c r="C30">
        <v>7.7469071827413698</v>
      </c>
      <c r="D30">
        <v>7.6165275657352502</v>
      </c>
      <c r="I30">
        <v>400</v>
      </c>
      <c r="J30">
        <f>AVERAGE(B61:B65)</f>
        <v>132.9464539102004</v>
      </c>
      <c r="K30">
        <f>AVERAGE(C61:C65)</f>
        <v>8.5530093181790736</v>
      </c>
      <c r="L30">
        <f>AVERAGE(D61:D65)</f>
        <v>8.2970006332919564</v>
      </c>
    </row>
    <row r="31" spans="1:12" x14ac:dyDescent="0.15">
      <c r="A31">
        <v>200</v>
      </c>
      <c r="B31">
        <v>129.653069590348</v>
      </c>
      <c r="C31">
        <v>7.6690231213529696</v>
      </c>
      <c r="D31">
        <v>7.5686269534666302</v>
      </c>
      <c r="I31">
        <v>500</v>
      </c>
      <c r="J31">
        <f>AVERAGE(B66:B70)</f>
        <v>134.74562675266279</v>
      </c>
      <c r="K31">
        <f>AVERAGE(C66:C70)</f>
        <v>8.8521913192583224</v>
      </c>
      <c r="L31">
        <f>AVERAGE(D66:D70)</f>
        <v>8.5640104585448746</v>
      </c>
    </row>
    <row r="32" spans="1:12" x14ac:dyDescent="0.15">
      <c r="A32">
        <v>200</v>
      </c>
      <c r="B32">
        <v>129.826538091354</v>
      </c>
      <c r="C32">
        <v>7.7198482489821201</v>
      </c>
      <c r="D32">
        <v>7.5915134151463901</v>
      </c>
      <c r="I32">
        <v>800</v>
      </c>
      <c r="J32">
        <f>AVERAGE(B72:B75)</f>
        <v>138.24554639161025</v>
      </c>
      <c r="K32">
        <f>AVERAGE(C72:C75)</f>
        <v>9.8401634568854774</v>
      </c>
      <c r="L32">
        <f>AVERAGE(D72:D75)</f>
        <v>9.2941803181212723</v>
      </c>
    </row>
    <row r="33" spans="1:12" x14ac:dyDescent="0.15">
      <c r="A33">
        <v>200</v>
      </c>
      <c r="B33">
        <v>128.886806916724</v>
      </c>
      <c r="C33">
        <v>7.6741043724521303</v>
      </c>
      <c r="D33">
        <v>7.6520441177935803</v>
      </c>
      <c r="I33">
        <v>1000</v>
      </c>
      <c r="J33">
        <f>AVERAGE(B76:B80)</f>
        <v>140.29881871919821</v>
      </c>
      <c r="K33">
        <f>AVERAGE(C76:C80)</f>
        <v>10.297849855035981</v>
      </c>
      <c r="L33">
        <f>AVERAGE(D76:D80)</f>
        <v>9.6219638485729906</v>
      </c>
    </row>
    <row r="34" spans="1:12" x14ac:dyDescent="0.15">
      <c r="A34">
        <v>200</v>
      </c>
      <c r="B34">
        <v>128.09934691379101</v>
      </c>
      <c r="C34">
        <v>7.4637126980624604</v>
      </c>
      <c r="D34">
        <v>7.3360365081140699</v>
      </c>
      <c r="I34">
        <v>1200</v>
      </c>
      <c r="J34">
        <f>AVERAGE(B81:B85)</f>
        <v>142.88208330113258</v>
      </c>
      <c r="K34">
        <f>AVERAGE(C81:C85)</f>
        <v>11.096083350127159</v>
      </c>
      <c r="L34">
        <f>AVERAGE(D81:D85)</f>
        <v>10.050453014163455</v>
      </c>
    </row>
    <row r="35" spans="1:12" x14ac:dyDescent="0.15">
      <c r="A35">
        <v>200</v>
      </c>
      <c r="B35">
        <v>127.40065239744</v>
      </c>
      <c r="C35">
        <v>7.4446217377539696</v>
      </c>
      <c r="D35">
        <v>7.3612732313477602</v>
      </c>
      <c r="I35">
        <v>1500</v>
      </c>
      <c r="J35">
        <f>AVERAGE(B86:B91)</f>
        <v>145.02110446000682</v>
      </c>
      <c r="K35">
        <f>AVERAGE(C86:C91)</f>
        <v>11.5586990303507</v>
      </c>
      <c r="L35">
        <f>AVERAGE(D86:D91)</f>
        <v>10.359086446182483</v>
      </c>
    </row>
    <row r="36" spans="1:12" x14ac:dyDescent="0.15">
      <c r="A36">
        <v>200</v>
      </c>
      <c r="B36">
        <v>128.83995548962301</v>
      </c>
      <c r="C36">
        <v>7.5327989689289101</v>
      </c>
      <c r="D36">
        <v>7.4775394952688199</v>
      </c>
      <c r="I36">
        <v>1800</v>
      </c>
      <c r="J36">
        <f>AVERAGE(B92:B96)</f>
        <v>147.70216476316781</v>
      </c>
      <c r="K36">
        <f>AVERAGE(C92:C96)</f>
        <v>12.276576055139341</v>
      </c>
      <c r="L36">
        <f>AVERAGE(D92:D96)</f>
        <v>10.74895990334322</v>
      </c>
    </row>
    <row r="37" spans="1:12" x14ac:dyDescent="0.15">
      <c r="A37">
        <v>200</v>
      </c>
      <c r="B37">
        <v>127.73501933275099</v>
      </c>
      <c r="C37">
        <v>7.4911667216603197</v>
      </c>
      <c r="D37">
        <v>7.32476283614539</v>
      </c>
      <c r="I37">
        <v>2000</v>
      </c>
      <c r="J37">
        <f>AVERAGE(B97:B102)</f>
        <v>149.68030129972101</v>
      </c>
      <c r="K37">
        <f>AVERAGE(C97:C102)</f>
        <v>12.621206275862216</v>
      </c>
      <c r="L37">
        <f>AVERAGE(D97:D102)</f>
        <v>11.011523776637</v>
      </c>
    </row>
    <row r="38" spans="1:12" x14ac:dyDescent="0.15">
      <c r="A38">
        <v>250</v>
      </c>
      <c r="B38">
        <v>129.668126355048</v>
      </c>
      <c r="C38">
        <v>7.9317412396815001</v>
      </c>
      <c r="D38">
        <v>7.6273281049600703</v>
      </c>
    </row>
    <row r="39" spans="1:12" x14ac:dyDescent="0.15">
      <c r="A39">
        <v>250</v>
      </c>
      <c r="B39">
        <v>130.80208235593599</v>
      </c>
      <c r="C39">
        <v>7.8151701240635498</v>
      </c>
      <c r="D39">
        <v>7.6404252053337904</v>
      </c>
    </row>
    <row r="40" spans="1:12" x14ac:dyDescent="0.15">
      <c r="A40">
        <v>250</v>
      </c>
      <c r="B40">
        <v>130.939358308707</v>
      </c>
      <c r="C40">
        <v>7.8933375569088398</v>
      </c>
      <c r="D40">
        <v>7.65862510549037</v>
      </c>
    </row>
    <row r="41" spans="1:12" x14ac:dyDescent="0.15">
      <c r="A41">
        <v>250</v>
      </c>
      <c r="B41">
        <v>130.622772352993</v>
      </c>
      <c r="C41">
        <v>7.9010983131874202</v>
      </c>
      <c r="D41">
        <v>7.7422565185607004</v>
      </c>
    </row>
    <row r="42" spans="1:12" x14ac:dyDescent="0.15">
      <c r="A42">
        <v>250</v>
      </c>
      <c r="B42">
        <v>129.30206390359501</v>
      </c>
      <c r="C42">
        <v>7.8031071091419602</v>
      </c>
      <c r="D42">
        <v>7.6190369231859103</v>
      </c>
    </row>
    <row r="43" spans="1:12" x14ac:dyDescent="0.15">
      <c r="A43">
        <v>250</v>
      </c>
      <c r="B43">
        <v>129.863163243483</v>
      </c>
      <c r="C43">
        <v>7.6598918241282101</v>
      </c>
      <c r="D43">
        <v>7.5038589765541897</v>
      </c>
    </row>
    <row r="44" spans="1:12" x14ac:dyDescent="0.15">
      <c r="A44">
        <v>250</v>
      </c>
      <c r="B44">
        <v>129.17465776223801</v>
      </c>
      <c r="C44">
        <v>7.7006231409206602</v>
      </c>
      <c r="D44">
        <v>7.4892173551599797</v>
      </c>
    </row>
    <row r="45" spans="1:12" x14ac:dyDescent="0.15">
      <c r="A45">
        <v>250</v>
      </c>
      <c r="B45">
        <v>128.91783932033101</v>
      </c>
      <c r="C45">
        <v>7.8041547378574503</v>
      </c>
      <c r="D45">
        <v>7.5970041799728696</v>
      </c>
    </row>
    <row r="46" spans="1:12" x14ac:dyDescent="0.15">
      <c r="A46">
        <v>250</v>
      </c>
      <c r="B46">
        <v>129.255185646466</v>
      </c>
      <c r="C46">
        <v>7.7730953528865898</v>
      </c>
      <c r="D46">
        <v>7.65862510549037</v>
      </c>
    </row>
    <row r="47" spans="1:12" x14ac:dyDescent="0.15">
      <c r="A47">
        <v>250</v>
      </c>
      <c r="B47">
        <v>129.41252752180799</v>
      </c>
      <c r="C47">
        <v>7.6667384965014298</v>
      </c>
      <c r="D47">
        <v>7.5512937793475796</v>
      </c>
    </row>
    <row r="48" spans="1:12" x14ac:dyDescent="0.15">
      <c r="A48">
        <v>250</v>
      </c>
      <c r="B48">
        <v>128.64666002894</v>
      </c>
      <c r="C48">
        <v>7.8086099814019896</v>
      </c>
      <c r="D48">
        <v>7.5812991131438103</v>
      </c>
    </row>
    <row r="49" spans="1:4" x14ac:dyDescent="0.15">
      <c r="A49">
        <v>250</v>
      </c>
      <c r="B49">
        <v>128.368348837204</v>
      </c>
      <c r="C49">
        <v>7.7383847657688003</v>
      </c>
      <c r="D49">
        <v>7.6449680350566203</v>
      </c>
    </row>
    <row r="50" spans="1:4" x14ac:dyDescent="0.15">
      <c r="A50">
        <v>300</v>
      </c>
      <c r="B50">
        <v>131.78451719051299</v>
      </c>
      <c r="C50">
        <v>8.2133954146183097</v>
      </c>
      <c r="D50">
        <v>7.97130412284789</v>
      </c>
    </row>
    <row r="51" spans="1:4" x14ac:dyDescent="0.15">
      <c r="A51">
        <v>300</v>
      </c>
      <c r="B51">
        <v>131.792249978852</v>
      </c>
      <c r="C51">
        <v>8.1869961973317995</v>
      </c>
      <c r="D51">
        <v>7.9645040324925898</v>
      </c>
    </row>
    <row r="52" spans="1:4" x14ac:dyDescent="0.15">
      <c r="A52">
        <v>300</v>
      </c>
      <c r="B52">
        <v>131.37011089479799</v>
      </c>
      <c r="C52">
        <v>8.0327127737671304</v>
      </c>
      <c r="D52">
        <v>7.8637600658391298</v>
      </c>
    </row>
    <row r="53" spans="1:4" x14ac:dyDescent="0.15">
      <c r="A53">
        <v>300</v>
      </c>
      <c r="B53">
        <v>130.65638521717801</v>
      </c>
      <c r="C53">
        <v>7.8960121134775596</v>
      </c>
      <c r="D53">
        <v>7.8080855978202104</v>
      </c>
    </row>
    <row r="54" spans="1:4" x14ac:dyDescent="0.15">
      <c r="A54">
        <v>300</v>
      </c>
      <c r="B54">
        <v>130.61126135847499</v>
      </c>
      <c r="C54">
        <v>8.0192052382896808</v>
      </c>
      <c r="D54">
        <v>7.9360593556912704</v>
      </c>
    </row>
    <row r="55" spans="1:4" x14ac:dyDescent="0.15">
      <c r="A55">
        <v>300</v>
      </c>
      <c r="B55">
        <v>132.07284778132001</v>
      </c>
      <c r="C55">
        <v>8.0159036646223907</v>
      </c>
      <c r="D55">
        <v>7.8028452414449898</v>
      </c>
    </row>
    <row r="56" spans="1:4" x14ac:dyDescent="0.15">
      <c r="A56">
        <v>350</v>
      </c>
      <c r="B56">
        <v>132.18462336847401</v>
      </c>
      <c r="C56">
        <v>8.3737585969215296</v>
      </c>
      <c r="D56">
        <v>8.1528018484972904</v>
      </c>
    </row>
    <row r="57" spans="1:4" x14ac:dyDescent="0.15">
      <c r="A57">
        <v>350</v>
      </c>
      <c r="B57">
        <v>131.99191780801701</v>
      </c>
      <c r="C57">
        <v>8.3117853699017594</v>
      </c>
      <c r="D57">
        <v>8.1730009666395702</v>
      </c>
    </row>
    <row r="58" spans="1:4" x14ac:dyDescent="0.15">
      <c r="A58">
        <v>350</v>
      </c>
      <c r="B58">
        <v>132.83406251543599</v>
      </c>
      <c r="C58">
        <v>8.4212032561084609</v>
      </c>
      <c r="D58">
        <v>8.1878545150958502</v>
      </c>
    </row>
    <row r="59" spans="1:4" x14ac:dyDescent="0.15">
      <c r="A59">
        <v>350</v>
      </c>
      <c r="B59">
        <v>132.17104313628701</v>
      </c>
      <c r="C59">
        <v>8.2188674768536796</v>
      </c>
      <c r="D59">
        <v>8.0874465775373494</v>
      </c>
    </row>
    <row r="60" spans="1:4" x14ac:dyDescent="0.15">
      <c r="A60">
        <v>350</v>
      </c>
      <c r="B60">
        <v>131.64689588275101</v>
      </c>
      <c r="C60">
        <v>8.4390536936057305</v>
      </c>
      <c r="D60">
        <v>8.2448818663655192</v>
      </c>
    </row>
    <row r="61" spans="1:4" x14ac:dyDescent="0.15">
      <c r="A61">
        <v>400</v>
      </c>
      <c r="B61">
        <v>133.02857085763</v>
      </c>
      <c r="C61">
        <v>8.6049872526408997</v>
      </c>
      <c r="D61">
        <v>8.2460416860596997</v>
      </c>
    </row>
    <row r="62" spans="1:4" x14ac:dyDescent="0.15">
      <c r="A62">
        <v>400</v>
      </c>
      <c r="B62">
        <v>133.70416373530401</v>
      </c>
      <c r="C62">
        <v>8.6185525582051294</v>
      </c>
      <c r="D62">
        <v>8.4205994403523299</v>
      </c>
    </row>
    <row r="63" spans="1:4" x14ac:dyDescent="0.15">
      <c r="A63">
        <v>400</v>
      </c>
      <c r="B63">
        <v>133.350528853989</v>
      </c>
      <c r="C63">
        <v>8.5176764035509507</v>
      </c>
      <c r="D63">
        <v>8.3103135344523391</v>
      </c>
    </row>
    <row r="64" spans="1:4" x14ac:dyDescent="0.15">
      <c r="A64">
        <v>400</v>
      </c>
      <c r="B64">
        <v>132.445448134488</v>
      </c>
      <c r="C64">
        <v>8.5589302695067708</v>
      </c>
      <c r="D64">
        <v>8.2559126792687803</v>
      </c>
    </row>
    <row r="65" spans="1:4" x14ac:dyDescent="0.15">
      <c r="A65">
        <v>400</v>
      </c>
      <c r="B65">
        <v>132.203557969591</v>
      </c>
      <c r="C65">
        <v>8.4649001069916192</v>
      </c>
      <c r="D65">
        <v>8.2521358263266293</v>
      </c>
    </row>
    <row r="66" spans="1:4" x14ac:dyDescent="0.15">
      <c r="A66">
        <v>500</v>
      </c>
      <c r="B66">
        <v>133.75943497473401</v>
      </c>
      <c r="C66">
        <v>8.7637699524872605</v>
      </c>
      <c r="D66">
        <v>8.4691719563816807</v>
      </c>
    </row>
    <row r="67" spans="1:4" x14ac:dyDescent="0.15">
      <c r="A67">
        <v>500</v>
      </c>
      <c r="B67">
        <v>134.222290434982</v>
      </c>
      <c r="C67">
        <v>8.82165481456253</v>
      </c>
      <c r="D67">
        <v>8.6071926728147599</v>
      </c>
    </row>
    <row r="68" spans="1:4" x14ac:dyDescent="0.15">
      <c r="A68">
        <v>500</v>
      </c>
      <c r="B68">
        <v>136.50280105032499</v>
      </c>
      <c r="C68">
        <v>9.0035388287676898</v>
      </c>
      <c r="D68">
        <v>8.5443070220701092</v>
      </c>
    </row>
    <row r="69" spans="1:4" x14ac:dyDescent="0.15">
      <c r="A69">
        <v>500</v>
      </c>
      <c r="B69">
        <v>134.44467077131301</v>
      </c>
      <c r="C69">
        <v>8.8625713757064997</v>
      </c>
      <c r="D69">
        <v>8.6928036343704793</v>
      </c>
    </row>
    <row r="70" spans="1:4" x14ac:dyDescent="0.15">
      <c r="A70">
        <v>500</v>
      </c>
      <c r="B70">
        <v>134.79893653196001</v>
      </c>
      <c r="C70">
        <v>8.80942162476763</v>
      </c>
      <c r="D70">
        <v>8.5065770070873405</v>
      </c>
    </row>
    <row r="71" spans="1:4" x14ac:dyDescent="0.15">
      <c r="A71">
        <v>800</v>
      </c>
      <c r="B71">
        <v>138.17873733356001</v>
      </c>
      <c r="C71">
        <v>10.000868675834299</v>
      </c>
      <c r="D71">
        <v>9.36178943656288</v>
      </c>
    </row>
    <row r="72" spans="1:4" x14ac:dyDescent="0.15">
      <c r="A72">
        <v>800</v>
      </c>
      <c r="B72">
        <v>138.78766661830099</v>
      </c>
      <c r="C72">
        <v>9.9576463364053307</v>
      </c>
      <c r="D72">
        <v>9.2386950545699396</v>
      </c>
    </row>
    <row r="73" spans="1:4" x14ac:dyDescent="0.15">
      <c r="A73">
        <v>800</v>
      </c>
      <c r="B73">
        <v>138.56945446833299</v>
      </c>
      <c r="C73">
        <v>9.7732423804627295</v>
      </c>
      <c r="D73">
        <v>9.3192551009235203</v>
      </c>
    </row>
    <row r="74" spans="1:4" x14ac:dyDescent="0.15">
      <c r="A74">
        <v>800</v>
      </c>
      <c r="B74">
        <v>138.140030366796</v>
      </c>
      <c r="C74">
        <v>10.044086757476499</v>
      </c>
      <c r="D74">
        <v>9.5245256692136504</v>
      </c>
    </row>
    <row r="75" spans="1:4" x14ac:dyDescent="0.15">
      <c r="A75">
        <v>800</v>
      </c>
      <c r="B75">
        <v>137.48503411301101</v>
      </c>
      <c r="C75">
        <v>9.5856783531973502</v>
      </c>
      <c r="D75">
        <v>9.0942454477779808</v>
      </c>
    </row>
    <row r="76" spans="1:4" x14ac:dyDescent="0.15">
      <c r="A76">
        <v>1000</v>
      </c>
      <c r="B76">
        <v>139.36868534438099</v>
      </c>
      <c r="C76">
        <v>10.425363842700699</v>
      </c>
      <c r="D76">
        <v>9.7728301994897002</v>
      </c>
    </row>
    <row r="77" spans="1:4" x14ac:dyDescent="0.15">
      <c r="A77">
        <v>1000</v>
      </c>
      <c r="B77">
        <v>140.915759204209</v>
      </c>
      <c r="C77">
        <v>10.264565314675099</v>
      </c>
      <c r="D77">
        <v>9.7163211630293898</v>
      </c>
    </row>
    <row r="78" spans="1:4" x14ac:dyDescent="0.15">
      <c r="A78">
        <v>1000</v>
      </c>
      <c r="B78">
        <v>140.96058246785799</v>
      </c>
      <c r="C78">
        <v>10.4493793032497</v>
      </c>
      <c r="D78">
        <v>9.6465032347701207</v>
      </c>
    </row>
    <row r="79" spans="1:4" x14ac:dyDescent="0.15">
      <c r="A79">
        <v>1000</v>
      </c>
      <c r="B79">
        <v>139.84589879635399</v>
      </c>
      <c r="C79">
        <v>9.8296666070122001</v>
      </c>
      <c r="D79">
        <v>9.2874412231870505</v>
      </c>
    </row>
    <row r="80" spans="1:4" x14ac:dyDescent="0.15">
      <c r="A80">
        <v>1000</v>
      </c>
      <c r="B80">
        <v>140.40316778318899</v>
      </c>
      <c r="C80">
        <v>10.520274207542201</v>
      </c>
      <c r="D80">
        <v>9.68672342238869</v>
      </c>
    </row>
    <row r="81" spans="1:4" x14ac:dyDescent="0.15">
      <c r="A81">
        <v>1200</v>
      </c>
      <c r="B81">
        <v>142.47941410339101</v>
      </c>
      <c r="C81">
        <v>10.849168983487999</v>
      </c>
      <c r="D81">
        <v>9.8733146610366997</v>
      </c>
    </row>
    <row r="82" spans="1:4" x14ac:dyDescent="0.15">
      <c r="A82">
        <v>1200</v>
      </c>
      <c r="B82">
        <v>143.12295066234</v>
      </c>
      <c r="C82">
        <v>11.297131710074099</v>
      </c>
      <c r="D82">
        <v>10.0471589231074</v>
      </c>
    </row>
    <row r="83" spans="1:4" x14ac:dyDescent="0.15">
      <c r="A83">
        <v>1200</v>
      </c>
      <c r="B83">
        <v>143.150751311965</v>
      </c>
      <c r="C83">
        <v>10.9307265269104</v>
      </c>
      <c r="D83">
        <v>9.9744519185151805</v>
      </c>
    </row>
    <row r="84" spans="1:4" x14ac:dyDescent="0.15">
      <c r="A84">
        <v>1200</v>
      </c>
      <c r="B84">
        <v>144.29876204045499</v>
      </c>
      <c r="C84">
        <v>11.278437272517101</v>
      </c>
      <c r="D84">
        <v>10.304909014034299</v>
      </c>
    </row>
    <row r="85" spans="1:4" x14ac:dyDescent="0.15">
      <c r="A85">
        <v>1200</v>
      </c>
      <c r="B85">
        <v>141.358538387512</v>
      </c>
      <c r="C85">
        <v>11.1249522576462</v>
      </c>
      <c r="D85">
        <v>10.052430554123699</v>
      </c>
    </row>
    <row r="86" spans="1:4" x14ac:dyDescent="0.15">
      <c r="A86">
        <v>1500</v>
      </c>
      <c r="B86">
        <v>145.50415487668499</v>
      </c>
      <c r="C86">
        <v>11.9749993223561</v>
      </c>
      <c r="D86">
        <v>10.6403953101083</v>
      </c>
    </row>
    <row r="87" spans="1:4" x14ac:dyDescent="0.15">
      <c r="A87">
        <v>1500</v>
      </c>
      <c r="B87">
        <v>144.41390198033699</v>
      </c>
      <c r="C87">
        <v>11.611509092627401</v>
      </c>
      <c r="D87">
        <v>10.253041280903201</v>
      </c>
    </row>
    <row r="88" spans="1:4" x14ac:dyDescent="0.15">
      <c r="A88">
        <v>1500</v>
      </c>
      <c r="B88">
        <v>144.607209687151</v>
      </c>
      <c r="C88">
        <v>11.3566694496661</v>
      </c>
      <c r="D88">
        <v>10.3800971255994</v>
      </c>
    </row>
    <row r="89" spans="1:4" x14ac:dyDescent="0.15">
      <c r="A89">
        <v>1500</v>
      </c>
      <c r="B89">
        <v>144.90584543309799</v>
      </c>
      <c r="C89">
        <v>11.288358671970499</v>
      </c>
      <c r="D89">
        <v>10.250740139102399</v>
      </c>
    </row>
    <row r="90" spans="1:4" x14ac:dyDescent="0.15">
      <c r="A90">
        <v>1500</v>
      </c>
      <c r="B90">
        <v>146.12704214055799</v>
      </c>
      <c r="C90">
        <v>11.817081092</v>
      </c>
      <c r="D90">
        <v>10.572976311113299</v>
      </c>
    </row>
    <row r="91" spans="1:4" x14ac:dyDescent="0.15">
      <c r="A91">
        <v>1500</v>
      </c>
      <c r="B91">
        <v>144.56847264221199</v>
      </c>
      <c r="C91">
        <v>11.303576553484101</v>
      </c>
      <c r="D91">
        <v>10.057268510268299</v>
      </c>
    </row>
    <row r="92" spans="1:4" x14ac:dyDescent="0.15">
      <c r="A92">
        <v>1800</v>
      </c>
      <c r="B92">
        <v>147.579078443127</v>
      </c>
      <c r="C92">
        <v>12.145989750076099</v>
      </c>
      <c r="D92">
        <v>10.6338573802479</v>
      </c>
    </row>
    <row r="93" spans="1:4" x14ac:dyDescent="0.15">
      <c r="A93">
        <v>1800</v>
      </c>
      <c r="B93">
        <v>147.563348401127</v>
      </c>
      <c r="C93">
        <v>12.2206595116222</v>
      </c>
      <c r="D93">
        <v>10.6838959363704</v>
      </c>
    </row>
    <row r="94" spans="1:4" x14ac:dyDescent="0.15">
      <c r="A94">
        <v>1800</v>
      </c>
      <c r="B94">
        <v>148.88043242860101</v>
      </c>
      <c r="C94">
        <v>12.379970306248801</v>
      </c>
      <c r="D94">
        <v>10.902835467656599</v>
      </c>
    </row>
    <row r="95" spans="1:4" x14ac:dyDescent="0.15">
      <c r="A95">
        <v>1800</v>
      </c>
      <c r="B95">
        <v>147.36338931475399</v>
      </c>
      <c r="C95">
        <v>12.256290401500801</v>
      </c>
      <c r="D95">
        <v>10.6961138175568</v>
      </c>
    </row>
    <row r="96" spans="1:4" x14ac:dyDescent="0.15">
      <c r="A96">
        <v>1800</v>
      </c>
      <c r="B96">
        <v>147.12457522822999</v>
      </c>
      <c r="C96">
        <v>12.379970306248801</v>
      </c>
      <c r="D96">
        <v>10.8280969148844</v>
      </c>
    </row>
    <row r="97" spans="1:4" x14ac:dyDescent="0.15">
      <c r="A97">
        <v>2000</v>
      </c>
      <c r="B97">
        <v>150.52017272739801</v>
      </c>
      <c r="C97">
        <v>13.0513167201754</v>
      </c>
      <c r="D97">
        <v>11.240710150770701</v>
      </c>
    </row>
    <row r="98" spans="1:4" x14ac:dyDescent="0.15">
      <c r="A98">
        <v>2000</v>
      </c>
      <c r="B98">
        <v>149.80901784529601</v>
      </c>
      <c r="C98">
        <v>12.7294698864614</v>
      </c>
      <c r="D98">
        <v>11.0746019534136</v>
      </c>
    </row>
    <row r="99" spans="1:4" x14ac:dyDescent="0.15">
      <c r="A99">
        <v>2000</v>
      </c>
      <c r="B99">
        <v>149.837530959936</v>
      </c>
      <c r="C99">
        <v>12.4741382125959</v>
      </c>
      <c r="D99">
        <v>10.956632077975099</v>
      </c>
    </row>
    <row r="100" spans="1:4" x14ac:dyDescent="0.15">
      <c r="A100">
        <v>2000</v>
      </c>
      <c r="B100">
        <v>148.857247195112</v>
      </c>
      <c r="C100">
        <v>12.499546879882301</v>
      </c>
      <c r="D100">
        <v>10.8687520961044</v>
      </c>
    </row>
    <row r="101" spans="1:4" x14ac:dyDescent="0.15">
      <c r="A101">
        <v>2000</v>
      </c>
      <c r="B101">
        <v>149.19275820129599</v>
      </c>
      <c r="C101">
        <v>12.358986235237699</v>
      </c>
      <c r="D101">
        <v>10.915149811213499</v>
      </c>
    </row>
    <row r="102" spans="1:4" x14ac:dyDescent="0.15">
      <c r="A102">
        <v>2000</v>
      </c>
      <c r="B102">
        <v>149.86508086928799</v>
      </c>
      <c r="C102">
        <v>12.613779720820601</v>
      </c>
      <c r="D102">
        <v>11.0132965703447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24" sqref="J24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106.561632492569</v>
      </c>
      <c r="C2">
        <v>8.37345995880424</v>
      </c>
      <c r="D2">
        <v>8.3564714421556303</v>
      </c>
    </row>
    <row r="3" spans="1:4" x14ac:dyDescent="0.15">
      <c r="A3">
        <v>0</v>
      </c>
      <c r="B3">
        <v>105.951223847214</v>
      </c>
      <c r="C3">
        <v>8.3111965758635709</v>
      </c>
      <c r="D3">
        <v>8.3067831631816293</v>
      </c>
    </row>
    <row r="4" spans="1:4" x14ac:dyDescent="0.15">
      <c r="A4">
        <v>0</v>
      </c>
      <c r="B4">
        <v>105.588886650459</v>
      </c>
      <c r="C4">
        <v>8.2387978894391392</v>
      </c>
      <c r="D4">
        <v>8.2240579035217305</v>
      </c>
    </row>
    <row r="5" spans="1:4" x14ac:dyDescent="0.15">
      <c r="A5">
        <v>0</v>
      </c>
      <c r="B5">
        <v>106.153339150976</v>
      </c>
      <c r="C5">
        <v>8.3442925936709997</v>
      </c>
      <c r="D5">
        <v>8.2742625622802901</v>
      </c>
    </row>
    <row r="6" spans="1:4" x14ac:dyDescent="0.15">
      <c r="A6">
        <v>0</v>
      </c>
      <c r="B6">
        <v>106.126986557623</v>
      </c>
      <c r="C6">
        <v>8.26609748534805</v>
      </c>
      <c r="D6">
        <v>8.2414042645629699</v>
      </c>
    </row>
    <row r="7" spans="1:4" x14ac:dyDescent="0.15">
      <c r="A7">
        <v>0</v>
      </c>
      <c r="B7">
        <v>104.121850973283</v>
      </c>
      <c r="C7">
        <v>8.1542212506797505</v>
      </c>
      <c r="D7">
        <v>8.1488299885740805</v>
      </c>
    </row>
    <row r="8" spans="1:4" x14ac:dyDescent="0.15">
      <c r="A8">
        <v>0</v>
      </c>
      <c r="B8">
        <v>106.287680137838</v>
      </c>
      <c r="C8">
        <v>8.3944143789244201</v>
      </c>
      <c r="D8">
        <v>8.3824280473827297</v>
      </c>
    </row>
    <row r="9" spans="1:4" x14ac:dyDescent="0.15">
      <c r="A9">
        <v>0</v>
      </c>
      <c r="B9">
        <v>105.080833411431</v>
      </c>
      <c r="C9">
        <v>8.2515550634454407</v>
      </c>
      <c r="D9">
        <v>8.2373505788585408</v>
      </c>
    </row>
    <row r="10" spans="1:4" x14ac:dyDescent="0.15">
      <c r="A10">
        <v>0</v>
      </c>
      <c r="B10">
        <v>105.818518966932</v>
      </c>
      <c r="C10">
        <v>8.4417831028203292</v>
      </c>
      <c r="D10">
        <v>8.3615312420579606</v>
      </c>
    </row>
    <row r="11" spans="1:4" x14ac:dyDescent="0.15">
      <c r="A11">
        <v>0</v>
      </c>
      <c r="B11">
        <v>103.977191313045</v>
      </c>
      <c r="C11">
        <v>8.0548565811753292</v>
      </c>
      <c r="D11">
        <v>8.0504187779341194</v>
      </c>
    </row>
    <row r="12" spans="1:4" x14ac:dyDescent="0.15">
      <c r="A12">
        <v>0</v>
      </c>
      <c r="B12">
        <v>103.946888744113</v>
      </c>
      <c r="C12">
        <v>8.0852103955639993</v>
      </c>
      <c r="D12">
        <v>8.0720960287934709</v>
      </c>
    </row>
    <row r="13" spans="1:4" x14ac:dyDescent="0.15">
      <c r="A13">
        <v>0</v>
      </c>
      <c r="B13">
        <v>104.681847374719</v>
      </c>
      <c r="C13">
        <v>8.1744269869508699</v>
      </c>
      <c r="D13">
        <v>8.1468454199634408</v>
      </c>
    </row>
    <row r="14" spans="1:4" x14ac:dyDescent="0.15">
      <c r="A14">
        <v>0</v>
      </c>
      <c r="B14">
        <v>105.013054643705</v>
      </c>
      <c r="C14">
        <v>8.1476958383243705</v>
      </c>
      <c r="D14">
        <v>8.1324137281838595</v>
      </c>
    </row>
    <row r="15" spans="1:4" x14ac:dyDescent="0.15">
      <c r="A15">
        <v>100</v>
      </c>
      <c r="B15">
        <v>104.62733109128401</v>
      </c>
      <c r="C15">
        <v>8.2004627036845203</v>
      </c>
      <c r="D15">
        <v>8.1858520374571597</v>
      </c>
    </row>
    <row r="16" spans="1:4" x14ac:dyDescent="0.15">
      <c r="A16">
        <v>100</v>
      </c>
      <c r="B16">
        <v>105.081648911128</v>
      </c>
      <c r="C16">
        <v>8.20821770790206</v>
      </c>
      <c r="D16">
        <v>8.1778513473246406</v>
      </c>
    </row>
    <row r="17" spans="1:12" x14ac:dyDescent="0.15">
      <c r="A17">
        <v>100</v>
      </c>
      <c r="B17">
        <v>105.049258768512</v>
      </c>
      <c r="C17">
        <v>8.1732861332452096</v>
      </c>
      <c r="D17">
        <v>8.1496807956723192</v>
      </c>
    </row>
    <row r="18" spans="1:12" x14ac:dyDescent="0.15">
      <c r="A18">
        <v>100</v>
      </c>
      <c r="B18">
        <v>105.100776602032</v>
      </c>
      <c r="C18">
        <v>8.3100192272100593</v>
      </c>
      <c r="D18">
        <v>8.2387978894391392</v>
      </c>
    </row>
    <row r="19" spans="1:12" x14ac:dyDescent="0.15">
      <c r="A19">
        <v>100</v>
      </c>
      <c r="B19">
        <v>105.130135307077</v>
      </c>
      <c r="C19">
        <v>8.3100192272100593</v>
      </c>
      <c r="D19">
        <v>8.2454617374951695</v>
      </c>
    </row>
    <row r="20" spans="1:12" x14ac:dyDescent="0.15">
      <c r="A20">
        <v>100</v>
      </c>
      <c r="B20">
        <v>104.828013922572</v>
      </c>
      <c r="C20">
        <v>8.2079302384451296</v>
      </c>
      <c r="D20">
        <v>8.1815641205522809</v>
      </c>
    </row>
    <row r="21" spans="1:12" x14ac:dyDescent="0.15">
      <c r="A21">
        <v>150</v>
      </c>
      <c r="B21">
        <v>105.837262120746</v>
      </c>
      <c r="C21">
        <v>8.3794366263944795</v>
      </c>
      <c r="D21">
        <v>8.3226924829351994</v>
      </c>
    </row>
    <row r="22" spans="1:12" x14ac:dyDescent="0.15">
      <c r="A22">
        <v>150</v>
      </c>
      <c r="B22">
        <v>106.732198779833</v>
      </c>
      <c r="C22">
        <v>8.3995186044712504</v>
      </c>
      <c r="D22">
        <v>8.3995186044712504</v>
      </c>
    </row>
    <row r="23" spans="1:12" x14ac:dyDescent="0.15">
      <c r="A23">
        <v>150</v>
      </c>
      <c r="B23">
        <v>104.795707064345</v>
      </c>
      <c r="C23">
        <v>8.3941143170996497</v>
      </c>
      <c r="D23">
        <v>8.31856224504042</v>
      </c>
      <c r="I23">
        <v>0</v>
      </c>
      <c r="J23">
        <f>AVERAGE(B2:B14)</f>
        <v>105.33153340491593</v>
      </c>
      <c r="K23">
        <f t="shared" ref="K23:L23" si="0">AVERAGE(C2:C14)</f>
        <v>8.2490775462315771</v>
      </c>
      <c r="L23">
        <f t="shared" si="0"/>
        <v>8.2257610113423443</v>
      </c>
    </row>
    <row r="24" spans="1:12" x14ac:dyDescent="0.15">
      <c r="A24">
        <v>150</v>
      </c>
      <c r="B24">
        <v>106.649093179807</v>
      </c>
      <c r="C24">
        <v>8.4257345521955003</v>
      </c>
      <c r="D24">
        <v>8.4109497881245598</v>
      </c>
      <c r="I24">
        <v>100</v>
      </c>
      <c r="J24">
        <f>AVERAGE(B15:B20)</f>
        <v>104.9695274337675</v>
      </c>
      <c r="K24">
        <f t="shared" ref="K24:L24" si="1">AVERAGE(C15:C20)</f>
        <v>8.2349892062828403</v>
      </c>
      <c r="L24">
        <f t="shared" si="1"/>
        <v>8.1965346546567854</v>
      </c>
    </row>
    <row r="25" spans="1:12" x14ac:dyDescent="0.15">
      <c r="A25">
        <v>150</v>
      </c>
      <c r="B25">
        <v>106.603406425046</v>
      </c>
      <c r="C25">
        <v>8.4927425341380491</v>
      </c>
      <c r="D25">
        <v>8.4436036624022393</v>
      </c>
      <c r="I25">
        <v>150</v>
      </c>
      <c r="J25">
        <f>AVERAGE(B21:B26)</f>
        <v>106.16678905964284</v>
      </c>
      <c r="K25">
        <f t="shared" ref="K25:L25" si="2">AVERAGE(C21:C26)</f>
        <v>8.4151274706817016</v>
      </c>
      <c r="L25">
        <f t="shared" si="2"/>
        <v>8.3810736035873212</v>
      </c>
    </row>
    <row r="26" spans="1:12" x14ac:dyDescent="0.15">
      <c r="A26">
        <v>150</v>
      </c>
      <c r="B26">
        <v>106.38306678808</v>
      </c>
      <c r="C26">
        <v>8.3992181897912896</v>
      </c>
      <c r="D26">
        <v>8.3911148385502603</v>
      </c>
      <c r="I26">
        <v>200</v>
      </c>
      <c r="J26">
        <f>AVERAGE(B27:B37)</f>
        <v>106.56556644416609</v>
      </c>
      <c r="K26">
        <f t="shared" ref="K26:L26" si="3">AVERAGE(C27:C37)</f>
        <v>8.5235632112364286</v>
      </c>
      <c r="L26">
        <f t="shared" si="3"/>
        <v>8.4927180745440882</v>
      </c>
    </row>
    <row r="27" spans="1:12" x14ac:dyDescent="0.15">
      <c r="A27">
        <v>200</v>
      </c>
      <c r="B27">
        <v>107.23168785985099</v>
      </c>
      <c r="C27">
        <v>8.6119223478228495</v>
      </c>
      <c r="D27">
        <v>8.56516789329938</v>
      </c>
      <c r="I27">
        <v>250</v>
      </c>
      <c r="J27">
        <f>AVERAGE(B38:B48)</f>
        <v>107.20693132149091</v>
      </c>
      <c r="K27">
        <f t="shared" ref="K27:L27" si="4">AVERAGE(C38:C48)</f>
        <v>8.6553874210106567</v>
      </c>
      <c r="L27">
        <f t="shared" si="4"/>
        <v>8.5912438000998907</v>
      </c>
    </row>
    <row r="28" spans="1:12" x14ac:dyDescent="0.15">
      <c r="A28">
        <v>200</v>
      </c>
      <c r="B28">
        <v>107.142419108502</v>
      </c>
      <c r="C28">
        <v>8.5093491979237896</v>
      </c>
      <c r="D28">
        <v>8.5090410893202701</v>
      </c>
      <c r="I28">
        <v>300</v>
      </c>
      <c r="J28">
        <f>AVERAGE(B50:B55)</f>
        <v>108.36772596605933</v>
      </c>
      <c r="K28">
        <f t="shared" ref="K28:L28" si="5">AVERAGE(C50:C55)</f>
        <v>8.842271865756727</v>
      </c>
      <c r="L28">
        <f t="shared" si="5"/>
        <v>8.8072652334915915</v>
      </c>
    </row>
    <row r="29" spans="1:12" x14ac:dyDescent="0.15">
      <c r="A29">
        <v>200</v>
      </c>
      <c r="B29">
        <v>106.776620879982</v>
      </c>
      <c r="C29">
        <v>8.5127398360185307</v>
      </c>
      <c r="D29">
        <v>8.4881408191392698</v>
      </c>
      <c r="I29">
        <v>350</v>
      </c>
      <c r="J29">
        <f>AVERAGE(B56:B60)</f>
        <v>108.09328620819501</v>
      </c>
      <c r="K29">
        <f t="shared" ref="K29:L29" si="6">AVERAGE(C56:C60)</f>
        <v>8.8759142525857211</v>
      </c>
      <c r="L29">
        <f t="shared" si="6"/>
        <v>8.7926805401377912</v>
      </c>
    </row>
    <row r="30" spans="1:12" x14ac:dyDescent="0.15">
      <c r="A30">
        <v>200</v>
      </c>
      <c r="B30">
        <v>107.24736194067999</v>
      </c>
      <c r="C30">
        <v>8.6764423824604293</v>
      </c>
      <c r="D30">
        <v>8.6461289161761403</v>
      </c>
      <c r="I30">
        <v>400</v>
      </c>
      <c r="J30">
        <f>AVERAGE(B61:B65)</f>
        <v>108.77173102296419</v>
      </c>
      <c r="K30">
        <f t="shared" ref="K30:L30" si="7">AVERAGE(C61:C65)</f>
        <v>8.9380696553184933</v>
      </c>
      <c r="L30">
        <f t="shared" si="7"/>
        <v>8.8740466215667588</v>
      </c>
    </row>
    <row r="31" spans="1:12" x14ac:dyDescent="0.15">
      <c r="A31">
        <v>200</v>
      </c>
      <c r="B31">
        <v>107.383141776508</v>
      </c>
      <c r="C31">
        <v>8.5920922337469801</v>
      </c>
      <c r="D31">
        <v>8.5920922337469801</v>
      </c>
      <c r="I31">
        <v>500</v>
      </c>
      <c r="J31">
        <f>AVERAGE(B66:B70)</f>
        <v>109.88784070657542</v>
      </c>
      <c r="K31">
        <f t="shared" ref="K31:L31" si="8">AVERAGE(C66:C70)</f>
        <v>9.1312770754327524</v>
      </c>
      <c r="L31">
        <f t="shared" si="8"/>
        <v>9.0816036739511965</v>
      </c>
    </row>
    <row r="32" spans="1:12" x14ac:dyDescent="0.15">
      <c r="A32">
        <v>200</v>
      </c>
      <c r="B32">
        <v>105.69864384856</v>
      </c>
      <c r="C32">
        <v>8.4221091371795094</v>
      </c>
      <c r="D32">
        <v>8.4205994403523299</v>
      </c>
      <c r="I32">
        <v>800</v>
      </c>
      <c r="J32">
        <f>AVERAGE(B71:B75)</f>
        <v>111.54930649584961</v>
      </c>
      <c r="K32">
        <f t="shared" ref="K32:L32" si="9">AVERAGE(C71:C75)</f>
        <v>9.6936667644977206</v>
      </c>
      <c r="L32">
        <f t="shared" si="9"/>
        <v>9.595589112378125</v>
      </c>
    </row>
    <row r="33" spans="1:12" x14ac:dyDescent="0.15">
      <c r="A33">
        <v>200</v>
      </c>
      <c r="B33">
        <v>105.80001708509199</v>
      </c>
      <c r="C33">
        <v>8.6242436631795893</v>
      </c>
      <c r="D33">
        <v>8.6034126379182307</v>
      </c>
      <c r="I33">
        <v>1000</v>
      </c>
      <c r="J33">
        <f>AVERAGE(B76:B80)</f>
        <v>113.62209463958099</v>
      </c>
      <c r="K33">
        <f t="shared" ref="K33:L33" si="10">AVERAGE(C76:C80)</f>
        <v>9.9813320043823666</v>
      </c>
      <c r="L33">
        <f t="shared" si="10"/>
        <v>9.8509384267177733</v>
      </c>
    </row>
    <row r="34" spans="1:12" x14ac:dyDescent="0.15">
      <c r="A34">
        <v>200</v>
      </c>
      <c r="B34">
        <v>106.02543893550001</v>
      </c>
      <c r="C34">
        <v>8.4010209896590293</v>
      </c>
      <c r="D34">
        <v>8.3597447571216001</v>
      </c>
      <c r="I34">
        <v>1200</v>
      </c>
      <c r="J34">
        <f>AVERAGE(B81:B85)</f>
        <v>115.0352752317726</v>
      </c>
      <c r="K34">
        <f t="shared" ref="K34:L34" si="11">AVERAGE(C81:C85)</f>
        <v>10.309269945284859</v>
      </c>
      <c r="L34">
        <f t="shared" si="11"/>
        <v>10.121067966635731</v>
      </c>
    </row>
    <row r="35" spans="1:12" x14ac:dyDescent="0.15">
      <c r="A35">
        <v>200</v>
      </c>
      <c r="B35">
        <v>105.759445161739</v>
      </c>
      <c r="C35">
        <v>8.4655101139901703</v>
      </c>
      <c r="D35">
        <v>8.3695795308580205</v>
      </c>
      <c r="I35">
        <v>1500</v>
      </c>
      <c r="J35">
        <f>AVERAGE(B86:B91)</f>
        <v>117.59473710030466</v>
      </c>
      <c r="K35">
        <f t="shared" ref="K35:L35" si="12">AVERAGE(C86:C91)</f>
        <v>10.836001823593483</v>
      </c>
      <c r="L35">
        <f t="shared" si="12"/>
        <v>10.557180011155067</v>
      </c>
    </row>
    <row r="36" spans="1:12" x14ac:dyDescent="0.15">
      <c r="A36">
        <v>200</v>
      </c>
      <c r="B36">
        <v>106.387204394722</v>
      </c>
      <c r="C36">
        <v>8.5034988690188502</v>
      </c>
      <c r="D36">
        <v>8.4296655033879802</v>
      </c>
      <c r="I36">
        <v>1800</v>
      </c>
      <c r="J36">
        <f>AVERAGE(B92:B96)</f>
        <v>119.42469913708801</v>
      </c>
      <c r="K36">
        <f t="shared" ref="K36:L36" si="13">AVERAGE(C92:C96)</f>
        <v>11.102242758343101</v>
      </c>
      <c r="L36">
        <f t="shared" si="13"/>
        <v>10.829623389544</v>
      </c>
    </row>
    <row r="37" spans="1:12" x14ac:dyDescent="0.15">
      <c r="A37">
        <v>200</v>
      </c>
      <c r="B37">
        <v>106.769249894691</v>
      </c>
      <c r="C37">
        <v>8.4402665526009795</v>
      </c>
      <c r="D37">
        <v>8.4363259986647794</v>
      </c>
      <c r="I37">
        <v>2000</v>
      </c>
      <c r="J37">
        <f>AVERAGE(B97:B102)</f>
        <v>119.74886150690035</v>
      </c>
      <c r="K37">
        <f t="shared" ref="K37:L37" si="14">AVERAGE(C97:C102)</f>
        <v>11.434628992185836</v>
      </c>
      <c r="L37">
        <f t="shared" si="14"/>
        <v>11.077272612727315</v>
      </c>
    </row>
    <row r="38" spans="1:12" x14ac:dyDescent="0.15">
      <c r="A38">
        <v>250</v>
      </c>
      <c r="B38">
        <v>107.891376056808</v>
      </c>
      <c r="C38">
        <v>8.6474010148434104</v>
      </c>
      <c r="D38">
        <v>8.6305758722463306</v>
      </c>
    </row>
    <row r="39" spans="1:12" x14ac:dyDescent="0.15">
      <c r="A39">
        <v>250</v>
      </c>
      <c r="B39">
        <v>106.880540419715</v>
      </c>
      <c r="C39">
        <v>8.57767008205286</v>
      </c>
      <c r="D39">
        <v>8.5486577363850493</v>
      </c>
    </row>
    <row r="40" spans="1:12" x14ac:dyDescent="0.15">
      <c r="A40">
        <v>250</v>
      </c>
      <c r="B40">
        <v>105.79338077078999</v>
      </c>
      <c r="C40">
        <v>8.5288042397803494</v>
      </c>
      <c r="D40">
        <v>8.4594138962302896</v>
      </c>
    </row>
    <row r="41" spans="1:12" x14ac:dyDescent="0.15">
      <c r="A41">
        <v>250</v>
      </c>
      <c r="B41">
        <v>106.99917486133999</v>
      </c>
      <c r="C41">
        <v>8.5933486002326394</v>
      </c>
      <c r="D41">
        <v>8.5711019456095805</v>
      </c>
    </row>
    <row r="42" spans="1:12" x14ac:dyDescent="0.15">
      <c r="A42">
        <v>250</v>
      </c>
      <c r="B42">
        <v>108.264615662556</v>
      </c>
      <c r="C42">
        <v>8.9211197481720106</v>
      </c>
      <c r="D42">
        <v>8.7781689990613199</v>
      </c>
    </row>
    <row r="43" spans="1:12" x14ac:dyDescent="0.15">
      <c r="A43">
        <v>250</v>
      </c>
      <c r="B43">
        <v>109.375747734727</v>
      </c>
      <c r="C43">
        <v>8.9251868108875705</v>
      </c>
      <c r="D43">
        <v>8.8887196365487604</v>
      </c>
    </row>
    <row r="44" spans="1:12" x14ac:dyDescent="0.15">
      <c r="A44">
        <v>250</v>
      </c>
      <c r="B44">
        <v>107.620592367963</v>
      </c>
      <c r="C44">
        <v>8.6726016173911606</v>
      </c>
      <c r="D44">
        <v>8.5639196516240403</v>
      </c>
    </row>
    <row r="45" spans="1:12" x14ac:dyDescent="0.15">
      <c r="A45">
        <v>250</v>
      </c>
      <c r="B45">
        <v>104.732417143506</v>
      </c>
      <c r="C45">
        <v>8.4290605100291902</v>
      </c>
      <c r="D45">
        <v>8.3215120140997101</v>
      </c>
    </row>
    <row r="46" spans="1:12" x14ac:dyDescent="0.15">
      <c r="A46">
        <v>250</v>
      </c>
      <c r="B46">
        <v>107.704125826272</v>
      </c>
      <c r="C46">
        <v>8.68798509973767</v>
      </c>
      <c r="D46">
        <v>8.6410442443598097</v>
      </c>
    </row>
    <row r="47" spans="1:12" x14ac:dyDescent="0.15">
      <c r="A47">
        <v>250</v>
      </c>
      <c r="B47">
        <v>107.001761758981</v>
      </c>
      <c r="C47">
        <v>8.6015238535368894</v>
      </c>
      <c r="D47">
        <v>8.57516676340496</v>
      </c>
    </row>
    <row r="48" spans="1:12" x14ac:dyDescent="0.15">
      <c r="A48">
        <v>250</v>
      </c>
      <c r="B48">
        <v>107.012511933742</v>
      </c>
      <c r="C48">
        <v>8.62456005445347</v>
      </c>
      <c r="D48">
        <v>8.5254010415289496</v>
      </c>
    </row>
    <row r="49" spans="1:4" x14ac:dyDescent="0.15">
      <c r="A49">
        <v>250</v>
      </c>
      <c r="B49">
        <v>106.58158010668301</v>
      </c>
      <c r="C49">
        <v>8.6582289242323398</v>
      </c>
      <c r="D49">
        <v>8.5707894248438503</v>
      </c>
    </row>
    <row r="50" spans="1:4" x14ac:dyDescent="0.15">
      <c r="A50">
        <v>300</v>
      </c>
      <c r="B50">
        <v>108.264587010787</v>
      </c>
      <c r="C50">
        <v>8.8806572366731906</v>
      </c>
      <c r="D50">
        <v>8.8508891591810794</v>
      </c>
    </row>
    <row r="51" spans="1:4" x14ac:dyDescent="0.15">
      <c r="A51">
        <v>300</v>
      </c>
      <c r="B51">
        <v>108.650866013195</v>
      </c>
      <c r="C51">
        <v>8.8402357054518195</v>
      </c>
      <c r="D51">
        <v>8.8259611558365698</v>
      </c>
    </row>
    <row r="52" spans="1:4" x14ac:dyDescent="0.15">
      <c r="A52">
        <v>300</v>
      </c>
      <c r="B52">
        <v>108.213112795941</v>
      </c>
      <c r="C52">
        <v>8.7182698525027096</v>
      </c>
      <c r="D52">
        <v>8.6582289242323398</v>
      </c>
    </row>
    <row r="53" spans="1:4" x14ac:dyDescent="0.15">
      <c r="A53">
        <v>300</v>
      </c>
      <c r="B53">
        <v>108.395100503256</v>
      </c>
      <c r="C53">
        <v>8.8880471979286906</v>
      </c>
      <c r="D53">
        <v>8.8746202439069197</v>
      </c>
    </row>
    <row r="54" spans="1:4" x14ac:dyDescent="0.15">
      <c r="A54">
        <v>300</v>
      </c>
      <c r="B54">
        <v>108.364493850085</v>
      </c>
      <c r="C54">
        <v>8.7321942298799105</v>
      </c>
      <c r="D54">
        <v>8.65376710337563</v>
      </c>
    </row>
    <row r="55" spans="1:4" x14ac:dyDescent="0.15">
      <c r="A55">
        <v>300</v>
      </c>
      <c r="B55">
        <v>108.318195623092</v>
      </c>
      <c r="C55">
        <v>8.9942269721040393</v>
      </c>
      <c r="D55">
        <v>8.9801248144170103</v>
      </c>
    </row>
    <row r="56" spans="1:4" x14ac:dyDescent="0.15">
      <c r="A56">
        <v>350</v>
      </c>
      <c r="B56">
        <v>108.460637734442</v>
      </c>
      <c r="C56">
        <v>8.8632398810289992</v>
      </c>
      <c r="D56">
        <v>8.82165481456253</v>
      </c>
    </row>
    <row r="57" spans="1:4" x14ac:dyDescent="0.15">
      <c r="A57">
        <v>350</v>
      </c>
      <c r="B57">
        <v>107.960960640588</v>
      </c>
      <c r="C57">
        <v>8.8826714338890191</v>
      </c>
      <c r="D57">
        <v>8.7896569752770102</v>
      </c>
    </row>
    <row r="58" spans="1:4" x14ac:dyDescent="0.15">
      <c r="A58">
        <v>350</v>
      </c>
      <c r="B58">
        <v>107.610874786506</v>
      </c>
      <c r="C58">
        <v>8.7899856501035991</v>
      </c>
      <c r="D58">
        <v>8.7403103690744395</v>
      </c>
    </row>
    <row r="59" spans="1:4" x14ac:dyDescent="0.15">
      <c r="A59">
        <v>350</v>
      </c>
      <c r="B59">
        <v>108.406724476966</v>
      </c>
      <c r="C59">
        <v>8.8428966198762105</v>
      </c>
      <c r="D59">
        <v>8.74486204095885</v>
      </c>
    </row>
    <row r="60" spans="1:4" x14ac:dyDescent="0.15">
      <c r="A60">
        <v>350</v>
      </c>
      <c r="B60">
        <v>108.027233402473</v>
      </c>
      <c r="C60">
        <v>9.0007776780307793</v>
      </c>
      <c r="D60">
        <v>8.86691850081613</v>
      </c>
    </row>
    <row r="61" spans="1:4" x14ac:dyDescent="0.15">
      <c r="A61">
        <v>400</v>
      </c>
      <c r="B61">
        <v>108.388014615053</v>
      </c>
      <c r="C61">
        <v>8.8602324171015407</v>
      </c>
      <c r="D61">
        <v>8.8412333573155593</v>
      </c>
    </row>
    <row r="62" spans="1:4" x14ac:dyDescent="0.15">
      <c r="A62">
        <v>400</v>
      </c>
      <c r="B62">
        <v>108.69886506582699</v>
      </c>
      <c r="C62">
        <v>8.9207809981372108</v>
      </c>
      <c r="D62">
        <v>8.8256297471738101</v>
      </c>
    </row>
    <row r="63" spans="1:4" x14ac:dyDescent="0.15">
      <c r="A63">
        <v>400</v>
      </c>
      <c r="B63">
        <v>109.497500613401</v>
      </c>
      <c r="C63">
        <v>9.2701525537207008</v>
      </c>
      <c r="D63">
        <v>9.1207667907470302</v>
      </c>
    </row>
    <row r="64" spans="1:4" x14ac:dyDescent="0.15">
      <c r="A64">
        <v>400</v>
      </c>
      <c r="B64">
        <v>108.22009184129401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109.05418297924599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109.357000864851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110.47176088319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108.83120265559501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109.425909764566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111.35332936467501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112.78203383604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110.00708525237999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111.32646458780999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110.666124085587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112.964824717431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112.908980831663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114.779939151665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113.132206355549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112.897887046194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114.391459812834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114.81626770486901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114.399518521263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116.034589007056</v>
      </c>
      <c r="C83">
        <v>10.4431224968649</v>
      </c>
      <c r="D83">
        <v>10.3621217265444</v>
      </c>
    </row>
    <row r="84" spans="1:4" x14ac:dyDescent="0.15">
      <c r="A84">
        <v>1200</v>
      </c>
      <c r="B84">
        <v>116.109955303381</v>
      </c>
      <c r="C84">
        <v>10.632852417888</v>
      </c>
      <c r="D84">
        <v>10.435434165901</v>
      </c>
    </row>
    <row r="85" spans="1:4" x14ac:dyDescent="0.15">
      <c r="A85">
        <v>1200</v>
      </c>
      <c r="B85">
        <v>113.816045622294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116.88377211686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117.141204099096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118.367845536651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117.38092091957201</v>
      </c>
      <c r="C89">
        <v>10.7124579782335</v>
      </c>
      <c r="D89">
        <v>10.5759505914389</v>
      </c>
    </row>
    <row r="90" spans="1:4" x14ac:dyDescent="0.15">
      <c r="A90">
        <v>1500</v>
      </c>
      <c r="B90">
        <v>119.304033753452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116.490646176197</v>
      </c>
      <c r="C91">
        <v>10.599319862606499</v>
      </c>
      <c r="D91">
        <v>10.22367834754</v>
      </c>
    </row>
    <row r="92" spans="1:4" x14ac:dyDescent="0.15">
      <c r="A92">
        <v>1800</v>
      </c>
      <c r="B92">
        <v>118.374723105863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117.763870818426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121.491977056341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120.264057155663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119.228867549147</v>
      </c>
      <c r="C96">
        <v>10.9539263618455</v>
      </c>
      <c r="D96">
        <v>10.7732643214145</v>
      </c>
    </row>
    <row r="97" spans="1:4" x14ac:dyDescent="0.15">
      <c r="A97">
        <v>2000</v>
      </c>
      <c r="B97">
        <v>120.24302025812899</v>
      </c>
      <c r="C97">
        <v>11.6551571466519</v>
      </c>
      <c r="D97">
        <v>11.1272036546998</v>
      </c>
    </row>
    <row r="98" spans="1:4" x14ac:dyDescent="0.15">
      <c r="A98">
        <v>2000</v>
      </c>
      <c r="B98">
        <v>119.468244508163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119.94243643029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120.367173588089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118.874524793482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119.59776946324899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7" workbookViewId="0">
      <selection activeCell="L37" sqref="L37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873.56699869921397</v>
      </c>
      <c r="C2">
        <v>8.5127398360185307</v>
      </c>
      <c r="D2">
        <v>8.4563689933368398</v>
      </c>
    </row>
    <row r="3" spans="1:4" x14ac:dyDescent="0.15">
      <c r="A3">
        <v>0</v>
      </c>
      <c r="B3">
        <v>874.27068881058995</v>
      </c>
      <c r="C3">
        <v>8.5263289220621292</v>
      </c>
      <c r="D3">
        <v>8.4998079808485194</v>
      </c>
    </row>
    <row r="4" spans="1:4" x14ac:dyDescent="0.15">
      <c r="A4">
        <v>0</v>
      </c>
      <c r="B4">
        <v>877.62743425321901</v>
      </c>
      <c r="C4">
        <v>8.6754818727099696</v>
      </c>
      <c r="D4">
        <v>8.6448571900121394</v>
      </c>
    </row>
    <row r="5" spans="1:4" x14ac:dyDescent="0.15">
      <c r="A5">
        <v>0</v>
      </c>
      <c r="B5">
        <v>874.51356176272998</v>
      </c>
      <c r="C5">
        <v>8.5670409287592797</v>
      </c>
      <c r="D5">
        <v>8.5567492159951204</v>
      </c>
    </row>
    <row r="6" spans="1:4" x14ac:dyDescent="0.15">
      <c r="A6">
        <v>0</v>
      </c>
      <c r="B6">
        <v>874.05083091808501</v>
      </c>
      <c r="C6">
        <v>8.4933564647043909</v>
      </c>
      <c r="D6">
        <v>8.4758933637042198</v>
      </c>
    </row>
    <row r="7" spans="1:4" x14ac:dyDescent="0.15">
      <c r="A7">
        <v>0</v>
      </c>
      <c r="B7">
        <v>860.23175894301596</v>
      </c>
      <c r="C7">
        <v>8.3971158686871199</v>
      </c>
      <c r="D7">
        <v>8.3932142559961491</v>
      </c>
    </row>
    <row r="8" spans="1:4" x14ac:dyDescent="0.15">
      <c r="A8">
        <v>0</v>
      </c>
      <c r="B8">
        <v>869.64117341125302</v>
      </c>
      <c r="C8">
        <v>8.4768107257535501</v>
      </c>
      <c r="D8">
        <v>8.4612418632102209</v>
      </c>
    </row>
    <row r="9" spans="1:4" x14ac:dyDescent="0.15">
      <c r="A9">
        <v>0</v>
      </c>
      <c r="B9">
        <v>867.36785630758095</v>
      </c>
      <c r="C9">
        <v>8.5142819106784309</v>
      </c>
      <c r="D9">
        <v>8.4979637123719201</v>
      </c>
    </row>
    <row r="10" spans="1:4" x14ac:dyDescent="0.15">
      <c r="A10">
        <v>0</v>
      </c>
      <c r="B10">
        <v>865.06037465942495</v>
      </c>
      <c r="C10">
        <v>8.5244733591973194</v>
      </c>
      <c r="D10">
        <v>8.5136650151065094</v>
      </c>
    </row>
    <row r="11" spans="1:4" x14ac:dyDescent="0.15">
      <c r="A11">
        <v>0</v>
      </c>
      <c r="B11">
        <v>859.60461657594999</v>
      </c>
      <c r="C11">
        <v>8.4484622223485193</v>
      </c>
      <c r="D11">
        <v>8.4357200768195</v>
      </c>
    </row>
    <row r="12" spans="1:4" x14ac:dyDescent="0.15">
      <c r="A12">
        <v>0</v>
      </c>
      <c r="B12">
        <v>864.69006065427902</v>
      </c>
      <c r="C12">
        <v>8.5939769197966793</v>
      </c>
      <c r="D12">
        <v>8.4967346350129205</v>
      </c>
    </row>
    <row r="13" spans="1:4" x14ac:dyDescent="0.15">
      <c r="A13">
        <v>0</v>
      </c>
      <c r="B13">
        <v>864.83306939965098</v>
      </c>
      <c r="C13">
        <v>8.4287580449513104</v>
      </c>
      <c r="D13">
        <v>8.3755508570002206</v>
      </c>
    </row>
    <row r="14" spans="1:4" x14ac:dyDescent="0.15">
      <c r="A14">
        <v>0</v>
      </c>
      <c r="B14">
        <v>866.30004426361199</v>
      </c>
      <c r="C14">
        <v>8.5626717686130807</v>
      </c>
      <c r="D14">
        <v>8.4025238947572696</v>
      </c>
    </row>
    <row r="15" spans="1:4" x14ac:dyDescent="0.15">
      <c r="A15">
        <v>100</v>
      </c>
      <c r="B15">
        <v>866.36511975163398</v>
      </c>
      <c r="C15">
        <v>8.4621561353062997</v>
      </c>
      <c r="D15">
        <v>8.4597185039680305</v>
      </c>
    </row>
    <row r="16" spans="1:4" x14ac:dyDescent="0.15">
      <c r="A16">
        <v>100</v>
      </c>
      <c r="B16">
        <v>861.54657962288195</v>
      </c>
      <c r="C16">
        <v>8.3944143789244201</v>
      </c>
      <c r="D16">
        <v>8.3776427623379792</v>
      </c>
    </row>
    <row r="17" spans="1:4" x14ac:dyDescent="0.15">
      <c r="A17">
        <v>100</v>
      </c>
      <c r="B17">
        <v>862.86962228468599</v>
      </c>
      <c r="C17">
        <v>8.4866079970363799</v>
      </c>
      <c r="D17">
        <v>8.4697825637386206</v>
      </c>
    </row>
    <row r="18" spans="1:4" x14ac:dyDescent="0.15">
      <c r="A18">
        <v>100</v>
      </c>
      <c r="B18">
        <v>864.06567421859302</v>
      </c>
      <c r="C18">
        <v>8.4783400932444497</v>
      </c>
      <c r="D18">
        <v>8.4357200768195</v>
      </c>
    </row>
    <row r="19" spans="1:4" x14ac:dyDescent="0.15">
      <c r="A19">
        <v>100</v>
      </c>
      <c r="B19">
        <v>865.148751768647</v>
      </c>
      <c r="C19">
        <v>8.6639722948983895</v>
      </c>
      <c r="D19">
        <v>8.5990067514920607</v>
      </c>
    </row>
    <row r="20" spans="1:4" x14ac:dyDescent="0.15">
      <c r="A20">
        <v>100</v>
      </c>
      <c r="B20">
        <v>867.05659363822497</v>
      </c>
      <c r="C20">
        <v>8.5795485184225608</v>
      </c>
      <c r="D20">
        <v>8.4369320050592709</v>
      </c>
    </row>
    <row r="21" spans="1:4" x14ac:dyDescent="0.15">
      <c r="A21">
        <v>150</v>
      </c>
      <c r="B21">
        <v>869.66792217346404</v>
      </c>
      <c r="C21">
        <v>8.6863801088405701</v>
      </c>
      <c r="D21">
        <v>8.6350139184330104</v>
      </c>
    </row>
    <row r="22" spans="1:4" x14ac:dyDescent="0.15">
      <c r="A22">
        <v>150</v>
      </c>
      <c r="B22">
        <v>867.31289017109304</v>
      </c>
      <c r="C22">
        <v>8.5071928965897605</v>
      </c>
      <c r="D22">
        <v>8.4948916709203299</v>
      </c>
    </row>
    <row r="23" spans="1:4" x14ac:dyDescent="0.15">
      <c r="A23">
        <v>150</v>
      </c>
      <c r="B23">
        <v>862.88294566290801</v>
      </c>
      <c r="C23">
        <v>8.4212032561084609</v>
      </c>
      <c r="D23">
        <v>8.3941143170996497</v>
      </c>
    </row>
    <row r="24" spans="1:4" x14ac:dyDescent="0.15">
      <c r="A24">
        <v>150</v>
      </c>
      <c r="B24">
        <v>869.17702506318301</v>
      </c>
      <c r="C24">
        <v>8.4257345521955003</v>
      </c>
      <c r="D24">
        <v>8.4142644382774403</v>
      </c>
    </row>
    <row r="25" spans="1:4" x14ac:dyDescent="0.15">
      <c r="A25">
        <v>150</v>
      </c>
      <c r="B25">
        <v>869.76837062253298</v>
      </c>
      <c r="C25">
        <v>8.5315906596493303</v>
      </c>
      <c r="D25">
        <v>8.5297328477776908</v>
      </c>
    </row>
    <row r="26" spans="1:4" x14ac:dyDescent="0.15">
      <c r="A26">
        <v>150</v>
      </c>
      <c r="B26">
        <v>867.34547122429797</v>
      </c>
      <c r="C26">
        <v>8.4673406492413097</v>
      </c>
      <c r="D26">
        <v>8.4600231330719993</v>
      </c>
    </row>
    <row r="27" spans="1:4" x14ac:dyDescent="0.15">
      <c r="A27">
        <v>200</v>
      </c>
      <c r="B27">
        <v>875.85297810027305</v>
      </c>
      <c r="C27">
        <v>9.6899571863646301</v>
      </c>
      <c r="D27">
        <v>9.0556381198204399</v>
      </c>
    </row>
    <row r="28" spans="1:4" x14ac:dyDescent="0.15">
      <c r="A28">
        <v>200</v>
      </c>
      <c r="B28">
        <v>879.29320957531502</v>
      </c>
      <c r="C28">
        <v>10.4229695845117</v>
      </c>
      <c r="D28">
        <v>9.6948123515645808</v>
      </c>
    </row>
    <row r="29" spans="1:4" x14ac:dyDescent="0.15">
      <c r="A29">
        <v>200</v>
      </c>
      <c r="B29">
        <v>874.14075569731199</v>
      </c>
      <c r="C29">
        <v>9.4294279136257799</v>
      </c>
      <c r="D29">
        <v>9.2441654480618691</v>
      </c>
    </row>
    <row r="30" spans="1:4" x14ac:dyDescent="0.15">
      <c r="A30">
        <v>200</v>
      </c>
      <c r="B30">
        <v>871.94400890057295</v>
      </c>
      <c r="C30">
        <v>8.6764423824604293</v>
      </c>
      <c r="D30">
        <v>8.6461289161761403</v>
      </c>
    </row>
    <row r="31" spans="1:4" x14ac:dyDescent="0.15">
      <c r="A31">
        <v>200</v>
      </c>
      <c r="B31">
        <v>865.09011683880897</v>
      </c>
      <c r="C31">
        <v>8.6131844648962606</v>
      </c>
      <c r="D31">
        <v>8.5920922337469801</v>
      </c>
    </row>
    <row r="32" spans="1:4" x14ac:dyDescent="0.15">
      <c r="A32">
        <v>200</v>
      </c>
      <c r="B32">
        <v>872.87170744436401</v>
      </c>
      <c r="C32">
        <v>8.6598235432401705</v>
      </c>
      <c r="D32">
        <v>8.6081381958387109</v>
      </c>
    </row>
    <row r="33" spans="1:11" x14ac:dyDescent="0.15">
      <c r="A33">
        <v>200</v>
      </c>
      <c r="B33">
        <v>862.22341081290006</v>
      </c>
      <c r="C33">
        <v>8.6242436631795893</v>
      </c>
      <c r="D33">
        <v>8.6034126379182307</v>
      </c>
    </row>
    <row r="34" spans="1:11" x14ac:dyDescent="0.15">
      <c r="A34">
        <v>200</v>
      </c>
      <c r="B34">
        <v>865.65910269048095</v>
      </c>
      <c r="C34">
        <v>8.4875276253762895</v>
      </c>
      <c r="D34">
        <v>8.4515015847925596</v>
      </c>
    </row>
    <row r="35" spans="1:11" x14ac:dyDescent="0.15">
      <c r="A35">
        <v>200</v>
      </c>
      <c r="B35">
        <v>865.52469823296701</v>
      </c>
      <c r="C35">
        <v>8.4655101139901703</v>
      </c>
      <c r="D35">
        <v>8.4484622223485193</v>
      </c>
    </row>
    <row r="36" spans="1:11" x14ac:dyDescent="0.15">
      <c r="A36">
        <v>200</v>
      </c>
      <c r="B36">
        <v>869.45948981930405</v>
      </c>
      <c r="C36">
        <v>8.5679777495040295</v>
      </c>
      <c r="D36">
        <v>8.5412020352938001</v>
      </c>
      <c r="H36">
        <v>0</v>
      </c>
      <c r="I36">
        <f>AVERAGE(B2:B14)</f>
        <v>868.59680528143099</v>
      </c>
      <c r="J36">
        <f>AVERAGE(C2:C14)</f>
        <v>8.5170383726369483</v>
      </c>
      <c r="K36">
        <f>AVERAGE(D2:D14)</f>
        <v>8.4777146964747363</v>
      </c>
    </row>
    <row r="37" spans="1:11" x14ac:dyDescent="0.15">
      <c r="A37">
        <v>200</v>
      </c>
      <c r="B37">
        <v>866.60533272977796</v>
      </c>
      <c r="C37">
        <v>8.5325198636936008</v>
      </c>
      <c r="D37">
        <v>8.4777282816185799</v>
      </c>
      <c r="H37">
        <v>100</v>
      </c>
      <c r="I37">
        <f>AVERAGE(B15:B20)</f>
        <v>864.50872354744445</v>
      </c>
      <c r="J37">
        <f>AVERAGE(C15:C20)</f>
        <v>8.5108399029720836</v>
      </c>
      <c r="K37">
        <f>AVERAGE(D15:D20)</f>
        <v>8.4631337772359103</v>
      </c>
    </row>
    <row r="38" spans="1:11" x14ac:dyDescent="0.15">
      <c r="A38">
        <v>250</v>
      </c>
      <c r="B38">
        <v>876.695380937506</v>
      </c>
      <c r="C38">
        <v>8.6474010148434104</v>
      </c>
      <c r="D38">
        <v>8.6305758722463306</v>
      </c>
      <c r="H38">
        <v>150</v>
      </c>
      <c r="I38">
        <f>AVERAGE(B21:B26)</f>
        <v>867.69243748624649</v>
      </c>
      <c r="J38">
        <f>AVERAGE(C21:C26)</f>
        <v>8.5065736871041562</v>
      </c>
      <c r="K38">
        <f>AVERAGE(D21:D26)</f>
        <v>8.4880067209300218</v>
      </c>
    </row>
    <row r="39" spans="1:11" x14ac:dyDescent="0.15">
      <c r="A39">
        <v>250</v>
      </c>
      <c r="B39">
        <v>874.34344425042502</v>
      </c>
      <c r="C39">
        <v>8.57767008205286</v>
      </c>
      <c r="D39">
        <v>8.5620479615423406</v>
      </c>
      <c r="H39">
        <v>200</v>
      </c>
      <c r="I39">
        <f>AVERAGE(B27:B37)</f>
        <v>869.87861916746147</v>
      </c>
      <c r="J39">
        <f>AVERAGE(C27:C37)</f>
        <v>8.924507644622059</v>
      </c>
      <c r="K39">
        <f>AVERAGE(D27:D37)</f>
        <v>8.7602983661073122</v>
      </c>
    </row>
    <row r="40" spans="1:11" x14ac:dyDescent="0.15">
      <c r="A40">
        <v>250</v>
      </c>
      <c r="B40">
        <v>872.07179077317801</v>
      </c>
      <c r="C40">
        <v>8.6892695196565395</v>
      </c>
      <c r="D40">
        <v>8.5905222865733801</v>
      </c>
      <c r="H40">
        <v>250</v>
      </c>
      <c r="I40">
        <f>AVERAGE(B38:B49)</f>
        <v>872.92868064891434</v>
      </c>
      <c r="J40">
        <f>AVERAGE(C38:C49)</f>
        <v>8.6878040503803913</v>
      </c>
      <c r="K40">
        <f>AVERAGE(D38:D49)</f>
        <v>8.6318871728389439</v>
      </c>
    </row>
    <row r="41" spans="1:11" x14ac:dyDescent="0.15">
      <c r="A41">
        <v>250</v>
      </c>
      <c r="B41">
        <v>875.74248869529401</v>
      </c>
      <c r="C41">
        <v>8.5933486002326394</v>
      </c>
      <c r="D41">
        <v>8.5711019456095805</v>
      </c>
      <c r="H41">
        <v>300</v>
      </c>
      <c r="I41">
        <f>AVERAGE(B50:B55)</f>
        <v>876.73518318668084</v>
      </c>
      <c r="J41">
        <f>AVERAGE(C50:C55)</f>
        <v>8.9020055818404025</v>
      </c>
      <c r="K41">
        <f>AVERAGE(D50:D55)</f>
        <v>8.8454565673473855</v>
      </c>
    </row>
    <row r="42" spans="1:11" x14ac:dyDescent="0.15">
      <c r="A42">
        <v>250</v>
      </c>
      <c r="B42">
        <v>875.74977978507604</v>
      </c>
      <c r="C42">
        <v>8.9211197481720106</v>
      </c>
      <c r="D42">
        <v>8.7781689990613199</v>
      </c>
      <c r="H42">
        <v>350</v>
      </c>
      <c r="I42">
        <f>AVERAGE(B56:B60)</f>
        <v>875.88592828024889</v>
      </c>
      <c r="J42">
        <f>AVERAGE(C56:C60)</f>
        <v>8.944208153073431</v>
      </c>
      <c r="K42">
        <f>AVERAGE(D56:D60)</f>
        <v>8.8564938869938317</v>
      </c>
    </row>
    <row r="43" spans="1:11" x14ac:dyDescent="0.15">
      <c r="A43">
        <v>250</v>
      </c>
      <c r="B43">
        <v>881.09991300734396</v>
      </c>
      <c r="C43">
        <v>8.9251868108875705</v>
      </c>
      <c r="D43">
        <v>8.8887196365487604</v>
      </c>
      <c r="H43">
        <v>400</v>
      </c>
      <c r="I43">
        <f>AVERAGE(B61:B65)</f>
        <v>877.31165631807801</v>
      </c>
      <c r="J43">
        <f>AVERAGE(C61:C65)</f>
        <v>8.9380696553184933</v>
      </c>
      <c r="K43">
        <f>AVERAGE(D61:D65)</f>
        <v>8.8740466215667588</v>
      </c>
    </row>
    <row r="44" spans="1:11" x14ac:dyDescent="0.15">
      <c r="A44">
        <v>250</v>
      </c>
      <c r="B44">
        <v>875.32611627929703</v>
      </c>
      <c r="C44">
        <v>8.6726016173911606</v>
      </c>
      <c r="D44">
        <v>8.5639196516240403</v>
      </c>
      <c r="H44">
        <v>500</v>
      </c>
      <c r="I44">
        <f>AVERAGE(B66:B70)</f>
        <v>880.01154590608837</v>
      </c>
      <c r="J44">
        <f>AVERAGE(C66:C70)</f>
        <v>9.1312770754327524</v>
      </c>
      <c r="K44">
        <f>AVERAGE(D66:D70)</f>
        <v>9.0816036739511965</v>
      </c>
    </row>
    <row r="45" spans="1:11" x14ac:dyDescent="0.15">
      <c r="A45">
        <v>250</v>
      </c>
      <c r="B45">
        <v>866.05396389983002</v>
      </c>
      <c r="C45">
        <v>8.6448571900121394</v>
      </c>
      <c r="D45">
        <v>8.5977487473355207</v>
      </c>
      <c r="H45">
        <v>800</v>
      </c>
      <c r="I45">
        <f>AVERAGE(B71:B75)</f>
        <v>887.3507983904517</v>
      </c>
      <c r="J45">
        <f>AVERAGE(C71:C75)</f>
        <v>9.6936667644977206</v>
      </c>
      <c r="K45">
        <f>AVERAGE(D71:D75)</f>
        <v>9.595589112378125</v>
      </c>
    </row>
    <row r="46" spans="1:11" x14ac:dyDescent="0.15">
      <c r="A46">
        <v>250</v>
      </c>
      <c r="B46">
        <v>869.11590489477396</v>
      </c>
      <c r="C46">
        <v>8.68798509973767</v>
      </c>
      <c r="D46">
        <v>8.6410442443598097</v>
      </c>
      <c r="H46">
        <v>1000</v>
      </c>
      <c r="I46">
        <f>AVERAGE(B76:B80)</f>
        <v>891.6587671113441</v>
      </c>
      <c r="J46">
        <f>AVERAGE(C76:C80)</f>
        <v>9.9813320043823666</v>
      </c>
      <c r="K46">
        <f>AVERAGE(D76:D80)</f>
        <v>9.8509384267177733</v>
      </c>
    </row>
    <row r="47" spans="1:11" x14ac:dyDescent="0.15">
      <c r="A47">
        <v>250</v>
      </c>
      <c r="B47">
        <v>866.08702807744203</v>
      </c>
      <c r="C47">
        <v>8.6015238535368894</v>
      </c>
      <c r="D47">
        <v>8.57516676340496</v>
      </c>
      <c r="H47">
        <v>1200</v>
      </c>
      <c r="I47">
        <f>AVERAGE(B81:B85)</f>
        <v>900.24938812404253</v>
      </c>
      <c r="J47">
        <f>AVERAGE(C81:C85)</f>
        <v>10.309269945284859</v>
      </c>
      <c r="K47">
        <f>AVERAGE(D81:D85)</f>
        <v>10.121067966635731</v>
      </c>
    </row>
    <row r="48" spans="1:11" x14ac:dyDescent="0.15">
      <c r="A48">
        <v>250</v>
      </c>
      <c r="B48">
        <v>870.89249381537002</v>
      </c>
      <c r="C48">
        <v>8.62456005445347</v>
      </c>
      <c r="D48">
        <v>8.5254010415289496</v>
      </c>
      <c r="H48">
        <v>1500</v>
      </c>
      <c r="I48">
        <f>AVERAGE(B86:B91)</f>
        <v>906.38195552842501</v>
      </c>
      <c r="J48">
        <f>AVERAGE(C86:C91)</f>
        <v>11.009189707631734</v>
      </c>
      <c r="K48">
        <f>AVERAGE(D86:D91)</f>
        <v>10.62306693683845</v>
      </c>
    </row>
    <row r="49" spans="1:11" x14ac:dyDescent="0.15">
      <c r="A49">
        <v>250</v>
      </c>
      <c r="B49">
        <v>871.96586337143594</v>
      </c>
      <c r="C49">
        <v>8.6681250135883303</v>
      </c>
      <c r="D49">
        <v>8.6582289242323398</v>
      </c>
      <c r="H49">
        <v>1800</v>
      </c>
      <c r="I49">
        <f>AVERAGE(B92:B96)</f>
        <v>911.07578500531531</v>
      </c>
      <c r="J49">
        <f>AVERAGE(C92:C96)</f>
        <v>11.102242758343101</v>
      </c>
      <c r="K49">
        <f>AVERAGE(D92:D96)</f>
        <v>10.829623389544</v>
      </c>
    </row>
    <row r="50" spans="1:11" x14ac:dyDescent="0.15">
      <c r="A50">
        <v>300</v>
      </c>
      <c r="B50">
        <v>881.05200521536506</v>
      </c>
      <c r="C50">
        <v>9.2390595331752507</v>
      </c>
      <c r="D50">
        <v>9.0448195767684894</v>
      </c>
      <c r="H50">
        <v>2000</v>
      </c>
      <c r="I50">
        <f>AVERAGE(B97:B102)</f>
        <v>915.69194746214214</v>
      </c>
      <c r="J50">
        <f>AVERAGE(C97:C102)</f>
        <v>11.434628992185836</v>
      </c>
      <c r="K50">
        <f>AVERAGE(D97:D102)</f>
        <v>11.077272612727315</v>
      </c>
    </row>
    <row r="51" spans="1:11" x14ac:dyDescent="0.15">
      <c r="A51">
        <v>300</v>
      </c>
      <c r="B51">
        <v>873.20091870855697</v>
      </c>
      <c r="C51">
        <v>8.8402357054518195</v>
      </c>
      <c r="D51">
        <v>8.8259611558365698</v>
      </c>
    </row>
    <row r="52" spans="1:11" x14ac:dyDescent="0.15">
      <c r="A52">
        <v>300</v>
      </c>
      <c r="B52">
        <v>879.04052030684795</v>
      </c>
      <c r="C52">
        <v>8.7182698525027096</v>
      </c>
      <c r="D52">
        <v>8.6934465097796902</v>
      </c>
    </row>
    <row r="53" spans="1:11" x14ac:dyDescent="0.15">
      <c r="A53">
        <v>300</v>
      </c>
      <c r="B53">
        <v>874.63463998492102</v>
      </c>
      <c r="C53">
        <v>8.8880471979286906</v>
      </c>
      <c r="D53">
        <v>8.8746202439069197</v>
      </c>
    </row>
    <row r="54" spans="1:11" x14ac:dyDescent="0.15">
      <c r="A54">
        <v>300</v>
      </c>
      <c r="B54">
        <v>875.55293826994</v>
      </c>
      <c r="C54">
        <v>8.7321942298799105</v>
      </c>
      <c r="D54">
        <v>8.65376710337563</v>
      </c>
    </row>
    <row r="55" spans="1:11" x14ac:dyDescent="0.15">
      <c r="A55">
        <v>300</v>
      </c>
      <c r="B55">
        <v>876.93007663445405</v>
      </c>
      <c r="C55">
        <v>8.9942269721040393</v>
      </c>
      <c r="D55">
        <v>8.9801248144170103</v>
      </c>
    </row>
    <row r="56" spans="1:11" x14ac:dyDescent="0.15">
      <c r="A56">
        <v>350</v>
      </c>
      <c r="B56">
        <v>875.02120968072597</v>
      </c>
      <c r="C56">
        <v>8.8632398810289992</v>
      </c>
      <c r="D56">
        <v>8.82165481456253</v>
      </c>
    </row>
    <row r="57" spans="1:11" x14ac:dyDescent="0.15">
      <c r="A57">
        <v>350</v>
      </c>
      <c r="B57">
        <v>879.13827130152697</v>
      </c>
      <c r="C57">
        <v>9.2241409363275704</v>
      </c>
      <c r="D57">
        <v>9.1087237095572107</v>
      </c>
    </row>
    <row r="58" spans="1:11" x14ac:dyDescent="0.15">
      <c r="A58">
        <v>350</v>
      </c>
      <c r="B58">
        <v>875.73667685241503</v>
      </c>
      <c r="C58">
        <v>8.7899856501035991</v>
      </c>
      <c r="D58">
        <v>8.7403103690744395</v>
      </c>
    </row>
    <row r="59" spans="1:11" x14ac:dyDescent="0.15">
      <c r="A59">
        <v>350</v>
      </c>
      <c r="B59">
        <v>874.172908991741</v>
      </c>
      <c r="C59">
        <v>8.8428966198762105</v>
      </c>
      <c r="D59">
        <v>8.74486204095885</v>
      </c>
    </row>
    <row r="60" spans="1:11" x14ac:dyDescent="0.15">
      <c r="A60">
        <v>350</v>
      </c>
      <c r="B60">
        <v>875.36057457483503</v>
      </c>
      <c r="C60">
        <v>9.0007776780307793</v>
      </c>
      <c r="D60">
        <v>8.86691850081613</v>
      </c>
    </row>
    <row r="61" spans="1:11" x14ac:dyDescent="0.15">
      <c r="A61">
        <v>400</v>
      </c>
      <c r="B61">
        <v>878.51817930189702</v>
      </c>
      <c r="C61">
        <v>8.8602324171015407</v>
      </c>
      <c r="D61">
        <v>8.8412333573155593</v>
      </c>
    </row>
    <row r="62" spans="1:11" x14ac:dyDescent="0.15">
      <c r="A62">
        <v>400</v>
      </c>
      <c r="B62">
        <v>877.21967540535297</v>
      </c>
      <c r="C62">
        <v>8.9207809981372108</v>
      </c>
      <c r="D62">
        <v>8.8256297471738101</v>
      </c>
    </row>
    <row r="63" spans="1:11" x14ac:dyDescent="0.15">
      <c r="A63">
        <v>400</v>
      </c>
      <c r="B63">
        <v>876.88501780435104</v>
      </c>
      <c r="C63">
        <v>9.2701525537207008</v>
      </c>
      <c r="D63">
        <v>9.1207667907470302</v>
      </c>
    </row>
    <row r="64" spans="1:11" x14ac:dyDescent="0.15">
      <c r="A64">
        <v>400</v>
      </c>
      <c r="B64">
        <v>878.60374534347204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875.33166373531697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878.01741595842395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879.93692108186201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878.38481872685395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880.71560251401695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883.002971249285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890.43440793320406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887.54661687932298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883.17169046676997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887.69655420131505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887.90472247164701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892.60397606527897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896.47955918026298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893.05322093894995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885.049274631152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891.10780474107696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896.48238328326204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898.26047358638095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904.79398210649299</v>
      </c>
      <c r="C83">
        <v>10.4431224968649</v>
      </c>
      <c r="D83">
        <v>10.3621217265444</v>
      </c>
    </row>
    <row r="84" spans="1:4" x14ac:dyDescent="0.15">
      <c r="A84">
        <v>1200</v>
      </c>
      <c r="B84">
        <v>904.24138728406103</v>
      </c>
      <c r="C84">
        <v>10.632852417888</v>
      </c>
      <c r="D84">
        <v>10.435434165901</v>
      </c>
    </row>
    <row r="85" spans="1:4" x14ac:dyDescent="0.15">
      <c r="A85">
        <v>1200</v>
      </c>
      <c r="B85">
        <v>897.46871436001504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902.60733547176699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900.05343954265504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906.80066227079203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913.64658392430795</v>
      </c>
      <c r="C89">
        <v>11.751585282462999</v>
      </c>
      <c r="D89">
        <v>10.971272145539199</v>
      </c>
    </row>
    <row r="90" spans="1:4" x14ac:dyDescent="0.15">
      <c r="A90">
        <v>1500</v>
      </c>
      <c r="B90">
        <v>912.68174822950004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902.50196373152801</v>
      </c>
      <c r="C91">
        <v>10.599319862606499</v>
      </c>
      <c r="D91">
        <v>10.22367834754</v>
      </c>
    </row>
    <row r="92" spans="1:4" x14ac:dyDescent="0.15">
      <c r="A92">
        <v>1800</v>
      </c>
      <c r="B92">
        <v>906.51342297849806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910.28293620792203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913.14520674548805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916.07076041897801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909.36659867569006</v>
      </c>
      <c r="C96">
        <v>10.9539263618455</v>
      </c>
      <c r="D96">
        <v>10.7732643214145</v>
      </c>
    </row>
    <row r="97" spans="1:4" x14ac:dyDescent="0.15">
      <c r="A97">
        <v>2000</v>
      </c>
      <c r="B97">
        <v>919.02008319571496</v>
      </c>
      <c r="C97">
        <v>11.6551571466519</v>
      </c>
      <c r="D97">
        <v>11.1272036546998</v>
      </c>
    </row>
    <row r="98" spans="1:4" x14ac:dyDescent="0.15">
      <c r="A98">
        <v>2000</v>
      </c>
      <c r="B98">
        <v>916.21409371641198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915.69509412056595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911.39295373916298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914.86251704045401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916.96694296054295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:B15"/>
    </sheetView>
  </sheetViews>
  <sheetFormatPr defaultRowHeight="13.5" x14ac:dyDescent="0.15"/>
  <sheetData>
    <row r="3" spans="1:2" x14ac:dyDescent="0.15">
      <c r="A3">
        <v>0</v>
      </c>
      <c r="B3">
        <v>1112.997743198024</v>
      </c>
    </row>
    <row r="4" spans="1:2" x14ac:dyDescent="0.15">
      <c r="A4">
        <v>200</v>
      </c>
      <c r="B4">
        <v>1109.5417348532051</v>
      </c>
    </row>
    <row r="5" spans="1:2" x14ac:dyDescent="0.15">
      <c r="A5">
        <v>250</v>
      </c>
      <c r="B5">
        <v>1111.8191219101416</v>
      </c>
    </row>
    <row r="6" spans="1:2" x14ac:dyDescent="0.15">
      <c r="A6">
        <v>300</v>
      </c>
      <c r="B6">
        <v>1116.2762223872032</v>
      </c>
    </row>
    <row r="7" spans="1:2" x14ac:dyDescent="0.15">
      <c r="A7">
        <v>350</v>
      </c>
      <c r="B7">
        <v>1117.649397666404</v>
      </c>
    </row>
    <row r="8" spans="1:2" x14ac:dyDescent="0.15">
      <c r="A8">
        <v>400</v>
      </c>
      <c r="B8">
        <v>1119.9562363713001</v>
      </c>
    </row>
    <row r="9" spans="1:2" x14ac:dyDescent="0.15">
      <c r="A9">
        <v>500</v>
      </c>
      <c r="B9">
        <v>1125.0875352321898</v>
      </c>
    </row>
    <row r="10" spans="1:2" x14ac:dyDescent="0.15">
      <c r="A10">
        <v>800</v>
      </c>
      <c r="B10">
        <v>1137.0173182903759</v>
      </c>
    </row>
    <row r="11" spans="1:2" x14ac:dyDescent="0.15">
      <c r="A11">
        <v>1000</v>
      </c>
      <c r="B11">
        <v>1145.56151990686</v>
      </c>
    </row>
    <row r="12" spans="1:2" x14ac:dyDescent="0.15">
      <c r="A12">
        <v>1200</v>
      </c>
      <c r="B12">
        <v>1149.670657550836</v>
      </c>
    </row>
    <row r="13" spans="1:2" x14ac:dyDescent="0.15">
      <c r="A13">
        <v>1500</v>
      </c>
      <c r="B13">
        <v>1159.0433681202919</v>
      </c>
    </row>
    <row r="14" spans="1:2" x14ac:dyDescent="0.15">
      <c r="A14">
        <v>1800</v>
      </c>
      <c r="B14">
        <v>1167.2470849369299</v>
      </c>
    </row>
    <row r="15" spans="1:2" x14ac:dyDescent="0.15">
      <c r="A15">
        <v>2000</v>
      </c>
      <c r="B15">
        <v>1174.0952553097584</v>
      </c>
    </row>
  </sheetData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M11" sqref="M11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10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10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10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  <c r="G5">
        <v>0</v>
      </c>
      <c r="H5">
        <f>AVERAGE(B2:B5)</f>
        <v>1096.3100158137277</v>
      </c>
      <c r="I5">
        <f t="shared" ref="I5:J5" si="0">AVERAGE(C2:C5)</f>
        <v>6.9698225336074975</v>
      </c>
      <c r="J5">
        <f t="shared" si="0"/>
        <v>6.954019297777017</v>
      </c>
    </row>
    <row r="6" spans="1:10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  <c r="G6">
        <v>100</v>
      </c>
      <c r="H6">
        <f>AVERAGE(B6:B13)</f>
        <v>1099.0813628733588</v>
      </c>
      <c r="I6">
        <f t="shared" ref="I6:J6" si="1">AVERAGE(C6:C13)</f>
        <v>7.2229851573482797</v>
      </c>
      <c r="J6">
        <f t="shared" si="1"/>
        <v>7.1604715214936272</v>
      </c>
    </row>
    <row r="7" spans="1:10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  <c r="G7">
        <v>150</v>
      </c>
      <c r="H7">
        <f>AVERAGE(B14:B21)</f>
        <v>1100.8917340321614</v>
      </c>
      <c r="I7">
        <f t="shared" ref="I7:J7" si="2">AVERAGE(C14:C21)</f>
        <v>7.3812432404829611</v>
      </c>
      <c r="J7">
        <f t="shared" si="2"/>
        <v>7.3243557986214949</v>
      </c>
    </row>
    <row r="8" spans="1:10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  <c r="G8">
        <v>200</v>
      </c>
      <c r="H8">
        <f>AVERAGE(B22:B28)</f>
        <v>1102.8823543214357</v>
      </c>
      <c r="I8">
        <f t="shared" ref="I8:J8" si="3">AVERAGE(C22:C28)</f>
        <v>7.6087524361407821</v>
      </c>
      <c r="J8">
        <f t="shared" si="3"/>
        <v>7.5493716115074605</v>
      </c>
    </row>
    <row r="9" spans="1:10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  <c r="G9">
        <v>250</v>
      </c>
      <c r="H9">
        <f>AVERAGE(B29:B35)</f>
        <v>1104.2689743016374</v>
      </c>
      <c r="I9">
        <f t="shared" ref="I9:J9" si="4">AVERAGE(C29:C35)</f>
        <v>7.8679441411265447</v>
      </c>
      <c r="J9">
        <f t="shared" si="4"/>
        <v>7.6911252705992954</v>
      </c>
    </row>
    <row r="10" spans="1:10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  <c r="G10">
        <v>300</v>
      </c>
      <c r="H10">
        <f>AVERAGE(B36:B41)</f>
        <v>1107.5626991779066</v>
      </c>
      <c r="I10">
        <f t="shared" ref="I10:J10" si="5">AVERAGE(C36:C41)</f>
        <v>7.9538222639135254</v>
      </c>
      <c r="J10">
        <f t="shared" si="5"/>
        <v>7.7814396029557189</v>
      </c>
    </row>
    <row r="11" spans="1:10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  <c r="G11">
        <v>350</v>
      </c>
      <c r="H11">
        <f>AVERAGE(B42:B48)</f>
        <v>1111.7514675133843</v>
      </c>
      <c r="I11">
        <f t="shared" ref="I11:J11" si="6">AVERAGE(C42:C48)</f>
        <v>8.1833851910953719</v>
      </c>
      <c r="J11">
        <f t="shared" si="6"/>
        <v>7.9815677656804169</v>
      </c>
    </row>
    <row r="12" spans="1:10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  <c r="G12">
        <v>400</v>
      </c>
    </row>
    <row r="13" spans="1:10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  <c r="G13">
        <v>500</v>
      </c>
    </row>
    <row r="14" spans="1:10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10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10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9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  <c r="I17">
        <v>6.6752000000000002</v>
      </c>
    </row>
    <row r="18" spans="1:9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  <c r="I18">
        <f>(I17-6.67214)/0.0039</f>
        <v>0.78461538461551461</v>
      </c>
    </row>
    <row r="19" spans="1:9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9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9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9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9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9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9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9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9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9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9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9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9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9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6" sqref="I16"/>
    </sheetView>
  </sheetViews>
  <sheetFormatPr defaultRowHeight="13.5" x14ac:dyDescent="0.15"/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11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11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  <c r="H4">
        <v>0</v>
      </c>
      <c r="I4">
        <f>AVERAGE(B2:B7)</f>
        <v>1092.4578937234817</v>
      </c>
      <c r="J4">
        <f t="shared" ref="J4:K4" si="0">AVERAGE(C2:C7)</f>
        <v>7.0528556805928373</v>
      </c>
      <c r="K4">
        <f t="shared" si="0"/>
        <v>6.9830825559765293</v>
      </c>
    </row>
    <row r="5" spans="1:11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  <c r="H5">
        <v>100</v>
      </c>
      <c r="I5">
        <f>AVERAGE(B8:B15)</f>
        <v>1088.0875598329058</v>
      </c>
      <c r="J5">
        <f t="shared" ref="J5:K5" si="1">AVERAGE(C8:C15)</f>
        <v>7.2349385977016141</v>
      </c>
      <c r="K5">
        <f t="shared" si="1"/>
        <v>7.1663857514296501</v>
      </c>
    </row>
    <row r="6" spans="1:11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  <c r="H6">
        <v>150</v>
      </c>
      <c r="I6">
        <f>AVERAGE(B16:B22)</f>
        <v>1089.8589140090082</v>
      </c>
      <c r="J6">
        <f t="shared" ref="J6:K6" si="2">AVERAGE(C16:C22)</f>
        <v>7.3815312566158999</v>
      </c>
      <c r="K6">
        <f t="shared" si="2"/>
        <v>7.2887792068663977</v>
      </c>
    </row>
    <row r="7" spans="1:11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  <c r="H7">
        <v>200</v>
      </c>
      <c r="I7">
        <f>AVERAGE(B23:B29)</f>
        <v>1091.4979265159329</v>
      </c>
      <c r="J7">
        <f t="shared" ref="J7:K7" si="3">AVERAGE(C23:C29)</f>
        <v>7.5155871797082758</v>
      </c>
      <c r="K7">
        <f t="shared" si="3"/>
        <v>7.4458675870375162</v>
      </c>
    </row>
    <row r="8" spans="1:11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  <c r="H8">
        <v>250</v>
      </c>
      <c r="I8">
        <f>AVERAGE(B30:B36)</f>
        <v>1094.6118269210872</v>
      </c>
      <c r="J8">
        <f t="shared" ref="J8:K8" si="4">AVERAGE(C30:C36)</f>
        <v>7.7433148989489142</v>
      </c>
      <c r="K8">
        <f t="shared" si="4"/>
        <v>7.6007983227225298</v>
      </c>
    </row>
    <row r="9" spans="1:11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  <c r="H9">
        <v>300</v>
      </c>
      <c r="I9">
        <f>AVERAGE(B37:B43)</f>
        <v>1097.4489507357368</v>
      </c>
      <c r="J9">
        <f t="shared" ref="J9:K9" si="5">AVERAGE(C37:C43)</f>
        <v>7.9751693030702704</v>
      </c>
      <c r="K9">
        <f t="shared" si="5"/>
        <v>7.8049954601084126</v>
      </c>
    </row>
    <row r="10" spans="1:11" x14ac:dyDescent="0.15">
      <c r="A10">
        <v>100</v>
      </c>
      <c r="E10">
        <v>2</v>
      </c>
      <c r="H10">
        <v>350</v>
      </c>
      <c r="I10">
        <f>AVERAGE(B44:B50)</f>
        <v>1101.2162860115955</v>
      </c>
      <c r="J10">
        <f t="shared" ref="J10:K10" si="6">AVERAGE(C44:C50)</f>
        <v>8.2012865616539781</v>
      </c>
      <c r="K10">
        <f t="shared" si="6"/>
        <v>8.0481513402659708</v>
      </c>
    </row>
    <row r="11" spans="1:11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11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11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11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  <c r="I14">
        <v>6.8784000000000001</v>
      </c>
    </row>
    <row r="15" spans="1:11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  <c r="I15">
        <f>(I14-6.8332)/0.0037</f>
        <v>12.21621621621631</v>
      </c>
    </row>
    <row r="16" spans="1:11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A32" sqref="A32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 t="shared" ref="D2:D15" si="0"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 t="shared" si="0"/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 t="shared" si="0"/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 t="shared" si="0"/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 t="shared" si="0"/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 t="shared" si="0"/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 t="shared" si="0"/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 t="shared" si="0"/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 t="shared" si="0"/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 t="shared" si="0"/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 t="shared" si="0"/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 t="shared" si="0"/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 t="shared" si="0"/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 t="shared" si="0"/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  <row r="32" spans="1:12" ht="26.25" x14ac:dyDescent="0.15">
      <c r="A32" s="15" t="s">
        <v>173</v>
      </c>
    </row>
  </sheetData>
  <phoneticPr fontId="18" type="noConversion"/>
  <hyperlinks>
    <hyperlink ref="A3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2"/>
  <sheetViews>
    <sheetView workbookViewId="0">
      <selection activeCell="L1" sqref="L1"/>
    </sheetView>
  </sheetViews>
  <sheetFormatPr defaultRowHeight="13.5" x14ac:dyDescent="0.15"/>
  <sheetData>
    <row r="1" spans="1:12" x14ac:dyDescent="0.15">
      <c r="A1" t="s">
        <v>83</v>
      </c>
      <c r="D1" t="s">
        <v>85</v>
      </c>
      <c r="H1" t="s">
        <v>84</v>
      </c>
      <c r="L1" s="14" t="s">
        <v>172</v>
      </c>
    </row>
    <row r="2" spans="1:12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12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12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12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12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12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12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12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12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12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12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12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12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12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12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hyperlinks>
    <hyperlink ref="L1" location="目录!A1" display="目录!A1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I8" sqref="I8:I17"/>
    </sheetView>
  </sheetViews>
  <sheetFormatPr defaultRowHeight="13.5" x14ac:dyDescent="0.15"/>
  <sheetData>
    <row r="1" spans="1:10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10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10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10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10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10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10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10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  <c r="I8">
        <f t="shared" ref="I8:J8" si="0">AVERAGE(C2:C4)</f>
        <v>6.7861503152909961</v>
      </c>
      <c r="J8">
        <f t="shared" si="0"/>
        <v>6.7622452422723596</v>
      </c>
    </row>
    <row r="9" spans="1:10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  <c r="I9">
        <f t="shared" ref="I9:J9" si="1">AVERAGE(C5:C7)</f>
        <v>7.2661891561098635</v>
      </c>
      <c r="J9">
        <f t="shared" si="1"/>
        <v>7.2264757132835458</v>
      </c>
    </row>
    <row r="10" spans="1:10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  <c r="I10">
        <f t="shared" ref="I10:J10" si="2">AVERAGE(C8:C10)</f>
        <v>7.5291325630599699</v>
      </c>
      <c r="J10">
        <f t="shared" si="2"/>
        <v>7.382361641151399</v>
      </c>
    </row>
    <row r="11" spans="1:10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  <c r="I11">
        <f t="shared" ref="I11:J11" si="3">AVERAGE(C11:C13)</f>
        <v>7.8034277030186603</v>
      </c>
      <c r="J11">
        <f t="shared" si="3"/>
        <v>7.7039444645576793</v>
      </c>
    </row>
    <row r="12" spans="1:10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  <c r="J12">
        <f t="shared" ref="J12" si="4">AVERAGE(D19:D21)</f>
        <v>7.9259098408621362</v>
      </c>
    </row>
    <row r="13" spans="1:10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  <c r="I13">
        <f t="shared" ref="I13:J13" si="5">AVERAGE(C22:C25)</f>
        <v>8.3931325885746677</v>
      </c>
      <c r="J13">
        <f t="shared" si="5"/>
        <v>8.2637658637613178</v>
      </c>
    </row>
    <row r="14" spans="1:10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  <c r="I14">
        <f t="shared" ref="I14:J14" si="6">AVERAGE(C26:C31)</f>
        <v>8.3965240718846275</v>
      </c>
      <c r="J14">
        <f t="shared" si="6"/>
        <v>8.1957741306701521</v>
      </c>
    </row>
    <row r="15" spans="1:10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  <c r="I15">
        <f t="shared" ref="I15:J15" si="7">AVERAGE(C32:C34)</f>
        <v>8.9122498150051488</v>
      </c>
      <c r="J15">
        <f t="shared" si="7"/>
        <v>8.6797583157178995</v>
      </c>
    </row>
    <row r="16" spans="1:10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  <c r="I16">
        <f t="shared" ref="I16:J16" si="8">AVERAGE(C35:C37)</f>
        <v>10.287425204243066</v>
      </c>
      <c r="J16">
        <f t="shared" si="8"/>
        <v>9.587379120253857</v>
      </c>
    </row>
    <row r="17" spans="1:10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  <c r="I17">
        <f t="shared" ref="I17:J17" si="9">AVERAGE(C38:C43)</f>
        <v>12.598403441651648</v>
      </c>
      <c r="J17">
        <f t="shared" si="9"/>
        <v>11.03298118285965</v>
      </c>
    </row>
    <row r="18" spans="1:10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10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10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10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10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  <c r="H22">
        <f>6.69</f>
        <v>6.69</v>
      </c>
    </row>
    <row r="23" spans="1:10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  <c r="H23">
        <f>(H22-6.6882)/0.0057</f>
        <v>0.31578947368425364</v>
      </c>
    </row>
    <row r="24" spans="1:10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10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10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10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10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10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10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10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10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  <row r="46" spans="1:5" ht="26.25" x14ac:dyDescent="0.15">
      <c r="A46" s="15" t="s">
        <v>173</v>
      </c>
    </row>
  </sheetData>
  <phoneticPr fontId="18" type="noConversion"/>
  <hyperlinks>
    <hyperlink ref="A46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A41" sqref="A41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  <row r="41" spans="1:7" ht="26.25" x14ac:dyDescent="0.15">
      <c r="A41" s="15" t="s">
        <v>173</v>
      </c>
    </row>
  </sheetData>
  <phoneticPr fontId="18" type="noConversion"/>
  <hyperlinks>
    <hyperlink ref="A41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B9" workbookViewId="0">
      <selection activeCell="I16" sqref="I16:I25"/>
    </sheetView>
  </sheetViews>
  <sheetFormatPr defaultRowHeight="13.5" x14ac:dyDescent="0.15"/>
  <sheetData>
    <row r="1" spans="1:10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10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10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10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10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10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10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10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10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10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10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10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10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10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10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10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  <c r="I16">
        <f t="shared" ref="I16:J16" si="0">AVERAGE(C2:C4)</f>
        <v>6.8604585427457243</v>
      </c>
      <c r="J16">
        <f t="shared" si="0"/>
        <v>6.8429951465234948</v>
      </c>
    </row>
    <row r="17" spans="1:10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  <c r="I17">
        <f t="shared" ref="I17:J17" si="1">AVERAGE(C5:C8)</f>
        <v>7.2075366677670969</v>
      </c>
      <c r="J17">
        <f t="shared" si="1"/>
        <v>7.1285553060090505</v>
      </c>
    </row>
    <row r="18" spans="1:10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  <c r="I18">
        <f>AVERAGE(C9:C12)</f>
        <v>7.3402893115321906</v>
      </c>
      <c r="J18">
        <f t="shared" ref="J18" si="2">AVERAGE(D9:D12)</f>
        <v>7.22031303868091</v>
      </c>
    </row>
    <row r="19" spans="1:10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  <c r="I19">
        <f t="shared" ref="I19:J19" si="3">AVERAGE(C13:C16)</f>
        <v>7.5960413031138199</v>
      </c>
      <c r="J19">
        <f t="shared" si="3"/>
        <v>7.4557969537955113</v>
      </c>
    </row>
    <row r="20" spans="1:10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  <c r="I20">
        <f>AVERAGE(C17:C20)</f>
        <v>7.754448011173225</v>
      </c>
      <c r="J20">
        <f t="shared" ref="J20" si="4">AVERAGE(D17:D20)</f>
        <v>7.5899243439450679</v>
      </c>
    </row>
    <row r="21" spans="1:10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  <c r="I21">
        <f t="shared" ref="I21:J21" si="5">AVERAGE(C21:C25)</f>
        <v>8.0045465337883552</v>
      </c>
      <c r="J21">
        <f t="shared" si="5"/>
        <v>7.841886950066228</v>
      </c>
    </row>
    <row r="22" spans="1:10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  <c r="I22">
        <f t="shared" ref="I22:J22" si="6">AVERAGE(C26:C29)</f>
        <v>8.1477264977060138</v>
      </c>
      <c r="J22">
        <f t="shared" si="6"/>
        <v>7.8343616949760877</v>
      </c>
    </row>
    <row r="23" spans="1:10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  <c r="I23">
        <f t="shared" ref="I23:J23" si="7">AVERAGE(C30:C33)</f>
        <v>8.8935292411404454</v>
      </c>
      <c r="J23">
        <f t="shared" si="7"/>
        <v>8.5634698744630509</v>
      </c>
    </row>
    <row r="24" spans="1:10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  <c r="I24">
        <f t="shared" ref="I24:J24" si="8">AVERAGE(C34:C37)</f>
        <v>10.170120314366976</v>
      </c>
      <c r="J24">
        <f t="shared" si="8"/>
        <v>9.5004539218951116</v>
      </c>
    </row>
    <row r="25" spans="1:10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  <c r="I25">
        <f t="shared" ref="I25:J25" si="9">AVERAGE(C38:C41)</f>
        <v>12.28392228921955</v>
      </c>
      <c r="J25">
        <f t="shared" si="9"/>
        <v>10.763917672620826</v>
      </c>
    </row>
    <row r="26" spans="1:10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10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10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  <c r="H28">
        <v>6.6406000000000001</v>
      </c>
    </row>
    <row r="29" spans="1:10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  <c r="H29">
        <f>(H28-6.65)/0.004</f>
        <v>-2.3500000000000743</v>
      </c>
    </row>
    <row r="30" spans="1:10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10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10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  <row r="44" spans="1:5" ht="26.25" x14ac:dyDescent="0.15">
      <c r="A44" s="15" t="s">
        <v>173</v>
      </c>
    </row>
  </sheetData>
  <phoneticPr fontId="18" type="noConversion"/>
  <hyperlinks>
    <hyperlink ref="A4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5" workbookViewId="0">
      <selection activeCell="J27" sqref="J27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2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2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2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2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2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2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2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2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2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2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2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2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2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  <c r="K15">
        <f t="shared" ref="K15:L15" si="0">AVERAGE(C2)</f>
        <v>9.4332378487933894</v>
      </c>
      <c r="L15">
        <f t="shared" si="0"/>
        <v>9.4100490647458397</v>
      </c>
    </row>
    <row r="16" spans="1:12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  <c r="K16">
        <f t="shared" ref="K16:L16" si="1">AVERAGE(C3:C6)</f>
        <v>9.4344049300395589</v>
      </c>
      <c r="L16">
        <f t="shared" si="1"/>
        <v>9.3452829174854468</v>
      </c>
    </row>
    <row r="17" spans="1:12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  <c r="K17">
        <f t="shared" ref="K17:L17" si="2">AVERAGE(C7:C11)</f>
        <v>9.7715639679240454</v>
      </c>
      <c r="L17">
        <f t="shared" si="2"/>
        <v>9.6812852010192767</v>
      </c>
    </row>
    <row r="18" spans="1:12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  <c r="K18">
        <f t="shared" ref="K18:L18" si="3">AVERAGE(C12:C16)</f>
        <v>9.8567899250225217</v>
      </c>
      <c r="L18">
        <f t="shared" si="3"/>
        <v>9.760881041427993</v>
      </c>
    </row>
    <row r="19" spans="1:12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  <c r="K19">
        <f t="shared" ref="K19:L19" si="4">AVERAGE(C17:C20)</f>
        <v>10.250827591115526</v>
      </c>
      <c r="L19">
        <f t="shared" si="4"/>
        <v>10.052670531714195</v>
      </c>
    </row>
    <row r="20" spans="1:12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  <c r="K20">
        <f t="shared" ref="K20:L20" si="5">AVERAGE(C21:C26)</f>
        <v>10.240484230290667</v>
      </c>
      <c r="L20">
        <f t="shared" si="5"/>
        <v>10.005662859780751</v>
      </c>
    </row>
    <row r="21" spans="1:12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  <c r="K21">
        <f t="shared" ref="K21:L21" si="6">AVERAGE(C27:C30)</f>
        <v>10.4957675592018</v>
      </c>
      <c r="L21">
        <f t="shared" si="6"/>
        <v>10.305677538912175</v>
      </c>
    </row>
    <row r="22" spans="1:12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  <c r="K22">
        <f t="shared" ref="K22:L22" si="7">AVERAGE(C31:C34)</f>
        <v>10.9506547507759</v>
      </c>
      <c r="L22">
        <f t="shared" si="7"/>
        <v>10.7224527681386</v>
      </c>
    </row>
    <row r="23" spans="1:12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  <c r="K23">
        <f t="shared" ref="K23:L23" si="8">AVERAGE(C35:C38)</f>
        <v>12.520183351405475</v>
      </c>
      <c r="L23">
        <f t="shared" si="8"/>
        <v>11.821895281416376</v>
      </c>
    </row>
    <row r="24" spans="1:12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  <c r="K24">
        <f t="shared" ref="K24:L24" si="9">AVERAGE(C39:C42)</f>
        <v>14.071842598740325</v>
      </c>
      <c r="L24">
        <f t="shared" si="9"/>
        <v>12.878376154765975</v>
      </c>
    </row>
    <row r="25" spans="1:12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2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2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  <c r="J27">
        <v>9.0802999999999994</v>
      </c>
    </row>
    <row r="28" spans="1:12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  <c r="J28">
        <f>(J27-9.0752)/0.0042</f>
        <v>1.214285714285422</v>
      </c>
    </row>
    <row r="29" spans="1:12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2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2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2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  <row r="45" spans="1:5" ht="26.25" x14ac:dyDescent="0.15">
      <c r="A45" s="15" t="s">
        <v>173</v>
      </c>
    </row>
  </sheetData>
  <phoneticPr fontId="18" type="noConversion"/>
  <hyperlinks>
    <hyperlink ref="A45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workbookViewId="0">
      <selection activeCell="I25" sqref="I25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2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2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2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2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2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2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2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2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2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  <c r="K11">
        <f t="shared" ref="K11:L11" si="0">AVERAGE(C2:C7)</f>
        <v>11.817416237019417</v>
      </c>
      <c r="L11">
        <f t="shared" si="0"/>
        <v>11.734623579483767</v>
      </c>
    </row>
    <row r="12" spans="1:12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  <c r="K12">
        <f t="shared" ref="K12:L12" si="1">AVERAGE(C8:C11)</f>
        <v>11.9614781691432</v>
      </c>
      <c r="L12">
        <f t="shared" si="1"/>
        <v>11.844502062975327</v>
      </c>
    </row>
    <row r="13" spans="1:12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  <c r="K13">
        <f t="shared" ref="K13:L13" si="2">AVERAGE(C12:C15)</f>
        <v>12.078822085700351</v>
      </c>
      <c r="L13">
        <f t="shared" si="2"/>
        <v>11.99116531317825</v>
      </c>
    </row>
    <row r="14" spans="1:12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  <c r="K14">
        <f t="shared" ref="K14:L14" si="3">AVERAGE(C16:C20)</f>
        <v>12.288869945934401</v>
      </c>
      <c r="L14">
        <f t="shared" si="3"/>
        <v>12.1232866330032</v>
      </c>
    </row>
    <row r="15" spans="1:12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  <c r="L15">
        <f t="shared" ref="L15" si="4">AVERAGE(D21:D25)</f>
        <v>12.417765800074202</v>
      </c>
    </row>
    <row r="16" spans="1:12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  <c r="K16">
        <f t="shared" ref="K16:L16" si="5">AVERAGE(C26:C29)</f>
        <v>12.454608760378775</v>
      </c>
      <c r="L16">
        <f t="shared" si="5"/>
        <v>12.305731087301002</v>
      </c>
    </row>
    <row r="17" spans="1:12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  <c r="K17">
        <f t="shared" ref="K17:L17" si="6">AVERAGE(C30:C34)</f>
        <v>13.13203651135276</v>
      </c>
      <c r="L17">
        <f t="shared" si="6"/>
        <v>12.919361588913461</v>
      </c>
    </row>
    <row r="18" spans="1:12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  <c r="K18">
        <f t="shared" ref="K18:L18" si="7">AVERAGE(C35:C39)</f>
        <v>13.7069332009292</v>
      </c>
      <c r="L18">
        <f t="shared" si="7"/>
        <v>13.32442225270618</v>
      </c>
    </row>
    <row r="19" spans="1:12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  <c r="K19">
        <f t="shared" ref="K19:L19" si="8">AVERAGE(C40:C44)</f>
        <v>15.14608899440168</v>
      </c>
      <c r="L19">
        <f t="shared" si="8"/>
        <v>14.294947521807199</v>
      </c>
    </row>
    <row r="20" spans="1:12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  <c r="K20">
        <f t="shared" ref="K20:L20" si="9">AVERAGE(C45:C49)</f>
        <v>16.725610707747922</v>
      </c>
      <c r="L20">
        <f t="shared" si="9"/>
        <v>15.44075325012424</v>
      </c>
    </row>
    <row r="21" spans="1:12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2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2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2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2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  <c r="I25">
        <v>11.7418</v>
      </c>
    </row>
    <row r="26" spans="1:12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  <c r="I26">
        <f>(I25-11.733)/0.0026</f>
        <v>3.384615384615012</v>
      </c>
    </row>
    <row r="27" spans="1:12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2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2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2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2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2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  <row r="52" spans="1:5" ht="26.25" x14ac:dyDescent="0.15">
      <c r="A52" s="15" t="s">
        <v>173</v>
      </c>
    </row>
  </sheetData>
  <phoneticPr fontId="18" type="noConversion"/>
  <hyperlinks>
    <hyperlink ref="A5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topLeftCell="L1" workbookViewId="0">
      <selection activeCell="U3" sqref="U3:X12"/>
    </sheetView>
  </sheetViews>
  <sheetFormatPr defaultRowHeight="13.5" x14ac:dyDescent="0.15"/>
  <sheetData>
    <row r="2" spans="1:24" x14ac:dyDescent="0.15">
      <c r="B2">
        <v>20</v>
      </c>
      <c r="F2" s="16" t="s">
        <v>184</v>
      </c>
      <c r="J2">
        <v>30</v>
      </c>
      <c r="N2" t="s">
        <v>185</v>
      </c>
      <c r="R2">
        <v>40</v>
      </c>
      <c r="V2" t="s">
        <v>193</v>
      </c>
    </row>
    <row r="3" spans="1:24" x14ac:dyDescent="0.15">
      <c r="A3">
        <v>0</v>
      </c>
      <c r="B3">
        <v>6.6406000000000001</v>
      </c>
      <c r="C3">
        <v>9.0802999999999994</v>
      </c>
      <c r="D3">
        <v>11.7418</v>
      </c>
      <c r="E3">
        <v>0</v>
      </c>
      <c r="F3">
        <f>B3-$B$3</f>
        <v>0</v>
      </c>
      <c r="G3">
        <f>C3-$C$3</f>
        <v>0</v>
      </c>
      <c r="H3">
        <f>D3-$D$3</f>
        <v>0</v>
      </c>
      <c r="I3">
        <v>0</v>
      </c>
      <c r="J3">
        <v>6.3120000000000003</v>
      </c>
      <c r="K3">
        <v>8.8019999999999996</v>
      </c>
      <c r="L3">
        <v>10.619020000000001</v>
      </c>
      <c r="M3">
        <v>0</v>
      </c>
      <c r="N3">
        <f>J3-$J$3</f>
        <v>0</v>
      </c>
      <c r="O3">
        <f>K3-$K$3</f>
        <v>0</v>
      </c>
      <c r="P3">
        <f>L3-$L$3</f>
        <v>0</v>
      </c>
      <c r="Q3">
        <v>0</v>
      </c>
      <c r="R3">
        <v>6.7487000000000004</v>
      </c>
      <c r="S3">
        <v>9.0457999999999998</v>
      </c>
      <c r="T3">
        <v>11.5792</v>
      </c>
      <c r="U3">
        <v>0</v>
      </c>
      <c r="V3">
        <f>R3-$R$3</f>
        <v>0</v>
      </c>
      <c r="W3">
        <f>S3-$S$3</f>
        <v>0</v>
      </c>
      <c r="X3">
        <f>T3-$T$3</f>
        <v>0</v>
      </c>
    </row>
    <row r="4" spans="1:24" x14ac:dyDescent="0.15">
      <c r="A4">
        <v>100</v>
      </c>
      <c r="B4">
        <v>7.2075366677670969</v>
      </c>
      <c r="C4">
        <v>9.4344049300395589</v>
      </c>
      <c r="D4">
        <v>11.9614781691432</v>
      </c>
      <c r="E4">
        <v>100</v>
      </c>
      <c r="F4">
        <f t="shared" ref="F4:F12" si="0">B4-$B$3</f>
        <v>0.56693666776709684</v>
      </c>
      <c r="G4">
        <f t="shared" ref="G4:G12" si="1">C4-$C$3</f>
        <v>0.35410493003955956</v>
      </c>
      <c r="H4">
        <f t="shared" ref="H4:H12" si="2">D4-$D$3</f>
        <v>0.21967816914320082</v>
      </c>
      <c r="I4">
        <v>100</v>
      </c>
      <c r="J4">
        <v>6.7862842658835181</v>
      </c>
      <c r="K4">
        <v>9.1829927785302949</v>
      </c>
      <c r="L4">
        <v>10.792678430765999</v>
      </c>
      <c r="M4">
        <v>100</v>
      </c>
      <c r="N4">
        <f t="shared" ref="N4:N12" si="3">J4-$J$3</f>
        <v>0.4742842658835178</v>
      </c>
      <c r="O4">
        <f t="shared" ref="O4:O12" si="4">K4-$K$3</f>
        <v>0.38099277853029534</v>
      </c>
      <c r="P4">
        <f t="shared" ref="P4:P12" si="5">L4-$L$3</f>
        <v>0.17365843076599852</v>
      </c>
      <c r="Q4">
        <v>100</v>
      </c>
      <c r="R4">
        <v>7.2403392159627602</v>
      </c>
      <c r="S4">
        <v>9.4580219997034671</v>
      </c>
      <c r="T4">
        <v>11.84407427438655</v>
      </c>
      <c r="U4">
        <v>100</v>
      </c>
      <c r="V4">
        <f t="shared" ref="V4:V12" si="6">R4-$R$3</f>
        <v>0.49163921596275983</v>
      </c>
      <c r="W4">
        <f t="shared" ref="W4:W12" si="7">S4-$S$3</f>
        <v>0.41222199970346729</v>
      </c>
      <c r="X4">
        <f t="shared" ref="X4:X12" si="8">T4-$T$3</f>
        <v>0.26487427438654976</v>
      </c>
    </row>
    <row r="5" spans="1:24" x14ac:dyDescent="0.15">
      <c r="A5">
        <v>150</v>
      </c>
      <c r="B5">
        <v>7.3402893115321906</v>
      </c>
      <c r="C5">
        <v>9.7715639679240454</v>
      </c>
      <c r="D5">
        <v>12.078822085700351</v>
      </c>
      <c r="E5">
        <v>150</v>
      </c>
      <c r="F5">
        <f t="shared" si="0"/>
        <v>0.69968931153219049</v>
      </c>
      <c r="G5">
        <f t="shared" si="1"/>
        <v>0.69126396792404599</v>
      </c>
      <c r="H5">
        <f t="shared" si="2"/>
        <v>0.33702208570035097</v>
      </c>
      <c r="I5">
        <v>150</v>
      </c>
      <c r="J5">
        <v>7.0535337740745652</v>
      </c>
      <c r="K5">
        <v>9.3697449254527712</v>
      </c>
      <c r="L5">
        <v>10.964947809047784</v>
      </c>
      <c r="M5">
        <v>150</v>
      </c>
      <c r="N5">
        <f t="shared" si="3"/>
        <v>0.74153377407456489</v>
      </c>
      <c r="O5">
        <f t="shared" si="4"/>
        <v>0.56774492545277155</v>
      </c>
      <c r="P5">
        <f t="shared" si="5"/>
        <v>0.34592780904778309</v>
      </c>
      <c r="Q5">
        <v>150</v>
      </c>
      <c r="R5">
        <v>7.5125966314970185</v>
      </c>
      <c r="S5">
        <f>(S4+S6)/2</f>
        <v>9.6708784441098175</v>
      </c>
      <c r="T5">
        <f>(T4+T6)/2</f>
        <v>12.129105205839037</v>
      </c>
      <c r="U5">
        <v>150</v>
      </c>
      <c r="V5">
        <f t="shared" si="6"/>
        <v>0.76389663149701814</v>
      </c>
      <c r="W5">
        <f t="shared" si="7"/>
        <v>0.62507844410981761</v>
      </c>
      <c r="X5">
        <f t="shared" si="8"/>
        <v>0.54990520583903724</v>
      </c>
    </row>
    <row r="6" spans="1:24" x14ac:dyDescent="0.15">
      <c r="A6">
        <v>200</v>
      </c>
      <c r="B6">
        <v>7.5960413031138199</v>
      </c>
      <c r="C6">
        <v>9.8567899250225217</v>
      </c>
      <c r="D6">
        <v>12.288869945934401</v>
      </c>
      <c r="E6">
        <v>200</v>
      </c>
      <c r="F6">
        <f t="shared" si="0"/>
        <v>0.95544130311381981</v>
      </c>
      <c r="G6">
        <f t="shared" si="1"/>
        <v>0.77648992502252234</v>
      </c>
      <c r="H6">
        <f t="shared" si="2"/>
        <v>0.5470699459344015</v>
      </c>
      <c r="I6">
        <v>200</v>
      </c>
      <c r="J6">
        <v>7.3718956753897427</v>
      </c>
      <c r="K6">
        <v>9.5890421029217912</v>
      </c>
      <c r="L6">
        <v>11.133786588303462</v>
      </c>
      <c r="M6">
        <v>200</v>
      </c>
      <c r="N6">
        <f t="shared" si="3"/>
        <v>1.0598956753897424</v>
      </c>
      <c r="O6">
        <f t="shared" si="4"/>
        <v>0.78704210292179155</v>
      </c>
      <c r="P6">
        <f t="shared" si="5"/>
        <v>0.51476658830346089</v>
      </c>
      <c r="Q6">
        <v>200</v>
      </c>
      <c r="R6">
        <v>7.824249703756152</v>
      </c>
      <c r="S6">
        <v>9.8837348885161695</v>
      </c>
      <c r="T6">
        <v>12.414136137291525</v>
      </c>
      <c r="U6">
        <v>200</v>
      </c>
      <c r="V6">
        <f t="shared" si="6"/>
        <v>1.0755497037561517</v>
      </c>
      <c r="W6">
        <f t="shared" si="7"/>
        <v>0.83793488851616971</v>
      </c>
      <c r="X6">
        <f t="shared" si="8"/>
        <v>0.83493613729152472</v>
      </c>
    </row>
    <row r="7" spans="1:24" x14ac:dyDescent="0.15">
      <c r="A7">
        <v>250</v>
      </c>
      <c r="B7">
        <v>7.754448011173225</v>
      </c>
      <c r="C7">
        <f>(C8+C6)/2</f>
        <v>10.048637077656593</v>
      </c>
      <c r="D7">
        <f>(D8+D6)/2</f>
        <v>12.4717393531566</v>
      </c>
      <c r="E7">
        <v>250</v>
      </c>
      <c r="F7">
        <f t="shared" si="0"/>
        <v>1.113848011173225</v>
      </c>
      <c r="G7">
        <f t="shared" si="1"/>
        <v>0.96833707765659405</v>
      </c>
      <c r="H7">
        <f t="shared" si="2"/>
        <v>0.72993935315660075</v>
      </c>
      <c r="I7">
        <v>250</v>
      </c>
      <c r="J7">
        <v>7.6395970485764284</v>
      </c>
      <c r="K7">
        <f>(K6+K8)/2</f>
        <v>9.794021215493343</v>
      </c>
      <c r="L7">
        <v>11.384468814637001</v>
      </c>
      <c r="M7">
        <v>250</v>
      </c>
      <c r="N7">
        <f t="shared" si="3"/>
        <v>1.3275970485764281</v>
      </c>
      <c r="O7">
        <f t="shared" si="4"/>
        <v>0.99202121549334343</v>
      </c>
      <c r="P7">
        <f t="shared" si="5"/>
        <v>0.76544881463700065</v>
      </c>
      <c r="Q7">
        <v>250</v>
      </c>
      <c r="R7">
        <v>7.9262190291665346</v>
      </c>
      <c r="S7">
        <v>9.9994594676462398</v>
      </c>
      <c r="T7">
        <f>(T6+T8)/2</f>
        <v>12.559694369114363</v>
      </c>
      <c r="U7">
        <v>250</v>
      </c>
      <c r="V7">
        <f t="shared" si="6"/>
        <v>1.1775190291665343</v>
      </c>
      <c r="W7">
        <f t="shared" si="7"/>
        <v>0.95365946764623999</v>
      </c>
      <c r="X7">
        <f t="shared" si="8"/>
        <v>0.98049436911436239</v>
      </c>
    </row>
    <row r="8" spans="1:24" x14ac:dyDescent="0.15">
      <c r="A8">
        <v>300</v>
      </c>
      <c r="B8">
        <v>8.0045465337883552</v>
      </c>
      <c r="C8">
        <v>10.240484230290667</v>
      </c>
      <c r="D8">
        <v>12.6546087603788</v>
      </c>
      <c r="E8">
        <v>300</v>
      </c>
      <c r="F8">
        <f t="shared" si="0"/>
        <v>1.3639465337883552</v>
      </c>
      <c r="G8">
        <f t="shared" si="1"/>
        <v>1.1601842302906675</v>
      </c>
      <c r="H8">
        <f t="shared" si="2"/>
        <v>0.91280876037879999</v>
      </c>
      <c r="I8">
        <v>300</v>
      </c>
      <c r="J8">
        <f>(J7+J9)/2</f>
        <v>7.844181803651181</v>
      </c>
      <c r="K8">
        <v>9.9990003280648949</v>
      </c>
      <c r="L8">
        <v>11.563610719551601</v>
      </c>
      <c r="M8">
        <v>300</v>
      </c>
      <c r="N8">
        <f t="shared" si="3"/>
        <v>1.5321818036511807</v>
      </c>
      <c r="O8">
        <f t="shared" si="4"/>
        <v>1.1970003280648953</v>
      </c>
      <c r="P8">
        <f t="shared" si="5"/>
        <v>0.94459071955160034</v>
      </c>
      <c r="Q8">
        <v>300</v>
      </c>
      <c r="R8">
        <v>8.2226235613108845</v>
      </c>
      <c r="S8">
        <v>10.305916153007001</v>
      </c>
      <c r="T8">
        <v>12.7052526009372</v>
      </c>
      <c r="U8">
        <v>300</v>
      </c>
      <c r="V8">
        <f t="shared" si="6"/>
        <v>1.4739235613108841</v>
      </c>
      <c r="W8">
        <f t="shared" si="7"/>
        <v>1.2601161530070009</v>
      </c>
      <c r="X8">
        <f t="shared" si="8"/>
        <v>1.1260526009372001</v>
      </c>
    </row>
    <row r="9" spans="1:24" x14ac:dyDescent="0.15">
      <c r="A9">
        <v>350</v>
      </c>
      <c r="B9">
        <v>8.1477264977060138</v>
      </c>
      <c r="C9">
        <v>10.4957675592018</v>
      </c>
      <c r="D9">
        <v>12.9620365113528</v>
      </c>
      <c r="E9">
        <v>350</v>
      </c>
      <c r="F9">
        <f t="shared" si="0"/>
        <v>1.5071264977060137</v>
      </c>
      <c r="G9">
        <f t="shared" si="1"/>
        <v>1.4154675592018009</v>
      </c>
      <c r="H9">
        <f t="shared" si="2"/>
        <v>1.2202365113528</v>
      </c>
      <c r="I9">
        <v>350</v>
      </c>
      <c r="J9">
        <v>8.0487665587259336</v>
      </c>
      <c r="K9">
        <v>10.1274663029987</v>
      </c>
      <c r="L9">
        <v>11.71156042184964</v>
      </c>
      <c r="M9">
        <v>350</v>
      </c>
      <c r="N9">
        <f t="shared" si="3"/>
        <v>1.7367665587259333</v>
      </c>
      <c r="O9">
        <f t="shared" si="4"/>
        <v>1.3254663029987004</v>
      </c>
      <c r="P9">
        <f t="shared" si="5"/>
        <v>1.0925404218496393</v>
      </c>
      <c r="Q9">
        <v>350</v>
      </c>
      <c r="R9">
        <v>8.3850038104606206</v>
      </c>
      <c r="S9">
        <v>10.477154779789521</v>
      </c>
      <c r="T9">
        <v>13.0030849261366</v>
      </c>
      <c r="U9">
        <v>350</v>
      </c>
      <c r="V9">
        <f t="shared" si="6"/>
        <v>1.6363038104606202</v>
      </c>
      <c r="W9">
        <f t="shared" si="7"/>
        <v>1.4313547797895207</v>
      </c>
      <c r="X9">
        <f t="shared" si="8"/>
        <v>1.4238849261365996</v>
      </c>
    </row>
    <row r="10" spans="1:24" x14ac:dyDescent="0.15">
      <c r="A10">
        <v>500</v>
      </c>
      <c r="B10">
        <v>8.8335292411404502</v>
      </c>
      <c r="C10">
        <v>11.0306547507759</v>
      </c>
      <c r="D10">
        <v>13.453693320092899</v>
      </c>
      <c r="E10">
        <v>500</v>
      </c>
      <c r="F10">
        <f t="shared" si="0"/>
        <v>2.1929292411404502</v>
      </c>
      <c r="G10">
        <f t="shared" si="1"/>
        <v>1.9503547507759009</v>
      </c>
      <c r="H10">
        <f t="shared" si="2"/>
        <v>1.7118933200928996</v>
      </c>
      <c r="I10">
        <v>500</v>
      </c>
      <c r="J10">
        <v>8.5255267222909055</v>
      </c>
      <c r="K10">
        <v>10.601289544114314</v>
      </c>
      <c r="L10">
        <v>12.095951751146526</v>
      </c>
      <c r="M10">
        <v>500</v>
      </c>
      <c r="N10">
        <f t="shared" si="3"/>
        <v>2.2135267222909052</v>
      </c>
      <c r="O10">
        <f t="shared" si="4"/>
        <v>1.7992895441143144</v>
      </c>
      <c r="P10">
        <f t="shared" si="5"/>
        <v>1.476931751146525</v>
      </c>
      <c r="Q10">
        <v>500</v>
      </c>
      <c r="R10">
        <v>8.967286513447382</v>
      </c>
      <c r="S10">
        <v>11.108464476702199</v>
      </c>
      <c r="T10">
        <v>13.552459393807275</v>
      </c>
      <c r="U10">
        <v>500</v>
      </c>
      <c r="V10">
        <f t="shared" si="6"/>
        <v>2.2185865134473817</v>
      </c>
      <c r="W10">
        <f t="shared" si="7"/>
        <v>2.0626644767021993</v>
      </c>
      <c r="X10">
        <f t="shared" si="8"/>
        <v>1.9732593938072753</v>
      </c>
    </row>
    <row r="11" spans="1:24" x14ac:dyDescent="0.15">
      <c r="A11">
        <v>1000</v>
      </c>
      <c r="B11">
        <v>10.190120314367</v>
      </c>
      <c r="C11">
        <v>12.520183351405475</v>
      </c>
      <c r="D11">
        <v>15.0046088994401</v>
      </c>
      <c r="E11">
        <v>1000</v>
      </c>
      <c r="F11">
        <f t="shared" si="0"/>
        <v>3.5495203143670002</v>
      </c>
      <c r="G11">
        <f t="shared" si="1"/>
        <v>3.4398833514054754</v>
      </c>
      <c r="H11">
        <f t="shared" si="2"/>
        <v>3.2628088994401008</v>
      </c>
      <c r="I11">
        <v>1000</v>
      </c>
      <c r="J11">
        <v>9.9763360545028128</v>
      </c>
      <c r="K11">
        <v>12.1372218597028</v>
      </c>
      <c r="L11">
        <v>13.685040692061399</v>
      </c>
      <c r="M11">
        <v>1000</v>
      </c>
      <c r="N11">
        <f t="shared" si="3"/>
        <v>3.6643360545028125</v>
      </c>
      <c r="O11">
        <f t="shared" si="4"/>
        <v>3.3352218597028003</v>
      </c>
      <c r="P11">
        <f t="shared" si="5"/>
        <v>3.0660206920613984</v>
      </c>
      <c r="Q11">
        <v>1000</v>
      </c>
      <c r="R11">
        <v>10.4271078920676</v>
      </c>
      <c r="S11">
        <v>12.657529411209284</v>
      </c>
      <c r="T11">
        <v>14.889211413749061</v>
      </c>
      <c r="U11">
        <v>1000</v>
      </c>
      <c r="V11">
        <f t="shared" si="6"/>
        <v>3.6784078920675993</v>
      </c>
      <c r="W11">
        <f t="shared" si="7"/>
        <v>3.6117294112092839</v>
      </c>
      <c r="X11">
        <f t="shared" si="8"/>
        <v>3.310011413749061</v>
      </c>
    </row>
    <row r="12" spans="1:24" x14ac:dyDescent="0.15">
      <c r="A12">
        <v>2000</v>
      </c>
      <c r="B12">
        <v>12.303922289219599</v>
      </c>
      <c r="C12">
        <v>14.371842598740299</v>
      </c>
      <c r="D12">
        <v>16.5856107077479</v>
      </c>
      <c r="E12">
        <v>2000</v>
      </c>
      <c r="F12">
        <f t="shared" si="0"/>
        <v>5.6633222892195993</v>
      </c>
      <c r="G12">
        <f t="shared" si="1"/>
        <v>5.2915425987402998</v>
      </c>
      <c r="H12">
        <f t="shared" si="2"/>
        <v>4.8438107077479007</v>
      </c>
      <c r="I12">
        <v>2000</v>
      </c>
      <c r="J12">
        <v>12.280608245140499</v>
      </c>
      <c r="K12">
        <v>14.195564993207933</v>
      </c>
      <c r="L12">
        <v>15.607723420714599</v>
      </c>
      <c r="M12">
        <v>2000</v>
      </c>
      <c r="N12">
        <f t="shared" si="3"/>
        <v>5.9686082451404987</v>
      </c>
      <c r="O12">
        <f t="shared" si="4"/>
        <v>5.3935649932079333</v>
      </c>
      <c r="P12">
        <f t="shared" si="5"/>
        <v>4.9887034207145984</v>
      </c>
      <c r="Q12">
        <v>2000</v>
      </c>
      <c r="R12">
        <v>12.724291594855201</v>
      </c>
      <c r="S12">
        <v>14.355414444422925</v>
      </c>
      <c r="T12">
        <v>16.33453535089</v>
      </c>
      <c r="U12">
        <v>2000</v>
      </c>
      <c r="V12">
        <f t="shared" si="6"/>
        <v>5.9755915948552003</v>
      </c>
      <c r="W12">
        <f t="shared" si="7"/>
        <v>5.309614444422925</v>
      </c>
      <c r="X12">
        <f t="shared" si="8"/>
        <v>4.7553353508900003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SNR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弯曲条件</vt:lpstr>
      <vt:lpstr>90-30</vt:lpstr>
      <vt:lpstr>60-40</vt:lpstr>
      <vt:lpstr>90-60</vt:lpstr>
      <vt:lpstr>180-60</vt:lpstr>
      <vt:lpstr>3.3-3.34</vt:lpstr>
      <vt:lpstr>7.6-7.75</vt:lpstr>
      <vt:lpstr>7-8.2</vt:lpstr>
      <vt:lpstr>Sheet1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2016-03-25T08:06:06Z</dcterms:modified>
</cp:coreProperties>
</file>