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V\滴滴快的\管培笔试\"/>
    </mc:Choice>
  </mc:AlternateContent>
  <bookViews>
    <workbookView xWindow="0" yWindow="0" windowWidth="25200" windowHeight="11385" tabRatio="500"/>
  </bookViews>
  <sheets>
    <sheet name="Questions" sheetId="3" r:id="rId1"/>
    <sheet name="S1" sheetId="4" r:id="rId2"/>
    <sheet name="PV-S1" sheetId="8" r:id="rId3"/>
    <sheet name="S2" sheetId="10" r:id="rId4"/>
    <sheet name="Sample 1" sheetId="1" r:id="rId5"/>
    <sheet name="Sample 2" sheetId="2" r:id="rId6"/>
  </sheets>
  <definedNames>
    <definedName name="_xlcn.WorksheetConnection_Table11" hidden="1">Table1[]</definedName>
    <definedName name="_xlnm.Print_Area" localSheetId="2">'PV-S1'!$Z$1001:$Z$1002</definedName>
  </definedNames>
  <calcPr calcId="152511" concurrentCalc="0"/>
  <extLst>
    <ext xmlns:x15="http://schemas.microsoft.com/office/spreadsheetml/2010/11/main" uri="{FCE2AD5D-F65C-4FA6-A056-5C36A1767C68}">
      <x15:dataModel>
        <x15:modelTables>
          <x15:modelTable id="Table1-e4d5d2a8-f791-48ea-ac23-30d72ee50973" name="Table1" connection="WorksheetConnection_Table1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G170" i="4"/>
  <c r="F170" i="4"/>
  <c r="E171" i="1"/>
  <c r="K302" i="10"/>
  <c r="L302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L47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H270" i="10"/>
  <c r="Q270" i="10"/>
  <c r="H2" i="10"/>
  <c r="Q2" i="10"/>
  <c r="H3" i="10"/>
  <c r="Q3" i="10"/>
  <c r="H4" i="10"/>
  <c r="Q4" i="10"/>
  <c r="H5" i="10"/>
  <c r="Q5" i="10"/>
  <c r="H6" i="10"/>
  <c r="Q6" i="10"/>
  <c r="H7" i="10"/>
  <c r="Q7" i="10"/>
  <c r="H8" i="10"/>
  <c r="Q8" i="10"/>
  <c r="H9" i="10"/>
  <c r="Q9" i="10"/>
  <c r="H10" i="10"/>
  <c r="Q10" i="10"/>
  <c r="H11" i="10"/>
  <c r="Q11" i="10"/>
  <c r="H12" i="10"/>
  <c r="Q12" i="10"/>
  <c r="H13" i="10"/>
  <c r="Q13" i="10"/>
  <c r="H14" i="10"/>
  <c r="Q14" i="10"/>
  <c r="H15" i="10"/>
  <c r="Q15" i="10"/>
  <c r="H16" i="10"/>
  <c r="Q16" i="10"/>
  <c r="H17" i="10"/>
  <c r="Q17" i="10"/>
  <c r="H18" i="10"/>
  <c r="Q18" i="10"/>
  <c r="H19" i="10"/>
  <c r="Q19" i="10"/>
  <c r="H20" i="10"/>
  <c r="Q20" i="10"/>
  <c r="H21" i="10"/>
  <c r="Q21" i="10"/>
  <c r="H22" i="10"/>
  <c r="Q22" i="10"/>
  <c r="H23" i="10"/>
  <c r="Q23" i="10"/>
  <c r="H24" i="10"/>
  <c r="Q24" i="10"/>
  <c r="H25" i="10"/>
  <c r="Q25" i="10"/>
  <c r="H26" i="10"/>
  <c r="Q26" i="10"/>
  <c r="H27" i="10"/>
  <c r="Q27" i="10"/>
  <c r="H28" i="10"/>
  <c r="Q28" i="10"/>
  <c r="H29" i="10"/>
  <c r="Q29" i="10"/>
  <c r="H30" i="10"/>
  <c r="Q30" i="10"/>
  <c r="H31" i="10"/>
  <c r="Q31" i="10"/>
  <c r="H32" i="10"/>
  <c r="Q32" i="10"/>
  <c r="H33" i="10"/>
  <c r="Q33" i="10"/>
  <c r="H34" i="10"/>
  <c r="Q34" i="10"/>
  <c r="H35" i="10"/>
  <c r="Q35" i="10"/>
  <c r="H36" i="10"/>
  <c r="Q36" i="10"/>
  <c r="H37" i="10"/>
  <c r="Q37" i="10"/>
  <c r="H38" i="10"/>
  <c r="Q38" i="10"/>
  <c r="H39" i="10"/>
  <c r="Q39" i="10"/>
  <c r="H40" i="10"/>
  <c r="Q40" i="10"/>
  <c r="H41" i="10"/>
  <c r="Q41" i="10"/>
  <c r="H42" i="10"/>
  <c r="Q42" i="10"/>
  <c r="H43" i="10"/>
  <c r="Q43" i="10"/>
  <c r="H44" i="10"/>
  <c r="Q44" i="10"/>
  <c r="H45" i="10"/>
  <c r="Q45" i="10"/>
  <c r="H46" i="10"/>
  <c r="Q46" i="10"/>
  <c r="H47" i="10"/>
  <c r="Q47" i="10"/>
  <c r="H48" i="10"/>
  <c r="Q48" i="10"/>
  <c r="H49" i="10"/>
  <c r="Q49" i="10"/>
  <c r="H50" i="10"/>
  <c r="Q50" i="10"/>
  <c r="H51" i="10"/>
  <c r="Q51" i="10"/>
  <c r="H52" i="10"/>
  <c r="Q52" i="10"/>
  <c r="H53" i="10"/>
  <c r="Q53" i="10"/>
  <c r="H54" i="10"/>
  <c r="Q54" i="10"/>
  <c r="H55" i="10"/>
  <c r="Q55" i="10"/>
  <c r="H56" i="10"/>
  <c r="Q56" i="10"/>
  <c r="H57" i="10"/>
  <c r="Q57" i="10"/>
  <c r="H58" i="10"/>
  <c r="Q58" i="10"/>
  <c r="H59" i="10"/>
  <c r="Q59" i="10"/>
  <c r="H60" i="10"/>
  <c r="Q60" i="10"/>
  <c r="H61" i="10"/>
  <c r="Q61" i="10"/>
  <c r="H62" i="10"/>
  <c r="Q62" i="10"/>
  <c r="H63" i="10"/>
  <c r="Q63" i="10"/>
  <c r="H64" i="10"/>
  <c r="Q64" i="10"/>
  <c r="H65" i="10"/>
  <c r="Q65" i="10"/>
  <c r="H66" i="10"/>
  <c r="Q66" i="10"/>
  <c r="H67" i="10"/>
  <c r="Q67" i="10"/>
  <c r="H68" i="10"/>
  <c r="Q68" i="10"/>
  <c r="H69" i="10"/>
  <c r="Q69" i="10"/>
  <c r="H70" i="10"/>
  <c r="Q70" i="10"/>
  <c r="H71" i="10"/>
  <c r="Q71" i="10"/>
  <c r="H72" i="10"/>
  <c r="Q72" i="10"/>
  <c r="H73" i="10"/>
  <c r="Q73" i="10"/>
  <c r="H74" i="10"/>
  <c r="Q74" i="10"/>
  <c r="H75" i="10"/>
  <c r="Q75" i="10"/>
  <c r="H76" i="10"/>
  <c r="Q76" i="10"/>
  <c r="H77" i="10"/>
  <c r="Q77" i="10"/>
  <c r="H78" i="10"/>
  <c r="Q78" i="10"/>
  <c r="H79" i="10"/>
  <c r="Q79" i="10"/>
  <c r="H80" i="10"/>
  <c r="Q80" i="10"/>
  <c r="H81" i="10"/>
  <c r="Q81" i="10"/>
  <c r="H82" i="10"/>
  <c r="Q82" i="10"/>
  <c r="H83" i="10"/>
  <c r="Q83" i="10"/>
  <c r="H84" i="10"/>
  <c r="Q84" i="10"/>
  <c r="H85" i="10"/>
  <c r="Q85" i="10"/>
  <c r="H86" i="10"/>
  <c r="Q86" i="10"/>
  <c r="H87" i="10"/>
  <c r="Q87" i="10"/>
  <c r="H88" i="10"/>
  <c r="Q88" i="10"/>
  <c r="H89" i="10"/>
  <c r="Q89" i="10"/>
  <c r="H90" i="10"/>
  <c r="Q90" i="10"/>
  <c r="H91" i="10"/>
  <c r="Q91" i="10"/>
  <c r="H92" i="10"/>
  <c r="Q92" i="10"/>
  <c r="H93" i="10"/>
  <c r="Q93" i="10"/>
  <c r="H94" i="10"/>
  <c r="Q94" i="10"/>
  <c r="H95" i="10"/>
  <c r="Q95" i="10"/>
  <c r="H96" i="10"/>
  <c r="Q96" i="10"/>
  <c r="H97" i="10"/>
  <c r="Q97" i="10"/>
  <c r="H98" i="10"/>
  <c r="Q98" i="10"/>
  <c r="H99" i="10"/>
  <c r="Q99" i="10"/>
  <c r="H100" i="10"/>
  <c r="Q100" i="10"/>
  <c r="H101" i="10"/>
  <c r="Q101" i="10"/>
  <c r="H102" i="10"/>
  <c r="Q102" i="10"/>
  <c r="H103" i="10"/>
  <c r="Q103" i="10"/>
  <c r="H104" i="10"/>
  <c r="Q104" i="10"/>
  <c r="H105" i="10"/>
  <c r="Q105" i="10"/>
  <c r="H106" i="10"/>
  <c r="Q106" i="10"/>
  <c r="H107" i="10"/>
  <c r="Q107" i="10"/>
  <c r="H108" i="10"/>
  <c r="Q108" i="10"/>
  <c r="H109" i="10"/>
  <c r="Q109" i="10"/>
  <c r="H110" i="10"/>
  <c r="Q110" i="10"/>
  <c r="H111" i="10"/>
  <c r="Q111" i="10"/>
  <c r="H112" i="10"/>
  <c r="Q112" i="10"/>
  <c r="H113" i="10"/>
  <c r="Q113" i="10"/>
  <c r="H114" i="10"/>
  <c r="Q114" i="10"/>
  <c r="H115" i="10"/>
  <c r="Q115" i="10"/>
  <c r="H116" i="10"/>
  <c r="Q116" i="10"/>
  <c r="H117" i="10"/>
  <c r="Q117" i="10"/>
  <c r="H118" i="10"/>
  <c r="Q118" i="10"/>
  <c r="H119" i="10"/>
  <c r="Q119" i="10"/>
  <c r="H120" i="10"/>
  <c r="Q120" i="10"/>
  <c r="H121" i="10"/>
  <c r="Q121" i="10"/>
  <c r="H122" i="10"/>
  <c r="Q122" i="10"/>
  <c r="H123" i="10"/>
  <c r="Q123" i="10"/>
  <c r="H124" i="10"/>
  <c r="Q124" i="10"/>
  <c r="H125" i="10"/>
  <c r="Q125" i="10"/>
  <c r="H126" i="10"/>
  <c r="Q126" i="10"/>
  <c r="H127" i="10"/>
  <c r="Q127" i="10"/>
  <c r="H128" i="10"/>
  <c r="Q128" i="10"/>
  <c r="H129" i="10"/>
  <c r="Q129" i="10"/>
  <c r="H130" i="10"/>
  <c r="Q130" i="10"/>
  <c r="H131" i="10"/>
  <c r="Q131" i="10"/>
  <c r="H132" i="10"/>
  <c r="Q132" i="10"/>
  <c r="H133" i="10"/>
  <c r="Q133" i="10"/>
  <c r="H134" i="10"/>
  <c r="Q134" i="10"/>
  <c r="H135" i="10"/>
  <c r="Q135" i="10"/>
  <c r="H136" i="10"/>
  <c r="Q136" i="10"/>
  <c r="H137" i="10"/>
  <c r="Q137" i="10"/>
  <c r="H138" i="10"/>
  <c r="Q138" i="10"/>
  <c r="H139" i="10"/>
  <c r="Q139" i="10"/>
  <c r="H140" i="10"/>
  <c r="Q140" i="10"/>
  <c r="H141" i="10"/>
  <c r="Q141" i="10"/>
  <c r="H142" i="10"/>
  <c r="Q142" i="10"/>
  <c r="H143" i="10"/>
  <c r="Q143" i="10"/>
  <c r="H144" i="10"/>
  <c r="Q144" i="10"/>
  <c r="H145" i="10"/>
  <c r="Q145" i="10"/>
  <c r="H146" i="10"/>
  <c r="Q146" i="10"/>
  <c r="H147" i="10"/>
  <c r="Q147" i="10"/>
  <c r="H148" i="10"/>
  <c r="Q148" i="10"/>
  <c r="H149" i="10"/>
  <c r="Q149" i="10"/>
  <c r="H150" i="10"/>
  <c r="Q150" i="10"/>
  <c r="H151" i="10"/>
  <c r="Q151" i="10"/>
  <c r="H152" i="10"/>
  <c r="Q152" i="10"/>
  <c r="H153" i="10"/>
  <c r="Q153" i="10"/>
  <c r="H154" i="10"/>
  <c r="Q154" i="10"/>
  <c r="H155" i="10"/>
  <c r="Q155" i="10"/>
  <c r="H156" i="10"/>
  <c r="Q156" i="10"/>
  <c r="H157" i="10"/>
  <c r="Q157" i="10"/>
  <c r="H158" i="10"/>
  <c r="Q158" i="10"/>
  <c r="H159" i="10"/>
  <c r="Q159" i="10"/>
  <c r="H160" i="10"/>
  <c r="Q160" i="10"/>
  <c r="H161" i="10"/>
  <c r="Q161" i="10"/>
  <c r="H162" i="10"/>
  <c r="Q162" i="10"/>
  <c r="H163" i="10"/>
  <c r="Q163" i="10"/>
  <c r="H164" i="10"/>
  <c r="Q164" i="10"/>
  <c r="H165" i="10"/>
  <c r="Q165" i="10"/>
  <c r="H166" i="10"/>
  <c r="Q166" i="10"/>
  <c r="H167" i="10"/>
  <c r="Q167" i="10"/>
  <c r="H168" i="10"/>
  <c r="Q168" i="10"/>
  <c r="H169" i="10"/>
  <c r="Q169" i="10"/>
  <c r="H170" i="10"/>
  <c r="Q170" i="10"/>
  <c r="H171" i="10"/>
  <c r="Q171" i="10"/>
  <c r="H172" i="10"/>
  <c r="Q172" i="10"/>
  <c r="H173" i="10"/>
  <c r="Q173" i="10"/>
  <c r="H174" i="10"/>
  <c r="Q174" i="10"/>
  <c r="H175" i="10"/>
  <c r="Q175" i="10"/>
  <c r="H176" i="10"/>
  <c r="Q176" i="10"/>
  <c r="H177" i="10"/>
  <c r="Q177" i="10"/>
  <c r="H178" i="10"/>
  <c r="Q178" i="10"/>
  <c r="H179" i="10"/>
  <c r="Q179" i="10"/>
  <c r="H180" i="10"/>
  <c r="Q180" i="10"/>
  <c r="H181" i="10"/>
  <c r="Q181" i="10"/>
  <c r="H182" i="10"/>
  <c r="Q182" i="10"/>
  <c r="H183" i="10"/>
  <c r="Q183" i="10"/>
  <c r="H184" i="10"/>
  <c r="Q184" i="10"/>
  <c r="H185" i="10"/>
  <c r="Q185" i="10"/>
  <c r="H186" i="10"/>
  <c r="Q186" i="10"/>
  <c r="H187" i="10"/>
  <c r="Q187" i="10"/>
  <c r="H188" i="10"/>
  <c r="Q188" i="10"/>
  <c r="H189" i="10"/>
  <c r="Q189" i="10"/>
  <c r="H190" i="10"/>
  <c r="Q190" i="10"/>
  <c r="H191" i="10"/>
  <c r="Q191" i="10"/>
  <c r="H192" i="10"/>
  <c r="Q192" i="10"/>
  <c r="H193" i="10"/>
  <c r="Q193" i="10"/>
  <c r="H194" i="10"/>
  <c r="Q194" i="10"/>
  <c r="H195" i="10"/>
  <c r="Q195" i="10"/>
  <c r="H196" i="10"/>
  <c r="Q196" i="10"/>
  <c r="H197" i="10"/>
  <c r="Q197" i="10"/>
  <c r="H198" i="10"/>
  <c r="Q198" i="10"/>
  <c r="H199" i="10"/>
  <c r="Q199" i="10"/>
  <c r="H200" i="10"/>
  <c r="Q200" i="10"/>
  <c r="H201" i="10"/>
  <c r="Q201" i="10"/>
  <c r="H202" i="10"/>
  <c r="Q202" i="10"/>
  <c r="H203" i="10"/>
  <c r="Q203" i="10"/>
  <c r="H204" i="10"/>
  <c r="Q204" i="10"/>
  <c r="H205" i="10"/>
  <c r="Q205" i="10"/>
  <c r="H206" i="10"/>
  <c r="Q206" i="10"/>
  <c r="H207" i="10"/>
  <c r="Q207" i="10"/>
  <c r="H208" i="10"/>
  <c r="Q208" i="10"/>
  <c r="H209" i="10"/>
  <c r="Q209" i="10"/>
  <c r="H210" i="10"/>
  <c r="Q210" i="10"/>
  <c r="H211" i="10"/>
  <c r="Q211" i="10"/>
  <c r="H212" i="10"/>
  <c r="Q212" i="10"/>
  <c r="H213" i="10"/>
  <c r="Q213" i="10"/>
  <c r="H214" i="10"/>
  <c r="Q214" i="10"/>
  <c r="H215" i="10"/>
  <c r="Q215" i="10"/>
  <c r="H216" i="10"/>
  <c r="Q216" i="10"/>
  <c r="H217" i="10"/>
  <c r="Q217" i="10"/>
  <c r="H218" i="10"/>
  <c r="Q218" i="10"/>
  <c r="H219" i="10"/>
  <c r="Q219" i="10"/>
  <c r="H220" i="10"/>
  <c r="Q220" i="10"/>
  <c r="H221" i="10"/>
  <c r="Q221" i="10"/>
  <c r="H222" i="10"/>
  <c r="Q222" i="10"/>
  <c r="H223" i="10"/>
  <c r="Q223" i="10"/>
  <c r="H224" i="10"/>
  <c r="Q224" i="10"/>
  <c r="H225" i="10"/>
  <c r="Q225" i="10"/>
  <c r="H226" i="10"/>
  <c r="Q226" i="10"/>
  <c r="H227" i="10"/>
  <c r="Q227" i="10"/>
  <c r="H228" i="10"/>
  <c r="Q228" i="10"/>
  <c r="H229" i="10"/>
  <c r="Q229" i="10"/>
  <c r="H230" i="10"/>
  <c r="Q230" i="10"/>
  <c r="H231" i="10"/>
  <c r="Q231" i="10"/>
  <c r="H232" i="10"/>
  <c r="Q232" i="10"/>
  <c r="H233" i="10"/>
  <c r="Q233" i="10"/>
  <c r="H234" i="10"/>
  <c r="Q234" i="10"/>
  <c r="H235" i="10"/>
  <c r="Q235" i="10"/>
  <c r="H236" i="10"/>
  <c r="Q236" i="10"/>
  <c r="H237" i="10"/>
  <c r="Q237" i="10"/>
  <c r="H238" i="10"/>
  <c r="Q238" i="10"/>
  <c r="H239" i="10"/>
  <c r="Q239" i="10"/>
  <c r="H240" i="10"/>
  <c r="Q240" i="10"/>
  <c r="H241" i="10"/>
  <c r="Q241" i="10"/>
  <c r="H242" i="10"/>
  <c r="Q242" i="10"/>
  <c r="H243" i="10"/>
  <c r="Q243" i="10"/>
  <c r="H244" i="10"/>
  <c r="Q244" i="10"/>
  <c r="H245" i="10"/>
  <c r="Q245" i="10"/>
  <c r="H246" i="10"/>
  <c r="Q246" i="10"/>
  <c r="H247" i="10"/>
  <c r="Q247" i="10"/>
  <c r="H248" i="10"/>
  <c r="Q248" i="10"/>
  <c r="H249" i="10"/>
  <c r="Q249" i="10"/>
  <c r="H250" i="10"/>
  <c r="Q250" i="10"/>
  <c r="H251" i="10"/>
  <c r="Q251" i="10"/>
  <c r="H252" i="10"/>
  <c r="Q252" i="10"/>
  <c r="H253" i="10"/>
  <c r="Q253" i="10"/>
  <c r="H254" i="10"/>
  <c r="Q254" i="10"/>
  <c r="H255" i="10"/>
  <c r="Q255" i="10"/>
  <c r="H256" i="10"/>
  <c r="Q256" i="10"/>
  <c r="H257" i="10"/>
  <c r="Q257" i="10"/>
  <c r="H258" i="10"/>
  <c r="Q258" i="10"/>
  <c r="H259" i="10"/>
  <c r="Q259" i="10"/>
  <c r="H260" i="10"/>
  <c r="Q260" i="10"/>
  <c r="H261" i="10"/>
  <c r="Q261" i="10"/>
  <c r="H262" i="10"/>
  <c r="Q262" i="10"/>
  <c r="H263" i="10"/>
  <c r="Q263" i="10"/>
  <c r="H264" i="10"/>
  <c r="Q264" i="10"/>
  <c r="H265" i="10"/>
  <c r="Q265" i="10"/>
  <c r="H266" i="10"/>
  <c r="Q266" i="10"/>
  <c r="H267" i="10"/>
  <c r="Q267" i="10"/>
  <c r="H268" i="10"/>
  <c r="Q268" i="10"/>
  <c r="H269" i="10"/>
  <c r="Q269" i="10"/>
  <c r="H271" i="10"/>
  <c r="Q271" i="10"/>
  <c r="H272" i="10"/>
  <c r="Q272" i="10"/>
  <c r="H273" i="10"/>
  <c r="Q273" i="10"/>
  <c r="H274" i="10"/>
  <c r="Q274" i="10"/>
  <c r="H275" i="10"/>
  <c r="Q275" i="10"/>
  <c r="H276" i="10"/>
  <c r="Q276" i="10"/>
  <c r="H277" i="10"/>
  <c r="Q277" i="10"/>
  <c r="H278" i="10"/>
  <c r="Q278" i="10"/>
  <c r="H279" i="10"/>
  <c r="Q279" i="10"/>
  <c r="H280" i="10"/>
  <c r="Q280" i="10"/>
  <c r="H281" i="10"/>
  <c r="Q281" i="10"/>
  <c r="H282" i="10"/>
  <c r="Q282" i="10"/>
  <c r="H283" i="10"/>
  <c r="Q283" i="10"/>
  <c r="H284" i="10"/>
  <c r="Q284" i="10"/>
  <c r="H285" i="10"/>
  <c r="Q285" i="10"/>
  <c r="H286" i="10"/>
  <c r="Q286" i="10"/>
  <c r="H287" i="10"/>
  <c r="Q287" i="10"/>
  <c r="H288" i="10"/>
  <c r="Q288" i="10"/>
  <c r="H289" i="10"/>
  <c r="Q289" i="10"/>
  <c r="H290" i="10"/>
  <c r="Q290" i="10"/>
  <c r="H291" i="10"/>
  <c r="Q291" i="10"/>
  <c r="H292" i="10"/>
  <c r="Q292" i="10"/>
  <c r="H293" i="10"/>
  <c r="Q293" i="10"/>
  <c r="H294" i="10"/>
  <c r="Q294" i="10"/>
  <c r="H295" i="10"/>
  <c r="Q295" i="10"/>
  <c r="H296" i="10"/>
  <c r="Q296" i="10"/>
  <c r="H297" i="10"/>
  <c r="Q297" i="10"/>
  <c r="H298" i="10"/>
  <c r="Q298" i="10"/>
  <c r="H299" i="10"/>
  <c r="Q299" i="10"/>
  <c r="H300" i="10"/>
  <c r="Q300" i="10"/>
  <c r="H301" i="10"/>
  <c r="Q301" i="10"/>
  <c r="Q302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O269" i="10"/>
  <c r="O96" i="10"/>
  <c r="O5" i="10"/>
  <c r="O113" i="10"/>
  <c r="O72" i="10"/>
  <c r="O180" i="10"/>
  <c r="O90" i="10"/>
  <c r="O201" i="10"/>
  <c r="O147" i="10"/>
  <c r="O288" i="10"/>
  <c r="O112" i="10"/>
  <c r="O140" i="10"/>
  <c r="O278" i="10"/>
  <c r="O36" i="10"/>
  <c r="O266" i="10"/>
  <c r="O171" i="10"/>
  <c r="O283" i="10"/>
  <c r="O33" i="10"/>
  <c r="O206" i="10"/>
  <c r="O292" i="10"/>
  <c r="O92" i="10"/>
  <c r="O7" i="10"/>
  <c r="O53" i="10"/>
  <c r="O23" i="10"/>
  <c r="O50" i="10"/>
  <c r="O251" i="10"/>
  <c r="O103" i="10"/>
  <c r="O265" i="10"/>
  <c r="O300" i="10"/>
  <c r="O293" i="10"/>
  <c r="O273" i="10"/>
  <c r="O260" i="10"/>
  <c r="O132" i="10"/>
  <c r="O8" i="10"/>
  <c r="O94" i="10"/>
  <c r="O197" i="10"/>
  <c r="O163" i="10"/>
  <c r="O77" i="10"/>
  <c r="O14" i="10"/>
  <c r="O173" i="10"/>
  <c r="O224" i="10"/>
  <c r="O295" i="10"/>
  <c r="O9" i="10"/>
  <c r="O281" i="10"/>
  <c r="O107" i="10"/>
  <c r="O138" i="10"/>
  <c r="O11" i="10"/>
  <c r="O104" i="10"/>
  <c r="O48" i="10"/>
  <c r="O122" i="10"/>
  <c r="O177" i="10"/>
  <c r="O279" i="10"/>
  <c r="O125" i="10"/>
  <c r="O252" i="10"/>
  <c r="O225" i="10"/>
  <c r="O271" i="10"/>
  <c r="O285" i="10"/>
  <c r="O46" i="10"/>
  <c r="O218" i="10"/>
  <c r="O291" i="10"/>
  <c r="O157" i="10"/>
  <c r="O250" i="10"/>
  <c r="O63" i="10"/>
  <c r="O69" i="10"/>
  <c r="O222" i="10"/>
  <c r="O143" i="10"/>
  <c r="O296" i="10"/>
  <c r="O20" i="10"/>
  <c r="O57" i="10"/>
  <c r="O290" i="10"/>
  <c r="O258" i="10"/>
  <c r="O297" i="10"/>
  <c r="O294" i="10"/>
  <c r="O151" i="10"/>
  <c r="O62" i="10"/>
  <c r="O187" i="10"/>
  <c r="O60" i="10"/>
  <c r="O196" i="10"/>
  <c r="O301" i="10"/>
  <c r="O261" i="10"/>
  <c r="O284" i="10"/>
  <c r="O243" i="10"/>
  <c r="O233" i="10"/>
  <c r="O153" i="10"/>
  <c r="O286" i="10"/>
  <c r="O298" i="10"/>
  <c r="O204" i="10"/>
  <c r="O78" i="10"/>
  <c r="O26" i="10"/>
  <c r="O287" i="10"/>
  <c r="O21" i="10"/>
  <c r="O214" i="10"/>
  <c r="O246" i="10"/>
  <c r="O66" i="10"/>
  <c r="O276" i="10"/>
  <c r="O282" i="10"/>
  <c r="O275" i="10"/>
  <c r="O272" i="10"/>
  <c r="O110" i="10"/>
  <c r="O277" i="10"/>
  <c r="O241" i="10"/>
  <c r="O16" i="10"/>
  <c r="O280" i="10"/>
  <c r="O264" i="10"/>
  <c r="O67" i="10"/>
  <c r="O156" i="10"/>
  <c r="O256" i="10"/>
  <c r="O109" i="10"/>
  <c r="O18" i="10"/>
  <c r="O270" i="10"/>
  <c r="O84" i="10"/>
  <c r="O255" i="10"/>
  <c r="O44" i="10"/>
  <c r="O248" i="10"/>
  <c r="O129" i="10"/>
  <c r="O10" i="10"/>
  <c r="O234" i="10"/>
  <c r="O299" i="10"/>
  <c r="O42" i="10"/>
  <c r="O82" i="10"/>
  <c r="O236" i="10"/>
  <c r="O231" i="10"/>
  <c r="O86" i="10"/>
  <c r="O190" i="10"/>
  <c r="O237" i="10"/>
  <c r="O227" i="10"/>
  <c r="O41" i="10"/>
  <c r="O55" i="10"/>
  <c r="O51" i="10"/>
  <c r="O159" i="10"/>
  <c r="O71" i="10"/>
  <c r="O121" i="10"/>
  <c r="O254" i="10"/>
  <c r="O207" i="10"/>
  <c r="O219" i="10"/>
  <c r="O47" i="10"/>
  <c r="O259" i="10"/>
  <c r="O191" i="10"/>
  <c r="O28" i="10"/>
  <c r="O221" i="10"/>
  <c r="O161" i="10"/>
  <c r="O120" i="10"/>
  <c r="O74" i="10"/>
  <c r="O242" i="10"/>
  <c r="O128" i="10"/>
  <c r="O210" i="10"/>
  <c r="O130" i="10"/>
  <c r="O139" i="10"/>
  <c r="O268" i="10"/>
  <c r="O247" i="10"/>
  <c r="O134" i="10"/>
  <c r="O150" i="10"/>
  <c r="O87" i="10"/>
  <c r="O70" i="10"/>
  <c r="O144" i="10"/>
  <c r="O34" i="10"/>
  <c r="O181" i="10"/>
  <c r="O29" i="10"/>
  <c r="O267" i="10"/>
  <c r="O199" i="10"/>
  <c r="O262" i="10"/>
  <c r="O238" i="10"/>
  <c r="O152" i="10"/>
  <c r="O59" i="10"/>
  <c r="O3" i="10"/>
  <c r="O185" i="10"/>
  <c r="O146" i="10"/>
  <c r="O208" i="10"/>
  <c r="O54" i="10"/>
  <c r="O135" i="10"/>
  <c r="O202" i="10"/>
  <c r="O39" i="10"/>
  <c r="O45" i="10"/>
  <c r="O155" i="10"/>
  <c r="O198" i="10"/>
  <c r="O203" i="10"/>
  <c r="O263" i="10"/>
  <c r="O174" i="10"/>
  <c r="O124" i="10"/>
  <c r="O73" i="10"/>
  <c r="O169" i="10"/>
  <c r="O6" i="10"/>
  <c r="O115" i="10"/>
  <c r="O158" i="10"/>
  <c r="O175" i="10"/>
  <c r="O257" i="10"/>
  <c r="O289" i="10"/>
  <c r="O131" i="10"/>
  <c r="O188" i="10"/>
  <c r="O167" i="10"/>
  <c r="O176" i="10"/>
  <c r="O30" i="10"/>
  <c r="O89" i="10"/>
  <c r="O61" i="10"/>
  <c r="O95" i="10"/>
  <c r="O91" i="10"/>
  <c r="O37" i="10"/>
  <c r="O93" i="10"/>
  <c r="O123" i="10"/>
  <c r="O52" i="10"/>
  <c r="O186" i="10"/>
  <c r="O226" i="10"/>
  <c r="O212" i="10"/>
  <c r="O244" i="10"/>
  <c r="O27" i="10"/>
  <c r="O216" i="10"/>
  <c r="O119" i="10"/>
  <c r="O239" i="10"/>
  <c r="O160" i="10"/>
  <c r="O154" i="10"/>
  <c r="O193" i="10"/>
  <c r="O162" i="10"/>
  <c r="O164" i="10"/>
  <c r="O116" i="10"/>
  <c r="O184" i="10"/>
  <c r="O99" i="10"/>
  <c r="O232" i="10"/>
  <c r="O182" i="10"/>
  <c r="O245" i="10"/>
  <c r="O106" i="10"/>
  <c r="O178" i="10"/>
  <c r="O205" i="10"/>
  <c r="O38" i="10"/>
  <c r="O217" i="10"/>
  <c r="O25" i="10"/>
  <c r="O75" i="10"/>
  <c r="O200" i="10"/>
  <c r="O85" i="10"/>
  <c r="O117" i="10"/>
  <c r="O12" i="10"/>
  <c r="O230" i="10"/>
  <c r="O2" i="10"/>
  <c r="O102" i="10"/>
  <c r="O148" i="10"/>
  <c r="O213" i="10"/>
  <c r="O76" i="10"/>
  <c r="O65" i="10"/>
  <c r="O17" i="10"/>
  <c r="O31" i="10"/>
  <c r="O168" i="10"/>
  <c r="O4" i="10"/>
  <c r="O43" i="10"/>
  <c r="O249" i="10"/>
  <c r="O56" i="10"/>
  <c r="O142" i="10"/>
  <c r="O223" i="10"/>
  <c r="O172" i="10"/>
  <c r="O137" i="10"/>
  <c r="O194" i="10"/>
  <c r="O235" i="10"/>
  <c r="O253" i="10"/>
  <c r="O32" i="10"/>
  <c r="O19" i="10"/>
  <c r="O136" i="10"/>
  <c r="O229" i="10"/>
  <c r="O105" i="10"/>
  <c r="O88" i="10"/>
  <c r="O126" i="10"/>
  <c r="O149" i="10"/>
  <c r="O81" i="10"/>
  <c r="O15" i="10"/>
  <c r="O215" i="10"/>
  <c r="O274" i="10"/>
  <c r="O240" i="10"/>
  <c r="O58" i="10"/>
  <c r="O114" i="10"/>
  <c r="O64" i="10"/>
  <c r="O97" i="10"/>
  <c r="O189" i="10"/>
  <c r="O141" i="10"/>
  <c r="O79" i="10"/>
  <c r="O83" i="10"/>
  <c r="O195" i="10"/>
  <c r="O22" i="10"/>
  <c r="O118" i="10"/>
  <c r="O100" i="10"/>
  <c r="O166" i="10"/>
  <c r="O13" i="10"/>
  <c r="O209" i="10"/>
  <c r="O111" i="10"/>
  <c r="O211" i="10"/>
  <c r="O35" i="10"/>
  <c r="O145" i="10"/>
  <c r="O133" i="10"/>
  <c r="O228" i="10"/>
  <c r="O170" i="10"/>
  <c r="O80" i="10"/>
  <c r="O108" i="10"/>
  <c r="O49" i="10"/>
  <c r="O101" i="10"/>
  <c r="O165" i="10"/>
  <c r="O179" i="10"/>
  <c r="O40" i="10"/>
  <c r="O68" i="10"/>
  <c r="O183" i="10"/>
  <c r="O220" i="10"/>
  <c r="O192" i="10"/>
  <c r="O98" i="10"/>
  <c r="O24" i="10"/>
  <c r="O127" i="10"/>
  <c r="O302" i="10"/>
  <c r="N269" i="10"/>
  <c r="N96" i="10"/>
  <c r="N5" i="10"/>
  <c r="N113" i="10"/>
  <c r="N72" i="10"/>
  <c r="N180" i="10"/>
  <c r="N90" i="10"/>
  <c r="N201" i="10"/>
  <c r="N147" i="10"/>
  <c r="N288" i="10"/>
  <c r="N112" i="10"/>
  <c r="N140" i="10"/>
  <c r="N278" i="10"/>
  <c r="N36" i="10"/>
  <c r="N266" i="10"/>
  <c r="N171" i="10"/>
  <c r="N283" i="10"/>
  <c r="N33" i="10"/>
  <c r="N206" i="10"/>
  <c r="N292" i="10"/>
  <c r="N92" i="10"/>
  <c r="N7" i="10"/>
  <c r="N53" i="10"/>
  <c r="N23" i="10"/>
  <c r="N50" i="10"/>
  <c r="N251" i="10"/>
  <c r="N103" i="10"/>
  <c r="N265" i="10"/>
  <c r="N300" i="10"/>
  <c r="N293" i="10"/>
  <c r="N273" i="10"/>
  <c r="N260" i="10"/>
  <c r="N132" i="10"/>
  <c r="N8" i="10"/>
  <c r="N94" i="10"/>
  <c r="N197" i="10"/>
  <c r="N163" i="10"/>
  <c r="N77" i="10"/>
  <c r="N14" i="10"/>
  <c r="N173" i="10"/>
  <c r="N224" i="10"/>
  <c r="N295" i="10"/>
  <c r="N9" i="10"/>
  <c r="N281" i="10"/>
  <c r="N107" i="10"/>
  <c r="N138" i="10"/>
  <c r="N11" i="10"/>
  <c r="N104" i="10"/>
  <c r="N48" i="10"/>
  <c r="N122" i="10"/>
  <c r="N177" i="10"/>
  <c r="N279" i="10"/>
  <c r="N125" i="10"/>
  <c r="N252" i="10"/>
  <c r="N225" i="10"/>
  <c r="N271" i="10"/>
  <c r="N285" i="10"/>
  <c r="N46" i="10"/>
  <c r="N218" i="10"/>
  <c r="N291" i="10"/>
  <c r="N157" i="10"/>
  <c r="N250" i="10"/>
  <c r="N63" i="10"/>
  <c r="N69" i="10"/>
  <c r="N222" i="10"/>
  <c r="N143" i="10"/>
  <c r="N296" i="10"/>
  <c r="N20" i="10"/>
  <c r="N57" i="10"/>
  <c r="N290" i="10"/>
  <c r="N258" i="10"/>
  <c r="N297" i="10"/>
  <c r="N294" i="10"/>
  <c r="N151" i="10"/>
  <c r="N62" i="10"/>
  <c r="N187" i="10"/>
  <c r="N60" i="10"/>
  <c r="N196" i="10"/>
  <c r="N301" i="10"/>
  <c r="N261" i="10"/>
  <c r="N284" i="10"/>
  <c r="N243" i="10"/>
  <c r="N233" i="10"/>
  <c r="N153" i="10"/>
  <c r="N286" i="10"/>
  <c r="N298" i="10"/>
  <c r="N204" i="10"/>
  <c r="N78" i="10"/>
  <c r="N26" i="10"/>
  <c r="N287" i="10"/>
  <c r="N21" i="10"/>
  <c r="N214" i="10"/>
  <c r="N246" i="10"/>
  <c r="N66" i="10"/>
  <c r="N276" i="10"/>
  <c r="N282" i="10"/>
  <c r="N275" i="10"/>
  <c r="N272" i="10"/>
  <c r="N110" i="10"/>
  <c r="N277" i="10"/>
  <c r="N241" i="10"/>
  <c r="N16" i="10"/>
  <c r="N280" i="10"/>
  <c r="N264" i="10"/>
  <c r="N67" i="10"/>
  <c r="N156" i="10"/>
  <c r="N256" i="10"/>
  <c r="N109" i="10"/>
  <c r="N18" i="10"/>
  <c r="N270" i="10"/>
  <c r="N84" i="10"/>
  <c r="N255" i="10"/>
  <c r="N44" i="10"/>
  <c r="N248" i="10"/>
  <c r="N129" i="10"/>
  <c r="N10" i="10"/>
  <c r="N234" i="10"/>
  <c r="N299" i="10"/>
  <c r="N42" i="10"/>
  <c r="N82" i="10"/>
  <c r="N236" i="10"/>
  <c r="N231" i="10"/>
  <c r="N86" i="10"/>
  <c r="N190" i="10"/>
  <c r="N237" i="10"/>
  <c r="N227" i="10"/>
  <c r="N41" i="10"/>
  <c r="N55" i="10"/>
  <c r="N51" i="10"/>
  <c r="N159" i="10"/>
  <c r="N71" i="10"/>
  <c r="N121" i="10"/>
  <c r="N254" i="10"/>
  <c r="N207" i="10"/>
  <c r="N219" i="10"/>
  <c r="N47" i="10"/>
  <c r="N259" i="10"/>
  <c r="N191" i="10"/>
  <c r="N28" i="10"/>
  <c r="N221" i="10"/>
  <c r="N161" i="10"/>
  <c r="N120" i="10"/>
  <c r="N74" i="10"/>
  <c r="N242" i="10"/>
  <c r="N128" i="10"/>
  <c r="N210" i="10"/>
  <c r="N130" i="10"/>
  <c r="N139" i="10"/>
  <c r="N268" i="10"/>
  <c r="N247" i="10"/>
  <c r="N134" i="10"/>
  <c r="N150" i="10"/>
  <c r="N87" i="10"/>
  <c r="N70" i="10"/>
  <c r="N144" i="10"/>
  <c r="N34" i="10"/>
  <c r="N181" i="10"/>
  <c r="N29" i="10"/>
  <c r="N267" i="10"/>
  <c r="N199" i="10"/>
  <c r="N262" i="10"/>
  <c r="N238" i="10"/>
  <c r="N152" i="10"/>
  <c r="N59" i="10"/>
  <c r="N3" i="10"/>
  <c r="N185" i="10"/>
  <c r="N146" i="10"/>
  <c r="N208" i="10"/>
  <c r="N54" i="10"/>
  <c r="N135" i="10"/>
  <c r="N202" i="10"/>
  <c r="N39" i="10"/>
  <c r="N45" i="10"/>
  <c r="N155" i="10"/>
  <c r="N198" i="10"/>
  <c r="N203" i="10"/>
  <c r="N263" i="10"/>
  <c r="N174" i="10"/>
  <c r="N124" i="10"/>
  <c r="N73" i="10"/>
  <c r="N169" i="10"/>
  <c r="N6" i="10"/>
  <c r="N115" i="10"/>
  <c r="N158" i="10"/>
  <c r="N175" i="10"/>
  <c r="N257" i="10"/>
  <c r="N289" i="10"/>
  <c r="N131" i="10"/>
  <c r="N188" i="10"/>
  <c r="N167" i="10"/>
  <c r="N176" i="10"/>
  <c r="N30" i="10"/>
  <c r="N89" i="10"/>
  <c r="N61" i="10"/>
  <c r="N95" i="10"/>
  <c r="N91" i="10"/>
  <c r="N37" i="10"/>
  <c r="N93" i="10"/>
  <c r="N123" i="10"/>
  <c r="N52" i="10"/>
  <c r="N186" i="10"/>
  <c r="N226" i="10"/>
  <c r="N212" i="10"/>
  <c r="N244" i="10"/>
  <c r="N27" i="10"/>
  <c r="N216" i="10"/>
  <c r="N119" i="10"/>
  <c r="N239" i="10"/>
  <c r="N160" i="10"/>
  <c r="N154" i="10"/>
  <c r="N193" i="10"/>
  <c r="N162" i="10"/>
  <c r="N164" i="10"/>
  <c r="N116" i="10"/>
  <c r="N184" i="10"/>
  <c r="N99" i="10"/>
  <c r="N232" i="10"/>
  <c r="N182" i="10"/>
  <c r="N245" i="10"/>
  <c r="N106" i="10"/>
  <c r="N178" i="10"/>
  <c r="N205" i="10"/>
  <c r="N38" i="10"/>
  <c r="N217" i="10"/>
  <c r="N25" i="10"/>
  <c r="N75" i="10"/>
  <c r="N200" i="10"/>
  <c r="N85" i="10"/>
  <c r="N117" i="10"/>
  <c r="N12" i="10"/>
  <c r="N230" i="10"/>
  <c r="N2" i="10"/>
  <c r="N102" i="10"/>
  <c r="N148" i="10"/>
  <c r="N213" i="10"/>
  <c r="N76" i="10"/>
  <c r="N65" i="10"/>
  <c r="N17" i="10"/>
  <c r="N31" i="10"/>
  <c r="N168" i="10"/>
  <c r="N4" i="10"/>
  <c r="N43" i="10"/>
  <c r="N249" i="10"/>
  <c r="N56" i="10"/>
  <c r="N142" i="10"/>
  <c r="N223" i="10"/>
  <c r="N172" i="10"/>
  <c r="N137" i="10"/>
  <c r="N194" i="10"/>
  <c r="N235" i="10"/>
  <c r="N253" i="10"/>
  <c r="N32" i="10"/>
  <c r="N19" i="10"/>
  <c r="N136" i="10"/>
  <c r="N229" i="10"/>
  <c r="N105" i="10"/>
  <c r="N88" i="10"/>
  <c r="N126" i="10"/>
  <c r="N149" i="10"/>
  <c r="N81" i="10"/>
  <c r="N15" i="10"/>
  <c r="N215" i="10"/>
  <c r="N274" i="10"/>
  <c r="N240" i="10"/>
  <c r="N58" i="10"/>
  <c r="N114" i="10"/>
  <c r="N64" i="10"/>
  <c r="N97" i="10"/>
  <c r="N189" i="10"/>
  <c r="N141" i="10"/>
  <c r="N79" i="10"/>
  <c r="N83" i="10"/>
  <c r="N195" i="10"/>
  <c r="N22" i="10"/>
  <c r="N118" i="10"/>
  <c r="N100" i="10"/>
  <c r="N166" i="10"/>
  <c r="N13" i="10"/>
  <c r="N209" i="10"/>
  <c r="N111" i="10"/>
  <c r="N211" i="10"/>
  <c r="N35" i="10"/>
  <c r="N145" i="10"/>
  <c r="N133" i="10"/>
  <c r="N228" i="10"/>
  <c r="N170" i="10"/>
  <c r="N80" i="10"/>
  <c r="N108" i="10"/>
  <c r="N49" i="10"/>
  <c r="N101" i="10"/>
  <c r="N165" i="10"/>
  <c r="N179" i="10"/>
  <c r="N40" i="10"/>
  <c r="N68" i="10"/>
  <c r="N183" i="10"/>
  <c r="N220" i="10"/>
  <c r="N192" i="10"/>
  <c r="N98" i="10"/>
  <c r="N24" i="10"/>
  <c r="N127" i="10"/>
  <c r="N302" i="10"/>
  <c r="M151" i="4"/>
  <c r="K151" i="4"/>
  <c r="K2" i="4"/>
  <c r="L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M2" i="4"/>
  <c r="J5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64" i="4"/>
  <c r="N124" i="4"/>
  <c r="N135" i="4"/>
  <c r="N132" i="4"/>
  <c r="N156" i="4"/>
  <c r="N60" i="4"/>
  <c r="N27" i="4"/>
  <c r="N87" i="4"/>
  <c r="N148" i="4"/>
  <c r="N75" i="4"/>
  <c r="N51" i="4"/>
  <c r="N26" i="4"/>
  <c r="N136" i="4"/>
  <c r="N88" i="4"/>
  <c r="N39" i="4"/>
  <c r="N66" i="4"/>
  <c r="N45" i="4"/>
  <c r="N65" i="4"/>
  <c r="N169" i="4"/>
  <c r="N42" i="4"/>
  <c r="N74" i="4"/>
  <c r="N38" i="4"/>
  <c r="N137" i="4"/>
  <c r="N138" i="4"/>
  <c r="N161" i="4"/>
  <c r="N165" i="4"/>
  <c r="N131" i="4"/>
  <c r="N166" i="4"/>
  <c r="N162" i="4"/>
  <c r="N142" i="4"/>
  <c r="N141" i="4"/>
  <c r="N41" i="4"/>
  <c r="N62" i="4"/>
  <c r="N37" i="4"/>
  <c r="N18" i="4"/>
  <c r="N16" i="4"/>
  <c r="N12" i="4"/>
  <c r="N61" i="4"/>
  <c r="N14" i="4"/>
  <c r="N97" i="4"/>
  <c r="N86" i="4"/>
  <c r="N13" i="4"/>
  <c r="N17" i="4"/>
  <c r="N146" i="4"/>
  <c r="N145" i="4"/>
  <c r="N122" i="4"/>
  <c r="N73" i="4"/>
  <c r="N49" i="4"/>
  <c r="N129" i="4"/>
  <c r="N153" i="4"/>
  <c r="N33" i="4"/>
  <c r="N130" i="4"/>
  <c r="N155" i="4"/>
  <c r="N144" i="4"/>
  <c r="N22" i="4"/>
  <c r="N24" i="4"/>
  <c r="N84" i="4"/>
  <c r="N163" i="4"/>
  <c r="N157" i="4"/>
  <c r="N90" i="4"/>
  <c r="N168" i="4"/>
  <c r="N143" i="4"/>
  <c r="N43" i="4"/>
  <c r="N81" i="4"/>
  <c r="N63" i="4"/>
  <c r="N9" i="4"/>
  <c r="N140" i="4"/>
  <c r="N139" i="4"/>
  <c r="N127" i="4"/>
  <c r="N126" i="4"/>
  <c r="N125" i="4"/>
  <c r="N128" i="4"/>
  <c r="N123" i="4"/>
  <c r="N134" i="4"/>
  <c r="N133" i="4"/>
  <c r="N159" i="4"/>
  <c r="N64" i="4"/>
  <c r="N40" i="4"/>
  <c r="N160" i="4"/>
  <c r="N89" i="4"/>
  <c r="N19" i="4"/>
  <c r="N82" i="4"/>
  <c r="N48" i="4"/>
  <c r="N35" i="4"/>
  <c r="N11" i="4"/>
  <c r="N158" i="4"/>
  <c r="N25" i="4"/>
  <c r="N15" i="4"/>
  <c r="N154" i="4"/>
  <c r="N69" i="4"/>
  <c r="N70" i="4"/>
  <c r="N68" i="4"/>
  <c r="N67" i="4"/>
  <c r="N71" i="4"/>
  <c r="N59" i="4"/>
  <c r="N58" i="4"/>
  <c r="N72" i="4"/>
  <c r="N57" i="4"/>
  <c r="N56" i="4"/>
  <c r="N50" i="4"/>
  <c r="N55" i="4"/>
  <c r="N52" i="4"/>
  <c r="N54" i="4"/>
  <c r="N53" i="4"/>
  <c r="N170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64" i="4"/>
  <c r="M124" i="4"/>
  <c r="M135" i="4"/>
  <c r="M132" i="4"/>
  <c r="M156" i="4"/>
  <c r="M60" i="4"/>
  <c r="M27" i="4"/>
  <c r="M87" i="4"/>
  <c r="M148" i="4"/>
  <c r="M75" i="4"/>
  <c r="M51" i="4"/>
  <c r="M26" i="4"/>
  <c r="M136" i="4"/>
  <c r="M88" i="4"/>
  <c r="M39" i="4"/>
  <c r="M66" i="4"/>
  <c r="M45" i="4"/>
  <c r="M65" i="4"/>
  <c r="M169" i="4"/>
  <c r="M42" i="4"/>
  <c r="M74" i="4"/>
  <c r="M38" i="4"/>
  <c r="M137" i="4"/>
  <c r="M138" i="4"/>
  <c r="M161" i="4"/>
  <c r="M165" i="4"/>
  <c r="M131" i="4"/>
  <c r="M166" i="4"/>
  <c r="M162" i="4"/>
  <c r="M142" i="4"/>
  <c r="M141" i="4"/>
  <c r="M41" i="4"/>
  <c r="M62" i="4"/>
  <c r="M37" i="4"/>
  <c r="M18" i="4"/>
  <c r="M16" i="4"/>
  <c r="M12" i="4"/>
  <c r="M61" i="4"/>
  <c r="M14" i="4"/>
  <c r="M97" i="4"/>
  <c r="M86" i="4"/>
  <c r="M13" i="4"/>
  <c r="M17" i="4"/>
  <c r="M146" i="4"/>
  <c r="M145" i="4"/>
  <c r="M122" i="4"/>
  <c r="M73" i="4"/>
  <c r="M49" i="4"/>
  <c r="M129" i="4"/>
  <c r="M153" i="4"/>
  <c r="M33" i="4"/>
  <c r="M130" i="4"/>
  <c r="M155" i="4"/>
  <c r="M144" i="4"/>
  <c r="M22" i="4"/>
  <c r="M24" i="4"/>
  <c r="M84" i="4"/>
  <c r="M163" i="4"/>
  <c r="M157" i="4"/>
  <c r="M90" i="4"/>
  <c r="M168" i="4"/>
  <c r="M143" i="4"/>
  <c r="M43" i="4"/>
  <c r="M81" i="4"/>
  <c r="M63" i="4"/>
  <c r="M9" i="4"/>
  <c r="M140" i="4"/>
  <c r="M139" i="4"/>
  <c r="M127" i="4"/>
  <c r="M126" i="4"/>
  <c r="M125" i="4"/>
  <c r="M128" i="4"/>
  <c r="M123" i="4"/>
  <c r="M134" i="4"/>
  <c r="M133" i="4"/>
  <c r="M159" i="4"/>
  <c r="M64" i="4"/>
  <c r="M40" i="4"/>
  <c r="M160" i="4"/>
  <c r="M89" i="4"/>
  <c r="M19" i="4"/>
  <c r="M82" i="4"/>
  <c r="M48" i="4"/>
  <c r="M35" i="4"/>
  <c r="M11" i="4"/>
  <c r="M158" i="4"/>
  <c r="M25" i="4"/>
  <c r="M15" i="4"/>
  <c r="M154" i="4"/>
  <c r="M69" i="4"/>
  <c r="M70" i="4"/>
  <c r="M68" i="4"/>
  <c r="M67" i="4"/>
  <c r="M71" i="4"/>
  <c r="M59" i="4"/>
  <c r="M58" i="4"/>
  <c r="M72" i="4"/>
  <c r="M57" i="4"/>
  <c r="M56" i="4"/>
  <c r="M50" i="4"/>
  <c r="M55" i="4"/>
  <c r="M52" i="4"/>
  <c r="M54" i="4"/>
  <c r="M53" i="4"/>
  <c r="M170" i="4"/>
  <c r="K170" i="4"/>
  <c r="I120" i="4"/>
  <c r="I121" i="4"/>
  <c r="I122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3" i="4"/>
  <c r="N3" i="4"/>
  <c r="N4" i="4"/>
  <c r="N5" i="4"/>
  <c r="N6" i="4"/>
  <c r="N7" i="4"/>
  <c r="N8" i="4"/>
  <c r="N10" i="4"/>
  <c r="N20" i="4"/>
  <c r="N21" i="4"/>
  <c r="N23" i="4"/>
  <c r="N28" i="4"/>
  <c r="N29" i="4"/>
  <c r="N30" i="4"/>
  <c r="N31" i="4"/>
  <c r="N32" i="4"/>
  <c r="N34" i="4"/>
  <c r="N36" i="4"/>
  <c r="N44" i="4"/>
  <c r="N46" i="4"/>
  <c r="N47" i="4"/>
  <c r="N76" i="4"/>
  <c r="N77" i="4"/>
  <c r="N78" i="4"/>
  <c r="N79" i="4"/>
  <c r="N80" i="4"/>
  <c r="N83" i="4"/>
  <c r="N85" i="4"/>
  <c r="N91" i="4"/>
  <c r="N92" i="4"/>
  <c r="N93" i="4"/>
  <c r="N94" i="4"/>
  <c r="N95" i="4"/>
  <c r="N96" i="4"/>
  <c r="N147" i="4"/>
  <c r="N149" i="4"/>
  <c r="N150" i="4"/>
  <c r="N151" i="4"/>
  <c r="N152" i="4"/>
  <c r="N167" i="4"/>
  <c r="N2" i="4"/>
  <c r="M3" i="4"/>
  <c r="M4" i="4"/>
  <c r="M5" i="4"/>
  <c r="M6" i="4"/>
  <c r="M7" i="4"/>
  <c r="M8" i="4"/>
  <c r="M10" i="4"/>
  <c r="M20" i="4"/>
  <c r="M21" i="4"/>
  <c r="M23" i="4"/>
  <c r="M28" i="4"/>
  <c r="M29" i="4"/>
  <c r="M30" i="4"/>
  <c r="M31" i="4"/>
  <c r="M32" i="4"/>
  <c r="M34" i="4"/>
  <c r="M36" i="4"/>
  <c r="M44" i="4"/>
  <c r="M46" i="4"/>
  <c r="M47" i="4"/>
  <c r="M76" i="4"/>
  <c r="M77" i="4"/>
  <c r="M78" i="4"/>
  <c r="M79" i="4"/>
  <c r="M80" i="4"/>
  <c r="M83" i="4"/>
  <c r="M85" i="4"/>
  <c r="M91" i="4"/>
  <c r="M92" i="4"/>
  <c r="M93" i="4"/>
  <c r="M94" i="4"/>
  <c r="M95" i="4"/>
  <c r="M96" i="4"/>
  <c r="M147" i="4"/>
  <c r="M149" i="4"/>
  <c r="M150" i="4"/>
  <c r="M152" i="4"/>
  <c r="M167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5" minRefreshableVersion="5">
    <extLst>
      <ext xmlns:x15="http://schemas.microsoft.com/office/spreadsheetml/2010/11/main" uri="{DE250136-89BD-433C-8126-D09CA5730AF9}">
        <x15:connection id="Table1-e4d5d2a8-f791-48ea-ac23-30d72ee50973" autoDelete="1" usedByAddin="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<sst xmlns="http://schemas.openxmlformats.org/spreadsheetml/2006/main" count="887" uniqueCount="104">
  <si>
    <t>运营经理掌管一个城市的平台车辆运行，从市场的角度来看，就是管理供给端，加大供给并增强运行效率，同时维持合理的服务品质。</t>
  </si>
  <si>
    <t xml:space="preserve">以下的测试能让你更好的了解运营经理的工作，充分利用Excel各种功能，挖掘数据背后的意义，寻找解决方案。
</t>
    <phoneticPr fontId="1" type="noConversion"/>
  </si>
  <si>
    <t>周五有多大比例的单子没有司机应答？</t>
    <phoneticPr fontId="1" type="noConversion"/>
  </si>
  <si>
    <t>比起正确答案，我们更关心你分析问题的思路，所以解答问题的时候写下计算／推理过程。建议你创建新的页面来进行回答问题。</t>
    <phoneticPr fontId="1" type="noConversion"/>
  </si>
  <si>
    <t>应答率是客户体验的一个重要指标。在一定时间内（比如一小时）上线司机越多，应答率就越高吗？</t>
    <phoneticPr fontId="1" type="noConversion"/>
  </si>
  <si>
    <t>如果你可以随意调配司机的上线时间，你最希望把一周中哪个小时上线的司机调配去另外的哪个小时？你觉得调过去几个司机比较合适？</t>
    <phoneticPr fontId="1" type="noConversion"/>
  </si>
  <si>
    <t>系统每天要花1小时进行数据整理，为了减少对运营的影响，你建议工程师把自动整理时间设定到什么时候最合理？</t>
    <phoneticPr fontId="1" type="noConversion"/>
  </si>
  <si>
    <t>下周五市内有重大活动，我们希望鼓励更多的司机上线，运营经理提出了两个奖励政策：</t>
    <phoneticPr fontId="1" type="noConversion"/>
  </si>
  <si>
    <t>1. 当天上线的司机，只要上线时间超过6小时，平均评分高于4.7分，就给60元补贴。</t>
    <phoneticPr fontId="1" type="noConversion"/>
  </si>
  <si>
    <t>2. 当天上线的司机，完成5单以上的，且平均评分高于4.7分的，每单补贴5元。</t>
    <phoneticPr fontId="1" type="noConversion"/>
  </si>
  <si>
    <t>根据这个周五的数据，你估计下周这两个奖励政策分别会花多少成本。</t>
    <phoneticPr fontId="1" type="noConversion"/>
  </si>
  <si>
    <t>这批司机当中，效率最高的司机是哪位？效率最低的呢？</t>
    <phoneticPr fontId="1" type="noConversion"/>
  </si>
  <si>
    <t>根据提供的数据，平均一位司机每小时的收入是多少钱？</t>
    <phoneticPr fontId="1" type="noConversion"/>
  </si>
  <si>
    <t>如果你是一名快车司机，为了获得更多收入，你可以定制信息服务，你最希望获得哪项信息？</t>
    <phoneticPr fontId="1" type="noConversion"/>
  </si>
  <si>
    <t>1. 未来一周重大活动的时间和地点</t>
    <phoneticPr fontId="1" type="noConversion"/>
  </si>
  <si>
    <t>2. 乘客的平均评分</t>
    <phoneticPr fontId="1" type="noConversion"/>
  </si>
  <si>
    <t>3. 明天每个小时叫单数目最多的地区</t>
    <phoneticPr fontId="1" type="noConversion"/>
  </si>
  <si>
    <t>4. 我周围1公里内有多少滴滴司机</t>
    <phoneticPr fontId="1" type="noConversion"/>
  </si>
  <si>
    <t>我们考虑奖励周五上线接单的优秀司机，条件是：当天完成至少10单，应答率在85%以上，平均评分在4.8分以上。有多大比例的司机能获得奖励？</t>
    <phoneticPr fontId="1" type="noConversion"/>
  </si>
  <si>
    <t>获取新司机需要一定成本，比如目前的推荐司机奖励政策是成功推荐一名司机，推荐人能获得50元奖励。假设滴滴可以从司机收入中抽取10%的平台费用，根据之前的数据，预计多少周可以收回成本？</t>
    <phoneticPr fontId="1" type="noConversion"/>
  </si>
  <si>
    <t>运营经理最重要的工作就是增加新司机。假设本周的宣传活动给10000潜在车主发出了邀请，其中10%的车主网上进行注册，注册的车主有80%通过了证件的审核，滴滴给这些车主发送了培训通知，但只有70%的人来参加了培训，培训通过率是90%。请问这次宣传活动的转化率是多少？即 通过培训能够上线司机／发放宣传的司机</t>
    <phoneticPr fontId="1" type="noConversion"/>
  </si>
  <si>
    <t>时刻</t>
  </si>
  <si>
    <t>叫单数</t>
  </si>
  <si>
    <t>司机应答数</t>
  </si>
  <si>
    <t>订单完成数</t>
  </si>
  <si>
    <t>在线司机数</t>
  </si>
  <si>
    <t>周一</t>
  </si>
  <si>
    <t>周二</t>
  </si>
  <si>
    <t>周三</t>
  </si>
  <si>
    <t>周四</t>
  </si>
  <si>
    <t>周五</t>
  </si>
  <si>
    <t>周六</t>
  </si>
  <si>
    <t>周日</t>
  </si>
  <si>
    <t>唐师傅有一台20万元的轿车，注册成为了专车司机。唐师傅周一至周五下班后上线4个小时（20点至24点），周六上线8个小时（13点到23点），预计他一周能有多少收入？</t>
    <phoneticPr fontId="1" type="noConversion"/>
  </si>
  <si>
    <t>滴滴专车在北京的价格是15元起步费＋2.9元／公里＋0.3元／分钟。平均每单行程多少公里，平均每单行程多少分钟，平均每单收入多少钱？</t>
    <phoneticPr fontId="1" type="noConversion"/>
  </si>
  <si>
    <t>以下问题参考sample 2数据</t>
    <phoneticPr fontId="1" type="noConversion"/>
  </si>
  <si>
    <t>本周哪天的完成行程最高?完成了多少单</t>
    <phoneticPr fontId="1" type="noConversion"/>
  </si>
  <si>
    <t>根据本周数据，连续12个小时中累计完成行程最多的时段是什么时候，完成了多少单？</t>
    <phoneticPr fontId="1" type="noConversion"/>
  </si>
  <si>
    <t>以下问题请参考Sample 1数据</t>
    <phoneticPr fontId="1" type="noConversion"/>
  </si>
  <si>
    <t>为了计算更精确，本题可参考sample 1和sample 2数据。</t>
    <phoneticPr fontId="1" type="noConversion"/>
  </si>
  <si>
    <t>唐师傅的车油耗是百公里9L，当前油价是6.6元／升，假设车10年折旧，每年各项杂费8000元。唐师傅考虑成为一名全职司机，希望每周净收入2000元，那么他平均需要工作多少小时？</t>
    <phoneticPr fontId="1" type="noConversion"/>
  </si>
  <si>
    <t>日期</t>
  </si>
  <si>
    <t>司机编号</t>
  </si>
  <si>
    <t>平均星级</t>
  </si>
  <si>
    <t>在线时长</t>
  </si>
  <si>
    <t>抢单点击次数</t>
  </si>
  <si>
    <t>成功抢单数</t>
  </si>
  <si>
    <t>完成订单数</t>
  </si>
  <si>
    <t>订单实际总公里数</t>
  </si>
  <si>
    <t>车费收入</t>
  </si>
  <si>
    <t>根据本周数据，一天的哪个小时乘客叫单数最少？叫了多少单？</t>
    <phoneticPr fontId="1" type="noConversion"/>
  </si>
  <si>
    <t>根据本周数据，一天的哪个小时，平均每个司机完成的订单最多？平均完成了多少单？</t>
    <phoneticPr fontId="1" type="noConversion"/>
  </si>
  <si>
    <t>维持合理的需求／供给比例是高效运营的关键，你觉得有什么指标能最好体现供需状况。根据你的指标，找到一周中最供不应求的一个小时作为高峰期。</t>
    <phoneticPr fontId="1" type="noConversion"/>
  </si>
  <si>
    <t>如果要估算一个司机在周六晚上能完成多少订单，以下的几个数据中，哪个数据是最不相关的？</t>
    <phoneticPr fontId="1" type="noConversion"/>
  </si>
  <si>
    <t>1. 周六晚有多少司机同时在线</t>
    <phoneticPr fontId="1" type="noConversion"/>
  </si>
  <si>
    <t>2. 司机接单到到达乘客上车地点的平均时间</t>
    <phoneticPr fontId="1" type="noConversion"/>
  </si>
  <si>
    <t>3. 平均每个行程的时间</t>
    <phoneticPr fontId="1" type="noConversion"/>
  </si>
  <si>
    <t>4. 司机完成行程后平均需要多少时间能抢到下一单</t>
    <phoneticPr fontId="1" type="noConversion"/>
  </si>
  <si>
    <t>相比于高峰期，非高峰期时，以下哪个指标会上升</t>
    <phoneticPr fontId="1" type="noConversion"/>
  </si>
  <si>
    <t>1.司机每小时收入</t>
    <phoneticPr fontId="1" type="noConversion"/>
  </si>
  <si>
    <t>2. 乘客叫单无人应答的概率</t>
    <phoneticPr fontId="1" type="noConversion"/>
  </si>
  <si>
    <t>3. 司机接单后到达乘客上车地点的时间</t>
    <phoneticPr fontId="1" type="noConversion"/>
  </si>
  <si>
    <t>4. 完成订单数／叫单数比值</t>
    <phoneticPr fontId="1" type="noConversion"/>
  </si>
  <si>
    <t>订单应答率</t>
  </si>
  <si>
    <t>司机活跃度</t>
  </si>
  <si>
    <t>订单成功率</t>
  </si>
  <si>
    <t>Power View can only print one sheet at a time.</t>
  </si>
  <si>
    <t>Please switch to the desired sheet and try again.</t>
  </si>
  <si>
    <t>答：一天之中上午5点乘客叫单数最少，总共叫单数仅1377单。</t>
  </si>
  <si>
    <t>12小时</t>
  </si>
  <si>
    <t>答：本周的周五完成最高的订单完成数，共99188单。在订单量足够大的情况下，订单完成数可以与行程成正比。因此，认为本周的周五完成行程最高。</t>
  </si>
  <si>
    <t>答：利用Excel自动填充计算十二小时内订单完成数sum()。可以得到，累计完成最多的时段是周五的12点至24点，共完成68603单。</t>
  </si>
  <si>
    <t>答：订单应答率 = 司机应答数/订单数，得出周五的平均订单应答率为80.06%。因此周五约有两成的单子没有司机应答。</t>
  </si>
  <si>
    <t>平均订单数</t>
  </si>
  <si>
    <t>平均订单数2</t>
  </si>
  <si>
    <t>Column1</t>
  </si>
  <si>
    <t>供需缺口</t>
  </si>
  <si>
    <t>应答Vs在线</t>
  </si>
  <si>
    <t>答：并非如此。下图为在线司机数比上应答率，我们可以发现这仍旧是一条周期性波动的线，所以两个指标之间没有必然的线性关系。</t>
  </si>
  <si>
    <t>答：每天在线司机数、叫单数、司机应答数、订单完成数都在上午4时-5时达到低谷，建议工程师将自动整理时间设置为上午4时，若出现问题，可将5时作为缓冲时间。</t>
  </si>
  <si>
    <t>答：根据本周数据，一天中平均每个应答司机在8点完成的订单最多，平均该小时每个司机完成6.5/7=0.93单；每个在线司机在9点完成的订单数最多，4.88/7 = 0.70单</t>
  </si>
  <si>
    <t>答：选择（=([@叫单数]-@司机应答数])/[@叫单数]）作为供需缺口指标，得出供需缺口最大的是周一上午6时，缺口率达到54.21%，一半以上的订单没有得到应答。</t>
  </si>
  <si>
    <t>答：9点，10点，19点，22点，23点的上线司机活跃度最高（应答司机数/在线司机数，60%以上），同时这几个时段的叫单数/在线司机数也高于其他；与之相反，3点，4点，5点，6点，上线司机活跃度最低（10%以下）。
因此将3，4，5，6点的上线司机调配至9，10，19，22，23点更为合适。
考虑到9，10点叫单数往往大于在线司机数因此，将3，4，5，6点的60%的司机，约6000司机，分配至9，10点；10%的司调配至19点；10%分配至11，23点，剩余20%仍能够满足当时所需。</t>
  </si>
  <si>
    <t>奖励1</t>
  </si>
  <si>
    <t>奖励2</t>
  </si>
  <si>
    <t>答：根据这周五的数据，奖励1花费13080元，奖励2花费13195元；考虑到奖励政策会使得更多司机上线，金额向上浮动约30%，则成本为估计
奖励1：17000元；奖励2：17154元。</t>
  </si>
  <si>
    <t>车费/时</t>
  </si>
  <si>
    <t>答：效率最高的司机是79号司机，在线仅1.33小时，就完成11单，平均每小时获得车费302元；
效率最低的司机是232号司机，在线9.33小时，仅完成2单，平均每小时获得车费2元。</t>
  </si>
  <si>
    <t>奖励覆盖</t>
  </si>
  <si>
    <t>应答率</t>
  </si>
  <si>
    <t>答：在sample2中考虑利用完成订单数/成功抢单数表征应答率，则平均有38%的司机能够获得奖励。公式：=IF(AND([@应答率]&gt;=0.85,[@完成订单数]&gt;=10,[@平均星级]&gt;=4.8),1,0)</t>
  </si>
  <si>
    <t>平均价钱</t>
  </si>
  <si>
    <t>平均时间</t>
  </si>
  <si>
    <t>平均公里</t>
  </si>
  <si>
    <t>答：按照该付费标准，sample2中计算每位司机平均每单时间含负值，最大负值出现在136号司机，达到-202小时。该公式或许有条件缺失。
平均每单行程8.2公里，平均每单收入45.6元；按此标准，平均每单行程(45.6-15-8.2*2.9)/0.3=22.73分钟</t>
  </si>
  <si>
    <t>答：按照车费收入/在线时长取平均得到一位司机每小时的收入为50.9元</t>
  </si>
  <si>
    <t>答：转化率为：10%*80%*70%*90% = 5.04%</t>
  </si>
  <si>
    <t>平均每个司机</t>
  </si>
  <si>
    <t>答：周一至周五21，22，23，24点共100689个订单完成，周六13-23点共48438个订单；
按照每个订单平均45.6元的标准（参照S2），则这些时间段一周能够赚取（参照S1，sum(订单完成数/在线司机数*45.6)），585.8+266.4 = 852.2元。</t>
  </si>
  <si>
    <t xml:space="preserve">答：作为一名快车司机，明天每小时叫单数目最多的地区将是我最希望获得的信息。
基于此，我可以更合理的安排空车驶向，交接班地点等等行程。
</t>
  </si>
  <si>
    <t xml:space="preserve">答：根据S2的数据，平均每单收入45.6元；根据S1一周之内共完成548907个订单，在线司机数峰值为周五21时的10682.
因此可以认为，平台上共有司机约10682人，一周之内平均车费收入约为548907*45.6元；
则，每位司机一周的车费收入约为548907*45.6/10682 = 2343.2
若一位司机的奖励成本为50元，则50/(2043.2*10%) =0.245周即可收回成本（约两天不到） 。
</t>
  </si>
  <si>
    <t>答：对车子采用直线折旧法，则每年折旧20万/10 = 2万元。
按照平均每个订单8.2公里，45.6元则每个订单净收入（车费收入-油费）：45.6-8.2/100*9*6.6 = 40.73元。
每周净收入2000，意味着每周成本（除去油费）为（8000+20000）/365*7 = 537 元 
则唐师傅需要获得2537/40.73 = 62.3 个 订单即可。
每周平均每个司机能够赚取3231.1，假设订单平均在24小时，则2537/3231.1*24 = 18.84 小时 
基于订单量在1，2，3，4，5，6，7，24，8这8个小时相对较低，过滤掉这几个小时可以发现，剩余16个小时，司机平均收入可达2684元&gt;2537元
再过滤掉相对订单量较低的16点，司机平均收入可达2540，仍大于目标值。
考虑到空车油费以及司机用午餐时间，则唐师傅平均每天需要工作16小时</t>
  </si>
  <si>
    <t>答：2最不相关，因为一个快捷的APP会考虑到用户的边际等待时间，从而内部优化选取与之最近的车辆</t>
    <phoneticPr fontId="1" type="noConversion"/>
  </si>
  <si>
    <t>答：1. 由S1数据可得，高峰期司机每小时收入明显高于非高峰期；
      2.由下图可知，最高峰9点是乘客交单无人应答概率明显高； 
      3.司机接单后到达乘客上车地点的时间数据中并未提及，但考虑到高峰时期的拥堵，非高峰时期该指标可能上升，但总体不相关。
      4.同2，由下图可知，完成订单数/叫单数在高峰时期比值明显低于非高峰时期
因此，4指标会上升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</si>
</sst>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"/>
      <family val="2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0" fontId="0" fillId="0" borderId="0" xfId="0" applyNumberFormat="1"/>
    <xf numFmtId="0" fontId="3" fillId="0" borderId="0" xfId="0" applyFont="1" applyAlignment="1"/>
    <xf numFmtId="0" fontId="3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2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/>
    <xf numFmtId="0" fontId="5" fillId="2" borderId="0" xfId="0" applyFont="1" applyFill="1" applyAlignment="1"/>
    <xf numFmtId="0" fontId="2" fillId="2" borderId="0" xfId="0" applyFont="1" applyFill="1" applyAlignment="1"/>
    <xf numFmtId="0" fontId="6" fillId="3" borderId="0" xfId="0" applyFont="1" applyFill="1" applyAlignment="1"/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76" fontId="0" fillId="0" borderId="0" xfId="0" applyNumberFormat="1"/>
    <xf numFmtId="0" fontId="0" fillId="0" borderId="0" xfId="0" applyFill="1" applyAlignment="1"/>
    <xf numFmtId="0" fontId="2" fillId="0" borderId="0" xfId="0" applyFont="1" applyFill="1" applyAlignment="1"/>
    <xf numFmtId="0" fontId="6" fillId="3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</cellXfs>
  <cellStyles count="1">
    <cellStyle name="常规" xfId="0" builtinId="0"/>
  </cellStyles>
  <dxfs count="36"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"/>
    </dxf>
    <dxf>
      <numFmt numFmtId="176" formatCode="0.0"/>
    </dxf>
    <dxf>
      <numFmt numFmtId="176" formatCode="0.0"/>
    </dxf>
    <dxf>
      <numFmt numFmtId="1" formatCode="0"/>
    </dxf>
    <dxf>
      <numFmt numFmtId="176" formatCode="0.0"/>
    </dxf>
    <dxf>
      <numFmt numFmtId="176" formatCode="0.0"/>
    </dxf>
    <dxf>
      <numFmt numFmtId="13" formatCode="0%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6" formatCode="0.0"/>
    </dxf>
    <dxf>
      <numFmt numFmtId="176" formatCode="0.0"/>
    </dxf>
    <dxf>
      <numFmt numFmtId="14" formatCode="0.00%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'S1'!$B$2:$B$169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</c:ser>
        <c:ser>
          <c:idx val="1"/>
          <c:order val="1"/>
          <c:tx>
            <c:strRef>
              <c:f>'S1'!$C$1</c:f>
              <c:strCache>
                <c:ptCount val="1"/>
                <c:pt idx="0">
                  <c:v>时刻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'S1'!$C$2:$C$169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strRef>
              <c:f>'S1'!$D$1</c:f>
              <c:strCache>
                <c:ptCount val="1"/>
                <c:pt idx="0">
                  <c:v>叫单数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'S1'!$D$2:$D$169</c:f>
              <c:numCache>
                <c:formatCode>General</c:formatCode>
                <c:ptCount val="24"/>
                <c:pt idx="0">
                  <c:v>2952</c:v>
                </c:pt>
                <c:pt idx="1">
                  <c:v>1175</c:v>
                </c:pt>
                <c:pt idx="2">
                  <c:v>827</c:v>
                </c:pt>
                <c:pt idx="3">
                  <c:v>517</c:v>
                </c:pt>
                <c:pt idx="4">
                  <c:v>326</c:v>
                </c:pt>
                <c:pt idx="5">
                  <c:v>434</c:v>
                </c:pt>
                <c:pt idx="6">
                  <c:v>949</c:v>
                </c:pt>
                <c:pt idx="7">
                  <c:v>2680</c:v>
                </c:pt>
                <c:pt idx="8">
                  <c:v>4930</c:v>
                </c:pt>
                <c:pt idx="9">
                  <c:v>4265</c:v>
                </c:pt>
                <c:pt idx="10">
                  <c:v>4610</c:v>
                </c:pt>
                <c:pt idx="11">
                  <c:v>5646</c:v>
                </c:pt>
                <c:pt idx="12">
                  <c:v>5513</c:v>
                </c:pt>
                <c:pt idx="13">
                  <c:v>5766</c:v>
                </c:pt>
                <c:pt idx="14">
                  <c:v>5530</c:v>
                </c:pt>
                <c:pt idx="15">
                  <c:v>4807</c:v>
                </c:pt>
                <c:pt idx="16">
                  <c:v>5012</c:v>
                </c:pt>
                <c:pt idx="17">
                  <c:v>5902</c:v>
                </c:pt>
                <c:pt idx="18">
                  <c:v>5798</c:v>
                </c:pt>
                <c:pt idx="19">
                  <c:v>4539</c:v>
                </c:pt>
                <c:pt idx="20">
                  <c:v>4551</c:v>
                </c:pt>
                <c:pt idx="21">
                  <c:v>5245</c:v>
                </c:pt>
                <c:pt idx="22">
                  <c:v>4662</c:v>
                </c:pt>
                <c:pt idx="23">
                  <c:v>2936</c:v>
                </c:pt>
              </c:numCache>
            </c:numRef>
          </c:val>
        </c:ser>
        <c:ser>
          <c:idx val="3"/>
          <c:order val="3"/>
          <c:tx>
            <c:strRef>
              <c:f>'S1'!$E$1</c:f>
              <c:strCache>
                <c:ptCount val="1"/>
                <c:pt idx="0">
                  <c:v>司机应答数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'S1'!$E$2:$E$169</c:f>
              <c:numCache>
                <c:formatCode>General</c:formatCode>
                <c:ptCount val="24"/>
                <c:pt idx="0">
                  <c:v>2468</c:v>
                </c:pt>
                <c:pt idx="1">
                  <c:v>1116</c:v>
                </c:pt>
                <c:pt idx="2">
                  <c:v>741</c:v>
                </c:pt>
                <c:pt idx="3">
                  <c:v>453</c:v>
                </c:pt>
                <c:pt idx="4">
                  <c:v>261</c:v>
                </c:pt>
                <c:pt idx="5">
                  <c:v>287</c:v>
                </c:pt>
                <c:pt idx="6">
                  <c:v>674</c:v>
                </c:pt>
                <c:pt idx="7">
                  <c:v>2051</c:v>
                </c:pt>
                <c:pt idx="8">
                  <c:v>3758</c:v>
                </c:pt>
                <c:pt idx="9">
                  <c:v>3796</c:v>
                </c:pt>
                <c:pt idx="10">
                  <c:v>4150</c:v>
                </c:pt>
                <c:pt idx="11">
                  <c:v>4984</c:v>
                </c:pt>
                <c:pt idx="12">
                  <c:v>4854</c:v>
                </c:pt>
                <c:pt idx="13">
                  <c:v>5175</c:v>
                </c:pt>
                <c:pt idx="14">
                  <c:v>5046</c:v>
                </c:pt>
                <c:pt idx="15">
                  <c:v>4445</c:v>
                </c:pt>
                <c:pt idx="16">
                  <c:v>4647</c:v>
                </c:pt>
                <c:pt idx="17">
                  <c:v>5469</c:v>
                </c:pt>
                <c:pt idx="18">
                  <c:v>5458</c:v>
                </c:pt>
                <c:pt idx="19">
                  <c:v>4282</c:v>
                </c:pt>
                <c:pt idx="20">
                  <c:v>4228</c:v>
                </c:pt>
                <c:pt idx="21">
                  <c:v>4968</c:v>
                </c:pt>
                <c:pt idx="22">
                  <c:v>4377</c:v>
                </c:pt>
                <c:pt idx="23">
                  <c:v>2723</c:v>
                </c:pt>
              </c:numCache>
            </c:numRef>
          </c:val>
        </c:ser>
        <c:ser>
          <c:idx val="4"/>
          <c:order val="4"/>
          <c:tx>
            <c:strRef>
              <c:f>'S1'!$F$1</c:f>
              <c:strCache>
                <c:ptCount val="1"/>
                <c:pt idx="0">
                  <c:v>订单完成数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'S1'!$F$2:$F$169</c:f>
              <c:numCache>
                <c:formatCode>General</c:formatCode>
                <c:ptCount val="24"/>
                <c:pt idx="0">
                  <c:v>2181</c:v>
                </c:pt>
                <c:pt idx="1">
                  <c:v>994</c:v>
                </c:pt>
                <c:pt idx="2">
                  <c:v>677</c:v>
                </c:pt>
                <c:pt idx="3">
                  <c:v>400</c:v>
                </c:pt>
                <c:pt idx="4">
                  <c:v>228</c:v>
                </c:pt>
                <c:pt idx="5">
                  <c:v>247</c:v>
                </c:pt>
                <c:pt idx="6">
                  <c:v>577</c:v>
                </c:pt>
                <c:pt idx="7">
                  <c:v>1869</c:v>
                </c:pt>
                <c:pt idx="8">
                  <c:v>3335</c:v>
                </c:pt>
                <c:pt idx="9">
                  <c:v>3444</c:v>
                </c:pt>
                <c:pt idx="10">
                  <c:v>3772</c:v>
                </c:pt>
                <c:pt idx="11">
                  <c:v>4475</c:v>
                </c:pt>
                <c:pt idx="12">
                  <c:v>4384</c:v>
                </c:pt>
                <c:pt idx="13">
                  <c:v>4710</c:v>
                </c:pt>
                <c:pt idx="14">
                  <c:v>4634</c:v>
                </c:pt>
                <c:pt idx="15">
                  <c:v>4080</c:v>
                </c:pt>
                <c:pt idx="16">
                  <c:v>4266</c:v>
                </c:pt>
                <c:pt idx="17">
                  <c:v>4986</c:v>
                </c:pt>
                <c:pt idx="18">
                  <c:v>4997</c:v>
                </c:pt>
                <c:pt idx="19">
                  <c:v>3957</c:v>
                </c:pt>
                <c:pt idx="20">
                  <c:v>3903</c:v>
                </c:pt>
                <c:pt idx="21">
                  <c:v>4549</c:v>
                </c:pt>
                <c:pt idx="22">
                  <c:v>3972</c:v>
                </c:pt>
                <c:pt idx="23">
                  <c:v>2452</c:v>
                </c:pt>
              </c:numCache>
            </c:numRef>
          </c:val>
        </c:ser>
        <c:ser>
          <c:idx val="5"/>
          <c:order val="5"/>
          <c:tx>
            <c:strRef>
              <c:f>'S1'!$G$1</c:f>
              <c:strCache>
                <c:ptCount val="1"/>
                <c:pt idx="0">
                  <c:v>在线司机数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'S1'!$G$2:$G$169</c:f>
              <c:numCache>
                <c:formatCode>General</c:formatCode>
                <c:ptCount val="24"/>
                <c:pt idx="0">
                  <c:v>6254</c:v>
                </c:pt>
                <c:pt idx="1">
                  <c:v>4582</c:v>
                </c:pt>
                <c:pt idx="2">
                  <c:v>3651</c:v>
                </c:pt>
                <c:pt idx="3">
                  <c:v>3221</c:v>
                </c:pt>
                <c:pt idx="4">
                  <c:v>3165</c:v>
                </c:pt>
                <c:pt idx="5">
                  <c:v>3500</c:v>
                </c:pt>
                <c:pt idx="6">
                  <c:v>4368</c:v>
                </c:pt>
                <c:pt idx="7">
                  <c:v>5622</c:v>
                </c:pt>
                <c:pt idx="8">
                  <c:v>6704</c:v>
                </c:pt>
                <c:pt idx="9">
                  <c:v>7319</c:v>
                </c:pt>
                <c:pt idx="10">
                  <c:v>7599</c:v>
                </c:pt>
                <c:pt idx="11">
                  <c:v>7656</c:v>
                </c:pt>
                <c:pt idx="12">
                  <c:v>7510</c:v>
                </c:pt>
                <c:pt idx="13">
                  <c:v>7698</c:v>
                </c:pt>
                <c:pt idx="14">
                  <c:v>8096</c:v>
                </c:pt>
                <c:pt idx="15">
                  <c:v>8399</c:v>
                </c:pt>
                <c:pt idx="16">
                  <c:v>8801</c:v>
                </c:pt>
                <c:pt idx="17">
                  <c:v>8826</c:v>
                </c:pt>
                <c:pt idx="18">
                  <c:v>8818</c:v>
                </c:pt>
                <c:pt idx="19">
                  <c:v>8651</c:v>
                </c:pt>
                <c:pt idx="20">
                  <c:v>8501</c:v>
                </c:pt>
                <c:pt idx="21">
                  <c:v>8364</c:v>
                </c:pt>
                <c:pt idx="22">
                  <c:v>7749</c:v>
                </c:pt>
                <c:pt idx="23">
                  <c:v>6754</c:v>
                </c:pt>
              </c:numCache>
            </c:numRef>
          </c:val>
        </c:ser>
        <c:ser>
          <c:idx val="6"/>
          <c:order val="6"/>
          <c:tx>
            <c:strRef>
              <c:f>'S1'!$H$1</c:f>
              <c:strCache>
                <c:ptCount val="1"/>
                <c:pt idx="0">
                  <c:v>平均每个司机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'S1'!$H$2:$H$169</c:f>
              <c:numCache>
                <c:formatCode>0.0</c:formatCode>
                <c:ptCount val="24"/>
                <c:pt idx="0">
                  <c:v>15.902398464982411</c:v>
                </c:pt>
                <c:pt idx="1">
                  <c:v>9.8922741161065044</c:v>
                </c:pt>
                <c:pt idx="2">
                  <c:v>8.4555464256368111</c:v>
                </c:pt>
                <c:pt idx="3">
                  <c:v>5.6628376280658186</c:v>
                </c:pt>
                <c:pt idx="4">
                  <c:v>3.2849289099526064</c:v>
                </c:pt>
                <c:pt idx="5">
                  <c:v>3.2180571428571434</c:v>
                </c:pt>
                <c:pt idx="6">
                  <c:v>6.0236263736263735</c:v>
                </c:pt>
                <c:pt idx="7">
                  <c:v>15.159445037353256</c:v>
                </c:pt>
                <c:pt idx="8">
                  <c:v>22.684367541766111</c:v>
                </c:pt>
                <c:pt idx="9">
                  <c:v>21.457357562508541</c:v>
                </c:pt>
                <c:pt idx="10">
                  <c:v>22.634978286616661</c:v>
                </c:pt>
                <c:pt idx="11">
                  <c:v>26.653605015673982</c:v>
                </c:pt>
                <c:pt idx="12">
                  <c:v>26.619227696404792</c:v>
                </c:pt>
                <c:pt idx="13">
                  <c:v>27.900233826968044</c:v>
                </c:pt>
                <c:pt idx="14">
                  <c:v>26.100592885375498</c:v>
                </c:pt>
                <c:pt idx="15">
                  <c:v>22.151208477199667</c:v>
                </c:pt>
                <c:pt idx="16">
                  <c:v>22.103124644926712</c:v>
                </c:pt>
                <c:pt idx="17">
                  <c:v>25.760435078178112</c:v>
                </c:pt>
                <c:pt idx="18">
                  <c:v>25.84068949875255</c:v>
                </c:pt>
                <c:pt idx="19">
                  <c:v>20.857611836781874</c:v>
                </c:pt>
                <c:pt idx="20">
                  <c:v>20.935984001882129</c:v>
                </c:pt>
                <c:pt idx="21">
                  <c:v>24.800860832137733</c:v>
                </c:pt>
                <c:pt idx="22">
                  <c:v>23.373751451800235</c:v>
                </c:pt>
                <c:pt idx="23">
                  <c:v>16.554811963281018</c:v>
                </c:pt>
              </c:numCache>
            </c:numRef>
          </c:val>
        </c:ser>
        <c:ser>
          <c:idx val="7"/>
          <c:order val="7"/>
          <c:tx>
            <c:strRef>
              <c:f>'S1'!$I$1</c:f>
              <c:strCache>
                <c:ptCount val="1"/>
                <c:pt idx="0">
                  <c:v>12小时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'S1'!$I$2:$I$169</c:f>
              <c:numCache>
                <c:formatCode>General</c:formatCode>
                <c:ptCount val="24"/>
                <c:pt idx="0">
                  <c:v>35596</c:v>
                </c:pt>
                <c:pt idx="1">
                  <c:v>63342</c:v>
                </c:pt>
                <c:pt idx="2">
                  <c:v>59639</c:v>
                </c:pt>
                <c:pt idx="3">
                  <c:v>55777</c:v>
                </c:pt>
                <c:pt idx="4">
                  <c:v>51227</c:v>
                </c:pt>
                <c:pt idx="5">
                  <c:v>45078</c:v>
                </c:pt>
                <c:pt idx="6">
                  <c:v>38719</c:v>
                </c:pt>
                <c:pt idx="7">
                  <c:v>33489</c:v>
                </c:pt>
                <c:pt idx="8">
                  <c:v>30190</c:v>
                </c:pt>
                <c:pt idx="9">
                  <c:v>25705</c:v>
                </c:pt>
                <c:pt idx="10">
                  <c:v>22138</c:v>
                </c:pt>
                <c:pt idx="11">
                  <c:v>22199</c:v>
                </c:pt>
                <c:pt idx="12">
                  <c:v>24402</c:v>
                </c:pt>
                <c:pt idx="13">
                  <c:v>28118</c:v>
                </c:pt>
                <c:pt idx="14">
                  <c:v>32075</c:v>
                </c:pt>
                <c:pt idx="15">
                  <c:v>35755</c:v>
                </c:pt>
                <c:pt idx="16">
                  <c:v>39793</c:v>
                </c:pt>
                <c:pt idx="17">
                  <c:v>44532</c:v>
                </c:pt>
                <c:pt idx="18">
                  <c:v>48952</c:v>
                </c:pt>
                <c:pt idx="19">
                  <c:v>51040</c:v>
                </c:pt>
                <c:pt idx="20">
                  <c:v>51608</c:v>
                </c:pt>
                <c:pt idx="21">
                  <c:v>52713</c:v>
                </c:pt>
                <c:pt idx="22">
                  <c:v>52913</c:v>
                </c:pt>
                <c:pt idx="23">
                  <c:v>50890</c:v>
                </c:pt>
              </c:numCache>
            </c:numRef>
          </c:val>
        </c:ser>
        <c:ser>
          <c:idx val="8"/>
          <c:order val="8"/>
          <c:tx>
            <c:strRef>
              <c:f>'S1'!$J$1</c:f>
              <c:strCache>
                <c:ptCount val="1"/>
                <c:pt idx="0">
                  <c:v>供需缺口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'S1'!$J$2:$J$169</c:f>
              <c:numCache>
                <c:formatCode>0.00%</c:formatCode>
                <c:ptCount val="24"/>
                <c:pt idx="0">
                  <c:v>0.16395663956639567</c:v>
                </c:pt>
                <c:pt idx="1">
                  <c:v>5.0212765957446809E-2</c:v>
                </c:pt>
                <c:pt idx="2">
                  <c:v>0.10399032648125756</c:v>
                </c:pt>
                <c:pt idx="3">
                  <c:v>0.12379110251450677</c:v>
                </c:pt>
                <c:pt idx="4">
                  <c:v>0.19938650306748465</c:v>
                </c:pt>
                <c:pt idx="5">
                  <c:v>0.33870967741935482</c:v>
                </c:pt>
                <c:pt idx="6">
                  <c:v>0.2897787144362487</c:v>
                </c:pt>
                <c:pt idx="7">
                  <c:v>0.23470149253731343</c:v>
                </c:pt>
                <c:pt idx="8">
                  <c:v>0.23772819472616633</c:v>
                </c:pt>
                <c:pt idx="9">
                  <c:v>0.10996483001172333</c:v>
                </c:pt>
                <c:pt idx="10">
                  <c:v>9.9783080260303691E-2</c:v>
                </c:pt>
                <c:pt idx="11">
                  <c:v>0.11725115125752746</c:v>
                </c:pt>
                <c:pt idx="12">
                  <c:v>0.11953564302557591</c:v>
                </c:pt>
                <c:pt idx="13">
                  <c:v>0.10249739854318418</c:v>
                </c:pt>
                <c:pt idx="14">
                  <c:v>8.7522603978300181E-2</c:v>
                </c:pt>
                <c:pt idx="15">
                  <c:v>7.5306844185562716E-2</c:v>
                </c:pt>
                <c:pt idx="16">
                  <c:v>7.2825219473264161E-2</c:v>
                </c:pt>
                <c:pt idx="17">
                  <c:v>7.336496103015927E-2</c:v>
                </c:pt>
                <c:pt idx="18">
                  <c:v>5.8640910658847877E-2</c:v>
                </c:pt>
                <c:pt idx="19">
                  <c:v>5.6620400969376518E-2</c:v>
                </c:pt>
                <c:pt idx="20">
                  <c:v>7.0973412436827074E-2</c:v>
                </c:pt>
                <c:pt idx="21">
                  <c:v>5.2812202097235465E-2</c:v>
                </c:pt>
                <c:pt idx="22">
                  <c:v>6.1132561132561131E-2</c:v>
                </c:pt>
                <c:pt idx="23">
                  <c:v>7.2547683923705725E-2</c:v>
                </c:pt>
              </c:numCache>
            </c:numRef>
          </c:val>
        </c:ser>
        <c:ser>
          <c:idx val="9"/>
          <c:order val="9"/>
          <c:tx>
            <c:strRef>
              <c:f>'S1'!$K$1</c:f>
              <c:strCache>
                <c:ptCount val="1"/>
                <c:pt idx="0">
                  <c:v>订单应答率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'S1'!$K$2:$K$169</c:f>
              <c:numCache>
                <c:formatCode>0.00%</c:formatCode>
                <c:ptCount val="24"/>
                <c:pt idx="0">
                  <c:v>0.83604336043360439</c:v>
                </c:pt>
                <c:pt idx="1">
                  <c:v>0.94978723404255316</c:v>
                </c:pt>
                <c:pt idx="2">
                  <c:v>0.89600967351874239</c:v>
                </c:pt>
                <c:pt idx="3">
                  <c:v>0.87620889748549324</c:v>
                </c:pt>
                <c:pt idx="4">
                  <c:v>0.80061349693251538</c:v>
                </c:pt>
                <c:pt idx="5">
                  <c:v>0.66129032258064513</c:v>
                </c:pt>
                <c:pt idx="6">
                  <c:v>0.7102212855637513</c:v>
                </c:pt>
                <c:pt idx="7">
                  <c:v>0.76529850746268657</c:v>
                </c:pt>
                <c:pt idx="8">
                  <c:v>0.76227180527383365</c:v>
                </c:pt>
                <c:pt idx="9">
                  <c:v>0.8900351699882767</c:v>
                </c:pt>
                <c:pt idx="10">
                  <c:v>0.90021691973969631</c:v>
                </c:pt>
                <c:pt idx="11">
                  <c:v>0.8827488487424725</c:v>
                </c:pt>
                <c:pt idx="12">
                  <c:v>0.88046435697442404</c:v>
                </c:pt>
                <c:pt idx="13">
                  <c:v>0.89750260145681582</c:v>
                </c:pt>
                <c:pt idx="14">
                  <c:v>0.91247739602169986</c:v>
                </c:pt>
                <c:pt idx="15">
                  <c:v>0.92469315581443723</c:v>
                </c:pt>
                <c:pt idx="16">
                  <c:v>0.92717478052673585</c:v>
                </c:pt>
                <c:pt idx="17">
                  <c:v>0.92663503896984079</c:v>
                </c:pt>
                <c:pt idx="18">
                  <c:v>0.94135908934115209</c:v>
                </c:pt>
                <c:pt idx="19">
                  <c:v>0.94337959903062352</c:v>
                </c:pt>
                <c:pt idx="20">
                  <c:v>0.92902658756317291</c:v>
                </c:pt>
                <c:pt idx="21">
                  <c:v>0.94718779790276453</c:v>
                </c:pt>
                <c:pt idx="22">
                  <c:v>0.93886743886743884</c:v>
                </c:pt>
                <c:pt idx="23">
                  <c:v>0.9274523160762943</c:v>
                </c:pt>
              </c:numCache>
            </c:numRef>
          </c:val>
        </c:ser>
        <c:ser>
          <c:idx val="10"/>
          <c:order val="10"/>
          <c:tx>
            <c:strRef>
              <c:f>'S1'!$L$1</c:f>
              <c:strCache>
                <c:ptCount val="1"/>
                <c:pt idx="0">
                  <c:v>应答Vs在线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'S1'!$L$2:$L$169</c:f>
              <c:numCache>
                <c:formatCode>0.00</c:formatCode>
                <c:ptCount val="24"/>
                <c:pt idx="0">
                  <c:v>7480.4732576985407</c:v>
                </c:pt>
                <c:pt idx="1">
                  <c:v>4824.2383512544802</c:v>
                </c:pt>
                <c:pt idx="2">
                  <c:v>4074.7327935222675</c:v>
                </c:pt>
                <c:pt idx="3">
                  <c:v>3676.0640176600441</c:v>
                </c:pt>
                <c:pt idx="4">
                  <c:v>3953.2183908045977</c:v>
                </c:pt>
                <c:pt idx="5">
                  <c:v>5292.6829268292686</c:v>
                </c:pt>
                <c:pt idx="6">
                  <c:v>6150.1958456973298</c:v>
                </c:pt>
                <c:pt idx="7">
                  <c:v>7346.1530960507071</c:v>
                </c:pt>
                <c:pt idx="8">
                  <c:v>8794.7631718999473</c:v>
                </c:pt>
                <c:pt idx="9">
                  <c:v>8223.2705479452052</c:v>
                </c:pt>
                <c:pt idx="10">
                  <c:v>8441.2987951807227</c:v>
                </c:pt>
                <c:pt idx="11">
                  <c:v>8672.9085072231137</c:v>
                </c:pt>
                <c:pt idx="12">
                  <c:v>8529.5900288421926</c:v>
                </c:pt>
                <c:pt idx="13">
                  <c:v>8577.133913043479</c:v>
                </c:pt>
                <c:pt idx="14">
                  <c:v>8872.5485533095525</c:v>
                </c:pt>
                <c:pt idx="15">
                  <c:v>9083.0130483689536</c:v>
                </c:pt>
                <c:pt idx="16">
                  <c:v>9492.2771680654187</c:v>
                </c:pt>
                <c:pt idx="17">
                  <c:v>9524.7855183763022</c:v>
                </c:pt>
                <c:pt idx="18">
                  <c:v>9367.307438622207</c:v>
                </c:pt>
                <c:pt idx="19">
                  <c:v>9170.221625408687</c:v>
                </c:pt>
                <c:pt idx="20">
                  <c:v>9150.4377956480603</c:v>
                </c:pt>
                <c:pt idx="21">
                  <c:v>8830.3502415458934</c:v>
                </c:pt>
                <c:pt idx="22">
                  <c:v>8253.5613433858816</c:v>
                </c:pt>
                <c:pt idx="23">
                  <c:v>7282.3150936467127</c:v>
                </c:pt>
              </c:numCache>
            </c:numRef>
          </c:val>
        </c:ser>
        <c:ser>
          <c:idx val="11"/>
          <c:order val="11"/>
          <c:tx>
            <c:strRef>
              <c:f>'S1'!$M$1</c:f>
              <c:strCache>
                <c:ptCount val="1"/>
                <c:pt idx="0">
                  <c:v>司机活跃度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'S1'!$M$2:$M$169</c:f>
              <c:numCache>
                <c:formatCode>0.00%</c:formatCode>
                <c:ptCount val="24"/>
                <c:pt idx="0">
                  <c:v>0.39462743843939879</c:v>
                </c:pt>
                <c:pt idx="1">
                  <c:v>0.24356176342208644</c:v>
                </c:pt>
                <c:pt idx="2">
                  <c:v>0.2029580936729663</c:v>
                </c:pt>
                <c:pt idx="3">
                  <c:v>0.14063955293387148</c:v>
                </c:pt>
                <c:pt idx="4">
                  <c:v>8.2464454976303322E-2</c:v>
                </c:pt>
                <c:pt idx="5">
                  <c:v>8.2000000000000003E-2</c:v>
                </c:pt>
                <c:pt idx="6">
                  <c:v>0.15430402930402931</c:v>
                </c:pt>
                <c:pt idx="7">
                  <c:v>0.36481679117751692</c:v>
                </c:pt>
                <c:pt idx="8">
                  <c:v>0.56056085918854415</c:v>
                </c:pt>
                <c:pt idx="9">
                  <c:v>0.51865008880994667</c:v>
                </c:pt>
                <c:pt idx="10">
                  <c:v>0.54612449006448216</c:v>
                </c:pt>
                <c:pt idx="11">
                  <c:v>0.65099268547544409</c:v>
                </c:pt>
                <c:pt idx="12">
                  <c:v>0.64633821571238348</c:v>
                </c:pt>
                <c:pt idx="13">
                  <c:v>0.67225253312548716</c:v>
                </c:pt>
                <c:pt idx="14">
                  <c:v>0.62327075098814233</c:v>
                </c:pt>
                <c:pt idx="15">
                  <c:v>0.52922967019883316</c:v>
                </c:pt>
                <c:pt idx="16">
                  <c:v>0.52800818088853541</c:v>
                </c:pt>
                <c:pt idx="17">
                  <c:v>0.61964649898028556</c:v>
                </c:pt>
                <c:pt idx="18">
                  <c:v>0.61896121569516893</c:v>
                </c:pt>
                <c:pt idx="19">
                  <c:v>0.49497167957461563</c:v>
                </c:pt>
                <c:pt idx="20">
                  <c:v>0.49735325255852253</c:v>
                </c:pt>
                <c:pt idx="21">
                  <c:v>0.59397417503586802</c:v>
                </c:pt>
                <c:pt idx="22">
                  <c:v>0.56484707704219894</c:v>
                </c:pt>
                <c:pt idx="23">
                  <c:v>0.40316849274503996</c:v>
                </c:pt>
              </c:numCache>
            </c:numRef>
          </c:val>
        </c:ser>
        <c:ser>
          <c:idx val="12"/>
          <c:order val="12"/>
          <c:tx>
            <c:strRef>
              <c:f>'S1'!$N$1</c:f>
              <c:strCache>
                <c:ptCount val="1"/>
                <c:pt idx="0">
                  <c:v>订单成功率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'S1'!$N$2:$N$169</c:f>
              <c:numCache>
                <c:formatCode>0.00%</c:formatCode>
                <c:ptCount val="24"/>
                <c:pt idx="0">
                  <c:v>0.73882113821138207</c:v>
                </c:pt>
                <c:pt idx="1">
                  <c:v>0.84595744680851059</c:v>
                </c:pt>
                <c:pt idx="2">
                  <c:v>0.81862152357920193</c:v>
                </c:pt>
                <c:pt idx="3">
                  <c:v>0.77369439071566726</c:v>
                </c:pt>
                <c:pt idx="4">
                  <c:v>0.69938650306748462</c:v>
                </c:pt>
                <c:pt idx="5">
                  <c:v>0.56912442396313367</c:v>
                </c:pt>
                <c:pt idx="6">
                  <c:v>0.60800842992623816</c:v>
                </c:pt>
                <c:pt idx="7">
                  <c:v>0.69738805970149254</c:v>
                </c:pt>
                <c:pt idx="8">
                  <c:v>0.67647058823529416</c:v>
                </c:pt>
                <c:pt idx="9">
                  <c:v>0.80750293083235636</c:v>
                </c:pt>
                <c:pt idx="10">
                  <c:v>0.8182212581344902</c:v>
                </c:pt>
                <c:pt idx="11">
                  <c:v>0.79259652851576334</c:v>
                </c:pt>
                <c:pt idx="12">
                  <c:v>0.79521131870125161</c:v>
                </c:pt>
                <c:pt idx="13">
                  <c:v>0.8168574401664932</c:v>
                </c:pt>
                <c:pt idx="14">
                  <c:v>0.83797468354430382</c:v>
                </c:pt>
                <c:pt idx="15">
                  <c:v>0.84876222175993343</c:v>
                </c:pt>
                <c:pt idx="16">
                  <c:v>0.85115722266560256</c:v>
                </c:pt>
                <c:pt idx="17">
                  <c:v>0.84479837343273467</c:v>
                </c:pt>
                <c:pt idx="18">
                  <c:v>0.86184891341842018</c:v>
                </c:pt>
                <c:pt idx="19">
                  <c:v>0.8717779246530073</c:v>
                </c:pt>
                <c:pt idx="20">
                  <c:v>0.85761371127224784</c:v>
                </c:pt>
                <c:pt idx="21">
                  <c:v>0.86730219256434704</c:v>
                </c:pt>
                <c:pt idx="22">
                  <c:v>0.85199485199485203</c:v>
                </c:pt>
                <c:pt idx="23">
                  <c:v>0.83514986376021794</c:v>
                </c:pt>
              </c:numCache>
            </c:numRef>
          </c:val>
        </c:ser>
        <c:ser>
          <c:idx val="13"/>
          <c:order val="13"/>
          <c:tx>
            <c:strRef>
              <c:f>'S1'!$O$1</c:f>
              <c:strCache>
                <c:ptCount val="1"/>
                <c:pt idx="0">
                  <c:v>平均订单数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'S1'!$O$2:$O$169</c:f>
              <c:numCache>
                <c:formatCode>0.00</c:formatCode>
                <c:ptCount val="24"/>
                <c:pt idx="0">
                  <c:v>0.8837115072933549</c:v>
                </c:pt>
                <c:pt idx="1">
                  <c:v>0.89068100358422941</c:v>
                </c:pt>
                <c:pt idx="2">
                  <c:v>0.91363022941970307</c:v>
                </c:pt>
                <c:pt idx="3">
                  <c:v>0.88300220750551872</c:v>
                </c:pt>
                <c:pt idx="4">
                  <c:v>0.87356321839080464</c:v>
                </c:pt>
                <c:pt idx="5">
                  <c:v>0.86062717770034847</c:v>
                </c:pt>
                <c:pt idx="6">
                  <c:v>0.85608308605341243</c:v>
                </c:pt>
                <c:pt idx="7">
                  <c:v>0.9112627986348123</c:v>
                </c:pt>
                <c:pt idx="8">
                  <c:v>0.88744012772751468</c:v>
                </c:pt>
                <c:pt idx="9">
                  <c:v>0.90727081138040044</c:v>
                </c:pt>
                <c:pt idx="10">
                  <c:v>0.90891566265060242</c:v>
                </c:pt>
                <c:pt idx="11">
                  <c:v>0.8978731942215088</c:v>
                </c:pt>
                <c:pt idx="12">
                  <c:v>0.90317264112072515</c:v>
                </c:pt>
                <c:pt idx="13">
                  <c:v>0.91014492753623188</c:v>
                </c:pt>
                <c:pt idx="14">
                  <c:v>0.91835116924296467</c:v>
                </c:pt>
                <c:pt idx="15">
                  <c:v>0.91788526434195727</c:v>
                </c:pt>
                <c:pt idx="16">
                  <c:v>0.91801162040025819</c:v>
                </c:pt>
                <c:pt idx="17">
                  <c:v>0.91168403730115199</c:v>
                </c:pt>
                <c:pt idx="18">
                  <c:v>0.91553682667643821</c:v>
                </c:pt>
                <c:pt idx="19">
                  <c:v>0.92410088743577767</c:v>
                </c:pt>
                <c:pt idx="20">
                  <c:v>0.92313150425733204</c:v>
                </c:pt>
                <c:pt idx="21">
                  <c:v>0.9156602254428341</c:v>
                </c:pt>
                <c:pt idx="22">
                  <c:v>0.90747087045921859</c:v>
                </c:pt>
                <c:pt idx="23">
                  <c:v>0.9004774146162321</c:v>
                </c:pt>
              </c:numCache>
            </c:numRef>
          </c:val>
        </c:ser>
        <c:ser>
          <c:idx val="14"/>
          <c:order val="14"/>
          <c:tx>
            <c:strRef>
              <c:f>'S1'!$P$1</c:f>
              <c:strCache>
                <c:ptCount val="1"/>
                <c:pt idx="0">
                  <c:v>平均订单数2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'S1'!$P$2:$P$169</c:f>
              <c:numCache>
                <c:formatCode>0.00</c:formatCode>
                <c:ptCount val="24"/>
                <c:pt idx="0">
                  <c:v>0.34873680844259675</c:v>
                </c:pt>
                <c:pt idx="1">
                  <c:v>0.21693583587952858</c:v>
                </c:pt>
                <c:pt idx="2">
                  <c:v>0.18542864968501779</c:v>
                </c:pt>
                <c:pt idx="3">
                  <c:v>0.12418503570319776</c:v>
                </c:pt>
                <c:pt idx="4">
                  <c:v>7.2037914691943122E-2</c:v>
                </c:pt>
                <c:pt idx="5">
                  <c:v>7.0571428571428577E-2</c:v>
                </c:pt>
                <c:pt idx="6">
                  <c:v>0.1320970695970696</c:v>
                </c:pt>
                <c:pt idx="7">
                  <c:v>0.33244397011739596</c:v>
                </c:pt>
                <c:pt idx="8">
                  <c:v>0.49746420047732698</c:v>
                </c:pt>
                <c:pt idx="9">
                  <c:v>0.47055608689711709</c:v>
                </c:pt>
                <c:pt idx="10">
                  <c:v>0.49638110277668113</c:v>
                </c:pt>
                <c:pt idx="11">
                  <c:v>0.58450888192267503</c:v>
                </c:pt>
                <c:pt idx="12">
                  <c:v>0.58375499334221037</c:v>
                </c:pt>
                <c:pt idx="13">
                  <c:v>0.61184723304754485</c:v>
                </c:pt>
                <c:pt idx="14">
                  <c:v>0.57238142292490124</c:v>
                </c:pt>
                <c:pt idx="15">
                  <c:v>0.48577211572806289</c:v>
                </c:pt>
                <c:pt idx="16">
                  <c:v>0.48471764572207704</c:v>
                </c:pt>
                <c:pt idx="17">
                  <c:v>0.56492182188987083</c:v>
                </c:pt>
                <c:pt idx="18">
                  <c:v>0.56668178725334539</c:v>
                </c:pt>
                <c:pt idx="19">
                  <c:v>0.45740376835047969</c:v>
                </c:pt>
                <c:pt idx="20">
                  <c:v>0.45912245618162567</c:v>
                </c:pt>
                <c:pt idx="21">
                  <c:v>0.54387852702056427</c:v>
                </c:pt>
                <c:pt idx="22">
                  <c:v>0.5125822686798297</c:v>
                </c:pt>
                <c:pt idx="23">
                  <c:v>0.36304412200177671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669280"/>
        <c:axId val="232669840"/>
      </c:barChart>
      <c:catAx>
        <c:axId val="2326692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669840"/>
        <c:crosses val="autoZero"/>
        <c:auto val="1"/>
        <c:lblAlgn val="ctr"/>
        <c:lblOffset val="100"/>
        <c:noMultiLvlLbl val="0"/>
      </c:catAx>
      <c:valAx>
        <c:axId val="2326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6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13</xdr:row>
      <xdr:rowOff>66674</xdr:rowOff>
    </xdr:from>
    <xdr:to>
      <xdr:col>1</xdr:col>
      <xdr:colOff>4931689</xdr:colOff>
      <xdr:row>13</xdr:row>
      <xdr:rowOff>2958712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4352924"/>
          <a:ext cx="4893589" cy="289203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38100</xdr:rowOff>
    </xdr:from>
    <xdr:to>
      <xdr:col>1</xdr:col>
      <xdr:colOff>1238099</xdr:colOff>
      <xdr:row>8</xdr:row>
      <xdr:rowOff>1876195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1638300"/>
          <a:ext cx="1209524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95249</xdr:rowOff>
    </xdr:from>
    <xdr:to>
      <xdr:col>1</xdr:col>
      <xdr:colOff>4333875</xdr:colOff>
      <xdr:row>18</xdr:row>
      <xdr:rowOff>2292392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8582024"/>
          <a:ext cx="4333875" cy="219714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28</xdr:row>
      <xdr:rowOff>57150</xdr:rowOff>
    </xdr:from>
    <xdr:to>
      <xdr:col>1</xdr:col>
      <xdr:colOff>6390486</xdr:colOff>
      <xdr:row>28</xdr:row>
      <xdr:rowOff>1857150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6611600"/>
          <a:ext cx="6314286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47625</xdr:rowOff>
    </xdr:from>
    <xdr:to>
      <xdr:col>1</xdr:col>
      <xdr:colOff>5683485</xdr:colOff>
      <xdr:row>23</xdr:row>
      <xdr:rowOff>1925356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" y="12182475"/>
          <a:ext cx="5645385" cy="1877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6314286</xdr:colOff>
      <xdr:row>48</xdr:row>
      <xdr:rowOff>1800000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25212675"/>
          <a:ext cx="6314286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71</xdr:row>
      <xdr:rowOff>171450</xdr:rowOff>
    </xdr:from>
    <xdr:to>
      <xdr:col>1</xdr:col>
      <xdr:colOff>6400011</xdr:colOff>
      <xdr:row>81</xdr:row>
      <xdr:rowOff>161700</xdr:rowOff>
    </xdr:to>
    <xdr:pic>
      <xdr:nvPicPr>
        <xdr:cNvPr id="8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525" y="34785300"/>
          <a:ext cx="6314286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0</xdr:row>
      <xdr:rowOff>180975</xdr:rowOff>
    </xdr:from>
    <xdr:to>
      <xdr:col>24</xdr:col>
      <xdr:colOff>152400</xdr:colOff>
      <xdr:row>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23</xdr:col>
          <xdr:colOff>238125</xdr:colOff>
          <xdr:row>60</xdr:row>
          <xdr:rowOff>9525</xdr:rowOff>
        </xdr:to>
        <xdr:sp macro="" textlink="">
          <xdr:nvSpPr>
            <xdr:cNvPr id="8197" name="AroAxControlShim1" descr="Power View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30</xdr:row>
      <xdr:rowOff>95250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P170" totalsRowCount="1" headerRowDxfId="33">
  <autoFilter ref="A1:P169">
    <filterColumn colId="0">
      <filters>
        <filter val="周六"/>
      </filters>
    </filterColumn>
  </autoFilter>
  <sortState ref="A2:O169">
    <sortCondition ref="B1:B169"/>
  </sortState>
  <tableColumns count="16">
    <tableColumn id="1" name="日期"/>
    <tableColumn id="16" name="Column1"/>
    <tableColumn id="2" name="时刻"/>
    <tableColumn id="3" name="叫单数"/>
    <tableColumn id="4" name="司机应答数"/>
    <tableColumn id="5" name="订单完成数" totalsRowFunction="custom">
      <totalsRowFormula>SUBTOTAL(109,F1:F169)</totalsRowFormula>
    </tableColumn>
    <tableColumn id="6" name="在线司机数" totalsRowFunction="custom">
      <totalsRowFormula>SUBTOTAL(109,G1:G169)</totalsRowFormula>
    </tableColumn>
    <tableColumn id="15" name="平均每个司机" totalsRowFunction="custom" dataDxfId="32" totalsRowDxfId="31">
      <calculatedColumnFormula>Table1[[#This Row],[订单完成数]]/Table1[[#This Row],[在线司机数]]*45.6</calculatedColumnFormula>
      <totalsRowFormula>SUBTOTAL(109,H1:H169)</totalsRowFormula>
    </tableColumn>
    <tableColumn id="10" name="12小时"/>
    <tableColumn id="13" name="供需缺口" dataDxfId="30" totalsRowDxfId="29">
      <calculatedColumnFormula>(Table1[[#This Row],[叫单数]]-Table1[[#This Row],[司机应答数]])/Table1[[#This Row],[叫单数]]</calculatedColumnFormula>
    </tableColumn>
    <tableColumn id="7" name="订单应答率" totalsRowFunction="custom" dataDxfId="28" totalsRowDxfId="27">
      <calculatedColumnFormula>E2/D2</calculatedColumnFormula>
      <totalsRowFormula>AVERAGE(K98:K121)</totalsRowFormula>
    </tableColumn>
    <tableColumn id="14" name="应答Vs在线" dataDxfId="26" totalsRowDxfId="25">
      <calculatedColumnFormula>Table1[[#This Row],[在线司机数]]/Table1[[#This Row],[订单应答率]]</calculatedColumnFormula>
    </tableColumn>
    <tableColumn id="8" name="司机活跃度" totalsRowFunction="custom" dataDxfId="24" totalsRowDxfId="23">
      <calculatedColumnFormula>E2/G2</calculatedColumnFormula>
      <totalsRowFormula>AVERAGE(M98:M121)</totalsRowFormula>
    </tableColumn>
    <tableColumn id="9" name="订单成功率" totalsRowFunction="custom" dataDxfId="22" totalsRowDxfId="21">
      <calculatedColumnFormula>F2/D2</calculatedColumnFormula>
      <totalsRowFormula>AVERAGE(N98:N121)</totalsRowFormula>
    </tableColumn>
    <tableColumn id="11" name="平均订单数" dataDxfId="20" totalsRowDxfId="19">
      <calculatedColumnFormula>Table1[[#This Row],[订单完成数]]/Table1[[#This Row],[司机应答数]]</calculatedColumnFormula>
    </tableColumn>
    <tableColumn id="12" name="平均订单数2" dataDxfId="18" totalsRowDxfId="17">
      <calculatedColumnFormula>Table1[[#This Row],[订单完成数]]/Table1[[#This Row],[在线司机数]]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302" totalsRowCount="1">
  <autoFilter ref="A1:Q301"/>
  <sortState ref="A2:P301">
    <sortCondition ref="P1:P302"/>
  </sortState>
  <tableColumns count="17">
    <tableColumn id="1" name="日期"/>
    <tableColumn id="2" name="司机编号"/>
    <tableColumn id="3" name="平均星级"/>
    <tableColumn id="4" name="在线时长"/>
    <tableColumn id="5" name="抢单点击次数"/>
    <tableColumn id="6" name="成功抢单数"/>
    <tableColumn id="7" name="完成订单数"/>
    <tableColumn id="14" name="应答率" dataDxfId="15" totalsRowDxfId="14">
      <calculatedColumnFormula>Table2[[#This Row],[完成订单数]]/Table2[[#This Row],[成功抢单数]]</calculatedColumnFormula>
    </tableColumn>
    <tableColumn id="8" name="订单实际总公里数"/>
    <tableColumn id="9" name="车费收入"/>
    <tableColumn id="17" name="平均公里" totalsRowFunction="custom" dataDxfId="13" totalsRowDxfId="12">
      <calculatedColumnFormula>Table2[[#This Row],[订单实际总公里数]]/Table2[[#This Row],[完成订单数]]</calculatedColumnFormula>
      <totalsRowFormula>AVERAGE(Table2[平均公里])</totalsRowFormula>
    </tableColumn>
    <tableColumn id="16" name="平均时间" totalsRowFunction="custom" dataDxfId="11" totalsRowDxfId="10">
      <calculatedColumnFormula>(Table2[[#This Row],[车费收入]]-15*Table2[[#This Row],[完成订单数]]-Table2[[#This Row],[订单实际总公里数]]*2.9)/0.3</calculatedColumnFormula>
      <totalsRowFormula>AVERAGE(Table2[平均时间])</totalsRowFormula>
    </tableColumn>
    <tableColumn id="15" name="平均价钱" totalsRowFunction="custom" dataDxfId="9" totalsRowDxfId="8">
      <calculatedColumnFormula>Table2[[#This Row],[车费收入]]/Table2[[#This Row],[完成订单数]]</calculatedColumnFormula>
      <totalsRowFormula>AVERAGE(Table2[平均价钱])</totalsRowFormula>
    </tableColumn>
    <tableColumn id="10" name="奖励1" totalsRowFunction="custom" dataDxfId="7" totalsRowDxfId="6">
      <calculatedColumnFormula>IF(AND(Table2[[#This Row],[平均星级]]&gt;4.7,Table2[[#This Row],[在线时长]]&gt;6),60,0)</calculatedColumnFormula>
      <totalsRowFormula>SUM(Table2[奖励1])</totalsRowFormula>
    </tableColumn>
    <tableColumn id="11" name="奖励2" totalsRowFunction="custom" dataDxfId="5" totalsRowDxfId="4">
      <calculatedColumnFormula>IF(AND(Table2[[#This Row],[平均星级]]&gt;4.7,Table2[[#This Row],[完成订单数]]&gt;5),5*Table2[[#This Row],[完成订单数]],0)</calculatedColumnFormula>
      <totalsRowFormula>SUM(Table2[奖励2])</totalsRowFormula>
    </tableColumn>
    <tableColumn id="12" name="车费/时" totalsRowFunction="custom" dataDxfId="3" totalsRowDxfId="2">
      <calculatedColumnFormula>Table2[[#This Row],[车费收入]]/Table2[[#This Row],[在线时长]]</calculatedColumnFormula>
      <totalsRowFormula>AVERAGE(Table2[车费/时])</totalsRowFormula>
    </tableColumn>
    <tableColumn id="13" name="奖励覆盖" totalsRowFunction="custom" dataDxfId="1" totalsRowDxfId="0">
      <calculatedColumnFormula>IF(AND(Table2[[#This Row],[应答率]]&gt;=0.85,Table2[[#This Row],[完成订单数]]&gt;=10,Table2[[#This Row],[平均星级]]&gt;=4.8),1,0)</calculatedColumnFormula>
      <totalsRowFormula>AVERAGE(Table2[奖励覆盖])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6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abSelected="1" topLeftCell="A64" workbookViewId="0">
      <selection activeCell="B76" sqref="B76"/>
    </sheetView>
  </sheetViews>
  <sheetFormatPr defaultColWidth="11" defaultRowHeight="14.25" x14ac:dyDescent="0.15"/>
  <cols>
    <col min="1" max="1" width="4" style="21" customWidth="1"/>
    <col min="2" max="2" width="133.375" style="7" customWidth="1"/>
    <col min="3" max="32" width="11" style="15"/>
    <col min="33" max="16384" width="11" style="7"/>
  </cols>
  <sheetData>
    <row r="1" spans="1:32" ht="17.25" x14ac:dyDescent="0.3">
      <c r="A1" s="4"/>
      <c r="B1" s="2"/>
    </row>
    <row r="2" spans="1:32" ht="17.25" x14ac:dyDescent="0.3">
      <c r="A2" s="4" t="s">
        <v>0</v>
      </c>
      <c r="B2" s="2"/>
    </row>
    <row r="3" spans="1:32" ht="17.25" x14ac:dyDescent="0.3">
      <c r="A3" s="4" t="s">
        <v>1</v>
      </c>
      <c r="B3" s="2"/>
    </row>
    <row r="4" spans="1:32" ht="17.25" x14ac:dyDescent="0.3">
      <c r="A4" s="18" t="s">
        <v>3</v>
      </c>
      <c r="B4" s="2"/>
    </row>
    <row r="5" spans="1:32" ht="17.25" x14ac:dyDescent="0.3">
      <c r="A5" s="4"/>
      <c r="B5" s="2"/>
    </row>
    <row r="6" spans="1:32" s="9" customFormat="1" ht="18" x14ac:dyDescent="0.35">
      <c r="A6" s="19"/>
      <c r="B6" s="8" t="s">
        <v>38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s="9" customFormat="1" ht="18" x14ac:dyDescent="0.35">
      <c r="A7" s="20">
        <v>1</v>
      </c>
      <c r="B7" s="10" t="s">
        <v>36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17.25" x14ac:dyDescent="0.15">
      <c r="A8" s="4"/>
      <c r="B8" s="3" t="s">
        <v>70</v>
      </c>
    </row>
    <row r="9" spans="1:32" ht="148.5" customHeight="1" x14ac:dyDescent="0.15">
      <c r="A9" s="4"/>
      <c r="B9" s="4"/>
    </row>
    <row r="10" spans="1:32" s="9" customFormat="1" ht="18" x14ac:dyDescent="0.35">
      <c r="A10" s="20">
        <v>2</v>
      </c>
      <c r="B10" s="10" t="s">
        <v>37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7.25" x14ac:dyDescent="0.15">
      <c r="A11" s="4"/>
      <c r="B11" s="3" t="s">
        <v>71</v>
      </c>
    </row>
    <row r="12" spans="1:32" s="9" customFormat="1" ht="18" x14ac:dyDescent="0.35">
      <c r="A12" s="20">
        <v>3</v>
      </c>
      <c r="B12" s="10" t="s">
        <v>50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17.25" x14ac:dyDescent="0.15">
      <c r="A13" s="4"/>
      <c r="B13" s="3" t="s">
        <v>68</v>
      </c>
    </row>
    <row r="14" spans="1:32" ht="239.25" customHeight="1" x14ac:dyDescent="0.15">
      <c r="A14" s="4"/>
      <c r="B14" s="4"/>
    </row>
    <row r="15" spans="1:32" s="9" customFormat="1" ht="18" x14ac:dyDescent="0.35">
      <c r="A15" s="20">
        <v>4</v>
      </c>
      <c r="B15" s="10" t="s"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7.25" x14ac:dyDescent="0.15">
      <c r="A16" s="4"/>
      <c r="B16" s="3" t="s">
        <v>72</v>
      </c>
    </row>
    <row r="17" spans="1:32" s="9" customFormat="1" ht="18" x14ac:dyDescent="0.35">
      <c r="A17" s="20">
        <v>5</v>
      </c>
      <c r="B17" s="10" t="s">
        <v>51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34.5" x14ac:dyDescent="0.3">
      <c r="A18" s="4"/>
      <c r="B18" s="6" t="s">
        <v>80</v>
      </c>
    </row>
    <row r="19" spans="1:32" ht="182.25" customHeight="1" x14ac:dyDescent="0.3">
      <c r="A19" s="4"/>
      <c r="B19" s="2"/>
    </row>
    <row r="20" spans="1:32" s="9" customFormat="1" ht="18" x14ac:dyDescent="0.35">
      <c r="A20" s="20">
        <v>6</v>
      </c>
      <c r="B20" s="10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34.5" x14ac:dyDescent="0.3">
      <c r="A21" s="4"/>
      <c r="B21" s="6" t="s">
        <v>81</v>
      </c>
    </row>
    <row r="22" spans="1:32" s="9" customFormat="1" ht="18" x14ac:dyDescent="0.35">
      <c r="A22" s="20">
        <v>7</v>
      </c>
      <c r="B22" s="10" t="s">
        <v>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7.25" x14ac:dyDescent="0.3">
      <c r="A23" s="4"/>
      <c r="B23" s="6" t="s">
        <v>78</v>
      </c>
    </row>
    <row r="24" spans="1:32" ht="159.75" customHeight="1" x14ac:dyDescent="0.3">
      <c r="A24" s="4"/>
      <c r="B24" s="2"/>
    </row>
    <row r="25" spans="1:32" s="9" customFormat="1" ht="18" x14ac:dyDescent="0.35">
      <c r="A25" s="20">
        <v>8</v>
      </c>
      <c r="B25" s="10" t="s">
        <v>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86.25" x14ac:dyDescent="0.3">
      <c r="A26" s="4"/>
      <c r="B26" s="6" t="s">
        <v>82</v>
      </c>
    </row>
    <row r="27" spans="1:32" s="9" customFormat="1" ht="18" x14ac:dyDescent="0.35">
      <c r="A27" s="20">
        <v>9</v>
      </c>
      <c r="B27" s="10" t="s">
        <v>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34.5" x14ac:dyDescent="0.3">
      <c r="A28" s="4"/>
      <c r="B28" s="6" t="s">
        <v>79</v>
      </c>
    </row>
    <row r="29" spans="1:32" ht="153" customHeight="1" x14ac:dyDescent="0.3">
      <c r="A29" s="4"/>
      <c r="B29" s="2"/>
    </row>
    <row r="30" spans="1:32" s="9" customFormat="1" ht="18" x14ac:dyDescent="0.35">
      <c r="A30" s="19"/>
      <c r="B30" s="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s="9" customFormat="1" ht="18" x14ac:dyDescent="0.35">
      <c r="A31" s="20">
        <v>10</v>
      </c>
      <c r="B31" s="10" t="s">
        <v>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7.25" x14ac:dyDescent="0.3">
      <c r="A32" s="4"/>
      <c r="B32" s="2" t="s">
        <v>8</v>
      </c>
    </row>
    <row r="33" spans="1:32" ht="17.25" x14ac:dyDescent="0.3">
      <c r="A33" s="4"/>
      <c r="B33" s="2" t="s">
        <v>9</v>
      </c>
    </row>
    <row r="34" spans="1:32" ht="17.25" x14ac:dyDescent="0.3">
      <c r="A34" s="4"/>
      <c r="B34" s="2" t="s">
        <v>10</v>
      </c>
    </row>
    <row r="35" spans="1:32" ht="34.5" x14ac:dyDescent="0.3">
      <c r="A35" s="4"/>
      <c r="B35" s="6" t="s">
        <v>85</v>
      </c>
    </row>
    <row r="36" spans="1:32" s="9" customFormat="1" ht="18" x14ac:dyDescent="0.35">
      <c r="A36" s="20">
        <v>11</v>
      </c>
      <c r="B36" s="10" t="s">
        <v>11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ht="34.5" x14ac:dyDescent="0.3">
      <c r="A37" s="4"/>
      <c r="B37" s="6" t="s">
        <v>87</v>
      </c>
    </row>
    <row r="38" spans="1:32" s="9" customFormat="1" ht="18" x14ac:dyDescent="0.35">
      <c r="A38" s="20">
        <v>12</v>
      </c>
      <c r="B38" s="10" t="s">
        <v>18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34.5" x14ac:dyDescent="0.3">
      <c r="A39" s="4"/>
      <c r="B39" s="6" t="s">
        <v>90</v>
      </c>
    </row>
    <row r="40" spans="1:32" s="9" customFormat="1" ht="18" x14ac:dyDescent="0.35">
      <c r="A40" s="20">
        <v>13</v>
      </c>
      <c r="B40" s="10" t="s">
        <v>34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34.5" x14ac:dyDescent="0.3">
      <c r="A41" s="4"/>
      <c r="B41" s="6" t="s">
        <v>94</v>
      </c>
    </row>
    <row r="42" spans="1:32" s="9" customFormat="1" ht="18" x14ac:dyDescent="0.35">
      <c r="A42" s="20">
        <v>14</v>
      </c>
      <c r="B42" s="10" t="s">
        <v>12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7.25" x14ac:dyDescent="0.3">
      <c r="A43" s="4"/>
      <c r="B43" s="2" t="s">
        <v>95</v>
      </c>
    </row>
    <row r="44" spans="1:32" s="9" customFormat="1" ht="18" x14ac:dyDescent="0.35">
      <c r="A44" s="19"/>
      <c r="B44" s="8" t="s">
        <v>39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s="9" customFormat="1" ht="36" x14ac:dyDescent="0.35">
      <c r="A45" s="20">
        <v>15</v>
      </c>
      <c r="B45" s="17" t="s">
        <v>33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34.5" x14ac:dyDescent="0.15">
      <c r="A46" s="4"/>
      <c r="B46" s="22" t="s">
        <v>98</v>
      </c>
    </row>
    <row r="47" spans="1:32" s="9" customFormat="1" ht="36" x14ac:dyDescent="0.35">
      <c r="A47" s="20">
        <v>16</v>
      </c>
      <c r="B47" s="17" t="s">
        <v>40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38" x14ac:dyDescent="0.3">
      <c r="A48" s="4"/>
      <c r="B48" s="6" t="s">
        <v>101</v>
      </c>
    </row>
    <row r="49" spans="1:32" ht="147.75" customHeight="1" x14ac:dyDescent="0.3">
      <c r="A49" s="4"/>
      <c r="B49" s="6"/>
    </row>
    <row r="50" spans="1:32" s="9" customFormat="1" ht="18" x14ac:dyDescent="0.35">
      <c r="A50" s="20">
        <v>17</v>
      </c>
      <c r="B50" s="10" t="s">
        <v>13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7.25" x14ac:dyDescent="0.3">
      <c r="A51" s="4"/>
      <c r="B51" s="2" t="s">
        <v>14</v>
      </c>
    </row>
    <row r="52" spans="1:32" ht="17.25" x14ac:dyDescent="0.3">
      <c r="A52" s="4"/>
      <c r="B52" s="2" t="s">
        <v>15</v>
      </c>
    </row>
    <row r="53" spans="1:32" ht="17.25" x14ac:dyDescent="0.3">
      <c r="A53" s="4"/>
      <c r="B53" s="2" t="s">
        <v>16</v>
      </c>
    </row>
    <row r="54" spans="1:32" ht="17.25" x14ac:dyDescent="0.3">
      <c r="A54" s="4"/>
      <c r="B54" s="2" t="s">
        <v>17</v>
      </c>
    </row>
    <row r="55" spans="1:32" ht="51.75" x14ac:dyDescent="0.3">
      <c r="A55" s="4"/>
      <c r="B55" s="6" t="s">
        <v>99</v>
      </c>
    </row>
    <row r="56" spans="1:32" s="9" customFormat="1" ht="36" x14ac:dyDescent="0.35">
      <c r="A56" s="20">
        <v>18</v>
      </c>
      <c r="B56" s="17" t="s">
        <v>19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 ht="86.25" x14ac:dyDescent="0.3">
      <c r="A57" s="4"/>
      <c r="B57" s="6" t="s">
        <v>100</v>
      </c>
    </row>
    <row r="58" spans="1:32" s="9" customFormat="1" ht="54" x14ac:dyDescent="0.35">
      <c r="A58" s="20">
        <v>19</v>
      </c>
      <c r="B58" s="17" t="s">
        <v>20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:32" ht="17.25" x14ac:dyDescent="0.3">
      <c r="A59" s="4"/>
      <c r="B59" s="2" t="s">
        <v>96</v>
      </c>
    </row>
    <row r="60" spans="1:32" s="9" customFormat="1" ht="18" x14ac:dyDescent="0.35">
      <c r="A60" s="20">
        <v>20</v>
      </c>
      <c r="B60" s="10" t="s">
        <v>53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:32" ht="17.25" x14ac:dyDescent="0.3">
      <c r="A61" s="4"/>
      <c r="B61" s="2" t="s">
        <v>54</v>
      </c>
    </row>
    <row r="62" spans="1:32" ht="17.25" x14ac:dyDescent="0.3">
      <c r="A62" s="4"/>
      <c r="B62" s="2" t="s">
        <v>55</v>
      </c>
    </row>
    <row r="63" spans="1:32" ht="17.25" x14ac:dyDescent="0.3">
      <c r="A63" s="4"/>
      <c r="B63" s="2" t="s">
        <v>56</v>
      </c>
    </row>
    <row r="64" spans="1:32" ht="17.25" x14ac:dyDescent="0.3">
      <c r="A64" s="4"/>
      <c r="B64" s="2" t="s">
        <v>57</v>
      </c>
    </row>
    <row r="65" spans="1:32" ht="17.25" x14ac:dyDescent="0.3">
      <c r="A65" s="4"/>
      <c r="B65" s="2" t="s">
        <v>102</v>
      </c>
    </row>
    <row r="66" spans="1:32" s="9" customFormat="1" ht="18" x14ac:dyDescent="0.35">
      <c r="A66" s="20">
        <v>21</v>
      </c>
      <c r="B66" s="10" t="s">
        <v>58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:32" ht="17.25" x14ac:dyDescent="0.3">
      <c r="A67" s="4"/>
      <c r="B67" s="2" t="s">
        <v>59</v>
      </c>
    </row>
    <row r="68" spans="1:32" ht="17.25" x14ac:dyDescent="0.3">
      <c r="A68" s="4"/>
      <c r="B68" s="2" t="s">
        <v>60</v>
      </c>
    </row>
    <row r="69" spans="1:32" ht="17.25" x14ac:dyDescent="0.3">
      <c r="A69" s="4"/>
      <c r="B69" s="2" t="s">
        <v>61</v>
      </c>
    </row>
    <row r="70" spans="1:32" ht="17.25" x14ac:dyDescent="0.3">
      <c r="A70" s="4"/>
      <c r="B70" s="2" t="s">
        <v>62</v>
      </c>
    </row>
    <row r="71" spans="1:32" ht="86.25" x14ac:dyDescent="0.3">
      <c r="B71" s="6" t="s">
        <v>103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>
      <pane ySplit="1" topLeftCell="A2" activePane="bottomLeft" state="frozen"/>
      <selection activeCell="C1" sqref="C1"/>
      <selection pane="bottomLeft" activeCell="C1" sqref="C1"/>
    </sheetView>
  </sheetViews>
  <sheetFormatPr defaultRowHeight="14.25" x14ac:dyDescent="0.15"/>
  <cols>
    <col min="3" max="3" width="6.75" customWidth="1"/>
    <col min="4" max="4" width="8.75" customWidth="1"/>
    <col min="5" max="7" width="12.75" customWidth="1"/>
    <col min="8" max="8" width="12.75" style="14" customWidth="1"/>
    <col min="9" max="9" width="12.75" customWidth="1"/>
    <col min="10" max="11" width="12.75" style="1" customWidth="1"/>
    <col min="12" max="12" width="12.75" style="5" customWidth="1"/>
    <col min="13" max="13" width="12.75" style="1" customWidth="1"/>
    <col min="14" max="14" width="10.875" bestFit="1" customWidth="1"/>
    <col min="15" max="15" width="11.125" style="5" bestFit="1" customWidth="1"/>
    <col min="16" max="16" width="12.125" style="5" bestFit="1" customWidth="1"/>
  </cols>
  <sheetData>
    <row r="1" spans="1:16" x14ac:dyDescent="0.15">
      <c r="A1" t="s">
        <v>41</v>
      </c>
      <c r="B1" t="s">
        <v>75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s="14" t="s">
        <v>97</v>
      </c>
      <c r="I1" t="s">
        <v>69</v>
      </c>
      <c r="J1" s="1" t="s">
        <v>76</v>
      </c>
      <c r="K1" s="1" t="s">
        <v>63</v>
      </c>
      <c r="L1" s="5" t="s">
        <v>77</v>
      </c>
      <c r="M1" s="1" t="s">
        <v>64</v>
      </c>
      <c r="N1" s="1" t="s">
        <v>65</v>
      </c>
      <c r="O1" s="5" t="s">
        <v>73</v>
      </c>
      <c r="P1" s="5" t="s">
        <v>74</v>
      </c>
    </row>
    <row r="2" spans="1:16" hidden="1" x14ac:dyDescent="0.15">
      <c r="A2" t="s">
        <v>26</v>
      </c>
      <c r="B2">
        <v>1</v>
      </c>
      <c r="C2">
        <v>1</v>
      </c>
      <c r="D2">
        <v>870</v>
      </c>
      <c r="E2">
        <v>742</v>
      </c>
      <c r="F2">
        <v>653</v>
      </c>
      <c r="G2">
        <v>3496</v>
      </c>
      <c r="H2" s="14">
        <f>Table1[[#This Row],[订单完成数]]/Table1[[#This Row],[在线司机数]]*45.6</f>
        <v>8.5173913043478269</v>
      </c>
      <c r="J2" s="1">
        <f>(Table1[[#This Row],[叫单数]]-Table1[[#This Row],[司机应答数]])/Table1[[#This Row],[叫单数]]</f>
        <v>0.14712643678160919</v>
      </c>
      <c r="K2" s="1">
        <f t="shared" ref="K2:K33" si="0">E2/D2</f>
        <v>0.85287356321839081</v>
      </c>
      <c r="L2" s="5">
        <f>Table1[[#This Row],[在线司机数]]/Table1[[#This Row],[订单应答率]]</f>
        <v>4099.0835579514824</v>
      </c>
      <c r="M2" s="1">
        <f t="shared" ref="M2:M33" si="1">E2/G2</f>
        <v>0.2122425629290618</v>
      </c>
      <c r="N2" s="1">
        <f t="shared" ref="N2:N33" si="2">F2/D2</f>
        <v>0.75057471264367814</v>
      </c>
      <c r="O2" s="5">
        <f>Table1[[#This Row],[订单完成数]]/Table1[[#This Row],[司机应答数]]</f>
        <v>0.88005390835579511</v>
      </c>
      <c r="P2" s="5">
        <f>Table1[[#This Row],[订单完成数]]/Table1[[#This Row],[在线司机数]]</f>
        <v>0.18678489702517162</v>
      </c>
    </row>
    <row r="3" spans="1:16" hidden="1" x14ac:dyDescent="0.15">
      <c r="A3" t="s">
        <v>26</v>
      </c>
      <c r="B3">
        <v>1</v>
      </c>
      <c r="C3">
        <v>2</v>
      </c>
      <c r="D3">
        <v>489</v>
      </c>
      <c r="E3">
        <v>411</v>
      </c>
      <c r="F3">
        <v>379</v>
      </c>
      <c r="G3">
        <v>2569</v>
      </c>
      <c r="H3" s="14">
        <f>Table1[[#This Row],[订单完成数]]/Table1[[#This Row],[在线司机数]]*45.6</f>
        <v>6.7272868820552745</v>
      </c>
      <c r="J3" s="1">
        <f>(Table1[[#This Row],[叫单数]]-Table1[[#This Row],[司机应答数]])/Table1[[#This Row],[叫单数]]</f>
        <v>0.15950920245398773</v>
      </c>
      <c r="K3" s="1">
        <f t="shared" si="0"/>
        <v>0.8404907975460123</v>
      </c>
      <c r="L3" s="5">
        <f>Table1[[#This Row],[在线司机数]]/Table1[[#This Row],[订单应答率]]</f>
        <v>3056.5474452554745</v>
      </c>
      <c r="M3" s="1">
        <f t="shared" si="1"/>
        <v>0.15998442973919813</v>
      </c>
      <c r="N3" s="1">
        <f t="shared" si="2"/>
        <v>0.77505112474437632</v>
      </c>
      <c r="O3" s="5">
        <f>Table1[[#This Row],[订单完成数]]/Table1[[#This Row],[司机应答数]]</f>
        <v>0.92214111922141118</v>
      </c>
      <c r="P3" s="5">
        <f>Table1[[#This Row],[订单完成数]]/Table1[[#This Row],[在线司机数]]</f>
        <v>0.14752822109770339</v>
      </c>
    </row>
    <row r="4" spans="1:16" hidden="1" x14ac:dyDescent="0.15">
      <c r="A4" t="s">
        <v>26</v>
      </c>
      <c r="B4">
        <v>1</v>
      </c>
      <c r="C4">
        <v>3</v>
      </c>
      <c r="D4">
        <v>292</v>
      </c>
      <c r="E4">
        <v>231</v>
      </c>
      <c r="F4">
        <v>213</v>
      </c>
      <c r="G4">
        <v>2185</v>
      </c>
      <c r="H4" s="14">
        <f>Table1[[#This Row],[订单完成数]]/Table1[[#This Row],[在线司机数]]*45.6</f>
        <v>4.4452173913043485</v>
      </c>
      <c r="J4" s="1">
        <f>(Table1[[#This Row],[叫单数]]-Table1[[#This Row],[司机应答数]])/Table1[[#This Row],[叫单数]]</f>
        <v>0.2089041095890411</v>
      </c>
      <c r="K4" s="1">
        <f t="shared" si="0"/>
        <v>0.79109589041095896</v>
      </c>
      <c r="L4" s="5">
        <f>Table1[[#This Row],[在线司机数]]/Table1[[#This Row],[订单应答率]]</f>
        <v>2761.9913419913419</v>
      </c>
      <c r="M4" s="1">
        <f t="shared" si="1"/>
        <v>0.105720823798627</v>
      </c>
      <c r="N4" s="1">
        <f t="shared" si="2"/>
        <v>0.72945205479452058</v>
      </c>
      <c r="O4" s="5">
        <f>Table1[[#This Row],[订单完成数]]/Table1[[#This Row],[司机应答数]]</f>
        <v>0.92207792207792205</v>
      </c>
      <c r="P4" s="5">
        <f>Table1[[#This Row],[订单完成数]]/Table1[[#This Row],[在线司机数]]</f>
        <v>9.7482837528604122E-2</v>
      </c>
    </row>
    <row r="5" spans="1:16" hidden="1" x14ac:dyDescent="0.15">
      <c r="A5" t="s">
        <v>26</v>
      </c>
      <c r="B5">
        <v>1</v>
      </c>
      <c r="C5">
        <v>4</v>
      </c>
      <c r="D5">
        <v>159</v>
      </c>
      <c r="E5">
        <v>109</v>
      </c>
      <c r="F5">
        <v>97</v>
      </c>
      <c r="G5">
        <v>2073</v>
      </c>
      <c r="H5" s="14">
        <f>Table1[[#This Row],[订单完成数]]/Table1[[#This Row],[在线司机数]]*45.6</f>
        <v>2.1337192474674387</v>
      </c>
      <c r="J5" s="1">
        <f>(Table1[[#This Row],[叫单数]]-Table1[[#This Row],[司机应答数]])/Table1[[#This Row],[叫单数]]</f>
        <v>0.31446540880503143</v>
      </c>
      <c r="K5" s="1">
        <f t="shared" si="0"/>
        <v>0.68553459119496851</v>
      </c>
      <c r="L5" s="5">
        <f>Table1[[#This Row],[在线司机数]]/Table1[[#This Row],[订单应答率]]</f>
        <v>3023.9174311926608</v>
      </c>
      <c r="M5" s="1">
        <f t="shared" si="1"/>
        <v>5.2580800771828265E-2</v>
      </c>
      <c r="N5" s="1">
        <f t="shared" si="2"/>
        <v>0.61006289308176098</v>
      </c>
      <c r="O5" s="5">
        <f>Table1[[#This Row],[订单完成数]]/Table1[[#This Row],[司机应答数]]</f>
        <v>0.88990825688073394</v>
      </c>
      <c r="P5" s="5">
        <f>Table1[[#This Row],[订单完成数]]/Table1[[#This Row],[在线司机数]]</f>
        <v>4.6792088760250844E-2</v>
      </c>
    </row>
    <row r="6" spans="1:16" hidden="1" x14ac:dyDescent="0.15">
      <c r="A6" t="s">
        <v>26</v>
      </c>
      <c r="B6">
        <v>1</v>
      </c>
      <c r="C6">
        <v>5</v>
      </c>
      <c r="D6">
        <v>141</v>
      </c>
      <c r="E6">
        <v>82</v>
      </c>
      <c r="F6">
        <v>72</v>
      </c>
      <c r="G6">
        <v>2419</v>
      </c>
      <c r="H6" s="14">
        <f>Table1[[#This Row],[订单完成数]]/Table1[[#This Row],[在线司机数]]*45.6</f>
        <v>1.3572550640760646</v>
      </c>
      <c r="J6" s="1">
        <f>(Table1[[#This Row],[叫单数]]-Table1[[#This Row],[司机应答数]])/Table1[[#This Row],[叫单数]]</f>
        <v>0.41843971631205673</v>
      </c>
      <c r="K6" s="1">
        <f t="shared" si="0"/>
        <v>0.58156028368794321</v>
      </c>
      <c r="L6" s="5">
        <f>Table1[[#This Row],[在线司机数]]/Table1[[#This Row],[订单应答率]]</f>
        <v>4159.5</v>
      </c>
      <c r="M6" s="1">
        <f t="shared" si="1"/>
        <v>3.3898305084745763E-2</v>
      </c>
      <c r="N6" s="1">
        <f t="shared" si="2"/>
        <v>0.51063829787234039</v>
      </c>
      <c r="O6" s="5">
        <f>Table1[[#This Row],[订单完成数]]/Table1[[#This Row],[司机应答数]]</f>
        <v>0.87804878048780488</v>
      </c>
      <c r="P6" s="5">
        <f>Table1[[#This Row],[订单完成数]]/Table1[[#This Row],[在线司机数]]</f>
        <v>2.9764365440264572E-2</v>
      </c>
    </row>
    <row r="7" spans="1:16" hidden="1" x14ac:dyDescent="0.15">
      <c r="A7" t="s">
        <v>26</v>
      </c>
      <c r="B7">
        <v>1</v>
      </c>
      <c r="C7">
        <v>6</v>
      </c>
      <c r="D7">
        <v>297</v>
      </c>
      <c r="E7">
        <v>136</v>
      </c>
      <c r="F7">
        <v>121</v>
      </c>
      <c r="G7">
        <v>3235</v>
      </c>
      <c r="H7" s="14">
        <f>Table1[[#This Row],[订单完成数]]/Table1[[#This Row],[在线司机数]]*45.6</f>
        <v>1.7055950540958269</v>
      </c>
      <c r="J7" s="1">
        <f>(Table1[[#This Row],[叫单数]]-Table1[[#This Row],[司机应答数]])/Table1[[#This Row],[叫单数]]</f>
        <v>0.54208754208754206</v>
      </c>
      <c r="K7" s="1">
        <f t="shared" si="0"/>
        <v>0.45791245791245794</v>
      </c>
      <c r="L7" s="5">
        <f>Table1[[#This Row],[在线司机数]]/Table1[[#This Row],[订单应答率]]</f>
        <v>7064.6691176470586</v>
      </c>
      <c r="M7" s="1">
        <f t="shared" si="1"/>
        <v>4.2040185471406491E-2</v>
      </c>
      <c r="N7" s="1">
        <f t="shared" si="2"/>
        <v>0.40740740740740738</v>
      </c>
      <c r="O7" s="5">
        <f>Table1[[#This Row],[订单完成数]]/Table1[[#This Row],[司机应答数]]</f>
        <v>0.88970588235294112</v>
      </c>
      <c r="P7" s="5">
        <f>Table1[[#This Row],[订单完成数]]/Table1[[#This Row],[在线司机数]]</f>
        <v>3.7403400309119011E-2</v>
      </c>
    </row>
    <row r="8" spans="1:16" hidden="1" x14ac:dyDescent="0.15">
      <c r="A8" t="s">
        <v>26</v>
      </c>
      <c r="B8">
        <v>1</v>
      </c>
      <c r="C8">
        <v>7</v>
      </c>
      <c r="D8">
        <v>1669</v>
      </c>
      <c r="E8">
        <v>1321</v>
      </c>
      <c r="F8">
        <v>1207</v>
      </c>
      <c r="G8">
        <v>5290</v>
      </c>
      <c r="H8" s="14">
        <f>Table1[[#This Row],[订单完成数]]/Table1[[#This Row],[在线司机数]]*45.6</f>
        <v>10.404385633270321</v>
      </c>
      <c r="J8" s="1">
        <f>(Table1[[#This Row],[叫单数]]-Table1[[#This Row],[司机应答数]])/Table1[[#This Row],[叫单数]]</f>
        <v>0.2085080886758538</v>
      </c>
      <c r="K8" s="1">
        <f t="shared" si="0"/>
        <v>0.7914919113241462</v>
      </c>
      <c r="L8" s="5">
        <f>Table1[[#This Row],[在线司机数]]/Table1[[#This Row],[订单应答率]]</f>
        <v>6683.5806207418618</v>
      </c>
      <c r="M8" s="1">
        <f t="shared" si="1"/>
        <v>0.24971644612476371</v>
      </c>
      <c r="N8" s="1">
        <f t="shared" si="2"/>
        <v>0.72318753744757336</v>
      </c>
      <c r="O8" s="5">
        <f>Table1[[#This Row],[订单完成数]]/Table1[[#This Row],[司机应答数]]</f>
        <v>0.91370174110522329</v>
      </c>
      <c r="P8" s="5">
        <f>Table1[[#This Row],[订单完成数]]/Table1[[#This Row],[在线司机数]]</f>
        <v>0.22816635160680529</v>
      </c>
    </row>
    <row r="9" spans="1:16" hidden="1" x14ac:dyDescent="0.15">
      <c r="A9" t="s">
        <v>26</v>
      </c>
      <c r="B9">
        <v>1</v>
      </c>
      <c r="C9">
        <v>8</v>
      </c>
      <c r="D9">
        <v>6348</v>
      </c>
      <c r="E9">
        <v>4212</v>
      </c>
      <c r="F9">
        <v>3865</v>
      </c>
      <c r="G9">
        <v>6902</v>
      </c>
      <c r="H9" s="14">
        <f>Table1[[#This Row],[订单完成数]]/Table1[[#This Row],[在线司机数]]*45.6</f>
        <v>25.535207186322808</v>
      </c>
      <c r="J9" s="1">
        <f>(Table1[[#This Row],[叫单数]]-Table1[[#This Row],[司机应答数]])/Table1[[#This Row],[叫单数]]</f>
        <v>0.33648393194706994</v>
      </c>
      <c r="K9" s="1">
        <f t="shared" si="0"/>
        <v>0.66351606805293006</v>
      </c>
      <c r="L9" s="5">
        <f>Table1[[#This Row],[在线司机数]]/Table1[[#This Row],[订单应答率]]</f>
        <v>10402.159544159544</v>
      </c>
      <c r="M9" s="1">
        <f t="shared" si="1"/>
        <v>0.61025789626195304</v>
      </c>
      <c r="N9" s="1">
        <f t="shared" si="2"/>
        <v>0.60885318210459982</v>
      </c>
      <c r="O9" s="5">
        <f>Table1[[#This Row],[订单完成数]]/Table1[[#This Row],[司机应答数]]</f>
        <v>0.91761633428300093</v>
      </c>
      <c r="P9" s="5">
        <f>Table1[[#This Row],[订单完成数]]/Table1[[#This Row],[在线司机数]]</f>
        <v>0.55998261373514924</v>
      </c>
    </row>
    <row r="10" spans="1:16" hidden="1" x14ac:dyDescent="0.15">
      <c r="A10" t="s">
        <v>26</v>
      </c>
      <c r="B10">
        <v>1</v>
      </c>
      <c r="C10">
        <v>9</v>
      </c>
      <c r="D10">
        <v>12658</v>
      </c>
      <c r="E10">
        <v>6235</v>
      </c>
      <c r="F10">
        <v>5595</v>
      </c>
      <c r="G10">
        <v>7327</v>
      </c>
      <c r="H10" s="14">
        <f>Table1[[#This Row],[订单完成数]]/Table1[[#This Row],[在线司机数]]*45.6</f>
        <v>34.820799781629589</v>
      </c>
      <c r="J10" s="1">
        <f>(Table1[[#This Row],[叫单数]]-Table1[[#This Row],[司机应答数]])/Table1[[#This Row],[叫单数]]</f>
        <v>0.50742613367040612</v>
      </c>
      <c r="K10" s="1">
        <f t="shared" si="0"/>
        <v>0.49257386632959393</v>
      </c>
      <c r="L10" s="5">
        <f>Table1[[#This Row],[在线司机数]]/Table1[[#This Row],[订单应答率]]</f>
        <v>14874.926383319967</v>
      </c>
      <c r="M10" s="1">
        <f t="shared" si="1"/>
        <v>0.85096219462262868</v>
      </c>
      <c r="N10" s="1">
        <f t="shared" si="2"/>
        <v>0.44201295623321218</v>
      </c>
      <c r="O10" s="5">
        <f>Table1[[#This Row],[订单完成数]]/Table1[[#This Row],[司机应答数]]</f>
        <v>0.89735364875701684</v>
      </c>
      <c r="P10" s="5">
        <f>Table1[[#This Row],[订单完成数]]/Table1[[#This Row],[在线司机数]]</f>
        <v>0.76361403029889452</v>
      </c>
    </row>
    <row r="11" spans="1:16" hidden="1" x14ac:dyDescent="0.15">
      <c r="A11" t="s">
        <v>26</v>
      </c>
      <c r="B11">
        <v>1</v>
      </c>
      <c r="C11">
        <v>10</v>
      </c>
      <c r="D11">
        <v>8806</v>
      </c>
      <c r="E11">
        <v>5853</v>
      </c>
      <c r="F11">
        <v>5264</v>
      </c>
      <c r="G11">
        <v>7464</v>
      </c>
      <c r="H11" s="14">
        <f>Table1[[#This Row],[订单完成数]]/Table1[[#This Row],[在线司机数]]*45.6</f>
        <v>32.159485530546625</v>
      </c>
      <c r="J11" s="1">
        <f>(Table1[[#This Row],[叫单数]]-Table1[[#This Row],[司机应答数]])/Table1[[#This Row],[叫单数]]</f>
        <v>0.33533954122189419</v>
      </c>
      <c r="K11" s="1">
        <f t="shared" si="0"/>
        <v>0.66466045877810587</v>
      </c>
      <c r="L11" s="5">
        <f>Table1[[#This Row],[在线司机数]]/Table1[[#This Row],[订单应答率]]</f>
        <v>11229.79395181958</v>
      </c>
      <c r="M11" s="1">
        <f t="shared" si="1"/>
        <v>0.78416398713826363</v>
      </c>
      <c r="N11" s="1">
        <f t="shared" si="2"/>
        <v>0.5977742448330684</v>
      </c>
      <c r="O11" s="5">
        <f>Table1[[#This Row],[订单完成数]]/Table1[[#This Row],[司机应答数]]</f>
        <v>0.89936784554929095</v>
      </c>
      <c r="P11" s="5">
        <f>Table1[[#This Row],[订单完成数]]/Table1[[#This Row],[在线司机数]]</f>
        <v>0.70525187566988212</v>
      </c>
    </row>
    <row r="12" spans="1:16" hidden="1" x14ac:dyDescent="0.15">
      <c r="A12" t="s">
        <v>26</v>
      </c>
      <c r="B12">
        <v>1</v>
      </c>
      <c r="C12">
        <v>11</v>
      </c>
      <c r="D12">
        <v>3798</v>
      </c>
      <c r="E12">
        <v>3341</v>
      </c>
      <c r="F12">
        <v>3053</v>
      </c>
      <c r="G12">
        <v>7386</v>
      </c>
      <c r="H12" s="14">
        <f>Table1[[#This Row],[订单完成数]]/Table1[[#This Row],[在线司机数]]*45.6</f>
        <v>18.848740861088547</v>
      </c>
      <c r="J12" s="1">
        <f>(Table1[[#This Row],[叫单数]]-Table1[[#This Row],[司机应答数]])/Table1[[#This Row],[叫单数]]</f>
        <v>0.12032648762506583</v>
      </c>
      <c r="K12" s="1">
        <f t="shared" si="0"/>
        <v>0.87967351237493419</v>
      </c>
      <c r="L12" s="5">
        <f>Table1[[#This Row],[在线司机数]]/Table1[[#This Row],[订单应答率]]</f>
        <v>8396.2969170906908</v>
      </c>
      <c r="M12" s="1">
        <f t="shared" si="1"/>
        <v>0.45234226915786624</v>
      </c>
      <c r="N12" s="1">
        <f t="shared" si="2"/>
        <v>0.80384412848867826</v>
      </c>
      <c r="O12" s="5">
        <f>Table1[[#This Row],[订单完成数]]/Table1[[#This Row],[司机应答数]]</f>
        <v>0.9137982639928165</v>
      </c>
      <c r="P12" s="5">
        <f>Table1[[#This Row],[订单完成数]]/Table1[[#This Row],[在线司机数]]</f>
        <v>0.41334958028702951</v>
      </c>
    </row>
    <row r="13" spans="1:16" hidden="1" x14ac:dyDescent="0.15">
      <c r="A13" t="s">
        <v>26</v>
      </c>
      <c r="B13">
        <v>1</v>
      </c>
      <c r="C13">
        <v>12</v>
      </c>
      <c r="D13">
        <v>3097</v>
      </c>
      <c r="E13">
        <v>2872</v>
      </c>
      <c r="F13">
        <v>2668</v>
      </c>
      <c r="G13">
        <v>6838</v>
      </c>
      <c r="H13" s="14">
        <f>Table1[[#This Row],[订单完成数]]/Table1[[#This Row],[在线司机数]]*45.6</f>
        <v>17.791868967534366</v>
      </c>
      <c r="I13">
        <f>SUM(F3:F13)</f>
        <v>22534</v>
      </c>
      <c r="J13" s="1">
        <f>(Table1[[#This Row],[叫单数]]-Table1[[#This Row],[司机应答数]])/Table1[[#This Row],[叫单数]]</f>
        <v>7.2650952534711016E-2</v>
      </c>
      <c r="K13" s="1">
        <f t="shared" si="0"/>
        <v>0.92734904746528901</v>
      </c>
      <c r="L13" s="5">
        <f>Table1[[#This Row],[在线司机数]]/Table1[[#This Row],[订单应答率]]</f>
        <v>7373.7068245125347</v>
      </c>
      <c r="M13" s="1">
        <f t="shared" si="1"/>
        <v>0.42000584966364435</v>
      </c>
      <c r="N13" s="1">
        <f t="shared" si="2"/>
        <v>0.86147885050048434</v>
      </c>
      <c r="O13" s="5">
        <f>Table1[[#This Row],[订单完成数]]/Table1[[#This Row],[司机应答数]]</f>
        <v>0.92896935933147629</v>
      </c>
      <c r="P13" s="5">
        <f>Table1[[#This Row],[订单完成数]]/Table1[[#This Row],[在线司机数]]</f>
        <v>0.39017256507750803</v>
      </c>
    </row>
    <row r="14" spans="1:16" hidden="1" x14ac:dyDescent="0.15">
      <c r="A14" t="s">
        <v>26</v>
      </c>
      <c r="B14">
        <v>1</v>
      </c>
      <c r="C14">
        <v>13</v>
      </c>
      <c r="D14">
        <v>3014</v>
      </c>
      <c r="E14">
        <v>2785</v>
      </c>
      <c r="F14">
        <v>2613</v>
      </c>
      <c r="G14">
        <v>6272</v>
      </c>
      <c r="H14" s="14">
        <f>Table1[[#This Row],[订单完成数]]/Table1[[#This Row],[在线司机数]]*45.6</f>
        <v>18.997576530612243</v>
      </c>
      <c r="I14">
        <f>SUM(F3:F14)</f>
        <v>25147</v>
      </c>
      <c r="J14" s="1">
        <f>(Table1[[#This Row],[叫单数]]-Table1[[#This Row],[司机应答数]])/Table1[[#This Row],[叫单数]]</f>
        <v>7.5978765759787653E-2</v>
      </c>
      <c r="K14" s="1">
        <f t="shared" si="0"/>
        <v>0.92402123424021232</v>
      </c>
      <c r="L14" s="5">
        <f>Table1[[#This Row],[在线司机数]]/Table1[[#This Row],[订单应答率]]</f>
        <v>6787.7228007181329</v>
      </c>
      <c r="M14" s="1">
        <f t="shared" si="1"/>
        <v>0.44403698979591838</v>
      </c>
      <c r="N14" s="1">
        <f t="shared" si="2"/>
        <v>0.86695421366954217</v>
      </c>
      <c r="O14" s="5">
        <f>Table1[[#This Row],[订单完成数]]/Table1[[#This Row],[司机应答数]]</f>
        <v>0.93824057450628362</v>
      </c>
      <c r="P14" s="5">
        <f>Table1[[#This Row],[订单完成数]]/Table1[[#This Row],[在线司机数]]</f>
        <v>0.41661352040816324</v>
      </c>
    </row>
    <row r="15" spans="1:16" hidden="1" x14ac:dyDescent="0.15">
      <c r="A15" t="s">
        <v>26</v>
      </c>
      <c r="B15">
        <v>1</v>
      </c>
      <c r="C15">
        <v>14</v>
      </c>
      <c r="D15">
        <v>3723</v>
      </c>
      <c r="E15">
        <v>3449</v>
      </c>
      <c r="F15">
        <v>3212</v>
      </c>
      <c r="G15">
        <v>6332</v>
      </c>
      <c r="H15" s="14">
        <f>Table1[[#This Row],[订单完成数]]/Table1[[#This Row],[在线司机数]]*45.6</f>
        <v>23.131269740998103</v>
      </c>
      <c r="I15">
        <f>SUM(F4:F15)</f>
        <v>27980</v>
      </c>
      <c r="J15" s="1">
        <f>(Table1[[#This Row],[叫单数]]-Table1[[#This Row],[司机应答数]])/Table1[[#This Row],[叫单数]]</f>
        <v>7.3596561912436201E-2</v>
      </c>
      <c r="K15" s="1">
        <f t="shared" si="0"/>
        <v>0.92640343808756376</v>
      </c>
      <c r="L15" s="5">
        <f>Table1[[#This Row],[在线司机数]]/Table1[[#This Row],[订单应答率]]</f>
        <v>6835.0350826326476</v>
      </c>
      <c r="M15" s="1">
        <f t="shared" si="1"/>
        <v>0.54469361970941255</v>
      </c>
      <c r="N15" s="1">
        <f t="shared" si="2"/>
        <v>0.86274509803921573</v>
      </c>
      <c r="O15" s="5">
        <f>Table1[[#This Row],[订单完成数]]/Table1[[#This Row],[司机应答数]]</f>
        <v>0.93128443026964336</v>
      </c>
      <c r="P15" s="5">
        <f>Table1[[#This Row],[订单完成数]]/Table1[[#This Row],[在线司机数]]</f>
        <v>0.50726468730259</v>
      </c>
    </row>
    <row r="16" spans="1:16" hidden="1" x14ac:dyDescent="0.15">
      <c r="A16" t="s">
        <v>26</v>
      </c>
      <c r="B16">
        <v>1</v>
      </c>
      <c r="C16">
        <v>15</v>
      </c>
      <c r="D16">
        <v>3281</v>
      </c>
      <c r="E16">
        <v>3035</v>
      </c>
      <c r="F16">
        <v>2816</v>
      </c>
      <c r="G16">
        <v>6634</v>
      </c>
      <c r="H16" s="14">
        <f>Table1[[#This Row],[订单完成数]]/Table1[[#This Row],[在线司机数]]*45.6</f>
        <v>19.356285800422068</v>
      </c>
      <c r="I16">
        <f>SUM(F5:F16)</f>
        <v>30583</v>
      </c>
      <c r="J16" s="1">
        <f>(Table1[[#This Row],[叫单数]]-Table1[[#This Row],[司机应答数]])/Table1[[#This Row],[叫单数]]</f>
        <v>7.4977141115513568E-2</v>
      </c>
      <c r="K16" s="1">
        <f t="shared" si="0"/>
        <v>0.92502285888448643</v>
      </c>
      <c r="L16" s="5">
        <f>Table1[[#This Row],[在线司机数]]/Table1[[#This Row],[订单应答率]]</f>
        <v>7171.7146622734763</v>
      </c>
      <c r="M16" s="1">
        <f t="shared" si="1"/>
        <v>0.45749170937594213</v>
      </c>
      <c r="N16" s="1">
        <f t="shared" si="2"/>
        <v>0.85827491618409024</v>
      </c>
      <c r="O16" s="5">
        <f>Table1[[#This Row],[订单完成数]]/Table1[[#This Row],[司机应答数]]</f>
        <v>0.92784184514003298</v>
      </c>
      <c r="P16" s="5">
        <f>Table1[[#This Row],[订单完成数]]/Table1[[#This Row],[在线司机数]]</f>
        <v>0.42447995176364184</v>
      </c>
    </row>
    <row r="17" spans="1:16" hidden="1" x14ac:dyDescent="0.15">
      <c r="A17" t="s">
        <v>26</v>
      </c>
      <c r="B17">
        <v>1</v>
      </c>
      <c r="C17">
        <v>16</v>
      </c>
      <c r="D17">
        <v>3040</v>
      </c>
      <c r="E17">
        <v>2818</v>
      </c>
      <c r="F17">
        <v>2576</v>
      </c>
      <c r="G17">
        <v>6860</v>
      </c>
      <c r="H17" s="14">
        <f>Table1[[#This Row],[订单完成数]]/Table1[[#This Row],[在线司机数]]*45.6</f>
        <v>17.123265306122448</v>
      </c>
      <c r="I17">
        <f>SUM(F8:F17)</f>
        <v>32869</v>
      </c>
      <c r="J17" s="1">
        <f>(Table1[[#This Row],[叫单数]]-Table1[[#This Row],[司机应答数]])/Table1[[#This Row],[叫单数]]</f>
        <v>7.3026315789473689E-2</v>
      </c>
      <c r="K17" s="1">
        <f t="shared" si="0"/>
        <v>0.92697368421052628</v>
      </c>
      <c r="L17" s="5">
        <f>Table1[[#This Row],[在线司机数]]/Table1[[#This Row],[订单应答率]]</f>
        <v>7400.4258339247699</v>
      </c>
      <c r="M17" s="1">
        <f t="shared" si="1"/>
        <v>0.41078717201166182</v>
      </c>
      <c r="N17" s="1">
        <f t="shared" si="2"/>
        <v>0.84736842105263155</v>
      </c>
      <c r="O17" s="5">
        <f>Table1[[#This Row],[订单完成数]]/Table1[[#This Row],[司机应答数]]</f>
        <v>0.91412349183818309</v>
      </c>
      <c r="P17" s="5">
        <f>Table1[[#This Row],[订单完成数]]/Table1[[#This Row],[在线司机数]]</f>
        <v>0.37551020408163266</v>
      </c>
    </row>
    <row r="18" spans="1:16" hidden="1" x14ac:dyDescent="0.15">
      <c r="A18" t="s">
        <v>26</v>
      </c>
      <c r="B18">
        <v>1</v>
      </c>
      <c r="C18">
        <v>17</v>
      </c>
      <c r="D18">
        <v>3625</v>
      </c>
      <c r="E18">
        <v>3399</v>
      </c>
      <c r="F18">
        <v>3083</v>
      </c>
      <c r="G18">
        <v>7383</v>
      </c>
      <c r="H18" s="14">
        <f>Table1[[#This Row],[订单完成数]]/Table1[[#This Row],[在线司机数]]*45.6</f>
        <v>19.041690369768389</v>
      </c>
      <c r="I18">
        <f>SUM(F9:F18)</f>
        <v>34745</v>
      </c>
      <c r="J18" s="1">
        <f>(Table1[[#This Row],[叫单数]]-Table1[[#This Row],[司机应答数]])/Table1[[#This Row],[叫单数]]</f>
        <v>6.2344827586206894E-2</v>
      </c>
      <c r="K18" s="1">
        <f t="shared" si="0"/>
        <v>0.93765517241379315</v>
      </c>
      <c r="L18" s="5">
        <f>Table1[[#This Row],[在线司机数]]/Table1[[#This Row],[订单应答率]]</f>
        <v>7873.8967343336271</v>
      </c>
      <c r="M18" s="1">
        <f t="shared" si="1"/>
        <v>0.46038195855343356</v>
      </c>
      <c r="N18" s="1">
        <f t="shared" si="2"/>
        <v>0.85048275862068967</v>
      </c>
      <c r="O18" s="5">
        <f>Table1[[#This Row],[订单完成数]]/Table1[[#This Row],[司机应答数]]</f>
        <v>0.90703147984701382</v>
      </c>
      <c r="P18" s="5">
        <f>Table1[[#This Row],[订单完成数]]/Table1[[#This Row],[在线司机数]]</f>
        <v>0.41758092916158746</v>
      </c>
    </row>
    <row r="19" spans="1:16" hidden="1" x14ac:dyDescent="0.15">
      <c r="A19" t="s">
        <v>26</v>
      </c>
      <c r="B19">
        <v>1</v>
      </c>
      <c r="C19">
        <v>18</v>
      </c>
      <c r="D19">
        <v>4884</v>
      </c>
      <c r="E19">
        <v>4541</v>
      </c>
      <c r="F19">
        <v>4146</v>
      </c>
      <c r="G19">
        <v>8549</v>
      </c>
      <c r="H19" s="14">
        <f>Table1[[#This Row],[订单完成数]]/Table1[[#This Row],[在线司机数]]*45.6</f>
        <v>22.114586501345187</v>
      </c>
      <c r="I19">
        <f>SUM(F14:F19)</f>
        <v>18446</v>
      </c>
      <c r="J19" s="1">
        <f>(Table1[[#This Row],[叫单数]]-Table1[[#This Row],[司机应答数]])/Table1[[#This Row],[叫单数]]</f>
        <v>7.0229320229320227E-2</v>
      </c>
      <c r="K19" s="1">
        <f t="shared" si="0"/>
        <v>0.92977067977067973</v>
      </c>
      <c r="L19" s="5">
        <f>Table1[[#This Row],[在线司机数]]/Table1[[#This Row],[订单应答率]]</f>
        <v>9194.7403655582475</v>
      </c>
      <c r="M19" s="1">
        <f t="shared" si="1"/>
        <v>0.5311732366358638</v>
      </c>
      <c r="N19" s="1">
        <f t="shared" si="2"/>
        <v>0.84889434889434889</v>
      </c>
      <c r="O19" s="5">
        <f>Table1[[#This Row],[订单完成数]]/Table1[[#This Row],[司机应答数]]</f>
        <v>0.91301475445937019</v>
      </c>
      <c r="P19" s="5">
        <f>Table1[[#This Row],[订单完成数]]/Table1[[#This Row],[在线司机数]]</f>
        <v>0.48496900222248218</v>
      </c>
    </row>
    <row r="20" spans="1:16" hidden="1" x14ac:dyDescent="0.15">
      <c r="A20" t="s">
        <v>26</v>
      </c>
      <c r="B20">
        <v>1</v>
      </c>
      <c r="C20">
        <v>19</v>
      </c>
      <c r="D20">
        <v>6298</v>
      </c>
      <c r="E20">
        <v>5804</v>
      </c>
      <c r="F20">
        <v>5311</v>
      </c>
      <c r="G20">
        <v>8793</v>
      </c>
      <c r="H20" s="14">
        <f>Table1[[#This Row],[订单完成数]]/Table1[[#This Row],[在线司机数]]*45.6</f>
        <v>27.542545206414196</v>
      </c>
      <c r="I20">
        <f>SUM(F16:F20)</f>
        <v>17932</v>
      </c>
      <c r="J20" s="1">
        <f>(Table1[[#This Row],[叫单数]]-Table1[[#This Row],[司机应答数]])/Table1[[#This Row],[叫单数]]</f>
        <v>7.8437599237853289E-2</v>
      </c>
      <c r="K20" s="1">
        <f t="shared" si="0"/>
        <v>0.92156240076214668</v>
      </c>
      <c r="L20" s="5">
        <f>Table1[[#This Row],[在线司机数]]/Table1[[#This Row],[订单应答率]]</f>
        <v>9541.4048931771194</v>
      </c>
      <c r="M20" s="1">
        <f t="shared" si="1"/>
        <v>0.66007051063345845</v>
      </c>
      <c r="N20" s="1">
        <f t="shared" si="2"/>
        <v>0.84328358208955223</v>
      </c>
      <c r="O20" s="5">
        <f>Table1[[#This Row],[订单完成数]]/Table1[[#This Row],[司机应答数]]</f>
        <v>0.91505858028945553</v>
      </c>
      <c r="P20" s="5">
        <f>Table1[[#This Row],[订单完成数]]/Table1[[#This Row],[在线司机数]]</f>
        <v>0.60400318435118849</v>
      </c>
    </row>
    <row r="21" spans="1:16" hidden="1" x14ac:dyDescent="0.15">
      <c r="A21" t="s">
        <v>26</v>
      </c>
      <c r="B21">
        <v>1</v>
      </c>
      <c r="C21">
        <v>20</v>
      </c>
      <c r="D21">
        <v>6143</v>
      </c>
      <c r="E21">
        <v>5786</v>
      </c>
      <c r="F21">
        <v>5280</v>
      </c>
      <c r="G21">
        <v>9045</v>
      </c>
      <c r="H21" s="14">
        <f>Table1[[#This Row],[订单完成数]]/Table1[[#This Row],[在线司机数]]*45.6</f>
        <v>26.618905472636818</v>
      </c>
      <c r="I21">
        <f>SUM(F19:F21)</f>
        <v>14737</v>
      </c>
      <c r="J21" s="1">
        <f>(Table1[[#This Row],[叫单数]]-Table1[[#This Row],[司机应答数]])/Table1[[#This Row],[叫单数]]</f>
        <v>5.8114927559824191E-2</v>
      </c>
      <c r="K21" s="1">
        <f t="shared" si="0"/>
        <v>0.94188507244017583</v>
      </c>
      <c r="L21" s="5">
        <f>Table1[[#This Row],[在线司机数]]/Table1[[#This Row],[订单应答率]]</f>
        <v>9603.082440373315</v>
      </c>
      <c r="M21" s="1">
        <f t="shared" si="1"/>
        <v>0.63969043670536208</v>
      </c>
      <c r="N21" s="1">
        <f t="shared" si="2"/>
        <v>0.85951489500244183</v>
      </c>
      <c r="O21" s="5">
        <f>Table1[[#This Row],[订单完成数]]/Table1[[#This Row],[司机应答数]]</f>
        <v>0.9125475285171103</v>
      </c>
      <c r="P21" s="5">
        <f>Table1[[#This Row],[订单完成数]]/Table1[[#This Row],[在线司机数]]</f>
        <v>0.58374792703150913</v>
      </c>
    </row>
    <row r="22" spans="1:16" hidden="1" x14ac:dyDescent="0.15">
      <c r="A22" t="s">
        <v>26</v>
      </c>
      <c r="B22">
        <v>1</v>
      </c>
      <c r="C22">
        <v>21</v>
      </c>
      <c r="D22">
        <v>5478</v>
      </c>
      <c r="E22">
        <v>5199</v>
      </c>
      <c r="F22">
        <v>4869</v>
      </c>
      <c r="G22">
        <v>9202</v>
      </c>
      <c r="H22" s="14">
        <f>Table1[[#This Row],[订单完成数]]/Table1[[#This Row],[在线司机数]]*45.6</f>
        <v>24.128059117583131</v>
      </c>
      <c r="I22">
        <f>SUM(F21:F22)</f>
        <v>10149</v>
      </c>
      <c r="J22" s="1">
        <f>(Table1[[#This Row],[叫单数]]-Table1[[#This Row],[司机应答数]])/Table1[[#This Row],[叫单数]]</f>
        <v>5.0930996714129241E-2</v>
      </c>
      <c r="K22" s="1">
        <f t="shared" si="0"/>
        <v>0.94906900328587074</v>
      </c>
      <c r="L22" s="5">
        <f>Table1[[#This Row],[在线司机数]]/Table1[[#This Row],[订单应答率]]</f>
        <v>9695.8176572417779</v>
      </c>
      <c r="M22" s="1">
        <f t="shared" si="1"/>
        <v>0.56498587263638345</v>
      </c>
      <c r="N22" s="1">
        <f t="shared" si="2"/>
        <v>0.88882803943044908</v>
      </c>
      <c r="O22" s="5">
        <f>Table1[[#This Row],[订单完成数]]/Table1[[#This Row],[司机应答数]]</f>
        <v>0.93652625504904785</v>
      </c>
      <c r="P22" s="5">
        <f>Table1[[#This Row],[订单完成数]]/Table1[[#This Row],[在线司机数]]</f>
        <v>0.52912410345577043</v>
      </c>
    </row>
    <row r="23" spans="1:16" hidden="1" x14ac:dyDescent="0.15">
      <c r="A23" t="s">
        <v>26</v>
      </c>
      <c r="B23">
        <v>1</v>
      </c>
      <c r="C23">
        <v>22</v>
      </c>
      <c r="D23">
        <v>6620</v>
      </c>
      <c r="E23">
        <v>6209</v>
      </c>
      <c r="F23">
        <v>5757</v>
      </c>
      <c r="G23">
        <v>9003</v>
      </c>
      <c r="H23" s="14">
        <f>Table1[[#This Row],[订单完成数]]/Table1[[#This Row],[在线司机数]]*45.6</f>
        <v>29.15908030656448</v>
      </c>
      <c r="I23">
        <f>SUM(F20:F23)</f>
        <v>21217</v>
      </c>
      <c r="J23" s="1">
        <f>(Table1[[#This Row],[叫单数]]-Table1[[#This Row],[司机应答数]])/Table1[[#This Row],[叫单数]]</f>
        <v>6.2084592145015105E-2</v>
      </c>
      <c r="K23" s="1">
        <f t="shared" si="0"/>
        <v>0.93791540785498484</v>
      </c>
      <c r="L23" s="5">
        <f>Table1[[#This Row],[在线司机数]]/Table1[[#This Row],[订单应答率]]</f>
        <v>9598.9466902882923</v>
      </c>
      <c r="M23" s="1">
        <f t="shared" si="1"/>
        <v>0.68965900255470403</v>
      </c>
      <c r="N23" s="1">
        <f t="shared" si="2"/>
        <v>0.86963746223564953</v>
      </c>
      <c r="O23" s="5">
        <f>Table1[[#This Row],[订单完成数]]/Table1[[#This Row],[司机应答数]]</f>
        <v>0.92720244805926877</v>
      </c>
      <c r="P23" s="5">
        <f>Table1[[#This Row],[订单完成数]]/Table1[[#This Row],[在线司机数]]</f>
        <v>0.63945351549483509</v>
      </c>
    </row>
    <row r="24" spans="1:16" hidden="1" x14ac:dyDescent="0.15">
      <c r="A24" t="s">
        <v>26</v>
      </c>
      <c r="B24">
        <v>1</v>
      </c>
      <c r="C24">
        <v>23</v>
      </c>
      <c r="D24">
        <v>4974</v>
      </c>
      <c r="E24">
        <v>4641</v>
      </c>
      <c r="F24">
        <v>4228</v>
      </c>
      <c r="G24">
        <v>8104</v>
      </c>
      <c r="H24" s="14">
        <f>Table1[[#This Row],[订单完成数]]/Table1[[#This Row],[在线司机数]]*45.6</f>
        <v>23.790325765054295</v>
      </c>
      <c r="I24">
        <f>SUM(F18:F24)</f>
        <v>32674</v>
      </c>
      <c r="J24" s="1">
        <f>(Table1[[#This Row],[叫单数]]-Table1[[#This Row],[司机应答数]])/Table1[[#This Row],[叫单数]]</f>
        <v>6.6948130277442702E-2</v>
      </c>
      <c r="K24" s="1">
        <f t="shared" si="0"/>
        <v>0.93305186972255727</v>
      </c>
      <c r="L24" s="5">
        <f>Table1[[#This Row],[在线司机数]]/Table1[[#This Row],[订单应答率]]</f>
        <v>8685.4764059469944</v>
      </c>
      <c r="M24" s="1">
        <f t="shared" si="1"/>
        <v>0.57268015794669302</v>
      </c>
      <c r="N24" s="1">
        <f t="shared" si="2"/>
        <v>0.85002010454362686</v>
      </c>
      <c r="O24" s="5">
        <f>Table1[[#This Row],[订单完成数]]/Table1[[#This Row],[司机应答数]]</f>
        <v>0.91101055806938158</v>
      </c>
      <c r="P24" s="5">
        <f>Table1[[#This Row],[订单完成数]]/Table1[[#This Row],[在线司机数]]</f>
        <v>0.52171767028627836</v>
      </c>
    </row>
    <row r="25" spans="1:16" hidden="1" x14ac:dyDescent="0.15">
      <c r="A25" t="s">
        <v>26</v>
      </c>
      <c r="B25">
        <v>1</v>
      </c>
      <c r="C25">
        <v>24</v>
      </c>
      <c r="D25">
        <v>2090</v>
      </c>
      <c r="E25">
        <v>1951</v>
      </c>
      <c r="F25">
        <v>1763</v>
      </c>
      <c r="G25">
        <v>6457</v>
      </c>
      <c r="H25" s="14">
        <f>Table1[[#This Row],[订单完成数]]/Table1[[#This Row],[在线司机数]]*45.6</f>
        <v>12.450487842651388</v>
      </c>
      <c r="I25">
        <f>SUM(F17:F25)</f>
        <v>37013</v>
      </c>
      <c r="J25" s="1">
        <f>(Table1[[#This Row],[叫单数]]-Table1[[#This Row],[司机应答数]])/Table1[[#This Row],[叫单数]]</f>
        <v>6.650717703349282E-2</v>
      </c>
      <c r="K25" s="1">
        <f t="shared" si="0"/>
        <v>0.93349282296650715</v>
      </c>
      <c r="L25" s="5">
        <f>Table1[[#This Row],[在线司机数]]/Table1[[#This Row],[订单应答率]]</f>
        <v>6917.032291132753</v>
      </c>
      <c r="M25" s="1">
        <f t="shared" si="1"/>
        <v>0.30215270249341797</v>
      </c>
      <c r="N25" s="1">
        <f t="shared" si="2"/>
        <v>0.84354066985645937</v>
      </c>
      <c r="O25" s="5">
        <f>Table1[[#This Row],[订单完成数]]/Table1[[#This Row],[司机应答数]]</f>
        <v>0.90363915940543316</v>
      </c>
      <c r="P25" s="5">
        <f>Table1[[#This Row],[订单完成数]]/Table1[[#This Row],[在线司机数]]</f>
        <v>0.27303701409323217</v>
      </c>
    </row>
    <row r="26" spans="1:16" hidden="1" x14ac:dyDescent="0.15">
      <c r="A26" t="s">
        <v>27</v>
      </c>
      <c r="B26">
        <v>2</v>
      </c>
      <c r="C26">
        <v>1</v>
      </c>
      <c r="D26">
        <v>947</v>
      </c>
      <c r="E26">
        <v>863</v>
      </c>
      <c r="F26">
        <v>782</v>
      </c>
      <c r="G26">
        <v>4279</v>
      </c>
      <c r="H26" s="14">
        <f>Table1[[#This Row],[订单完成数]]/Table1[[#This Row],[在线司机数]]*45.6</f>
        <v>8.3335358728674933</v>
      </c>
      <c r="I26">
        <f>SUM(F23:F26)</f>
        <v>12530</v>
      </c>
      <c r="J26" s="1">
        <f>(Table1[[#This Row],[叫单数]]-Table1[[#This Row],[司机应答数]])/Table1[[#This Row],[叫单数]]</f>
        <v>8.8701161562829992E-2</v>
      </c>
      <c r="K26" s="1">
        <f t="shared" si="0"/>
        <v>0.91129883843716997</v>
      </c>
      <c r="L26" s="5">
        <f>Table1[[#This Row],[在线司机数]]/Table1[[#This Row],[订单应答率]]</f>
        <v>4695.4959443800699</v>
      </c>
      <c r="M26" s="1">
        <f t="shared" si="1"/>
        <v>0.20168263612993689</v>
      </c>
      <c r="N26" s="1">
        <f t="shared" si="2"/>
        <v>0.82576557550158391</v>
      </c>
      <c r="O26" s="5">
        <f>Table1[[#This Row],[订单完成数]]/Table1[[#This Row],[司机应答数]]</f>
        <v>0.90614136732329087</v>
      </c>
      <c r="P26" s="5">
        <f>Table1[[#This Row],[订单完成数]]/Table1[[#This Row],[在线司机数]]</f>
        <v>0.18275297966814677</v>
      </c>
    </row>
    <row r="27" spans="1:16" hidden="1" x14ac:dyDescent="0.15">
      <c r="A27" t="s">
        <v>27</v>
      </c>
      <c r="B27">
        <v>2</v>
      </c>
      <c r="C27">
        <v>2</v>
      </c>
      <c r="D27">
        <v>533</v>
      </c>
      <c r="E27">
        <v>481</v>
      </c>
      <c r="F27">
        <v>431</v>
      </c>
      <c r="G27">
        <v>3134</v>
      </c>
      <c r="H27" s="14">
        <f>Table1[[#This Row],[订单完成数]]/Table1[[#This Row],[在线司机数]]*45.6</f>
        <v>6.2710912571793243</v>
      </c>
      <c r="I27">
        <f>SUM(F17:F27)</f>
        <v>38226</v>
      </c>
      <c r="J27" s="1">
        <f>(Table1[[#This Row],[叫单数]]-Table1[[#This Row],[司机应答数]])/Table1[[#This Row],[叫单数]]</f>
        <v>9.7560975609756101E-2</v>
      </c>
      <c r="K27" s="1">
        <f t="shared" si="0"/>
        <v>0.90243902439024393</v>
      </c>
      <c r="L27" s="5">
        <f>Table1[[#This Row],[在线司机数]]/Table1[[#This Row],[订单应答率]]</f>
        <v>3472.8108108108108</v>
      </c>
      <c r="M27" s="1">
        <f t="shared" si="1"/>
        <v>0.15347798340778557</v>
      </c>
      <c r="N27" s="1">
        <f t="shared" si="2"/>
        <v>0.8086303939962477</v>
      </c>
      <c r="O27" s="5">
        <f>Table1[[#This Row],[订单完成数]]/Table1[[#This Row],[司机应答数]]</f>
        <v>0.89604989604989604</v>
      </c>
      <c r="P27" s="5">
        <f>Table1[[#This Row],[订单完成数]]/Table1[[#This Row],[在线司机数]]</f>
        <v>0.13752393107849395</v>
      </c>
    </row>
    <row r="28" spans="1:16" hidden="1" x14ac:dyDescent="0.15">
      <c r="A28" t="s">
        <v>27</v>
      </c>
      <c r="B28">
        <v>2</v>
      </c>
      <c r="C28">
        <v>3</v>
      </c>
      <c r="D28">
        <v>323</v>
      </c>
      <c r="E28">
        <v>259</v>
      </c>
      <c r="F28">
        <v>228</v>
      </c>
      <c r="G28">
        <v>2679</v>
      </c>
      <c r="H28" s="14">
        <f>Table1[[#This Row],[订单完成数]]/Table1[[#This Row],[在线司机数]]*45.6</f>
        <v>3.8808510638297871</v>
      </c>
      <c r="I28">
        <f>SUM(F17:F28)</f>
        <v>38454</v>
      </c>
      <c r="J28" s="1">
        <f>(Table1[[#This Row],[叫单数]]-Table1[[#This Row],[司机应答数]])/Table1[[#This Row],[叫单数]]</f>
        <v>0.19814241486068113</v>
      </c>
      <c r="K28" s="1">
        <f t="shared" si="0"/>
        <v>0.80185758513931893</v>
      </c>
      <c r="L28" s="5">
        <f>Table1[[#This Row],[在线司机数]]/Table1[[#This Row],[订单应答率]]</f>
        <v>3340.9922779922776</v>
      </c>
      <c r="M28" s="1">
        <f t="shared" si="1"/>
        <v>9.6677864874953334E-2</v>
      </c>
      <c r="N28" s="1">
        <f t="shared" si="2"/>
        <v>0.70588235294117652</v>
      </c>
      <c r="O28" s="5">
        <f>Table1[[#This Row],[订单完成数]]/Table1[[#This Row],[司机应答数]]</f>
        <v>0.88030888030888033</v>
      </c>
      <c r="P28" s="5">
        <f>Table1[[#This Row],[订单完成数]]/Table1[[#This Row],[在线司机数]]</f>
        <v>8.5106382978723402E-2</v>
      </c>
    </row>
    <row r="29" spans="1:16" hidden="1" x14ac:dyDescent="0.15">
      <c r="A29" t="s">
        <v>27</v>
      </c>
      <c r="B29">
        <v>2</v>
      </c>
      <c r="C29">
        <v>4</v>
      </c>
      <c r="D29">
        <v>175</v>
      </c>
      <c r="E29">
        <v>139</v>
      </c>
      <c r="F29">
        <v>124</v>
      </c>
      <c r="G29">
        <v>2473</v>
      </c>
      <c r="H29" s="14">
        <f>Table1[[#This Row],[订单完成数]]/Table1[[#This Row],[在线司机数]]*45.6</f>
        <v>2.2864536999595635</v>
      </c>
      <c r="I29">
        <f>SUM(F18:F29)</f>
        <v>36002</v>
      </c>
      <c r="J29" s="1">
        <f>(Table1[[#This Row],[叫单数]]-Table1[[#This Row],[司机应答数]])/Table1[[#This Row],[叫单数]]</f>
        <v>0.20571428571428571</v>
      </c>
      <c r="K29" s="1">
        <f t="shared" si="0"/>
        <v>0.79428571428571426</v>
      </c>
      <c r="L29" s="5">
        <f>Table1[[#This Row],[在线司机数]]/Table1[[#This Row],[订单应答率]]</f>
        <v>3113.4892086330938</v>
      </c>
      <c r="M29" s="1">
        <f t="shared" si="1"/>
        <v>5.6207035988677718E-2</v>
      </c>
      <c r="N29" s="1">
        <f t="shared" si="2"/>
        <v>0.70857142857142852</v>
      </c>
      <c r="O29" s="5">
        <f>Table1[[#This Row],[订单完成数]]/Table1[[#This Row],[司机应答数]]</f>
        <v>0.8920863309352518</v>
      </c>
      <c r="P29" s="5">
        <f>Table1[[#This Row],[订单完成数]]/Table1[[#This Row],[在线司机数]]</f>
        <v>5.0141528507885162E-2</v>
      </c>
    </row>
    <row r="30" spans="1:16" hidden="1" x14ac:dyDescent="0.15">
      <c r="A30" t="s">
        <v>27</v>
      </c>
      <c r="B30">
        <v>2</v>
      </c>
      <c r="C30">
        <v>5</v>
      </c>
      <c r="D30">
        <v>163</v>
      </c>
      <c r="E30">
        <v>117</v>
      </c>
      <c r="F30">
        <v>106</v>
      </c>
      <c r="G30">
        <v>2672</v>
      </c>
      <c r="H30" s="14">
        <f>Table1[[#This Row],[订单完成数]]/Table1[[#This Row],[在线司机数]]*45.6</f>
        <v>1.8089820359281439</v>
      </c>
      <c r="I30">
        <f>SUM(F21:F30)</f>
        <v>23568</v>
      </c>
      <c r="J30" s="1">
        <f>(Table1[[#This Row],[叫单数]]-Table1[[#This Row],[司机应答数]])/Table1[[#This Row],[叫单数]]</f>
        <v>0.2822085889570552</v>
      </c>
      <c r="K30" s="1">
        <f t="shared" si="0"/>
        <v>0.71779141104294475</v>
      </c>
      <c r="L30" s="5">
        <f>Table1[[#This Row],[在线司机数]]/Table1[[#This Row],[订单应答率]]</f>
        <v>3722.5299145299145</v>
      </c>
      <c r="M30" s="1">
        <f t="shared" si="1"/>
        <v>4.3787425149700597E-2</v>
      </c>
      <c r="N30" s="1">
        <f t="shared" si="2"/>
        <v>0.65030674846625769</v>
      </c>
      <c r="O30" s="5">
        <f>Table1[[#This Row],[订单完成数]]/Table1[[#This Row],[司机应答数]]</f>
        <v>0.90598290598290598</v>
      </c>
      <c r="P30" s="5">
        <f>Table1[[#This Row],[订单完成数]]/Table1[[#This Row],[在线司机数]]</f>
        <v>3.9670658682634731E-2</v>
      </c>
    </row>
    <row r="31" spans="1:16" hidden="1" x14ac:dyDescent="0.15">
      <c r="A31" t="s">
        <v>27</v>
      </c>
      <c r="B31">
        <v>2</v>
      </c>
      <c r="C31">
        <v>6</v>
      </c>
      <c r="D31">
        <v>211</v>
      </c>
      <c r="E31">
        <v>117</v>
      </c>
      <c r="F31">
        <v>92</v>
      </c>
      <c r="G31">
        <v>3257</v>
      </c>
      <c r="H31" s="14">
        <f>Table1[[#This Row],[订单完成数]]/Table1[[#This Row],[在线司机数]]*45.6</f>
        <v>1.2880564937058643</v>
      </c>
      <c r="I31">
        <f>SUM(F27:F31)</f>
        <v>981</v>
      </c>
      <c r="J31" s="1">
        <f>(Table1[[#This Row],[叫单数]]-Table1[[#This Row],[司机应答数]])/Table1[[#This Row],[叫单数]]</f>
        <v>0.44549763033175355</v>
      </c>
      <c r="K31" s="1">
        <f t="shared" si="0"/>
        <v>0.5545023696682464</v>
      </c>
      <c r="L31" s="5">
        <f>Table1[[#This Row],[在线司机数]]/Table1[[#This Row],[订单应答率]]</f>
        <v>5873.735042735043</v>
      </c>
      <c r="M31" s="1">
        <f t="shared" si="1"/>
        <v>3.5922628185446732E-2</v>
      </c>
      <c r="N31" s="1">
        <f t="shared" si="2"/>
        <v>0.43601895734597157</v>
      </c>
      <c r="O31" s="5">
        <f>Table1[[#This Row],[订单完成数]]/Table1[[#This Row],[司机应答数]]</f>
        <v>0.78632478632478631</v>
      </c>
      <c r="P31" s="5">
        <f>Table1[[#This Row],[订单完成数]]/Table1[[#This Row],[在线司机数]]</f>
        <v>2.8246852932146148E-2</v>
      </c>
    </row>
    <row r="32" spans="1:16" hidden="1" x14ac:dyDescent="0.15">
      <c r="A32" t="s">
        <v>27</v>
      </c>
      <c r="B32">
        <v>2</v>
      </c>
      <c r="C32">
        <v>7</v>
      </c>
      <c r="D32">
        <v>1214</v>
      </c>
      <c r="E32">
        <v>952</v>
      </c>
      <c r="F32">
        <v>876</v>
      </c>
      <c r="G32">
        <v>5043</v>
      </c>
      <c r="H32" s="14">
        <f>Table1[[#This Row],[订单完成数]]/Table1[[#This Row],[在线司机数]]*45.6</f>
        <v>7.9209994051160022</v>
      </c>
      <c r="I32">
        <f>SUM(F21:F32)</f>
        <v>24536</v>
      </c>
      <c r="J32" s="1">
        <f>(Table1[[#This Row],[叫单数]]-Table1[[#This Row],[司机应答数]])/Table1[[#This Row],[叫单数]]</f>
        <v>0.21581548599670511</v>
      </c>
      <c r="K32" s="1">
        <f t="shared" si="0"/>
        <v>0.78418451400329492</v>
      </c>
      <c r="L32" s="5">
        <f>Table1[[#This Row],[在线司机数]]/Table1[[#This Row],[订单应答率]]</f>
        <v>6430.8844537815121</v>
      </c>
      <c r="M32" s="1">
        <f t="shared" si="1"/>
        <v>0.18877652191156058</v>
      </c>
      <c r="N32" s="1">
        <f t="shared" si="2"/>
        <v>0.7215815485996705</v>
      </c>
      <c r="O32" s="5">
        <f>Table1[[#This Row],[订单完成数]]/Table1[[#This Row],[司机应答数]]</f>
        <v>0.92016806722689071</v>
      </c>
      <c r="P32" s="5">
        <f>Table1[[#This Row],[订单完成数]]/Table1[[#This Row],[在线司机数]]</f>
        <v>0.17370612730517548</v>
      </c>
    </row>
    <row r="33" spans="1:16" hidden="1" x14ac:dyDescent="0.15">
      <c r="A33" t="s">
        <v>27</v>
      </c>
      <c r="B33">
        <v>2</v>
      </c>
      <c r="C33">
        <v>8</v>
      </c>
      <c r="D33">
        <v>5423</v>
      </c>
      <c r="E33">
        <v>3751</v>
      </c>
      <c r="F33">
        <v>3435</v>
      </c>
      <c r="G33">
        <v>6759</v>
      </c>
      <c r="H33" s="14">
        <f>Table1[[#This Row],[订单完成数]]/Table1[[#This Row],[在线司机数]]*45.6</f>
        <v>23.174434087882823</v>
      </c>
      <c r="I33">
        <f>SUM(F22:F33)</f>
        <v>22691</v>
      </c>
      <c r="J33" s="1">
        <f>(Table1[[#This Row],[叫单数]]-Table1[[#This Row],[司机应答数]])/Table1[[#This Row],[叫单数]]</f>
        <v>0.30831643002028397</v>
      </c>
      <c r="K33" s="1">
        <f t="shared" si="0"/>
        <v>0.69168356997971603</v>
      </c>
      <c r="L33" s="5">
        <f>Table1[[#This Row],[在线司机数]]/Table1[[#This Row],[订单应答率]]</f>
        <v>9771.8093841642221</v>
      </c>
      <c r="M33" s="1">
        <f t="shared" si="1"/>
        <v>0.55496375203432458</v>
      </c>
      <c r="N33" s="1">
        <f t="shared" si="2"/>
        <v>0.63341323990411214</v>
      </c>
      <c r="O33" s="5">
        <f>Table1[[#This Row],[订单完成数]]/Table1[[#This Row],[司机应答数]]</f>
        <v>0.91575579845374566</v>
      </c>
      <c r="P33" s="5">
        <f>Table1[[#This Row],[订单完成数]]/Table1[[#This Row],[在线司机数]]</f>
        <v>0.50821127385707943</v>
      </c>
    </row>
    <row r="34" spans="1:16" hidden="1" x14ac:dyDescent="0.15">
      <c r="A34" t="s">
        <v>27</v>
      </c>
      <c r="B34">
        <v>2</v>
      </c>
      <c r="C34">
        <v>9</v>
      </c>
      <c r="D34">
        <v>11555</v>
      </c>
      <c r="E34">
        <v>6021</v>
      </c>
      <c r="F34">
        <v>5464</v>
      </c>
      <c r="G34">
        <v>7343</v>
      </c>
      <c r="H34" s="14">
        <f>Table1[[#This Row],[订单完成数]]/Table1[[#This Row],[在线司机数]]*45.6</f>
        <v>33.931417676698899</v>
      </c>
      <c r="I34">
        <f>SUM(F31:F34)</f>
        <v>9867</v>
      </c>
      <c r="J34" s="1">
        <f>(Table1[[#This Row],[叫单数]]-Table1[[#This Row],[司机应答数]])/Table1[[#This Row],[叫单数]]</f>
        <v>0.47892687148420598</v>
      </c>
      <c r="K34" s="1">
        <f t="shared" ref="K34:K65" si="3">E34/D34</f>
        <v>0.52107312851579402</v>
      </c>
      <c r="L34" s="5">
        <f>Table1[[#This Row],[在线司机数]]/Table1[[#This Row],[订单应答率]]</f>
        <v>14092.071914964292</v>
      </c>
      <c r="M34" s="1">
        <f t="shared" ref="M34:M65" si="4">E34/G34</f>
        <v>0.81996459212855777</v>
      </c>
      <c r="N34" s="1">
        <f t="shared" ref="N34:N65" si="5">F34/D34</f>
        <v>0.47286888792730419</v>
      </c>
      <c r="O34" s="5">
        <f>Table1[[#This Row],[订单完成数]]/Table1[[#This Row],[司机应答数]]</f>
        <v>0.90749045009134699</v>
      </c>
      <c r="P34" s="5">
        <f>Table1[[#This Row],[订单完成数]]/Table1[[#This Row],[在线司机数]]</f>
        <v>0.74411003676971266</v>
      </c>
    </row>
    <row r="35" spans="1:16" hidden="1" x14ac:dyDescent="0.15">
      <c r="A35" t="s">
        <v>27</v>
      </c>
      <c r="B35">
        <v>2</v>
      </c>
      <c r="C35">
        <v>10</v>
      </c>
      <c r="D35">
        <v>8941</v>
      </c>
      <c r="E35">
        <v>6093</v>
      </c>
      <c r="F35">
        <v>5534</v>
      </c>
      <c r="G35">
        <v>7516</v>
      </c>
      <c r="H35" s="14">
        <f>Table1[[#This Row],[订单完成数]]/Table1[[#This Row],[在线司机数]]*45.6</f>
        <v>33.575093134646089</v>
      </c>
      <c r="I35">
        <f t="shared" ref="I35:I49" si="6">SUM(F24:F35)</f>
        <v>23063</v>
      </c>
      <c r="J35" s="1">
        <f>(Table1[[#This Row],[叫单数]]-Table1[[#This Row],[司机应答数]])/Table1[[#This Row],[叫单数]]</f>
        <v>0.31853260261715693</v>
      </c>
      <c r="K35" s="1">
        <f t="shared" si="3"/>
        <v>0.68146739738284312</v>
      </c>
      <c r="L35" s="5">
        <f>Table1[[#This Row],[在线司机数]]/Table1[[#This Row],[订单应答率]]</f>
        <v>11029.140981454128</v>
      </c>
      <c r="M35" s="1">
        <f t="shared" si="4"/>
        <v>0.81067056945183613</v>
      </c>
      <c r="N35" s="1">
        <f t="shared" si="5"/>
        <v>0.61894642657420873</v>
      </c>
      <c r="O35" s="5">
        <f>Table1[[#This Row],[订单完成数]]/Table1[[#This Row],[司机应答数]]</f>
        <v>0.90825537502051534</v>
      </c>
      <c r="P35" s="5">
        <f>Table1[[#This Row],[订单完成数]]/Table1[[#This Row],[在线司机数]]</f>
        <v>0.73629590207557216</v>
      </c>
    </row>
    <row r="36" spans="1:16" hidden="1" x14ac:dyDescent="0.15">
      <c r="A36" t="s">
        <v>27</v>
      </c>
      <c r="B36">
        <v>2</v>
      </c>
      <c r="C36">
        <v>11</v>
      </c>
      <c r="D36">
        <v>4483</v>
      </c>
      <c r="E36">
        <v>3917</v>
      </c>
      <c r="F36">
        <v>3620</v>
      </c>
      <c r="G36">
        <v>7514</v>
      </c>
      <c r="H36" s="14">
        <f>Table1[[#This Row],[订单完成数]]/Table1[[#This Row],[在线司机数]]*45.6</f>
        <v>21.968591961671546</v>
      </c>
      <c r="I36">
        <f t="shared" si="6"/>
        <v>22455</v>
      </c>
      <c r="J36" s="1">
        <f>(Table1[[#This Row],[叫单数]]-Table1[[#This Row],[司机应答数]])/Table1[[#This Row],[叫单数]]</f>
        <v>0.12625474012937765</v>
      </c>
      <c r="K36" s="1">
        <f t="shared" si="3"/>
        <v>0.87374525987062235</v>
      </c>
      <c r="L36" s="5">
        <f>Table1[[#This Row],[在线司机数]]/Table1[[#This Row],[订单应答率]]</f>
        <v>8599.7605310186373</v>
      </c>
      <c r="M36" s="1">
        <f t="shared" si="4"/>
        <v>0.52129358530742609</v>
      </c>
      <c r="N36" s="1">
        <f t="shared" si="5"/>
        <v>0.80749498103948247</v>
      </c>
      <c r="O36" s="5">
        <f>Table1[[#This Row],[订单完成数]]/Table1[[#This Row],[司机应答数]]</f>
        <v>0.92417666581567526</v>
      </c>
      <c r="P36" s="5">
        <f>Table1[[#This Row],[订单完成数]]/Table1[[#This Row],[在线司机数]]</f>
        <v>0.48176736758051636</v>
      </c>
    </row>
    <row r="37" spans="1:16" hidden="1" x14ac:dyDescent="0.15">
      <c r="A37" t="s">
        <v>27</v>
      </c>
      <c r="B37">
        <v>2</v>
      </c>
      <c r="C37">
        <v>12</v>
      </c>
      <c r="D37">
        <v>3664</v>
      </c>
      <c r="E37">
        <v>3390</v>
      </c>
      <c r="F37">
        <v>3125</v>
      </c>
      <c r="G37">
        <v>7338</v>
      </c>
      <c r="H37" s="14">
        <f>Table1[[#This Row],[订单完成数]]/Table1[[#This Row],[在线司机数]]*45.6</f>
        <v>19.419460343417825</v>
      </c>
      <c r="I37">
        <f t="shared" si="6"/>
        <v>23817</v>
      </c>
      <c r="J37" s="1">
        <f>(Table1[[#This Row],[叫单数]]-Table1[[#This Row],[司机应答数]])/Table1[[#This Row],[叫单数]]</f>
        <v>7.4781659388646282E-2</v>
      </c>
      <c r="K37" s="1">
        <f t="shared" si="3"/>
        <v>0.92521834061135366</v>
      </c>
      <c r="L37" s="5">
        <f>Table1[[#This Row],[在线司机数]]/Table1[[#This Row],[订单应答率]]</f>
        <v>7931.1008849557529</v>
      </c>
      <c r="M37" s="1">
        <f t="shared" si="4"/>
        <v>0.46197874080130824</v>
      </c>
      <c r="N37" s="1">
        <f t="shared" si="5"/>
        <v>0.85289301310043664</v>
      </c>
      <c r="O37" s="5">
        <f>Table1[[#This Row],[订单完成数]]/Table1[[#This Row],[司机应答数]]</f>
        <v>0.92182890855457222</v>
      </c>
      <c r="P37" s="5">
        <f>Table1[[#This Row],[订单完成数]]/Table1[[#This Row],[在线司机数]]</f>
        <v>0.42586535840828565</v>
      </c>
    </row>
    <row r="38" spans="1:16" hidden="1" x14ac:dyDescent="0.15">
      <c r="A38" t="s">
        <v>27</v>
      </c>
      <c r="B38">
        <v>2</v>
      </c>
      <c r="C38">
        <v>13</v>
      </c>
      <c r="D38">
        <v>3386</v>
      </c>
      <c r="E38">
        <v>3120</v>
      </c>
      <c r="F38">
        <v>2886</v>
      </c>
      <c r="G38">
        <v>6774</v>
      </c>
      <c r="H38" s="14">
        <f>Table1[[#This Row],[订单完成数]]/Table1[[#This Row],[在线司机数]]*45.6</f>
        <v>19.427457927369353</v>
      </c>
      <c r="I38">
        <f t="shared" si="6"/>
        <v>25921</v>
      </c>
      <c r="J38" s="1">
        <f>(Table1[[#This Row],[叫单数]]-Table1[[#This Row],[司机应答数]])/Table1[[#This Row],[叫单数]]</f>
        <v>7.8558771411695219E-2</v>
      </c>
      <c r="K38" s="1">
        <f t="shared" si="3"/>
        <v>0.92144122858830479</v>
      </c>
      <c r="L38" s="5">
        <f>Table1[[#This Row],[在线司机数]]/Table1[[#This Row],[订单应答率]]</f>
        <v>7351.5269230769227</v>
      </c>
      <c r="M38" s="1">
        <f t="shared" si="4"/>
        <v>0.46058458813108943</v>
      </c>
      <c r="N38" s="1">
        <f t="shared" si="5"/>
        <v>0.85233313644418196</v>
      </c>
      <c r="O38" s="5">
        <f>Table1[[#This Row],[订单完成数]]/Table1[[#This Row],[司机应答数]]</f>
        <v>0.92500000000000004</v>
      </c>
      <c r="P38" s="5">
        <f>Table1[[#This Row],[订单完成数]]/Table1[[#This Row],[在线司机数]]</f>
        <v>0.42604074402125774</v>
      </c>
    </row>
    <row r="39" spans="1:16" hidden="1" x14ac:dyDescent="0.15">
      <c r="A39" t="s">
        <v>27</v>
      </c>
      <c r="B39">
        <v>2</v>
      </c>
      <c r="C39">
        <v>14</v>
      </c>
      <c r="D39">
        <v>4303</v>
      </c>
      <c r="E39">
        <v>3950</v>
      </c>
      <c r="F39">
        <v>3614</v>
      </c>
      <c r="G39">
        <v>6512</v>
      </c>
      <c r="H39" s="14">
        <f>Table1[[#This Row],[订单完成数]]/Table1[[#This Row],[在线司机数]]*45.6</f>
        <v>25.306879606879605</v>
      </c>
      <c r="I39">
        <f t="shared" si="6"/>
        <v>29104</v>
      </c>
      <c r="J39" s="1">
        <f>(Table1[[#This Row],[叫单数]]-Table1[[#This Row],[司机应答数]])/Table1[[#This Row],[叫单数]]</f>
        <v>8.2035788984429467E-2</v>
      </c>
      <c r="K39" s="1">
        <f t="shared" si="3"/>
        <v>0.91796421101557057</v>
      </c>
      <c r="L39" s="5">
        <f>Table1[[#This Row],[在线司机数]]/Table1[[#This Row],[订单应答率]]</f>
        <v>7093.958481012658</v>
      </c>
      <c r="M39" s="1">
        <f t="shared" si="4"/>
        <v>0.60657248157248156</v>
      </c>
      <c r="N39" s="1">
        <f t="shared" si="5"/>
        <v>0.83987915407854985</v>
      </c>
      <c r="O39" s="5">
        <f>Table1[[#This Row],[订单完成数]]/Table1[[#This Row],[司机应答数]]</f>
        <v>0.91493670886075951</v>
      </c>
      <c r="P39" s="5">
        <f>Table1[[#This Row],[订单完成数]]/Table1[[#This Row],[在线司机数]]</f>
        <v>0.55497542997542992</v>
      </c>
    </row>
    <row r="40" spans="1:16" hidden="1" x14ac:dyDescent="0.15">
      <c r="A40" t="s">
        <v>27</v>
      </c>
      <c r="B40">
        <v>2</v>
      </c>
      <c r="C40">
        <v>15</v>
      </c>
      <c r="D40">
        <v>3776</v>
      </c>
      <c r="E40">
        <v>3506</v>
      </c>
      <c r="F40">
        <v>3164</v>
      </c>
      <c r="G40">
        <v>6744</v>
      </c>
      <c r="H40" s="14">
        <f>Table1[[#This Row],[订单完成数]]/Table1[[#This Row],[在线司机数]]*45.6</f>
        <v>21.393594306049824</v>
      </c>
      <c r="I40">
        <f t="shared" si="6"/>
        <v>32040</v>
      </c>
      <c r="J40" s="1">
        <f>(Table1[[#This Row],[叫单数]]-Table1[[#This Row],[司机应答数]])/Table1[[#This Row],[叫单数]]</f>
        <v>7.1504237288135597E-2</v>
      </c>
      <c r="K40" s="1">
        <f t="shared" si="3"/>
        <v>0.9284957627118644</v>
      </c>
      <c r="L40" s="5">
        <f>Table1[[#This Row],[在线司机数]]/Table1[[#This Row],[订单应答率]]</f>
        <v>7263.3610952652598</v>
      </c>
      <c r="M40" s="1">
        <f t="shared" si="4"/>
        <v>0.5198695136417556</v>
      </c>
      <c r="N40" s="1">
        <f t="shared" si="5"/>
        <v>0.83792372881355937</v>
      </c>
      <c r="O40" s="5">
        <f>Table1[[#This Row],[订单完成数]]/Table1[[#This Row],[司机应答数]]</f>
        <v>0.90245293782087854</v>
      </c>
      <c r="P40" s="5">
        <f>Table1[[#This Row],[订单完成数]]/Table1[[#This Row],[在线司机数]]</f>
        <v>0.46915776986951363</v>
      </c>
    </row>
    <row r="41" spans="1:16" hidden="1" x14ac:dyDescent="0.15">
      <c r="A41" t="s">
        <v>27</v>
      </c>
      <c r="B41">
        <v>2</v>
      </c>
      <c r="C41">
        <v>16</v>
      </c>
      <c r="D41">
        <v>3696</v>
      </c>
      <c r="E41">
        <v>3414</v>
      </c>
      <c r="F41">
        <v>3083</v>
      </c>
      <c r="G41">
        <v>7020</v>
      </c>
      <c r="H41" s="14">
        <f>Table1[[#This Row],[订单完成数]]/Table1[[#This Row],[在线司机数]]*45.6</f>
        <v>20.026324786324789</v>
      </c>
      <c r="I41">
        <f t="shared" si="6"/>
        <v>34999</v>
      </c>
      <c r="J41" s="1">
        <f>(Table1[[#This Row],[叫单数]]-Table1[[#This Row],[司机应答数]])/Table1[[#This Row],[叫单数]]</f>
        <v>7.6298701298701296E-2</v>
      </c>
      <c r="K41" s="1">
        <f t="shared" si="3"/>
        <v>0.92370129870129869</v>
      </c>
      <c r="L41" s="5">
        <f>Table1[[#This Row],[在线司机数]]/Table1[[#This Row],[订单应答率]]</f>
        <v>7599.8594024604572</v>
      </c>
      <c r="M41" s="1">
        <f t="shared" si="4"/>
        <v>0.48632478632478632</v>
      </c>
      <c r="N41" s="1">
        <f t="shared" si="5"/>
        <v>0.83414502164502169</v>
      </c>
      <c r="O41" s="5">
        <f>Table1[[#This Row],[订单完成数]]/Table1[[#This Row],[司机应答数]]</f>
        <v>0.9030462800234329</v>
      </c>
      <c r="P41" s="5">
        <f>Table1[[#This Row],[订单完成数]]/Table1[[#This Row],[在线司机数]]</f>
        <v>0.43917378917378919</v>
      </c>
    </row>
    <row r="42" spans="1:16" hidden="1" x14ac:dyDescent="0.15">
      <c r="A42" t="s">
        <v>27</v>
      </c>
      <c r="B42">
        <v>2</v>
      </c>
      <c r="C42">
        <v>17</v>
      </c>
      <c r="D42">
        <v>4217</v>
      </c>
      <c r="E42">
        <v>3878</v>
      </c>
      <c r="F42">
        <v>3466</v>
      </c>
      <c r="G42">
        <v>7378</v>
      </c>
      <c r="H42" s="14">
        <f>Table1[[#This Row],[订单完成数]]/Table1[[#This Row],[在线司机数]]*45.6</f>
        <v>21.421740309026838</v>
      </c>
      <c r="I42">
        <f t="shared" si="6"/>
        <v>38359</v>
      </c>
      <c r="J42" s="1">
        <f>(Table1[[#This Row],[叫单数]]-Table1[[#This Row],[司机应答数]])/Table1[[#This Row],[叫单数]]</f>
        <v>8.0388902063078013E-2</v>
      </c>
      <c r="K42" s="1">
        <f t="shared" si="3"/>
        <v>0.91961109793692197</v>
      </c>
      <c r="L42" s="5">
        <f>Table1[[#This Row],[在线司机数]]/Table1[[#This Row],[订单应答率]]</f>
        <v>8022.9566787003614</v>
      </c>
      <c r="M42" s="1">
        <f t="shared" si="4"/>
        <v>0.52561669829222013</v>
      </c>
      <c r="N42" s="1">
        <f t="shared" si="5"/>
        <v>0.82191131135878581</v>
      </c>
      <c r="O42" s="5">
        <f>Table1[[#This Row],[订单完成数]]/Table1[[#This Row],[司机应答数]]</f>
        <v>0.89375966993295508</v>
      </c>
      <c r="P42" s="5">
        <f>Table1[[#This Row],[订单完成数]]/Table1[[#This Row],[在线司机数]]</f>
        <v>0.46977500677690431</v>
      </c>
    </row>
    <row r="43" spans="1:16" hidden="1" x14ac:dyDescent="0.15">
      <c r="A43" t="s">
        <v>27</v>
      </c>
      <c r="B43">
        <v>2</v>
      </c>
      <c r="C43">
        <v>18</v>
      </c>
      <c r="D43">
        <v>5800</v>
      </c>
      <c r="E43">
        <v>5059</v>
      </c>
      <c r="F43">
        <v>4599</v>
      </c>
      <c r="G43">
        <v>8398</v>
      </c>
      <c r="H43" s="14">
        <f>Table1[[#This Row],[订单完成数]]/Table1[[#This Row],[在线司机数]]*45.6</f>
        <v>24.971945701357466</v>
      </c>
      <c r="I43">
        <f t="shared" si="6"/>
        <v>42866</v>
      </c>
      <c r="J43" s="1">
        <f>(Table1[[#This Row],[叫单数]]-Table1[[#This Row],[司机应答数]])/Table1[[#This Row],[叫单数]]</f>
        <v>0.12775862068965518</v>
      </c>
      <c r="K43" s="1">
        <f t="shared" si="3"/>
        <v>0.87224137931034484</v>
      </c>
      <c r="L43" s="5">
        <f>Table1[[#This Row],[在线司机数]]/Table1[[#This Row],[订单应答率]]</f>
        <v>9628.0687882980819</v>
      </c>
      <c r="M43" s="1">
        <f t="shared" si="4"/>
        <v>0.60240533460347701</v>
      </c>
      <c r="N43" s="1">
        <f t="shared" si="5"/>
        <v>0.79293103448275859</v>
      </c>
      <c r="O43" s="5">
        <f>Table1[[#This Row],[订单完成数]]/Table1[[#This Row],[司机应答数]]</f>
        <v>0.90907293931607036</v>
      </c>
      <c r="P43" s="5">
        <f>Table1[[#This Row],[订单完成数]]/Table1[[#This Row],[在线司机数]]</f>
        <v>0.54763038818766374</v>
      </c>
    </row>
    <row r="44" spans="1:16" hidden="1" x14ac:dyDescent="0.15">
      <c r="A44" t="s">
        <v>27</v>
      </c>
      <c r="B44">
        <v>2</v>
      </c>
      <c r="C44">
        <v>19</v>
      </c>
      <c r="D44">
        <v>7538</v>
      </c>
      <c r="E44">
        <v>6261</v>
      </c>
      <c r="F44">
        <v>5651</v>
      </c>
      <c r="G44">
        <v>8631</v>
      </c>
      <c r="H44" s="14">
        <f>Table1[[#This Row],[订单完成数]]/Table1[[#This Row],[在线司机数]]*45.6</f>
        <v>29.855822036843939</v>
      </c>
      <c r="I44">
        <f t="shared" si="6"/>
        <v>47641</v>
      </c>
      <c r="J44" s="1">
        <f>(Table1[[#This Row],[叫单数]]-Table1[[#This Row],[司机应答数]])/Table1[[#This Row],[叫单数]]</f>
        <v>0.1694083311223136</v>
      </c>
      <c r="K44" s="1">
        <f t="shared" si="3"/>
        <v>0.83059166887768643</v>
      </c>
      <c r="L44" s="5">
        <f>Table1[[#This Row],[在线司机数]]/Table1[[#This Row],[订单应答率]]</f>
        <v>10391.387637757547</v>
      </c>
      <c r="M44" s="1">
        <f t="shared" si="4"/>
        <v>0.7254084115397984</v>
      </c>
      <c r="N44" s="1">
        <f t="shared" si="5"/>
        <v>0.74966834704165564</v>
      </c>
      <c r="O44" s="5">
        <f>Table1[[#This Row],[订单完成数]]/Table1[[#This Row],[司机应答数]]</f>
        <v>0.90257147420539852</v>
      </c>
      <c r="P44" s="5">
        <f>Table1[[#This Row],[订单完成数]]/Table1[[#This Row],[在线司机数]]</f>
        <v>0.6547329394044723</v>
      </c>
    </row>
    <row r="45" spans="1:16" hidden="1" x14ac:dyDescent="0.15">
      <c r="A45" t="s">
        <v>27</v>
      </c>
      <c r="B45">
        <v>2</v>
      </c>
      <c r="C45">
        <v>20</v>
      </c>
      <c r="D45">
        <v>6623</v>
      </c>
      <c r="E45">
        <v>6084</v>
      </c>
      <c r="F45">
        <v>5572</v>
      </c>
      <c r="G45">
        <v>8778</v>
      </c>
      <c r="H45" s="14">
        <f>Table1[[#This Row],[订单完成数]]/Table1[[#This Row],[在线司机数]]*45.6</f>
        <v>28.945454545454545</v>
      </c>
      <c r="I45">
        <f t="shared" si="6"/>
        <v>49778</v>
      </c>
      <c r="J45" s="1">
        <f>(Table1[[#This Row],[叫单数]]-Table1[[#This Row],[司机应答数]])/Table1[[#This Row],[叫单数]]</f>
        <v>8.1383059036690325E-2</v>
      </c>
      <c r="K45" s="1">
        <f t="shared" si="3"/>
        <v>0.9186169409633097</v>
      </c>
      <c r="L45" s="5">
        <f>Table1[[#This Row],[在线司机数]]/Table1[[#This Row],[订单应答率]]</f>
        <v>9555.6696252465481</v>
      </c>
      <c r="M45" s="1">
        <f t="shared" si="4"/>
        <v>0.69309637730690365</v>
      </c>
      <c r="N45" s="1">
        <f t="shared" si="5"/>
        <v>0.84131058432734407</v>
      </c>
      <c r="O45" s="5">
        <f>Table1[[#This Row],[订单完成数]]/Table1[[#This Row],[司机应答数]]</f>
        <v>0.91584483892176205</v>
      </c>
      <c r="P45" s="5">
        <f>Table1[[#This Row],[订单完成数]]/Table1[[#This Row],[在线司机数]]</f>
        <v>0.63476874003189787</v>
      </c>
    </row>
    <row r="46" spans="1:16" hidden="1" x14ac:dyDescent="0.15">
      <c r="A46" t="s">
        <v>27</v>
      </c>
      <c r="B46">
        <v>2</v>
      </c>
      <c r="C46">
        <v>21</v>
      </c>
      <c r="D46">
        <v>5886</v>
      </c>
      <c r="E46">
        <v>5577</v>
      </c>
      <c r="F46">
        <v>5164</v>
      </c>
      <c r="G46">
        <v>8789</v>
      </c>
      <c r="H46" s="14">
        <f>Table1[[#This Row],[订单完成数]]/Table1[[#This Row],[在线司机数]]*45.6</f>
        <v>26.792399590397089</v>
      </c>
      <c r="I46">
        <f t="shared" si="6"/>
        <v>49478</v>
      </c>
      <c r="J46" s="1">
        <f>(Table1[[#This Row],[叫单数]]-Table1[[#This Row],[司机应答数]])/Table1[[#This Row],[叫单数]]</f>
        <v>5.2497451580020386E-2</v>
      </c>
      <c r="K46" s="1">
        <f t="shared" si="3"/>
        <v>0.94750254841997961</v>
      </c>
      <c r="L46" s="5">
        <f>Table1[[#This Row],[在线司机数]]/Table1[[#This Row],[订单应答率]]</f>
        <v>9275.9644970414211</v>
      </c>
      <c r="M46" s="1">
        <f t="shared" si="4"/>
        <v>0.63454317897371715</v>
      </c>
      <c r="N46" s="1">
        <f t="shared" si="5"/>
        <v>0.87733605164797823</v>
      </c>
      <c r="O46" s="5">
        <f>Table1[[#This Row],[订单完成数]]/Table1[[#This Row],[司机应答数]]</f>
        <v>0.92594584902277211</v>
      </c>
      <c r="P46" s="5">
        <f>Table1[[#This Row],[订单完成数]]/Table1[[#This Row],[在线司机数]]</f>
        <v>0.58755262259642738</v>
      </c>
    </row>
    <row r="47" spans="1:16" hidden="1" x14ac:dyDescent="0.15">
      <c r="A47" t="s">
        <v>27</v>
      </c>
      <c r="B47">
        <v>2</v>
      </c>
      <c r="C47">
        <v>22</v>
      </c>
      <c r="D47">
        <v>7771</v>
      </c>
      <c r="E47">
        <v>6462</v>
      </c>
      <c r="F47">
        <v>5941</v>
      </c>
      <c r="G47">
        <v>8440</v>
      </c>
      <c r="H47" s="14">
        <f>Table1[[#This Row],[订单完成数]]/Table1[[#This Row],[在线司机数]]*45.6</f>
        <v>32.09829383886256</v>
      </c>
      <c r="I47">
        <f t="shared" si="6"/>
        <v>49885</v>
      </c>
      <c r="J47" s="1">
        <f>(Table1[[#This Row],[叫单数]]-Table1[[#This Row],[司机应答数]])/Table1[[#This Row],[叫单数]]</f>
        <v>0.16844678934500065</v>
      </c>
      <c r="K47" s="1">
        <f t="shared" si="3"/>
        <v>0.83155321065499932</v>
      </c>
      <c r="L47" s="5">
        <f>Table1[[#This Row],[在线司机数]]/Table1[[#This Row],[订单应答率]]</f>
        <v>10149.681213246673</v>
      </c>
      <c r="M47" s="1">
        <f t="shared" si="4"/>
        <v>0.76563981042654028</v>
      </c>
      <c r="N47" s="1">
        <f t="shared" si="5"/>
        <v>0.76450907219148112</v>
      </c>
      <c r="O47" s="5">
        <f>Table1[[#This Row],[订单完成数]]/Table1[[#This Row],[司机应答数]]</f>
        <v>0.91937480656143611</v>
      </c>
      <c r="P47" s="5">
        <f>Table1[[#This Row],[订单完成数]]/Table1[[#This Row],[在线司机数]]</f>
        <v>0.70390995260663503</v>
      </c>
    </row>
    <row r="48" spans="1:16" hidden="1" x14ac:dyDescent="0.15">
      <c r="A48" t="s">
        <v>27</v>
      </c>
      <c r="B48">
        <v>2</v>
      </c>
      <c r="C48">
        <v>23</v>
      </c>
      <c r="D48">
        <v>6972</v>
      </c>
      <c r="E48">
        <v>5018</v>
      </c>
      <c r="F48">
        <v>4492</v>
      </c>
      <c r="G48">
        <v>7661</v>
      </c>
      <c r="H48" s="14">
        <f>Table1[[#This Row],[订单完成数]]/Table1[[#This Row],[在线司机数]]*45.6</f>
        <v>26.737397206630988</v>
      </c>
      <c r="I48">
        <f t="shared" si="6"/>
        <v>50757</v>
      </c>
      <c r="J48" s="1">
        <f>(Table1[[#This Row],[叫单数]]-Table1[[#This Row],[司机应答数]])/Table1[[#This Row],[叫单数]]</f>
        <v>0.28026391279403329</v>
      </c>
      <c r="K48" s="1">
        <f t="shared" si="3"/>
        <v>0.71973608720596671</v>
      </c>
      <c r="L48" s="5">
        <f>Table1[[#This Row],[在线司机数]]/Table1[[#This Row],[订单应答率]]</f>
        <v>10644.179354324433</v>
      </c>
      <c r="M48" s="1">
        <f t="shared" si="4"/>
        <v>0.65500587390680065</v>
      </c>
      <c r="N48" s="1">
        <f t="shared" si="5"/>
        <v>0.64429145152036715</v>
      </c>
      <c r="O48" s="5">
        <f>Table1[[#This Row],[订单完成数]]/Table1[[#This Row],[司机应答数]]</f>
        <v>0.89517736149860505</v>
      </c>
      <c r="P48" s="5">
        <f>Table1[[#This Row],[订单完成数]]/Table1[[#This Row],[在线司机数]]</f>
        <v>0.58634642996997777</v>
      </c>
    </row>
    <row r="49" spans="1:16" hidden="1" x14ac:dyDescent="0.15">
      <c r="A49" t="s">
        <v>27</v>
      </c>
      <c r="B49">
        <v>2</v>
      </c>
      <c r="C49">
        <v>24</v>
      </c>
      <c r="D49">
        <v>2646</v>
      </c>
      <c r="E49">
        <v>2301</v>
      </c>
      <c r="F49">
        <v>2073</v>
      </c>
      <c r="G49">
        <v>6282</v>
      </c>
      <c r="H49" s="14">
        <f>Table1[[#This Row],[订单完成数]]/Table1[[#This Row],[在线司机数]]*45.6</f>
        <v>15.047564469914041</v>
      </c>
      <c r="I49">
        <f t="shared" si="6"/>
        <v>49705</v>
      </c>
      <c r="J49" s="1">
        <f>(Table1[[#This Row],[叫单数]]-Table1[[#This Row],[司机应答数]])/Table1[[#This Row],[叫单数]]</f>
        <v>0.13038548752834467</v>
      </c>
      <c r="K49" s="1">
        <f t="shared" si="3"/>
        <v>0.86961451247165533</v>
      </c>
      <c r="L49" s="5">
        <f>Table1[[#This Row],[在线司机数]]/Table1[[#This Row],[订单应答率]]</f>
        <v>7223.8904823989569</v>
      </c>
      <c r="M49" s="1">
        <f t="shared" si="4"/>
        <v>0.36628462273161416</v>
      </c>
      <c r="N49" s="1">
        <f t="shared" si="5"/>
        <v>0.78344671201814053</v>
      </c>
      <c r="O49" s="5">
        <f>Table1[[#This Row],[订单完成数]]/Table1[[#This Row],[司机应答数]]</f>
        <v>0.90091264667535853</v>
      </c>
      <c r="P49" s="5">
        <f>Table1[[#This Row],[订单完成数]]/Table1[[#This Row],[在线司机数]]</f>
        <v>0.32999044890162371</v>
      </c>
    </row>
    <row r="50" spans="1:16" hidden="1" x14ac:dyDescent="0.15">
      <c r="A50" t="s">
        <v>28</v>
      </c>
      <c r="B50">
        <v>3</v>
      </c>
      <c r="C50">
        <v>1</v>
      </c>
      <c r="D50">
        <v>1163</v>
      </c>
      <c r="E50">
        <v>1078</v>
      </c>
      <c r="F50">
        <v>970</v>
      </c>
      <c r="G50">
        <v>4538</v>
      </c>
      <c r="H50" s="14">
        <f>Table1[[#This Row],[订单完成数]]/Table1[[#This Row],[在线司机数]]*45.6</f>
        <v>9.7470251211987673</v>
      </c>
      <c r="I50">
        <f>SUM(F48:F50)</f>
        <v>7535</v>
      </c>
      <c r="J50" s="1">
        <f>(Table1[[#This Row],[叫单数]]-Table1[[#This Row],[司机应答数]])/Table1[[#This Row],[叫单数]]</f>
        <v>7.3086844368013756E-2</v>
      </c>
      <c r="K50" s="1">
        <f t="shared" si="3"/>
        <v>0.92691315563198629</v>
      </c>
      <c r="L50" s="5">
        <f>Table1[[#This Row],[在线司机数]]/Table1[[#This Row],[订单应答率]]</f>
        <v>4895.820037105751</v>
      </c>
      <c r="M50" s="1">
        <f t="shared" si="4"/>
        <v>0.23754958131335391</v>
      </c>
      <c r="N50" s="1">
        <f t="shared" si="5"/>
        <v>0.83404987102321582</v>
      </c>
      <c r="O50" s="5">
        <f>Table1[[#This Row],[订单完成数]]/Table1[[#This Row],[司机应答数]]</f>
        <v>0.8998144712430427</v>
      </c>
      <c r="P50" s="5">
        <f>Table1[[#This Row],[订单完成数]]/Table1[[#This Row],[在线司机数]]</f>
        <v>0.21375055090348172</v>
      </c>
    </row>
    <row r="51" spans="1:16" hidden="1" x14ac:dyDescent="0.15">
      <c r="A51" t="s">
        <v>28</v>
      </c>
      <c r="B51">
        <v>3</v>
      </c>
      <c r="C51">
        <v>2</v>
      </c>
      <c r="D51">
        <v>564</v>
      </c>
      <c r="E51">
        <v>512</v>
      </c>
      <c r="F51">
        <v>462</v>
      </c>
      <c r="G51">
        <v>3337</v>
      </c>
      <c r="H51" s="14">
        <f>Table1[[#This Row],[订单完成数]]/Table1[[#This Row],[在线司机数]]*45.6</f>
        <v>6.3132154629907111</v>
      </c>
      <c r="I51">
        <f>SUM(F42:F51)</f>
        <v>38390</v>
      </c>
      <c r="J51" s="1">
        <f>(Table1[[#This Row],[叫单数]]-Table1[[#This Row],[司机应答数]])/Table1[[#This Row],[叫单数]]</f>
        <v>9.2198581560283682E-2</v>
      </c>
      <c r="K51" s="1">
        <f t="shared" si="3"/>
        <v>0.90780141843971629</v>
      </c>
      <c r="L51" s="5">
        <f>Table1[[#This Row],[在线司机数]]/Table1[[#This Row],[订单应答率]]</f>
        <v>3675.9140625</v>
      </c>
      <c r="M51" s="1">
        <f t="shared" si="4"/>
        <v>0.15343122565178305</v>
      </c>
      <c r="N51" s="1">
        <f t="shared" si="5"/>
        <v>0.81914893617021278</v>
      </c>
      <c r="O51" s="5">
        <f>Table1[[#This Row],[订单完成数]]/Table1[[#This Row],[司机应答数]]</f>
        <v>0.90234375</v>
      </c>
      <c r="P51" s="5">
        <f>Table1[[#This Row],[订单完成数]]/Table1[[#This Row],[在线司机数]]</f>
        <v>0.13844770752172611</v>
      </c>
    </row>
    <row r="52" spans="1:16" hidden="1" x14ac:dyDescent="0.15">
      <c r="A52" t="s">
        <v>28</v>
      </c>
      <c r="B52">
        <v>3</v>
      </c>
      <c r="C52">
        <v>3</v>
      </c>
      <c r="D52">
        <v>345</v>
      </c>
      <c r="E52">
        <v>301</v>
      </c>
      <c r="F52">
        <v>256</v>
      </c>
      <c r="G52">
        <v>2842</v>
      </c>
      <c r="H52" s="14">
        <f>Table1[[#This Row],[订单完成数]]/Table1[[#This Row],[在线司机数]]*45.6</f>
        <v>4.1075299085151302</v>
      </c>
      <c r="I52">
        <f>SUM(F41:F52)</f>
        <v>41729</v>
      </c>
      <c r="J52" s="1">
        <f>(Table1[[#This Row],[叫单数]]-Table1[[#This Row],[司机应答数]])/Table1[[#This Row],[叫单数]]</f>
        <v>0.12753623188405797</v>
      </c>
      <c r="K52" s="1">
        <f t="shared" si="3"/>
        <v>0.87246376811594206</v>
      </c>
      <c r="L52" s="5">
        <f>Table1[[#This Row],[在线司机数]]/Table1[[#This Row],[订单应答率]]</f>
        <v>3257.441860465116</v>
      </c>
      <c r="M52" s="1">
        <f t="shared" si="4"/>
        <v>0.10591133004926108</v>
      </c>
      <c r="N52" s="1">
        <f t="shared" si="5"/>
        <v>0.74202898550724639</v>
      </c>
      <c r="O52" s="5">
        <f>Table1[[#This Row],[订单完成数]]/Table1[[#This Row],[司机应答数]]</f>
        <v>0.85049833887043191</v>
      </c>
      <c r="P52" s="5">
        <f>Table1[[#This Row],[订单完成数]]/Table1[[#This Row],[在线司机数]]</f>
        <v>9.0077410274454608E-2</v>
      </c>
    </row>
    <row r="53" spans="1:16" hidden="1" x14ac:dyDescent="0.15">
      <c r="A53" t="s">
        <v>28</v>
      </c>
      <c r="B53">
        <v>3</v>
      </c>
      <c r="C53">
        <v>4</v>
      </c>
      <c r="D53">
        <v>197</v>
      </c>
      <c r="E53">
        <v>160</v>
      </c>
      <c r="F53">
        <v>138</v>
      </c>
      <c r="G53">
        <v>2590</v>
      </c>
      <c r="H53" s="14">
        <f>Table1[[#This Row],[订单完成数]]/Table1[[#This Row],[在线司机数]]*45.6</f>
        <v>2.4296525096525099</v>
      </c>
      <c r="I53">
        <f>SUM(F42:F53)</f>
        <v>38784</v>
      </c>
      <c r="J53" s="1">
        <f>(Table1[[#This Row],[叫单数]]-Table1[[#This Row],[司机应答数]])/Table1[[#This Row],[叫单数]]</f>
        <v>0.18781725888324874</v>
      </c>
      <c r="K53" s="1">
        <f t="shared" si="3"/>
        <v>0.81218274111675126</v>
      </c>
      <c r="L53" s="5">
        <f>Table1[[#This Row],[在线司机数]]/Table1[[#This Row],[订单应答率]]</f>
        <v>3188.9375</v>
      </c>
      <c r="M53" s="1">
        <f t="shared" si="4"/>
        <v>6.1776061776061778E-2</v>
      </c>
      <c r="N53" s="1">
        <f t="shared" si="5"/>
        <v>0.70050761421319796</v>
      </c>
      <c r="O53" s="5">
        <f>Table1[[#This Row],[订单完成数]]/Table1[[#This Row],[司机应答数]]</f>
        <v>0.86250000000000004</v>
      </c>
      <c r="P53" s="5">
        <f>Table1[[#This Row],[订单完成数]]/Table1[[#This Row],[在线司机数]]</f>
        <v>5.3281853281853281E-2</v>
      </c>
    </row>
    <row r="54" spans="1:16" hidden="1" x14ac:dyDescent="0.15">
      <c r="A54" t="s">
        <v>28</v>
      </c>
      <c r="B54">
        <v>3</v>
      </c>
      <c r="C54">
        <v>5</v>
      </c>
      <c r="D54">
        <v>125</v>
      </c>
      <c r="E54">
        <v>87</v>
      </c>
      <c r="F54">
        <v>70</v>
      </c>
      <c r="G54">
        <v>2802</v>
      </c>
      <c r="H54" s="14">
        <f>Table1[[#This Row],[订单完成数]]/Table1[[#This Row],[在线司机数]]*45.6</f>
        <v>1.1391862955032119</v>
      </c>
      <c r="I54">
        <f>SUM(F53:F54)</f>
        <v>208</v>
      </c>
      <c r="J54" s="1">
        <f>(Table1[[#This Row],[叫单数]]-Table1[[#This Row],[司机应答数]])/Table1[[#This Row],[叫单数]]</f>
        <v>0.30399999999999999</v>
      </c>
      <c r="K54" s="1">
        <f t="shared" si="3"/>
        <v>0.69599999999999995</v>
      </c>
      <c r="L54" s="5">
        <f>Table1[[#This Row],[在线司机数]]/Table1[[#This Row],[订单应答率]]</f>
        <v>4025.8620689655177</v>
      </c>
      <c r="M54" s="1">
        <f t="shared" si="4"/>
        <v>3.1049250535331904E-2</v>
      </c>
      <c r="N54" s="1">
        <f t="shared" si="5"/>
        <v>0.56000000000000005</v>
      </c>
      <c r="O54" s="5">
        <f>Table1[[#This Row],[订单完成数]]/Table1[[#This Row],[司机应答数]]</f>
        <v>0.8045977011494253</v>
      </c>
      <c r="P54" s="5">
        <f>Table1[[#This Row],[订单完成数]]/Table1[[#This Row],[在线司机数]]</f>
        <v>2.4982155603140613E-2</v>
      </c>
    </row>
    <row r="55" spans="1:16" hidden="1" x14ac:dyDescent="0.15">
      <c r="A55" t="s">
        <v>28</v>
      </c>
      <c r="B55">
        <v>3</v>
      </c>
      <c r="C55">
        <v>6</v>
      </c>
      <c r="D55">
        <v>230</v>
      </c>
      <c r="E55">
        <v>146</v>
      </c>
      <c r="F55">
        <v>123</v>
      </c>
      <c r="G55">
        <v>3386</v>
      </c>
      <c r="H55" s="14">
        <f>Table1[[#This Row],[订单完成数]]/Table1[[#This Row],[在线司机数]]*45.6</f>
        <v>1.6564678086237448</v>
      </c>
      <c r="I55">
        <f>SUM(F47:F55)</f>
        <v>14525</v>
      </c>
      <c r="J55" s="1">
        <f>(Table1[[#This Row],[叫单数]]-Table1[[#This Row],[司机应答数]])/Table1[[#This Row],[叫单数]]</f>
        <v>0.36521739130434783</v>
      </c>
      <c r="K55" s="1">
        <f t="shared" si="3"/>
        <v>0.63478260869565217</v>
      </c>
      <c r="L55" s="5">
        <f>Table1[[#This Row],[在线司机数]]/Table1[[#This Row],[订单应答率]]</f>
        <v>5334.1095890410961</v>
      </c>
      <c r="M55" s="1">
        <f t="shared" si="4"/>
        <v>4.3118724158298878E-2</v>
      </c>
      <c r="N55" s="1">
        <f t="shared" si="5"/>
        <v>0.5347826086956522</v>
      </c>
      <c r="O55" s="5">
        <f>Table1[[#This Row],[订单完成数]]/Table1[[#This Row],[司机应答数]]</f>
        <v>0.84246575342465757</v>
      </c>
      <c r="P55" s="5">
        <f>Table1[[#This Row],[订单完成数]]/Table1[[#This Row],[在线司机数]]</f>
        <v>3.6326048434731244E-2</v>
      </c>
    </row>
    <row r="56" spans="1:16" hidden="1" x14ac:dyDescent="0.15">
      <c r="A56" t="s">
        <v>28</v>
      </c>
      <c r="B56">
        <v>3</v>
      </c>
      <c r="C56">
        <v>7</v>
      </c>
      <c r="D56">
        <v>1207</v>
      </c>
      <c r="E56">
        <v>992</v>
      </c>
      <c r="F56">
        <v>916</v>
      </c>
      <c r="G56">
        <v>5327</v>
      </c>
      <c r="H56" s="14">
        <f>Table1[[#This Row],[订单完成数]]/Table1[[#This Row],[在线司机数]]*45.6</f>
        <v>7.8411113196921347</v>
      </c>
      <c r="I56">
        <f>SUM(F45:F56)</f>
        <v>26177</v>
      </c>
      <c r="J56" s="1">
        <f>(Table1[[#This Row],[叫单数]]-Table1[[#This Row],[司机应答数]])/Table1[[#This Row],[叫单数]]</f>
        <v>0.17812758906379453</v>
      </c>
      <c r="K56" s="1">
        <f t="shared" si="3"/>
        <v>0.82187241093620544</v>
      </c>
      <c r="L56" s="5">
        <f>Table1[[#This Row],[在线司机数]]/Table1[[#This Row],[订单应答率]]</f>
        <v>6481.5413306451619</v>
      </c>
      <c r="M56" s="1">
        <f t="shared" si="4"/>
        <v>0.18622113760090106</v>
      </c>
      <c r="N56" s="1">
        <f t="shared" si="5"/>
        <v>0.75890637945318973</v>
      </c>
      <c r="O56" s="5">
        <f>Table1[[#This Row],[订单完成数]]/Table1[[#This Row],[司机应答数]]</f>
        <v>0.92338709677419351</v>
      </c>
      <c r="P56" s="5">
        <f>Table1[[#This Row],[订单完成数]]/Table1[[#This Row],[在线司机数]]</f>
        <v>0.17195419560728364</v>
      </c>
    </row>
    <row r="57" spans="1:16" hidden="1" x14ac:dyDescent="0.15">
      <c r="A57" t="s">
        <v>28</v>
      </c>
      <c r="B57">
        <v>3</v>
      </c>
      <c r="C57">
        <v>8</v>
      </c>
      <c r="D57">
        <v>4902</v>
      </c>
      <c r="E57">
        <v>3948</v>
      </c>
      <c r="F57">
        <v>3611</v>
      </c>
      <c r="G57">
        <v>7357</v>
      </c>
      <c r="H57" s="14">
        <f>Table1[[#This Row],[订单完成数]]/Table1[[#This Row],[在线司机数]]*45.6</f>
        <v>22.38162294413484</v>
      </c>
      <c r="I57">
        <f>SUM(F46:F57)</f>
        <v>24216</v>
      </c>
      <c r="J57" s="1">
        <f>(Table1[[#This Row],[叫单数]]-Table1[[#This Row],[司机应答数]])/Table1[[#This Row],[叫单数]]</f>
        <v>0.19461444308445533</v>
      </c>
      <c r="K57" s="1">
        <f t="shared" si="3"/>
        <v>0.8053855569155447</v>
      </c>
      <c r="L57" s="5">
        <f>Table1[[#This Row],[在线司机数]]/Table1[[#This Row],[订单应答率]]</f>
        <v>9134.7553191489351</v>
      </c>
      <c r="M57" s="1">
        <f t="shared" si="4"/>
        <v>0.53663177925784966</v>
      </c>
      <c r="N57" s="1">
        <f t="shared" si="5"/>
        <v>0.73663810689514486</v>
      </c>
      <c r="O57" s="5">
        <f>Table1[[#This Row],[订单完成数]]/Table1[[#This Row],[司机应答数]]</f>
        <v>0.91464032421479236</v>
      </c>
      <c r="P57" s="5">
        <f>Table1[[#This Row],[订单完成数]]/Table1[[#This Row],[在线司机数]]</f>
        <v>0.49082506456436048</v>
      </c>
    </row>
    <row r="58" spans="1:16" hidden="1" x14ac:dyDescent="0.15">
      <c r="A58" t="s">
        <v>28</v>
      </c>
      <c r="B58">
        <v>3</v>
      </c>
      <c r="C58">
        <v>9</v>
      </c>
      <c r="D58">
        <v>10272</v>
      </c>
      <c r="E58">
        <v>6700</v>
      </c>
      <c r="F58">
        <v>6084</v>
      </c>
      <c r="G58">
        <v>8095</v>
      </c>
      <c r="H58" s="14">
        <f>Table1[[#This Row],[订单完成数]]/Table1[[#This Row],[在线司机数]]*45.6</f>
        <v>34.271822112415073</v>
      </c>
      <c r="I58">
        <f>SUM(F51:F58)</f>
        <v>11660</v>
      </c>
      <c r="J58" s="1">
        <f>(Table1[[#This Row],[叫单数]]-Table1[[#This Row],[司机应答数]])/Table1[[#This Row],[叫单数]]</f>
        <v>0.34774143302180688</v>
      </c>
      <c r="K58" s="1">
        <f t="shared" si="3"/>
        <v>0.65225856697819318</v>
      </c>
      <c r="L58" s="5">
        <f>Table1[[#This Row],[在线司机数]]/Table1[[#This Row],[订单应答率]]</f>
        <v>12410.722388059701</v>
      </c>
      <c r="M58" s="1">
        <f t="shared" si="4"/>
        <v>0.82767140210006174</v>
      </c>
      <c r="N58" s="1">
        <f t="shared" si="5"/>
        <v>0.59228971962616828</v>
      </c>
      <c r="O58" s="5">
        <f>Table1[[#This Row],[订单完成数]]/Table1[[#This Row],[司机应答数]]</f>
        <v>0.90805970149253734</v>
      </c>
      <c r="P58" s="5">
        <f>Table1[[#This Row],[订单完成数]]/Table1[[#This Row],[在线司机数]]</f>
        <v>0.75157504632489192</v>
      </c>
    </row>
    <row r="59" spans="1:16" hidden="1" x14ac:dyDescent="0.15">
      <c r="A59" t="s">
        <v>28</v>
      </c>
      <c r="B59">
        <v>3</v>
      </c>
      <c r="C59">
        <v>10</v>
      </c>
      <c r="D59">
        <v>9059</v>
      </c>
      <c r="E59">
        <v>6754</v>
      </c>
      <c r="F59">
        <v>6106</v>
      </c>
      <c r="G59">
        <v>8242</v>
      </c>
      <c r="H59" s="14">
        <f>Table1[[#This Row],[订单完成数]]/Table1[[#This Row],[在线司机数]]*45.6</f>
        <v>33.782285852948313</v>
      </c>
      <c r="I59">
        <f>SUM(F49:F59)</f>
        <v>20809</v>
      </c>
      <c r="J59" s="1">
        <f>(Table1[[#This Row],[叫单数]]-Table1[[#This Row],[司机应答数]])/Table1[[#This Row],[叫单数]]</f>
        <v>0.25444309526437797</v>
      </c>
      <c r="K59" s="1">
        <f t="shared" si="3"/>
        <v>0.74555690473562208</v>
      </c>
      <c r="L59" s="5">
        <f>Table1[[#This Row],[在线司机数]]/Table1[[#This Row],[订单应答率]]</f>
        <v>11054.823511992892</v>
      </c>
      <c r="M59" s="1">
        <f t="shared" si="4"/>
        <v>0.81946129580198979</v>
      </c>
      <c r="N59" s="1">
        <f t="shared" si="5"/>
        <v>0.67402583066563637</v>
      </c>
      <c r="O59" s="5">
        <f>Table1[[#This Row],[订单完成数]]/Table1[[#This Row],[司机应答数]]</f>
        <v>0.90405685519692036</v>
      </c>
      <c r="P59" s="5">
        <f>Table1[[#This Row],[订单完成数]]/Table1[[#This Row],[在线司机数]]</f>
        <v>0.74083960203834021</v>
      </c>
    </row>
    <row r="60" spans="1:16" hidden="1" x14ac:dyDescent="0.15">
      <c r="A60" t="s">
        <v>28</v>
      </c>
      <c r="B60">
        <v>3</v>
      </c>
      <c r="C60">
        <v>11</v>
      </c>
      <c r="D60">
        <v>4672</v>
      </c>
      <c r="E60">
        <v>4210</v>
      </c>
      <c r="F60">
        <v>3820</v>
      </c>
      <c r="G60">
        <v>8217</v>
      </c>
      <c r="H60" s="14">
        <f>Table1[[#This Row],[订单完成数]]/Table1[[#This Row],[在线司机数]]*45.6</f>
        <v>21.19897772909821</v>
      </c>
      <c r="I60">
        <f t="shared" ref="I60:I68" si="7">SUM(F49:F60)</f>
        <v>24629</v>
      </c>
      <c r="J60" s="1">
        <f>(Table1[[#This Row],[叫单数]]-Table1[[#This Row],[司机应答数]])/Table1[[#This Row],[叫单数]]</f>
        <v>9.888698630136987E-2</v>
      </c>
      <c r="K60" s="1">
        <f t="shared" si="3"/>
        <v>0.90111301369863017</v>
      </c>
      <c r="L60" s="5">
        <f>Table1[[#This Row],[在线司机数]]/Table1[[#This Row],[订单应答率]]</f>
        <v>9118.7230403800477</v>
      </c>
      <c r="M60" s="1">
        <f t="shared" si="4"/>
        <v>0.5123524400632834</v>
      </c>
      <c r="N60" s="1">
        <f t="shared" si="5"/>
        <v>0.81763698630136983</v>
      </c>
      <c r="O60" s="5">
        <f>Table1[[#This Row],[订单完成数]]/Table1[[#This Row],[司机应答数]]</f>
        <v>0.90736342042755347</v>
      </c>
      <c r="P60" s="5">
        <f>Table1[[#This Row],[订单完成数]]/Table1[[#This Row],[在线司机数]]</f>
        <v>0.4648898624802239</v>
      </c>
    </row>
    <row r="61" spans="1:16" hidden="1" x14ac:dyDescent="0.15">
      <c r="A61" t="s">
        <v>28</v>
      </c>
      <c r="B61">
        <v>3</v>
      </c>
      <c r="C61">
        <v>12</v>
      </c>
      <c r="D61">
        <v>3845</v>
      </c>
      <c r="E61">
        <v>3597</v>
      </c>
      <c r="F61">
        <v>3322</v>
      </c>
      <c r="G61">
        <v>8035</v>
      </c>
      <c r="H61" s="14">
        <f>Table1[[#This Row],[订单完成数]]/Table1[[#This Row],[在线司机数]]*45.6</f>
        <v>18.852918481642813</v>
      </c>
      <c r="I61">
        <f t="shared" si="7"/>
        <v>25878</v>
      </c>
      <c r="J61" s="1">
        <f>(Table1[[#This Row],[叫单数]]-Table1[[#This Row],[司机应答数]])/Table1[[#This Row],[叫单数]]</f>
        <v>6.4499349804941486E-2</v>
      </c>
      <c r="K61" s="1">
        <f t="shared" si="3"/>
        <v>0.93550065019505857</v>
      </c>
      <c r="L61" s="5">
        <f>Table1[[#This Row],[在线司机数]]/Table1[[#This Row],[订单应答率]]</f>
        <v>8588.9838754517641</v>
      </c>
      <c r="M61" s="1">
        <f t="shared" si="4"/>
        <v>0.44766645924082138</v>
      </c>
      <c r="N61" s="1">
        <f t="shared" si="5"/>
        <v>0.86397919375812748</v>
      </c>
      <c r="O61" s="5">
        <f>Table1[[#This Row],[订单完成数]]/Table1[[#This Row],[司机应答数]]</f>
        <v>0.92354740061162077</v>
      </c>
      <c r="P61" s="5">
        <f>Table1[[#This Row],[订单完成数]]/Table1[[#This Row],[在线司机数]]</f>
        <v>0.41344119477286873</v>
      </c>
    </row>
    <row r="62" spans="1:16" hidden="1" x14ac:dyDescent="0.15">
      <c r="A62" t="s">
        <v>28</v>
      </c>
      <c r="B62">
        <v>3</v>
      </c>
      <c r="C62">
        <v>13</v>
      </c>
      <c r="D62">
        <v>3699</v>
      </c>
      <c r="E62">
        <v>3410</v>
      </c>
      <c r="F62">
        <v>3130</v>
      </c>
      <c r="G62">
        <v>7360</v>
      </c>
      <c r="H62" s="14">
        <f>Table1[[#This Row],[订单完成数]]/Table1[[#This Row],[在线司机数]]*45.6</f>
        <v>19.392391304347825</v>
      </c>
      <c r="I62">
        <f t="shared" si="7"/>
        <v>28038</v>
      </c>
      <c r="J62" s="1">
        <f>(Table1[[#This Row],[叫单数]]-Table1[[#This Row],[司机应答数]])/Table1[[#This Row],[叫单数]]</f>
        <v>7.812922411462557E-2</v>
      </c>
      <c r="K62" s="1">
        <f t="shared" si="3"/>
        <v>0.92187077588537447</v>
      </c>
      <c r="L62" s="5">
        <f>Table1[[#This Row],[在线司机数]]/Table1[[#This Row],[订单应答率]]</f>
        <v>7983.7653958944275</v>
      </c>
      <c r="M62" s="1">
        <f t="shared" si="4"/>
        <v>0.46331521739130432</v>
      </c>
      <c r="N62" s="1">
        <f t="shared" si="5"/>
        <v>0.84617464179507973</v>
      </c>
      <c r="O62" s="5">
        <f>Table1[[#This Row],[订单完成数]]/Table1[[#This Row],[司机应答数]]</f>
        <v>0.91788856304985333</v>
      </c>
      <c r="P62" s="5">
        <f>Table1[[#This Row],[订单完成数]]/Table1[[#This Row],[在线司机数]]</f>
        <v>0.42527173913043476</v>
      </c>
    </row>
    <row r="63" spans="1:16" hidden="1" x14ac:dyDescent="0.15">
      <c r="A63" t="s">
        <v>28</v>
      </c>
      <c r="B63">
        <v>3</v>
      </c>
      <c r="C63">
        <v>14</v>
      </c>
      <c r="D63">
        <v>4595</v>
      </c>
      <c r="E63">
        <v>4254</v>
      </c>
      <c r="F63">
        <v>3921</v>
      </c>
      <c r="G63">
        <v>7032</v>
      </c>
      <c r="H63" s="14">
        <f>Table1[[#This Row],[订单完成数]]/Table1[[#This Row],[在线司机数]]*45.6</f>
        <v>25.426279863481231</v>
      </c>
      <c r="I63">
        <f t="shared" si="7"/>
        <v>31497</v>
      </c>
      <c r="J63" s="1">
        <f>(Table1[[#This Row],[叫单数]]-Table1[[#This Row],[司机应答数]])/Table1[[#This Row],[叫单数]]</f>
        <v>7.4211099020674645E-2</v>
      </c>
      <c r="K63" s="1">
        <f t="shared" si="3"/>
        <v>0.92578890097932531</v>
      </c>
      <c r="L63" s="5">
        <f>Table1[[#This Row],[在线司机数]]/Table1[[#This Row],[订单应答率]]</f>
        <v>7595.6840620592384</v>
      </c>
      <c r="M63" s="1">
        <f t="shared" si="4"/>
        <v>0.6049488054607508</v>
      </c>
      <c r="N63" s="1">
        <f t="shared" si="5"/>
        <v>0.85331882480957566</v>
      </c>
      <c r="O63" s="5">
        <f>Table1[[#This Row],[订单完成数]]/Table1[[#This Row],[司机应答数]]</f>
        <v>0.92172073342736249</v>
      </c>
      <c r="P63" s="5">
        <f>Table1[[#This Row],[订单完成数]]/Table1[[#This Row],[在线司机数]]</f>
        <v>0.55759385665529015</v>
      </c>
    </row>
    <row r="64" spans="1:16" hidden="1" x14ac:dyDescent="0.15">
      <c r="A64" t="s">
        <v>28</v>
      </c>
      <c r="B64">
        <v>3</v>
      </c>
      <c r="C64">
        <v>15</v>
      </c>
      <c r="D64">
        <v>4086</v>
      </c>
      <c r="E64">
        <v>3770</v>
      </c>
      <c r="F64">
        <v>3444</v>
      </c>
      <c r="G64">
        <v>7425</v>
      </c>
      <c r="H64" s="14">
        <f>Table1[[#This Row],[订单完成数]]/Table1[[#This Row],[在线司机数]]*45.6</f>
        <v>21.151030303030304</v>
      </c>
      <c r="I64">
        <f t="shared" si="7"/>
        <v>34685</v>
      </c>
      <c r="J64" s="1">
        <f>(Table1[[#This Row],[叫单数]]-Table1[[#This Row],[司机应答数]])/Table1[[#This Row],[叫单数]]</f>
        <v>7.7337249143416539E-2</v>
      </c>
      <c r="K64" s="1">
        <f t="shared" si="3"/>
        <v>0.92266275085658345</v>
      </c>
      <c r="L64" s="5">
        <f>Table1[[#This Row],[在线司机数]]/Table1[[#This Row],[订单应答率]]</f>
        <v>8047.3607427055704</v>
      </c>
      <c r="M64" s="1">
        <f t="shared" si="4"/>
        <v>0.50774410774410772</v>
      </c>
      <c r="N64" s="1">
        <f t="shared" si="5"/>
        <v>0.84287812041116006</v>
      </c>
      <c r="O64" s="5">
        <f>Table1[[#This Row],[订单完成数]]/Table1[[#This Row],[司机应答数]]</f>
        <v>0.91352785145888593</v>
      </c>
      <c r="P64" s="5">
        <f>Table1[[#This Row],[订单完成数]]/Table1[[#This Row],[在线司机数]]</f>
        <v>0.46383838383838383</v>
      </c>
    </row>
    <row r="65" spans="1:16" hidden="1" x14ac:dyDescent="0.15">
      <c r="A65" t="s">
        <v>28</v>
      </c>
      <c r="B65">
        <v>3</v>
      </c>
      <c r="C65">
        <v>16</v>
      </c>
      <c r="D65">
        <v>3858</v>
      </c>
      <c r="E65">
        <v>3545</v>
      </c>
      <c r="F65">
        <v>3199</v>
      </c>
      <c r="G65">
        <v>7788</v>
      </c>
      <c r="H65" s="14">
        <f>Table1[[#This Row],[订单完成数]]/Table1[[#This Row],[在线司机数]]*45.6</f>
        <v>18.730662557781205</v>
      </c>
      <c r="I65">
        <f t="shared" si="7"/>
        <v>37746</v>
      </c>
      <c r="J65" s="1">
        <f>(Table1[[#This Row],[叫单数]]-Table1[[#This Row],[司机应答数]])/Table1[[#This Row],[叫单数]]</f>
        <v>8.1130119232763087E-2</v>
      </c>
      <c r="K65" s="1">
        <f t="shared" si="3"/>
        <v>0.91886988076723686</v>
      </c>
      <c r="L65" s="5">
        <f>Table1[[#This Row],[在线司机数]]/Table1[[#This Row],[订单应答率]]</f>
        <v>8475.6287729196047</v>
      </c>
      <c r="M65" s="1">
        <f t="shared" si="4"/>
        <v>0.45518746789933229</v>
      </c>
      <c r="N65" s="1">
        <f t="shared" si="5"/>
        <v>0.82918610679108351</v>
      </c>
      <c r="O65" s="5">
        <f>Table1[[#This Row],[订单完成数]]/Table1[[#This Row],[司机应答数]]</f>
        <v>0.90239774330042311</v>
      </c>
      <c r="P65" s="5">
        <f>Table1[[#This Row],[订单完成数]]/Table1[[#This Row],[在线司机数]]</f>
        <v>0.4107601438109913</v>
      </c>
    </row>
    <row r="66" spans="1:16" hidden="1" x14ac:dyDescent="0.15">
      <c r="A66" t="s">
        <v>28</v>
      </c>
      <c r="B66">
        <v>3</v>
      </c>
      <c r="C66">
        <v>17</v>
      </c>
      <c r="D66">
        <v>4722</v>
      </c>
      <c r="E66">
        <v>4335</v>
      </c>
      <c r="F66">
        <v>3848</v>
      </c>
      <c r="G66">
        <v>8118</v>
      </c>
      <c r="H66" s="14">
        <f>Table1[[#This Row],[订单完成数]]/Table1[[#This Row],[在线司机数]]*45.6</f>
        <v>21.61478196600148</v>
      </c>
      <c r="I66">
        <f t="shared" si="7"/>
        <v>41524</v>
      </c>
      <c r="J66" s="1">
        <f>(Table1[[#This Row],[叫单数]]-Table1[[#This Row],[司机应答数]])/Table1[[#This Row],[叫单数]]</f>
        <v>8.1956797966963146E-2</v>
      </c>
      <c r="K66" s="1">
        <f t="shared" ref="K66:K97" si="8">E66/D66</f>
        <v>0.9180432020330368</v>
      </c>
      <c r="L66" s="5">
        <f>Table1[[#This Row],[在线司机数]]/Table1[[#This Row],[订单应答率]]</f>
        <v>8842.7211072664359</v>
      </c>
      <c r="M66" s="1">
        <f t="shared" ref="M66:M97" si="9">E66/G66</f>
        <v>0.53399852180339991</v>
      </c>
      <c r="N66" s="1">
        <f t="shared" ref="N66:N97" si="10">F66/D66</f>
        <v>0.81490893689114785</v>
      </c>
      <c r="O66" s="5">
        <f>Table1[[#This Row],[订单完成数]]/Table1[[#This Row],[司机应答数]]</f>
        <v>0.88765859284890425</v>
      </c>
      <c r="P66" s="5">
        <f>Table1[[#This Row],[订单完成数]]/Table1[[#This Row],[在线司机数]]</f>
        <v>0.47400837644740085</v>
      </c>
    </row>
    <row r="67" spans="1:16" hidden="1" x14ac:dyDescent="0.15">
      <c r="A67" t="s">
        <v>28</v>
      </c>
      <c r="B67">
        <v>3</v>
      </c>
      <c r="C67">
        <v>18</v>
      </c>
      <c r="D67">
        <v>6477</v>
      </c>
      <c r="E67">
        <v>5728</v>
      </c>
      <c r="F67">
        <v>5160</v>
      </c>
      <c r="G67">
        <v>9193</v>
      </c>
      <c r="H67" s="14">
        <f>Table1[[#This Row],[订单完成数]]/Table1[[#This Row],[在线司机数]]*45.6</f>
        <v>25.595126726857394</v>
      </c>
      <c r="I67">
        <f t="shared" si="7"/>
        <v>46561</v>
      </c>
      <c r="J67" s="1">
        <f>(Table1[[#This Row],[叫单数]]-Table1[[#This Row],[司机应答数]])/Table1[[#This Row],[叫单数]]</f>
        <v>0.11563995677010962</v>
      </c>
      <c r="K67" s="1">
        <f t="shared" si="8"/>
        <v>0.88436004322989037</v>
      </c>
      <c r="L67" s="5">
        <f>Table1[[#This Row],[在线司机数]]/Table1[[#This Row],[订单应答率]]</f>
        <v>10395.0874650838</v>
      </c>
      <c r="M67" s="1">
        <f t="shared" si="9"/>
        <v>0.62308278037637332</v>
      </c>
      <c r="N67" s="1">
        <f t="shared" si="10"/>
        <v>0.79666512274201018</v>
      </c>
      <c r="O67" s="5">
        <f>Table1[[#This Row],[订单完成数]]/Table1[[#This Row],[司机应答数]]</f>
        <v>0.90083798882681565</v>
      </c>
      <c r="P67" s="5">
        <f>Table1[[#This Row],[订单完成数]]/Table1[[#This Row],[在线司机数]]</f>
        <v>0.56129663874687263</v>
      </c>
    </row>
    <row r="68" spans="1:16" hidden="1" x14ac:dyDescent="0.15">
      <c r="A68" t="s">
        <v>28</v>
      </c>
      <c r="B68">
        <v>3</v>
      </c>
      <c r="C68">
        <v>19</v>
      </c>
      <c r="D68">
        <v>8610</v>
      </c>
      <c r="E68">
        <v>7015</v>
      </c>
      <c r="F68">
        <v>6234</v>
      </c>
      <c r="G68">
        <v>9323</v>
      </c>
      <c r="H68" s="14">
        <f>Table1[[#This Row],[订单完成数]]/Table1[[#This Row],[在线司机数]]*45.6</f>
        <v>30.491301083342272</v>
      </c>
      <c r="I68">
        <f t="shared" si="7"/>
        <v>51879</v>
      </c>
      <c r="J68" s="1">
        <f>(Table1[[#This Row],[叫单数]]-Table1[[#This Row],[司机应答数]])/Table1[[#This Row],[叫单数]]</f>
        <v>0.18524970963995355</v>
      </c>
      <c r="K68" s="1">
        <f t="shared" si="8"/>
        <v>0.81475029036004643</v>
      </c>
      <c r="L68" s="5">
        <f>Table1[[#This Row],[在线司机数]]/Table1[[#This Row],[订单应答率]]</f>
        <v>11442.769779044904</v>
      </c>
      <c r="M68" s="1">
        <f t="shared" si="9"/>
        <v>0.75244020165182879</v>
      </c>
      <c r="N68" s="1">
        <f t="shared" si="10"/>
        <v>0.72404181184668992</v>
      </c>
      <c r="O68" s="5">
        <f>Table1[[#This Row],[订单完成数]]/Table1[[#This Row],[司机应答数]]</f>
        <v>0.8886671418389166</v>
      </c>
      <c r="P68" s="5">
        <f>Table1[[#This Row],[订单完成数]]/Table1[[#This Row],[在线司机数]]</f>
        <v>0.66866888340662878</v>
      </c>
    </row>
    <row r="69" spans="1:16" hidden="1" x14ac:dyDescent="0.15">
      <c r="A69" t="s">
        <v>28</v>
      </c>
      <c r="B69">
        <v>3</v>
      </c>
      <c r="C69">
        <v>20</v>
      </c>
      <c r="D69">
        <v>7669</v>
      </c>
      <c r="E69">
        <v>6783</v>
      </c>
      <c r="F69">
        <v>6143</v>
      </c>
      <c r="G69">
        <v>9441</v>
      </c>
      <c r="H69" s="14">
        <f>Table1[[#This Row],[订单完成数]]/Table1[[#This Row],[在线司机数]]*45.6</f>
        <v>29.670670479822054</v>
      </c>
      <c r="I69">
        <f>SUM(F62:F69)</f>
        <v>35079</v>
      </c>
      <c r="J69" s="1">
        <f>(Table1[[#This Row],[叫单数]]-Table1[[#This Row],[司机应答数]])/Table1[[#This Row],[叫单数]]</f>
        <v>0.11553005606989178</v>
      </c>
      <c r="K69" s="1">
        <f t="shared" si="8"/>
        <v>0.88446994393010825</v>
      </c>
      <c r="L69" s="5">
        <f>Table1[[#This Row],[在线司机数]]/Table1[[#This Row],[订单应答率]]</f>
        <v>10674.189739053516</v>
      </c>
      <c r="M69" s="1">
        <f t="shared" si="9"/>
        <v>0.71846202732761355</v>
      </c>
      <c r="N69" s="1">
        <f t="shared" si="10"/>
        <v>0.8010170817577259</v>
      </c>
      <c r="O69" s="5">
        <f>Table1[[#This Row],[订单完成数]]/Table1[[#This Row],[司机应答数]]</f>
        <v>0.90564646911396141</v>
      </c>
      <c r="P69" s="5">
        <f>Table1[[#This Row],[订单完成数]]/Table1[[#This Row],[在线司机数]]</f>
        <v>0.65067259824171164</v>
      </c>
    </row>
    <row r="70" spans="1:16" hidden="1" x14ac:dyDescent="0.15">
      <c r="A70" t="s">
        <v>28</v>
      </c>
      <c r="B70">
        <v>3</v>
      </c>
      <c r="C70">
        <v>21</v>
      </c>
      <c r="D70">
        <v>6327</v>
      </c>
      <c r="E70">
        <v>5957</v>
      </c>
      <c r="F70">
        <v>5510</v>
      </c>
      <c r="G70">
        <v>9387</v>
      </c>
      <c r="H70" s="14">
        <f>Table1[[#This Row],[订单完成数]]/Table1[[#This Row],[在线司机数]]*45.6</f>
        <v>26.766379034835413</v>
      </c>
      <c r="I70">
        <f>SUM(F62:F70)</f>
        <v>40589</v>
      </c>
      <c r="J70" s="1">
        <f>(Table1[[#This Row],[叫单数]]-Table1[[#This Row],[司机应答数]])/Table1[[#This Row],[叫单数]]</f>
        <v>5.8479532163742687E-2</v>
      </c>
      <c r="K70" s="1">
        <f t="shared" si="8"/>
        <v>0.94152046783625731</v>
      </c>
      <c r="L70" s="5">
        <f>Table1[[#This Row],[在线司机数]]/Table1[[#This Row],[订单应答率]]</f>
        <v>9970.04347826087</v>
      </c>
      <c r="M70" s="1">
        <f t="shared" si="9"/>
        <v>0.63460104399701711</v>
      </c>
      <c r="N70" s="1">
        <f t="shared" si="10"/>
        <v>0.87087087087087089</v>
      </c>
      <c r="O70" s="5">
        <f>Table1[[#This Row],[订单完成数]]/Table1[[#This Row],[司机应答数]]</f>
        <v>0.92496222931005545</v>
      </c>
      <c r="P70" s="5">
        <f>Table1[[#This Row],[订单完成数]]/Table1[[#This Row],[在线司机数]]</f>
        <v>0.58698199637796955</v>
      </c>
    </row>
    <row r="71" spans="1:16" hidden="1" x14ac:dyDescent="0.15">
      <c r="A71" t="s">
        <v>28</v>
      </c>
      <c r="B71">
        <v>3</v>
      </c>
      <c r="C71">
        <v>22</v>
      </c>
      <c r="D71">
        <v>8476</v>
      </c>
      <c r="E71">
        <v>6941</v>
      </c>
      <c r="F71">
        <v>6382</v>
      </c>
      <c r="G71">
        <v>8904</v>
      </c>
      <c r="H71" s="14">
        <f>Table1[[#This Row],[订单完成数]]/Table1[[#This Row],[在线司机数]]*45.6</f>
        <v>32.684097035040431</v>
      </c>
      <c r="I71">
        <f>SUM(F60:F71)</f>
        <v>54113</v>
      </c>
      <c r="J71" s="1">
        <f>(Table1[[#This Row],[叫单数]]-Table1[[#This Row],[司机应答数]])/Table1[[#This Row],[叫单数]]</f>
        <v>0.18109957527135442</v>
      </c>
      <c r="K71" s="1">
        <f t="shared" si="8"/>
        <v>0.81890042472864555</v>
      </c>
      <c r="L71" s="5">
        <f>Table1[[#This Row],[在线司机数]]/Table1[[#This Row],[订单应答率]]</f>
        <v>10873.11684195361</v>
      </c>
      <c r="M71" s="1">
        <f t="shared" si="9"/>
        <v>0.77953728661275834</v>
      </c>
      <c r="N71" s="1">
        <f t="shared" si="10"/>
        <v>0.75294950448324682</v>
      </c>
      <c r="O71" s="5">
        <f>Table1[[#This Row],[订单完成数]]/Table1[[#This Row],[司机应答数]]</f>
        <v>0.91946405417086874</v>
      </c>
      <c r="P71" s="5">
        <f>Table1[[#This Row],[订单完成数]]/Table1[[#This Row],[在线司机数]]</f>
        <v>0.71675651392632522</v>
      </c>
    </row>
    <row r="72" spans="1:16" hidden="1" x14ac:dyDescent="0.15">
      <c r="A72" t="s">
        <v>28</v>
      </c>
      <c r="B72">
        <v>3</v>
      </c>
      <c r="C72">
        <v>23</v>
      </c>
      <c r="D72">
        <v>8063</v>
      </c>
      <c r="E72">
        <v>5660</v>
      </c>
      <c r="F72">
        <v>5124</v>
      </c>
      <c r="G72">
        <v>7959</v>
      </c>
      <c r="H72" s="14">
        <f>Table1[[#This Row],[订单完成数]]/Table1[[#This Row],[在线司机数]]*45.6</f>
        <v>29.357255936675461</v>
      </c>
      <c r="I72">
        <f>SUM(F61:F72)</f>
        <v>55417</v>
      </c>
      <c r="J72" s="1">
        <f>(Table1[[#This Row],[叫单数]]-Table1[[#This Row],[司机应答数]])/Table1[[#This Row],[叫单数]]</f>
        <v>0.29802802926950267</v>
      </c>
      <c r="K72" s="1">
        <f t="shared" si="8"/>
        <v>0.70197197073049733</v>
      </c>
      <c r="L72" s="5">
        <f>Table1[[#This Row],[在线司机数]]/Table1[[#This Row],[订单应答率]]</f>
        <v>11338.059540636043</v>
      </c>
      <c r="M72" s="1">
        <f t="shared" si="9"/>
        <v>0.71114461615780877</v>
      </c>
      <c r="N72" s="1">
        <f t="shared" si="10"/>
        <v>0.63549547314895205</v>
      </c>
      <c r="O72" s="5">
        <f>Table1[[#This Row],[订单完成数]]/Table1[[#This Row],[司机应答数]]</f>
        <v>0.90530035335689041</v>
      </c>
      <c r="P72" s="5">
        <f>Table1[[#This Row],[订单完成数]]/Table1[[#This Row],[在线司机数]]</f>
        <v>0.64379947229551449</v>
      </c>
    </row>
    <row r="73" spans="1:16" hidden="1" x14ac:dyDescent="0.15">
      <c r="A73" t="s">
        <v>28</v>
      </c>
      <c r="B73">
        <v>3</v>
      </c>
      <c r="C73">
        <v>24</v>
      </c>
      <c r="D73">
        <v>2833</v>
      </c>
      <c r="E73">
        <v>2522</v>
      </c>
      <c r="F73">
        <v>2284</v>
      </c>
      <c r="G73">
        <v>6610</v>
      </c>
      <c r="H73" s="14">
        <f>Table1[[#This Row],[订单完成数]]/Table1[[#This Row],[在线司机数]]*45.6</f>
        <v>15.756490166414524</v>
      </c>
      <c r="I73">
        <f>SUM(F62:F73)</f>
        <v>54379</v>
      </c>
      <c r="J73" s="1">
        <f>(Table1[[#This Row],[叫单数]]-Table1[[#This Row],[司机应答数]])/Table1[[#This Row],[叫单数]]</f>
        <v>0.10977762089657607</v>
      </c>
      <c r="K73" s="1">
        <f t="shared" si="8"/>
        <v>0.89022237910342394</v>
      </c>
      <c r="L73" s="5">
        <f>Table1[[#This Row],[在线司机数]]/Table1[[#This Row],[订单应答率]]</f>
        <v>7425.1110229976211</v>
      </c>
      <c r="M73" s="1">
        <f t="shared" si="9"/>
        <v>0.38154311649016642</v>
      </c>
      <c r="N73" s="1">
        <f t="shared" si="10"/>
        <v>0.80621249558771624</v>
      </c>
      <c r="O73" s="5">
        <f>Table1[[#This Row],[订单完成数]]/Table1[[#This Row],[司机应答数]]</f>
        <v>0.9056304520222046</v>
      </c>
      <c r="P73" s="5">
        <f>Table1[[#This Row],[订单完成数]]/Table1[[#This Row],[在线司机数]]</f>
        <v>0.34553706505295007</v>
      </c>
    </row>
    <row r="74" spans="1:16" hidden="1" x14ac:dyDescent="0.15">
      <c r="A74" t="s">
        <v>29</v>
      </c>
      <c r="B74">
        <v>4</v>
      </c>
      <c r="C74">
        <v>1</v>
      </c>
      <c r="D74">
        <v>1245</v>
      </c>
      <c r="E74">
        <v>1146</v>
      </c>
      <c r="F74">
        <v>1039</v>
      </c>
      <c r="G74">
        <v>4781</v>
      </c>
      <c r="H74" s="14">
        <f>Table1[[#This Row],[订单完成数]]/Table1[[#This Row],[在线司机数]]*45.6</f>
        <v>9.9097259987450315</v>
      </c>
      <c r="I74">
        <f>SUM(F68:F74)</f>
        <v>32716</v>
      </c>
      <c r="J74" s="1">
        <f>(Table1[[#This Row],[叫单数]]-Table1[[#This Row],[司机应答数]])/Table1[[#This Row],[叫单数]]</f>
        <v>7.9518072289156624E-2</v>
      </c>
      <c r="K74" s="1">
        <f t="shared" si="8"/>
        <v>0.92048192771084336</v>
      </c>
      <c r="L74" s="5">
        <f>Table1[[#This Row],[在线司机数]]/Table1[[#This Row],[订单应答率]]</f>
        <v>5194.0183246073302</v>
      </c>
      <c r="M74" s="1">
        <f t="shared" si="9"/>
        <v>0.23969880778079899</v>
      </c>
      <c r="N74" s="1">
        <f t="shared" si="10"/>
        <v>0.83453815261044173</v>
      </c>
      <c r="O74" s="5">
        <f>Table1[[#This Row],[订单完成数]]/Table1[[#This Row],[司机应答数]]</f>
        <v>0.90663176265270506</v>
      </c>
      <c r="P74" s="5">
        <f>Table1[[#This Row],[订单完成数]]/Table1[[#This Row],[在线司机数]]</f>
        <v>0.21731855260405772</v>
      </c>
    </row>
    <row r="75" spans="1:16" hidden="1" x14ac:dyDescent="0.15">
      <c r="A75" t="s">
        <v>29</v>
      </c>
      <c r="B75">
        <v>4</v>
      </c>
      <c r="C75">
        <v>2</v>
      </c>
      <c r="D75">
        <v>675</v>
      </c>
      <c r="E75">
        <v>612</v>
      </c>
      <c r="F75">
        <v>547</v>
      </c>
      <c r="G75">
        <v>3488</v>
      </c>
      <c r="H75" s="14">
        <f>Table1[[#This Row],[订单完成数]]/Table1[[#This Row],[在线司机数]]*45.6</f>
        <v>7.1511467889908262</v>
      </c>
      <c r="I75">
        <f>SUM(F64:F75)</f>
        <v>48914</v>
      </c>
      <c r="J75" s="1">
        <f>(Table1[[#This Row],[叫单数]]-Table1[[#This Row],[司机应答数]])/Table1[[#This Row],[叫单数]]</f>
        <v>9.3333333333333338E-2</v>
      </c>
      <c r="K75" s="1">
        <f t="shared" si="8"/>
        <v>0.90666666666666662</v>
      </c>
      <c r="L75" s="5">
        <f>Table1[[#This Row],[在线司机数]]/Table1[[#This Row],[订单应答率]]</f>
        <v>3847.0588235294122</v>
      </c>
      <c r="M75" s="1">
        <f t="shared" si="9"/>
        <v>0.17545871559633028</v>
      </c>
      <c r="N75" s="1">
        <f t="shared" si="10"/>
        <v>0.81037037037037041</v>
      </c>
      <c r="O75" s="5">
        <f>Table1[[#This Row],[订单完成数]]/Table1[[#This Row],[司机应答数]]</f>
        <v>0.89379084967320266</v>
      </c>
      <c r="P75" s="5">
        <f>Table1[[#This Row],[订单完成数]]/Table1[[#This Row],[在线司机数]]</f>
        <v>0.15682339449541285</v>
      </c>
    </row>
    <row r="76" spans="1:16" hidden="1" x14ac:dyDescent="0.15">
      <c r="A76" t="s">
        <v>29</v>
      </c>
      <c r="B76">
        <v>4</v>
      </c>
      <c r="C76">
        <v>3</v>
      </c>
      <c r="D76">
        <v>435</v>
      </c>
      <c r="E76">
        <v>382</v>
      </c>
      <c r="F76">
        <v>336</v>
      </c>
      <c r="G76">
        <v>2970</v>
      </c>
      <c r="H76" s="14">
        <f>Table1[[#This Row],[订单完成数]]/Table1[[#This Row],[在线司机数]]*45.6</f>
        <v>5.1587878787878791</v>
      </c>
      <c r="I76">
        <f>SUM(F65:F76)</f>
        <v>45806</v>
      </c>
      <c r="J76" s="1">
        <f>(Table1[[#This Row],[叫单数]]-Table1[[#This Row],[司机应答数]])/Table1[[#This Row],[叫单数]]</f>
        <v>0.12183908045977011</v>
      </c>
      <c r="K76" s="1">
        <f t="shared" si="8"/>
        <v>0.8781609195402299</v>
      </c>
      <c r="L76" s="5">
        <f>Table1[[#This Row],[在线司机数]]/Table1[[#This Row],[订单应答率]]</f>
        <v>3382.0680628272253</v>
      </c>
      <c r="M76" s="1">
        <f t="shared" si="9"/>
        <v>0.12861952861952861</v>
      </c>
      <c r="N76" s="1">
        <f t="shared" si="10"/>
        <v>0.77241379310344827</v>
      </c>
      <c r="O76" s="5">
        <f>Table1[[#This Row],[订单完成数]]/Table1[[#This Row],[司机应答数]]</f>
        <v>0.87958115183246077</v>
      </c>
      <c r="P76" s="5">
        <f>Table1[[#This Row],[订单完成数]]/Table1[[#This Row],[在线司机数]]</f>
        <v>0.11313131313131314</v>
      </c>
    </row>
    <row r="77" spans="1:16" hidden="1" x14ac:dyDescent="0.15">
      <c r="A77" t="s">
        <v>29</v>
      </c>
      <c r="B77">
        <v>4</v>
      </c>
      <c r="C77">
        <v>4</v>
      </c>
      <c r="D77">
        <v>258</v>
      </c>
      <c r="E77">
        <v>221</v>
      </c>
      <c r="F77">
        <v>191</v>
      </c>
      <c r="G77">
        <v>2677</v>
      </c>
      <c r="H77" s="14">
        <f>Table1[[#This Row],[订单完成数]]/Table1[[#This Row],[在线司机数]]*45.6</f>
        <v>3.2534927157265594</v>
      </c>
      <c r="I77">
        <f>SUM(F66:F77)</f>
        <v>42798</v>
      </c>
      <c r="J77" s="1">
        <f>(Table1[[#This Row],[叫单数]]-Table1[[#This Row],[司机应答数]])/Table1[[#This Row],[叫单数]]</f>
        <v>0.1434108527131783</v>
      </c>
      <c r="K77" s="1">
        <f t="shared" si="8"/>
        <v>0.85658914728682167</v>
      </c>
      <c r="L77" s="5">
        <f>Table1[[#This Row],[在线司机数]]/Table1[[#This Row],[订单应答率]]</f>
        <v>3125.1855203619912</v>
      </c>
      <c r="M77" s="1">
        <f t="shared" si="9"/>
        <v>8.2555098991408296E-2</v>
      </c>
      <c r="N77" s="1">
        <f t="shared" si="10"/>
        <v>0.74031007751937983</v>
      </c>
      <c r="O77" s="5">
        <f>Table1[[#This Row],[订单完成数]]/Table1[[#This Row],[司机应答数]]</f>
        <v>0.86425339366515841</v>
      </c>
      <c r="P77" s="5">
        <f>Table1[[#This Row],[订单完成数]]/Table1[[#This Row],[在线司机数]]</f>
        <v>7.1348524467687705E-2</v>
      </c>
    </row>
    <row r="78" spans="1:16" hidden="1" x14ac:dyDescent="0.15">
      <c r="A78" t="s">
        <v>29</v>
      </c>
      <c r="B78">
        <v>4</v>
      </c>
      <c r="C78">
        <v>5</v>
      </c>
      <c r="D78">
        <v>163</v>
      </c>
      <c r="E78">
        <v>112</v>
      </c>
      <c r="F78">
        <v>98</v>
      </c>
      <c r="G78">
        <v>2846</v>
      </c>
      <c r="H78" s="14">
        <f>Table1[[#This Row],[订单完成数]]/Table1[[#This Row],[在线司机数]]*45.6</f>
        <v>1.5702037947997189</v>
      </c>
      <c r="I78">
        <f>SUM(F72:F78)</f>
        <v>9619</v>
      </c>
      <c r="J78" s="1">
        <f>(Table1[[#This Row],[叫单数]]-Table1[[#This Row],[司机应答数]])/Table1[[#This Row],[叫单数]]</f>
        <v>0.31288343558282211</v>
      </c>
      <c r="K78" s="1">
        <f t="shared" si="8"/>
        <v>0.68711656441717794</v>
      </c>
      <c r="L78" s="5">
        <f>Table1[[#This Row],[在线司机数]]/Table1[[#This Row],[订单应答率]]</f>
        <v>4141.9464285714284</v>
      </c>
      <c r="M78" s="1">
        <f t="shared" si="9"/>
        <v>3.9353478566408993E-2</v>
      </c>
      <c r="N78" s="1">
        <f t="shared" si="10"/>
        <v>0.60122699386503065</v>
      </c>
      <c r="O78" s="5">
        <f>Table1[[#This Row],[订单完成数]]/Table1[[#This Row],[司机应答数]]</f>
        <v>0.875</v>
      </c>
      <c r="P78" s="5">
        <f>Table1[[#This Row],[订单完成数]]/Table1[[#This Row],[在线司机数]]</f>
        <v>3.4434293745607872E-2</v>
      </c>
    </row>
    <row r="79" spans="1:16" hidden="1" x14ac:dyDescent="0.15">
      <c r="A79" t="s">
        <v>29</v>
      </c>
      <c r="B79">
        <v>4</v>
      </c>
      <c r="C79">
        <v>6</v>
      </c>
      <c r="D79">
        <v>260</v>
      </c>
      <c r="E79">
        <v>157</v>
      </c>
      <c r="F79">
        <v>138</v>
      </c>
      <c r="G79">
        <v>3471</v>
      </c>
      <c r="H79" s="14">
        <f>Table1[[#This Row],[订单完成数]]/Table1[[#This Row],[在线司机数]]*45.6</f>
        <v>1.8129645635263612</v>
      </c>
      <c r="I79">
        <f>SUM(F70:F79)</f>
        <v>21649</v>
      </c>
      <c r="J79" s="1">
        <f>(Table1[[#This Row],[叫单数]]-Table1[[#This Row],[司机应答数]])/Table1[[#This Row],[叫单数]]</f>
        <v>0.39615384615384613</v>
      </c>
      <c r="K79" s="1">
        <f t="shared" si="8"/>
        <v>0.60384615384615381</v>
      </c>
      <c r="L79" s="5">
        <f>Table1[[#This Row],[在线司机数]]/Table1[[#This Row],[订单应答率]]</f>
        <v>5748.1528662420387</v>
      </c>
      <c r="M79" s="1">
        <f t="shared" si="9"/>
        <v>4.5231921636416018E-2</v>
      </c>
      <c r="N79" s="1">
        <f t="shared" si="10"/>
        <v>0.53076923076923077</v>
      </c>
      <c r="O79" s="5">
        <f>Table1[[#This Row],[订单完成数]]/Table1[[#This Row],[司机应答数]]</f>
        <v>0.87898089171974525</v>
      </c>
      <c r="P79" s="5">
        <f>Table1[[#This Row],[订单完成数]]/Table1[[#This Row],[在线司机数]]</f>
        <v>3.9757994814174587E-2</v>
      </c>
    </row>
    <row r="80" spans="1:16" hidden="1" x14ac:dyDescent="0.15">
      <c r="A80" t="s">
        <v>29</v>
      </c>
      <c r="B80">
        <v>4</v>
      </c>
      <c r="C80">
        <v>7</v>
      </c>
      <c r="D80">
        <v>1382</v>
      </c>
      <c r="E80">
        <v>1077</v>
      </c>
      <c r="F80">
        <v>989</v>
      </c>
      <c r="G80">
        <v>5261</v>
      </c>
      <c r="H80" s="14">
        <f>Table1[[#This Row],[订单完成数]]/Table1[[#This Row],[在线司机数]]*45.6</f>
        <v>8.5722106063486034</v>
      </c>
      <c r="I80">
        <f>SUM(F69:F80)</f>
        <v>28781</v>
      </c>
      <c r="J80" s="1">
        <f>(Table1[[#This Row],[叫单数]]-Table1[[#This Row],[司机应答数]])/Table1[[#This Row],[叫单数]]</f>
        <v>0.22069464544138928</v>
      </c>
      <c r="K80" s="1">
        <f t="shared" si="8"/>
        <v>0.77930535455861072</v>
      </c>
      <c r="L80" s="5">
        <f>Table1[[#This Row],[在线司机数]]/Table1[[#This Row],[订单应答率]]</f>
        <v>6750.8839368616527</v>
      </c>
      <c r="M80" s="1">
        <f t="shared" si="9"/>
        <v>0.20471393271241209</v>
      </c>
      <c r="N80" s="1">
        <f t="shared" si="10"/>
        <v>0.71562952243125899</v>
      </c>
      <c r="O80" s="5">
        <f>Table1[[#This Row],[订单完成数]]/Table1[[#This Row],[司机应答数]]</f>
        <v>0.91829155060352829</v>
      </c>
      <c r="P80" s="5">
        <f>Table1[[#This Row],[订单完成数]]/Table1[[#This Row],[在线司机数]]</f>
        <v>0.18798707470062725</v>
      </c>
    </row>
    <row r="81" spans="1:16" hidden="1" x14ac:dyDescent="0.15">
      <c r="A81" t="s">
        <v>29</v>
      </c>
      <c r="B81">
        <v>4</v>
      </c>
      <c r="C81">
        <v>8</v>
      </c>
      <c r="D81">
        <v>5883</v>
      </c>
      <c r="E81">
        <v>4341</v>
      </c>
      <c r="F81">
        <v>3973</v>
      </c>
      <c r="G81">
        <v>7194</v>
      </c>
      <c r="H81" s="14">
        <f>Table1[[#This Row],[订单完成数]]/Table1[[#This Row],[在线司机数]]*45.6</f>
        <v>25.183319432860717</v>
      </c>
      <c r="I81">
        <f>SUM(F70:F81)</f>
        <v>26611</v>
      </c>
      <c r="J81" s="1">
        <f>(Table1[[#This Row],[叫单数]]-Table1[[#This Row],[司机应答数]])/Table1[[#This Row],[叫单数]]</f>
        <v>0.26211116777154514</v>
      </c>
      <c r="K81" s="1">
        <f t="shared" si="8"/>
        <v>0.73788883222845492</v>
      </c>
      <c r="L81" s="5">
        <f>Table1[[#This Row],[在线司机数]]/Table1[[#This Row],[订单应答率]]</f>
        <v>9749.4360746371804</v>
      </c>
      <c r="M81" s="1">
        <f t="shared" si="9"/>
        <v>0.60341951626355295</v>
      </c>
      <c r="N81" s="1">
        <f t="shared" si="10"/>
        <v>0.67533571307156215</v>
      </c>
      <c r="O81" s="5">
        <f>Table1[[#This Row],[订单完成数]]/Table1[[#This Row],[司机应答数]]</f>
        <v>0.91522690624280123</v>
      </c>
      <c r="P81" s="5">
        <f>Table1[[#This Row],[订单完成数]]/Table1[[#This Row],[在线司机数]]</f>
        <v>0.55226577703641921</v>
      </c>
    </row>
    <row r="82" spans="1:16" hidden="1" x14ac:dyDescent="0.15">
      <c r="A82" t="s">
        <v>29</v>
      </c>
      <c r="B82">
        <v>4</v>
      </c>
      <c r="C82">
        <v>9</v>
      </c>
      <c r="D82">
        <v>12104</v>
      </c>
      <c r="E82">
        <v>6973</v>
      </c>
      <c r="F82">
        <v>6354</v>
      </c>
      <c r="G82">
        <v>7871</v>
      </c>
      <c r="H82" s="14">
        <f>Table1[[#This Row],[订单完成数]]/Table1[[#This Row],[在线司机数]]*45.6</f>
        <v>36.81138355990344</v>
      </c>
      <c r="I82">
        <f>SUM(F80:F82)</f>
        <v>11316</v>
      </c>
      <c r="J82" s="1">
        <f>(Table1[[#This Row],[叫单数]]-Table1[[#This Row],[司机应答数]])/Table1[[#This Row],[叫单数]]</f>
        <v>0.42390945142101782</v>
      </c>
      <c r="K82" s="1">
        <f t="shared" si="8"/>
        <v>0.57609054857898212</v>
      </c>
      <c r="L82" s="5">
        <f>Table1[[#This Row],[在线司机数]]/Table1[[#This Row],[订单应答率]]</f>
        <v>13662.78273340026</v>
      </c>
      <c r="M82" s="1">
        <f t="shared" si="9"/>
        <v>0.88591030364629653</v>
      </c>
      <c r="N82" s="1">
        <f t="shared" si="10"/>
        <v>0.52495042961004623</v>
      </c>
      <c r="O82" s="5">
        <f>Table1[[#This Row],[订单完成数]]/Table1[[#This Row],[司机应答数]]</f>
        <v>0.91122902624408431</v>
      </c>
      <c r="P82" s="5">
        <f>Table1[[#This Row],[订单完成数]]/Table1[[#This Row],[在线司机数]]</f>
        <v>0.80726718333121583</v>
      </c>
    </row>
    <row r="83" spans="1:16" hidden="1" x14ac:dyDescent="0.15">
      <c r="A83" t="s">
        <v>29</v>
      </c>
      <c r="B83">
        <v>4</v>
      </c>
      <c r="C83">
        <v>10</v>
      </c>
      <c r="D83">
        <v>10311</v>
      </c>
      <c r="E83">
        <v>6841</v>
      </c>
      <c r="F83">
        <v>6217</v>
      </c>
      <c r="G83">
        <v>8099</v>
      </c>
      <c r="H83" s="14">
        <f>Table1[[#This Row],[订单完成数]]/Table1[[#This Row],[在线司机数]]*45.6</f>
        <v>35.003728855414252</v>
      </c>
      <c r="I83">
        <f>SUM(F78:F83)</f>
        <v>17769</v>
      </c>
      <c r="J83" s="1">
        <f>(Table1[[#This Row],[叫单数]]-Table1[[#This Row],[司机应答数]])/Table1[[#This Row],[叫单数]]</f>
        <v>0.33653379885559109</v>
      </c>
      <c r="K83" s="1">
        <f t="shared" si="8"/>
        <v>0.66346620114440891</v>
      </c>
      <c r="L83" s="5">
        <f>Table1[[#This Row],[在线司机数]]/Table1[[#This Row],[订单应答率]]</f>
        <v>12207.102616576523</v>
      </c>
      <c r="M83" s="1">
        <f t="shared" si="9"/>
        <v>0.84467218175083347</v>
      </c>
      <c r="N83" s="1">
        <f t="shared" si="10"/>
        <v>0.6029483076326253</v>
      </c>
      <c r="O83" s="5">
        <f>Table1[[#This Row],[订单完成数]]/Table1[[#This Row],[司机应答数]]</f>
        <v>0.90878526531208892</v>
      </c>
      <c r="P83" s="5">
        <f>Table1[[#This Row],[订单完成数]]/Table1[[#This Row],[在线司机数]]</f>
        <v>0.76762563279417217</v>
      </c>
    </row>
    <row r="84" spans="1:16" hidden="1" x14ac:dyDescent="0.15">
      <c r="A84" t="s">
        <v>29</v>
      </c>
      <c r="B84">
        <v>4</v>
      </c>
      <c r="C84">
        <v>11</v>
      </c>
      <c r="D84">
        <v>5365</v>
      </c>
      <c r="E84">
        <v>4675</v>
      </c>
      <c r="F84">
        <v>4233</v>
      </c>
      <c r="G84">
        <v>8089</v>
      </c>
      <c r="H84" s="14">
        <f>Table1[[#This Row],[订单完成数]]/Table1[[#This Row],[在线司机数]]*45.6</f>
        <v>23.862628260600818</v>
      </c>
      <c r="I84">
        <f t="shared" ref="I84:I92" si="11">SUM(F73:F84)</f>
        <v>26399</v>
      </c>
      <c r="J84" s="1">
        <f>(Table1[[#This Row],[叫单数]]-Table1[[#This Row],[司机应答数]])/Table1[[#This Row],[叫单数]]</f>
        <v>0.12861136999068035</v>
      </c>
      <c r="K84" s="1">
        <f t="shared" si="8"/>
        <v>0.87138863000931965</v>
      </c>
      <c r="L84" s="5">
        <f>Table1[[#This Row],[在线司机数]]/Table1[[#This Row],[订单应答率]]</f>
        <v>9282.8844919786097</v>
      </c>
      <c r="M84" s="1">
        <f t="shared" si="9"/>
        <v>0.57794535789343549</v>
      </c>
      <c r="N84" s="1">
        <f t="shared" si="10"/>
        <v>0.78900279589934763</v>
      </c>
      <c r="O84" s="5">
        <f>Table1[[#This Row],[订单完成数]]/Table1[[#This Row],[司机应答数]]</f>
        <v>0.9054545454545454</v>
      </c>
      <c r="P84" s="5">
        <f>Table1[[#This Row],[订单完成数]]/Table1[[#This Row],[在线司机数]]</f>
        <v>0.52330325132896527</v>
      </c>
    </row>
    <row r="85" spans="1:16" hidden="1" x14ac:dyDescent="0.15">
      <c r="A85" t="s">
        <v>29</v>
      </c>
      <c r="B85">
        <v>4</v>
      </c>
      <c r="C85">
        <v>12</v>
      </c>
      <c r="D85">
        <v>4417</v>
      </c>
      <c r="E85">
        <v>4151</v>
      </c>
      <c r="F85">
        <v>3811</v>
      </c>
      <c r="G85">
        <v>8008</v>
      </c>
      <c r="H85" s="14">
        <f>Table1[[#This Row],[订单完成数]]/Table1[[#This Row],[在线司机数]]*45.6</f>
        <v>21.700999000999001</v>
      </c>
      <c r="I85">
        <f t="shared" si="11"/>
        <v>27926</v>
      </c>
      <c r="J85" s="1">
        <f>(Table1[[#This Row],[叫单数]]-Table1[[#This Row],[司机应答数]])/Table1[[#This Row],[叫单数]]</f>
        <v>6.0221870047543584E-2</v>
      </c>
      <c r="K85" s="1">
        <f t="shared" si="8"/>
        <v>0.93977812995245646</v>
      </c>
      <c r="L85" s="5">
        <f>Table1[[#This Row],[在线司机数]]/Table1[[#This Row],[订单应答率]]</f>
        <v>8521.1602023608757</v>
      </c>
      <c r="M85" s="1">
        <f t="shared" si="9"/>
        <v>0.51835664335664333</v>
      </c>
      <c r="N85" s="1">
        <f t="shared" si="10"/>
        <v>0.86280280733529546</v>
      </c>
      <c r="O85" s="5">
        <f>Table1[[#This Row],[订单完成数]]/Table1[[#This Row],[司机应答数]]</f>
        <v>0.91809202601782702</v>
      </c>
      <c r="P85" s="5">
        <f>Table1[[#This Row],[订单完成数]]/Table1[[#This Row],[在线司机数]]</f>
        <v>0.47589910089910092</v>
      </c>
    </row>
    <row r="86" spans="1:16" hidden="1" x14ac:dyDescent="0.15">
      <c r="A86" t="s">
        <v>29</v>
      </c>
      <c r="B86">
        <v>4</v>
      </c>
      <c r="C86">
        <v>13</v>
      </c>
      <c r="D86">
        <v>3369</v>
      </c>
      <c r="E86">
        <v>3123</v>
      </c>
      <c r="F86">
        <v>2915</v>
      </c>
      <c r="G86">
        <v>7282</v>
      </c>
      <c r="H86" s="14">
        <f>Table1[[#This Row],[订单完成数]]/Table1[[#This Row],[在线司机数]]*45.6</f>
        <v>18.253776435045317</v>
      </c>
      <c r="I86">
        <f t="shared" si="11"/>
        <v>29802</v>
      </c>
      <c r="J86" s="1">
        <f>(Table1[[#This Row],[叫单数]]-Table1[[#This Row],[司机应答数]])/Table1[[#This Row],[叫单数]]</f>
        <v>7.3018699910952806E-2</v>
      </c>
      <c r="K86" s="1">
        <f t="shared" si="8"/>
        <v>0.92698130008904722</v>
      </c>
      <c r="L86" s="5">
        <f>Table1[[#This Row],[在线司机数]]/Table1[[#This Row],[订单应答率]]</f>
        <v>7855.6061479346781</v>
      </c>
      <c r="M86" s="1">
        <f t="shared" si="9"/>
        <v>0.42886569623729742</v>
      </c>
      <c r="N86" s="1">
        <f t="shared" si="10"/>
        <v>0.86524191154645291</v>
      </c>
      <c r="O86" s="5">
        <f>Table1[[#This Row],[订单完成数]]/Table1[[#This Row],[司机应答数]]</f>
        <v>0.93339737431956449</v>
      </c>
      <c r="P86" s="5">
        <f>Table1[[#This Row],[订单完成数]]/Table1[[#This Row],[在线司机数]]</f>
        <v>0.40030211480362538</v>
      </c>
    </row>
    <row r="87" spans="1:16" hidden="1" x14ac:dyDescent="0.15">
      <c r="A87" t="s">
        <v>29</v>
      </c>
      <c r="B87">
        <v>4</v>
      </c>
      <c r="C87">
        <v>14</v>
      </c>
      <c r="D87">
        <v>4896</v>
      </c>
      <c r="E87">
        <v>4426</v>
      </c>
      <c r="F87">
        <v>4089</v>
      </c>
      <c r="G87">
        <v>6983</v>
      </c>
      <c r="H87" s="14">
        <f>Table1[[#This Row],[订单完成数]]/Table1[[#This Row],[在线司机数]]*45.6</f>
        <v>26.70176142059287</v>
      </c>
      <c r="I87">
        <f t="shared" si="11"/>
        <v>33344</v>
      </c>
      <c r="J87" s="1">
        <f>(Table1[[#This Row],[叫单数]]-Table1[[#This Row],[司机应答数]])/Table1[[#This Row],[叫单数]]</f>
        <v>9.5996732026143797E-2</v>
      </c>
      <c r="K87" s="1">
        <f t="shared" si="8"/>
        <v>0.90400326797385622</v>
      </c>
      <c r="L87" s="5">
        <f>Table1[[#This Row],[在线司机数]]/Table1[[#This Row],[订单应答率]]</f>
        <v>7724.5295978309987</v>
      </c>
      <c r="M87" s="1">
        <f t="shared" si="9"/>
        <v>0.63382500358012317</v>
      </c>
      <c r="N87" s="1">
        <f t="shared" si="10"/>
        <v>0.83517156862745101</v>
      </c>
      <c r="O87" s="5">
        <f>Table1[[#This Row],[订单完成数]]/Table1[[#This Row],[司机应答数]]</f>
        <v>0.92385901491188427</v>
      </c>
      <c r="P87" s="5">
        <f>Table1[[#This Row],[订单完成数]]/Table1[[#This Row],[在线司机数]]</f>
        <v>0.58556494343405419</v>
      </c>
    </row>
    <row r="88" spans="1:16" hidden="1" x14ac:dyDescent="0.15">
      <c r="A88" t="s">
        <v>29</v>
      </c>
      <c r="B88">
        <v>4</v>
      </c>
      <c r="C88">
        <v>15</v>
      </c>
      <c r="D88">
        <v>4531</v>
      </c>
      <c r="E88">
        <v>4140</v>
      </c>
      <c r="F88">
        <v>3734</v>
      </c>
      <c r="G88">
        <v>7277</v>
      </c>
      <c r="H88" s="14">
        <f>Table1[[#This Row],[订单完成数]]/Table1[[#This Row],[在线司机数]]*45.6</f>
        <v>23.398433420365535</v>
      </c>
      <c r="I88">
        <f t="shared" si="11"/>
        <v>36742</v>
      </c>
      <c r="J88" s="1">
        <f>(Table1[[#This Row],[叫单数]]-Table1[[#This Row],[司机应答数]])/Table1[[#This Row],[叫单数]]</f>
        <v>8.6294416243654817E-2</v>
      </c>
      <c r="K88" s="1">
        <f t="shared" si="8"/>
        <v>0.91370558375634514</v>
      </c>
      <c r="L88" s="5">
        <f>Table1[[#This Row],[在线司机数]]/Table1[[#This Row],[订单应答率]]</f>
        <v>7964.2722222222228</v>
      </c>
      <c r="M88" s="1">
        <f t="shared" si="9"/>
        <v>0.56891576198983096</v>
      </c>
      <c r="N88" s="1">
        <f t="shared" si="10"/>
        <v>0.82410064003531225</v>
      </c>
      <c r="O88" s="5">
        <f>Table1[[#This Row],[订单完成数]]/Table1[[#This Row],[司机应答数]]</f>
        <v>0.90193236714975844</v>
      </c>
      <c r="P88" s="5">
        <f>Table1[[#This Row],[订单完成数]]/Table1[[#This Row],[在线司机数]]</f>
        <v>0.5131235399202968</v>
      </c>
    </row>
    <row r="89" spans="1:16" hidden="1" x14ac:dyDescent="0.15">
      <c r="A89" t="s">
        <v>29</v>
      </c>
      <c r="B89">
        <v>4</v>
      </c>
      <c r="C89">
        <v>16</v>
      </c>
      <c r="D89">
        <v>4087</v>
      </c>
      <c r="E89">
        <v>3779</v>
      </c>
      <c r="F89">
        <v>3440</v>
      </c>
      <c r="G89">
        <v>7574</v>
      </c>
      <c r="H89" s="14">
        <f>Table1[[#This Row],[订单完成数]]/Table1[[#This Row],[在线司机数]]*45.6</f>
        <v>20.710852917876949</v>
      </c>
      <c r="I89">
        <f t="shared" si="11"/>
        <v>39991</v>
      </c>
      <c r="J89" s="1">
        <f>(Table1[[#This Row],[叫单数]]-Table1[[#This Row],[司机应答数]])/Table1[[#This Row],[叫单数]]</f>
        <v>7.5360900415953017E-2</v>
      </c>
      <c r="K89" s="1">
        <f t="shared" si="8"/>
        <v>0.924639099584047</v>
      </c>
      <c r="L89" s="5">
        <f>Table1[[#This Row],[在线司机数]]/Table1[[#This Row],[订单应答率]]</f>
        <v>8191.3040486901291</v>
      </c>
      <c r="M89" s="1">
        <f t="shared" si="9"/>
        <v>0.49894375495114868</v>
      </c>
      <c r="N89" s="1">
        <f t="shared" si="10"/>
        <v>0.84169317347687789</v>
      </c>
      <c r="O89" s="5">
        <f>Table1[[#This Row],[订单完成数]]/Table1[[#This Row],[司机应答数]]</f>
        <v>0.91029372849960311</v>
      </c>
      <c r="P89" s="5">
        <f>Table1[[#This Row],[订单完成数]]/Table1[[#This Row],[在线司机数]]</f>
        <v>0.45418537100607342</v>
      </c>
    </row>
    <row r="90" spans="1:16" hidden="1" x14ac:dyDescent="0.15">
      <c r="A90" t="s">
        <v>29</v>
      </c>
      <c r="B90">
        <v>4</v>
      </c>
      <c r="C90">
        <v>17</v>
      </c>
      <c r="D90">
        <v>5248</v>
      </c>
      <c r="E90">
        <v>4672</v>
      </c>
      <c r="F90">
        <v>4112</v>
      </c>
      <c r="G90">
        <v>7935</v>
      </c>
      <c r="H90" s="14">
        <f>Table1[[#This Row],[订单完成数]]/Table1[[#This Row],[在线司机数]]*45.6</f>
        <v>23.630396975425331</v>
      </c>
      <c r="I90">
        <f t="shared" si="11"/>
        <v>44005</v>
      </c>
      <c r="J90" s="1">
        <f>(Table1[[#This Row],[叫单数]]-Table1[[#This Row],[司机应答数]])/Table1[[#This Row],[叫单数]]</f>
        <v>0.10975609756097561</v>
      </c>
      <c r="K90" s="1">
        <f t="shared" si="8"/>
        <v>0.8902439024390244</v>
      </c>
      <c r="L90" s="5">
        <f>Table1[[#This Row],[在线司机数]]/Table1[[#This Row],[订单应答率]]</f>
        <v>8913.2876712328762</v>
      </c>
      <c r="M90" s="1">
        <f t="shared" si="9"/>
        <v>0.58878386893509771</v>
      </c>
      <c r="N90" s="1">
        <f t="shared" si="10"/>
        <v>0.78353658536585369</v>
      </c>
      <c r="O90" s="5">
        <f>Table1[[#This Row],[订单完成数]]/Table1[[#This Row],[司机应答数]]</f>
        <v>0.88013698630136983</v>
      </c>
      <c r="P90" s="5">
        <f>Table1[[#This Row],[订单完成数]]/Table1[[#This Row],[在线司机数]]</f>
        <v>0.51821045998739756</v>
      </c>
    </row>
    <row r="91" spans="1:16" hidden="1" x14ac:dyDescent="0.15">
      <c r="A91" t="s">
        <v>29</v>
      </c>
      <c r="B91">
        <v>4</v>
      </c>
      <c r="C91">
        <v>18</v>
      </c>
      <c r="D91">
        <v>7502</v>
      </c>
      <c r="E91">
        <v>6131</v>
      </c>
      <c r="F91">
        <v>5558</v>
      </c>
      <c r="G91">
        <v>8982</v>
      </c>
      <c r="H91" s="14">
        <f>Table1[[#This Row],[订单完成数]]/Table1[[#This Row],[在线司机数]]*45.6</f>
        <v>28.216967267869073</v>
      </c>
      <c r="I91">
        <f t="shared" si="11"/>
        <v>49425</v>
      </c>
      <c r="J91" s="1">
        <f>(Table1[[#This Row],[叫单数]]-Table1[[#This Row],[司机应答数]])/Table1[[#This Row],[叫单数]]</f>
        <v>0.18275126632897895</v>
      </c>
      <c r="K91" s="1">
        <f t="shared" si="8"/>
        <v>0.81724873367102102</v>
      </c>
      <c r="L91" s="5">
        <f>Table1[[#This Row],[在线司机数]]/Table1[[#This Row],[订单应答率]]</f>
        <v>10990.534007502854</v>
      </c>
      <c r="M91" s="1">
        <f t="shared" si="9"/>
        <v>0.6825873970162547</v>
      </c>
      <c r="N91" s="1">
        <f t="shared" si="10"/>
        <v>0.74086910157291386</v>
      </c>
      <c r="O91" s="5">
        <f>Table1[[#This Row],[订单完成数]]/Table1[[#This Row],[司机应答数]]</f>
        <v>0.90654053172402549</v>
      </c>
      <c r="P91" s="5">
        <f>Table1[[#This Row],[订单完成数]]/Table1[[#This Row],[在线司机数]]</f>
        <v>0.61879314183923406</v>
      </c>
    </row>
    <row r="92" spans="1:16" hidden="1" x14ac:dyDescent="0.15">
      <c r="A92" t="s">
        <v>29</v>
      </c>
      <c r="B92">
        <v>4</v>
      </c>
      <c r="C92">
        <v>19</v>
      </c>
      <c r="D92">
        <v>9064</v>
      </c>
      <c r="E92">
        <v>6897</v>
      </c>
      <c r="F92">
        <v>6198</v>
      </c>
      <c r="G92">
        <v>9238</v>
      </c>
      <c r="H92" s="14">
        <f>Table1[[#This Row],[订单完成数]]/Table1[[#This Row],[在线司机数]]*45.6</f>
        <v>30.594154578913187</v>
      </c>
      <c r="I92">
        <f t="shared" si="11"/>
        <v>54634</v>
      </c>
      <c r="J92" s="1">
        <f>(Table1[[#This Row],[叫单数]]-Table1[[#This Row],[司机应答数]])/Table1[[#This Row],[叫单数]]</f>
        <v>0.23907766990291263</v>
      </c>
      <c r="K92" s="1">
        <f t="shared" si="8"/>
        <v>0.76092233009708743</v>
      </c>
      <c r="L92" s="5">
        <f>Table1[[#This Row],[在线司机数]]/Table1[[#This Row],[订单应答率]]</f>
        <v>12140.529505582137</v>
      </c>
      <c r="M92" s="1">
        <f t="shared" si="9"/>
        <v>0.7465901710326911</v>
      </c>
      <c r="N92" s="1">
        <f t="shared" si="10"/>
        <v>0.68380406001765226</v>
      </c>
      <c r="O92" s="5">
        <f>Table1[[#This Row],[订单完成数]]/Table1[[#This Row],[司机应答数]]</f>
        <v>0.89865158764680297</v>
      </c>
      <c r="P92" s="5">
        <f>Table1[[#This Row],[订单完成数]]/Table1[[#This Row],[在线司机数]]</f>
        <v>0.67092444252002603</v>
      </c>
    </row>
    <row r="93" spans="1:16" hidden="1" x14ac:dyDescent="0.15">
      <c r="A93" t="s">
        <v>29</v>
      </c>
      <c r="B93">
        <v>4</v>
      </c>
      <c r="C93">
        <v>20</v>
      </c>
      <c r="D93">
        <v>7244</v>
      </c>
      <c r="E93">
        <v>6408</v>
      </c>
      <c r="F93">
        <v>5846</v>
      </c>
      <c r="G93">
        <v>9363</v>
      </c>
      <c r="H93" s="14">
        <f>Table1[[#This Row],[订单完成数]]/Table1[[#This Row],[在线司机数]]*45.6</f>
        <v>28.471387375841079</v>
      </c>
      <c r="I93">
        <f>SUM(F83:F93)</f>
        <v>50153</v>
      </c>
      <c r="J93" s="1">
        <f>(Table1[[#This Row],[叫单数]]-Table1[[#This Row],[司机应答数]])/Table1[[#This Row],[叫单数]]</f>
        <v>0.11540585311982331</v>
      </c>
      <c r="K93" s="1">
        <f t="shared" si="8"/>
        <v>0.88459414688017668</v>
      </c>
      <c r="L93" s="5">
        <f>Table1[[#This Row],[在线司机数]]/Table1[[#This Row],[订单应答率]]</f>
        <v>10584.514981273409</v>
      </c>
      <c r="M93" s="1">
        <f t="shared" si="9"/>
        <v>0.68439602691445045</v>
      </c>
      <c r="N93" s="1">
        <f t="shared" si="10"/>
        <v>0.8070127001656543</v>
      </c>
      <c r="O93" s="5">
        <f>Table1[[#This Row],[订单完成数]]/Table1[[#This Row],[司机应答数]]</f>
        <v>0.91229712858926337</v>
      </c>
      <c r="P93" s="5">
        <f>Table1[[#This Row],[订单完成数]]/Table1[[#This Row],[在线司机数]]</f>
        <v>0.62437253017195349</v>
      </c>
    </row>
    <row r="94" spans="1:16" hidden="1" x14ac:dyDescent="0.15">
      <c r="A94" t="s">
        <v>29</v>
      </c>
      <c r="B94">
        <v>4</v>
      </c>
      <c r="C94">
        <v>21</v>
      </c>
      <c r="D94">
        <v>6564</v>
      </c>
      <c r="E94">
        <v>6177</v>
      </c>
      <c r="F94">
        <v>5770</v>
      </c>
      <c r="G94">
        <v>9366</v>
      </c>
      <c r="H94" s="14">
        <f>Table1[[#This Row],[订单完成数]]/Table1[[#This Row],[在线司机数]]*45.6</f>
        <v>28.092248558616273</v>
      </c>
      <c r="I94">
        <f>SUM(F85:F94)</f>
        <v>45473</v>
      </c>
      <c r="J94" s="1">
        <f>(Table1[[#This Row],[叫单数]]-Table1[[#This Row],[司机应答数]])/Table1[[#This Row],[叫单数]]</f>
        <v>5.8957952468007314E-2</v>
      </c>
      <c r="K94" s="1">
        <f t="shared" si="8"/>
        <v>0.94104204753199272</v>
      </c>
      <c r="L94" s="5">
        <f>Table1[[#This Row],[在线司机数]]/Table1[[#This Row],[订单应答率]]</f>
        <v>9952.796503156871</v>
      </c>
      <c r="M94" s="1">
        <f t="shared" si="9"/>
        <v>0.65951313260730304</v>
      </c>
      <c r="N94" s="1">
        <f t="shared" si="10"/>
        <v>0.87903717245581958</v>
      </c>
      <c r="O94" s="5">
        <f>Table1[[#This Row],[订单完成数]]/Table1[[#This Row],[司机应答数]]</f>
        <v>0.93411040958394043</v>
      </c>
      <c r="P94" s="5">
        <f>Table1[[#This Row],[订单完成数]]/Table1[[#This Row],[在线司机数]]</f>
        <v>0.61605808242579541</v>
      </c>
    </row>
    <row r="95" spans="1:16" hidden="1" x14ac:dyDescent="0.15">
      <c r="A95" t="s">
        <v>29</v>
      </c>
      <c r="B95">
        <v>4</v>
      </c>
      <c r="C95">
        <v>22</v>
      </c>
      <c r="D95">
        <v>10127</v>
      </c>
      <c r="E95">
        <v>7620</v>
      </c>
      <c r="F95">
        <v>7014</v>
      </c>
      <c r="G95">
        <v>8989</v>
      </c>
      <c r="H95" s="14">
        <f>Table1[[#This Row],[订单完成数]]/Table1[[#This Row],[在线司机数]]*45.6</f>
        <v>35.581087996440097</v>
      </c>
      <c r="I95">
        <f>SUM(F91:F95)</f>
        <v>30386</v>
      </c>
      <c r="J95" s="1">
        <f>(Table1[[#This Row],[叫单数]]-Table1[[#This Row],[司机应答数]])/Table1[[#This Row],[叫单数]]</f>
        <v>0.24755603831341957</v>
      </c>
      <c r="K95" s="1">
        <f t="shared" si="8"/>
        <v>0.75244396168658045</v>
      </c>
      <c r="L95" s="5">
        <f>Table1[[#This Row],[在线司机数]]/Table1[[#This Row],[订单应答率]]</f>
        <v>11946.404593175852</v>
      </c>
      <c r="M95" s="1">
        <f t="shared" si="9"/>
        <v>0.84770274780287014</v>
      </c>
      <c r="N95" s="1">
        <f t="shared" si="10"/>
        <v>0.6926039300878839</v>
      </c>
      <c r="O95" s="5">
        <f>Table1[[#This Row],[订单完成数]]/Table1[[#This Row],[司机应答数]]</f>
        <v>0.9204724409448819</v>
      </c>
      <c r="P95" s="5">
        <f>Table1[[#This Row],[订单完成数]]/Table1[[#This Row],[在线司机数]]</f>
        <v>0.78028701746579154</v>
      </c>
    </row>
    <row r="96" spans="1:16" hidden="1" x14ac:dyDescent="0.15">
      <c r="A96" t="s">
        <v>29</v>
      </c>
      <c r="B96">
        <v>4</v>
      </c>
      <c r="C96">
        <v>23</v>
      </c>
      <c r="D96">
        <v>10133</v>
      </c>
      <c r="E96">
        <v>6114</v>
      </c>
      <c r="F96">
        <v>5388</v>
      </c>
      <c r="G96">
        <v>8367</v>
      </c>
      <c r="H96" s="14">
        <f>Table1[[#This Row],[订单完成数]]/Table1[[#This Row],[在线司机数]]*45.6</f>
        <v>29.3645034062388</v>
      </c>
      <c r="I96">
        <f>SUM(F88:F96)</f>
        <v>47060</v>
      </c>
      <c r="J96" s="1">
        <f>(Table1[[#This Row],[叫单数]]-Table1[[#This Row],[司机应答数]])/Table1[[#This Row],[叫单数]]</f>
        <v>0.39662488897661108</v>
      </c>
      <c r="K96" s="1">
        <f t="shared" si="8"/>
        <v>0.60337511102338892</v>
      </c>
      <c r="L96" s="5">
        <f>Table1[[#This Row],[在线司机数]]/Table1[[#This Row],[订单应答率]]</f>
        <v>13866.995583905789</v>
      </c>
      <c r="M96" s="1">
        <f t="shared" si="9"/>
        <v>0.73072785944783081</v>
      </c>
      <c r="N96" s="1">
        <f t="shared" si="10"/>
        <v>0.53172801736899244</v>
      </c>
      <c r="O96" s="5">
        <f>Table1[[#This Row],[订单完成数]]/Table1[[#This Row],[司机应答数]]</f>
        <v>0.88125613346418052</v>
      </c>
      <c r="P96" s="5">
        <f>Table1[[#This Row],[订单完成数]]/Table1[[#This Row],[在线司机数]]</f>
        <v>0.64395840803155258</v>
      </c>
    </row>
    <row r="97" spans="1:16" hidden="1" x14ac:dyDescent="0.15">
      <c r="A97" t="s">
        <v>29</v>
      </c>
      <c r="B97">
        <v>4</v>
      </c>
      <c r="C97">
        <v>24</v>
      </c>
      <c r="D97">
        <v>3667</v>
      </c>
      <c r="E97">
        <v>2929</v>
      </c>
      <c r="F97">
        <v>2614</v>
      </c>
      <c r="G97">
        <v>6778</v>
      </c>
      <c r="H97" s="14">
        <f>Table1[[#This Row],[订单完成数]]/Table1[[#This Row],[在线司机数]]*45.6</f>
        <v>17.586072587784006</v>
      </c>
      <c r="I97">
        <f>SUM(F86:F97)</f>
        <v>56678</v>
      </c>
      <c r="J97" s="1">
        <f>(Table1[[#This Row],[叫单数]]-Table1[[#This Row],[司机应答数]])/Table1[[#This Row],[叫单数]]</f>
        <v>0.20125443141532587</v>
      </c>
      <c r="K97" s="1">
        <f t="shared" si="8"/>
        <v>0.79874556858467416</v>
      </c>
      <c r="L97" s="5">
        <f>Table1[[#This Row],[在线司机数]]/Table1[[#This Row],[订单应答率]]</f>
        <v>8485.8060771594392</v>
      </c>
      <c r="M97" s="1">
        <f t="shared" si="9"/>
        <v>0.43213337267630569</v>
      </c>
      <c r="N97" s="1">
        <f t="shared" si="10"/>
        <v>0.7128442868830106</v>
      </c>
      <c r="O97" s="5">
        <f>Table1[[#This Row],[订单完成数]]/Table1[[#This Row],[司机应答数]]</f>
        <v>0.89245476271765112</v>
      </c>
      <c r="P97" s="5">
        <f>Table1[[#This Row],[订单完成数]]/Table1[[#This Row],[在线司机数]]</f>
        <v>0.38565948657421067</v>
      </c>
    </row>
    <row r="98" spans="1:16" hidden="1" x14ac:dyDescent="0.15">
      <c r="A98" t="s">
        <v>30</v>
      </c>
      <c r="B98">
        <v>5</v>
      </c>
      <c r="C98">
        <v>1</v>
      </c>
      <c r="D98">
        <v>1318</v>
      </c>
      <c r="E98">
        <v>1174</v>
      </c>
      <c r="F98">
        <v>1031</v>
      </c>
      <c r="G98">
        <v>4939</v>
      </c>
      <c r="H98" s="14">
        <f>Table1[[#This Row],[订单完成数]]/Table1[[#This Row],[在线司机数]]*45.6</f>
        <v>9.5188499696294802</v>
      </c>
      <c r="I98">
        <f>SUM(F94:F98)</f>
        <v>21817</v>
      </c>
      <c r="J98" s="1">
        <f>(Table1[[#This Row],[叫单数]]-Table1[[#This Row],[司机应答数]])/Table1[[#This Row],[叫单数]]</f>
        <v>0.10925644916540213</v>
      </c>
      <c r="K98" s="1">
        <f t="shared" ref="K98:K129" si="12">E98/D98</f>
        <v>0.89074355083459789</v>
      </c>
      <c r="L98" s="5">
        <f>Table1[[#This Row],[在线司机数]]/Table1[[#This Row],[订单应答率]]</f>
        <v>5544.8057921635436</v>
      </c>
      <c r="M98" s="1">
        <f t="shared" ref="M98:M129" si="13">E98/G98</f>
        <v>0.2376999392589593</v>
      </c>
      <c r="N98" s="1">
        <f t="shared" ref="N98:N129" si="14">F98/D98</f>
        <v>0.78224582701062217</v>
      </c>
      <c r="O98" s="5">
        <f>Table1[[#This Row],[订单完成数]]/Table1[[#This Row],[司机应答数]]</f>
        <v>0.87819420783645652</v>
      </c>
      <c r="P98" s="5">
        <f>Table1[[#This Row],[订单完成数]]/Table1[[#This Row],[在线司机数]]</f>
        <v>0.20874670986029562</v>
      </c>
    </row>
    <row r="99" spans="1:16" hidden="1" x14ac:dyDescent="0.15">
      <c r="A99" t="s">
        <v>30</v>
      </c>
      <c r="B99">
        <v>5</v>
      </c>
      <c r="C99">
        <v>2</v>
      </c>
      <c r="D99">
        <v>662</v>
      </c>
      <c r="E99">
        <v>604</v>
      </c>
      <c r="F99">
        <v>530</v>
      </c>
      <c r="G99">
        <v>3572</v>
      </c>
      <c r="H99" s="14">
        <f>Table1[[#This Row],[订单完成数]]/Table1[[#This Row],[在线司机数]]*45.6</f>
        <v>6.7659574468085104</v>
      </c>
      <c r="I99">
        <f>SUM(F88:F99)</f>
        <v>51235</v>
      </c>
      <c r="J99" s="1">
        <f>(Table1[[#This Row],[叫单数]]-Table1[[#This Row],[司机应答数]])/Table1[[#This Row],[叫单数]]</f>
        <v>8.7613293051359523E-2</v>
      </c>
      <c r="K99" s="1">
        <f t="shared" si="12"/>
        <v>0.91238670694864044</v>
      </c>
      <c r="L99" s="5">
        <f>Table1[[#This Row],[在线司机数]]/Table1[[#This Row],[订单应答率]]</f>
        <v>3915.0066225165565</v>
      </c>
      <c r="M99" s="1">
        <f t="shared" si="13"/>
        <v>0.1690929451287794</v>
      </c>
      <c r="N99" s="1">
        <f t="shared" si="14"/>
        <v>0.80060422960725075</v>
      </c>
      <c r="O99" s="5">
        <f>Table1[[#This Row],[订单完成数]]/Table1[[#This Row],[司机应答数]]</f>
        <v>0.87748344370860931</v>
      </c>
      <c r="P99" s="5">
        <f>Table1[[#This Row],[订单完成数]]/Table1[[#This Row],[在线司机数]]</f>
        <v>0.14837625979843225</v>
      </c>
    </row>
    <row r="100" spans="1:16" hidden="1" x14ac:dyDescent="0.15">
      <c r="A100" t="s">
        <v>30</v>
      </c>
      <c r="B100">
        <v>5</v>
      </c>
      <c r="C100">
        <v>3</v>
      </c>
      <c r="D100">
        <v>472</v>
      </c>
      <c r="E100">
        <v>396</v>
      </c>
      <c r="F100">
        <v>355</v>
      </c>
      <c r="G100">
        <v>2966</v>
      </c>
      <c r="H100" s="14">
        <f>Table1[[#This Row],[订单完成数]]/Table1[[#This Row],[在线司机数]]*45.6</f>
        <v>5.4578556979096424</v>
      </c>
      <c r="I100">
        <f>SUM(F89:F100)</f>
        <v>47856</v>
      </c>
      <c r="J100" s="1">
        <f>(Table1[[#This Row],[叫单数]]-Table1[[#This Row],[司机应答数]])/Table1[[#This Row],[叫单数]]</f>
        <v>0.16101694915254236</v>
      </c>
      <c r="K100" s="1">
        <f t="shared" si="12"/>
        <v>0.83898305084745761</v>
      </c>
      <c r="L100" s="5">
        <f>Table1[[#This Row],[在线司机数]]/Table1[[#This Row],[订单应答率]]</f>
        <v>3535.2323232323233</v>
      </c>
      <c r="M100" s="1">
        <f t="shared" si="13"/>
        <v>0.1335131490222522</v>
      </c>
      <c r="N100" s="1">
        <f t="shared" si="14"/>
        <v>0.7521186440677966</v>
      </c>
      <c r="O100" s="5">
        <f>Table1[[#This Row],[订单完成数]]/Table1[[#This Row],[司机应答数]]</f>
        <v>0.89646464646464652</v>
      </c>
      <c r="P100" s="5">
        <f>Table1[[#This Row],[订单完成数]]/Table1[[#This Row],[在线司机数]]</f>
        <v>0.11968981793661497</v>
      </c>
    </row>
    <row r="101" spans="1:16" hidden="1" x14ac:dyDescent="0.15">
      <c r="A101" t="s">
        <v>30</v>
      </c>
      <c r="B101">
        <v>5</v>
      </c>
      <c r="C101">
        <v>4</v>
      </c>
      <c r="D101">
        <v>242</v>
      </c>
      <c r="E101">
        <v>197</v>
      </c>
      <c r="F101">
        <v>162</v>
      </c>
      <c r="G101">
        <v>2745</v>
      </c>
      <c r="H101" s="14">
        <f>Table1[[#This Row],[订单完成数]]/Table1[[#This Row],[在线司机数]]*45.6</f>
        <v>2.6911475409836068</v>
      </c>
      <c r="I101">
        <f>SUM(F90:F101)</f>
        <v>44578</v>
      </c>
      <c r="J101" s="1">
        <f>(Table1[[#This Row],[叫单数]]-Table1[[#This Row],[司机应答数]])/Table1[[#This Row],[叫单数]]</f>
        <v>0.18595041322314049</v>
      </c>
      <c r="K101" s="1">
        <f t="shared" si="12"/>
        <v>0.81404958677685946</v>
      </c>
      <c r="L101" s="5">
        <f>Table1[[#This Row],[在线司机数]]/Table1[[#This Row],[订单应答率]]</f>
        <v>3372.0304568527922</v>
      </c>
      <c r="M101" s="1">
        <f t="shared" si="13"/>
        <v>7.1766848816029141E-2</v>
      </c>
      <c r="N101" s="1">
        <f t="shared" si="14"/>
        <v>0.66942148760330578</v>
      </c>
      <c r="O101" s="5">
        <f>Table1[[#This Row],[订单完成数]]/Table1[[#This Row],[司机应答数]]</f>
        <v>0.82233502538071068</v>
      </c>
      <c r="P101" s="5">
        <f>Table1[[#This Row],[订单完成数]]/Table1[[#This Row],[在线司机数]]</f>
        <v>5.9016393442622953E-2</v>
      </c>
    </row>
    <row r="102" spans="1:16" hidden="1" x14ac:dyDescent="0.15">
      <c r="A102" t="s">
        <v>30</v>
      </c>
      <c r="B102">
        <v>5</v>
      </c>
      <c r="C102">
        <v>5</v>
      </c>
      <c r="D102">
        <v>157</v>
      </c>
      <c r="E102">
        <v>96</v>
      </c>
      <c r="F102">
        <v>88</v>
      </c>
      <c r="G102">
        <v>3011</v>
      </c>
      <c r="H102" s="14">
        <f>Table1[[#This Row],[订单完成数]]/Table1[[#This Row],[在线司机数]]*45.6</f>
        <v>1.3327133842577217</v>
      </c>
      <c r="I102">
        <f>SUM(F100:F102)</f>
        <v>605</v>
      </c>
      <c r="J102" s="1">
        <f>(Table1[[#This Row],[叫单数]]-Table1[[#This Row],[司机应答数]])/Table1[[#This Row],[叫单数]]</f>
        <v>0.38853503184713378</v>
      </c>
      <c r="K102" s="1">
        <f t="shared" si="12"/>
        <v>0.61146496815286622</v>
      </c>
      <c r="L102" s="5">
        <f>Table1[[#This Row],[在线司机数]]/Table1[[#This Row],[订单应答率]]</f>
        <v>4924.2395833333339</v>
      </c>
      <c r="M102" s="1">
        <f t="shared" si="13"/>
        <v>3.1883095317170373E-2</v>
      </c>
      <c r="N102" s="1">
        <f t="shared" si="14"/>
        <v>0.56050955414012738</v>
      </c>
      <c r="O102" s="5">
        <f>Table1[[#This Row],[订单完成数]]/Table1[[#This Row],[司机应答数]]</f>
        <v>0.91666666666666663</v>
      </c>
      <c r="P102" s="5">
        <f>Table1[[#This Row],[订单完成数]]/Table1[[#This Row],[在线司机数]]</f>
        <v>2.9226170707406178E-2</v>
      </c>
    </row>
    <row r="103" spans="1:16" hidden="1" x14ac:dyDescent="0.15">
      <c r="A103" t="s">
        <v>30</v>
      </c>
      <c r="B103">
        <v>5</v>
      </c>
      <c r="C103">
        <v>6</v>
      </c>
      <c r="D103">
        <v>218</v>
      </c>
      <c r="E103">
        <v>137</v>
      </c>
      <c r="F103">
        <v>119</v>
      </c>
      <c r="G103">
        <v>3973</v>
      </c>
      <c r="H103" s="14">
        <f>Table1[[#This Row],[订单完成数]]/Table1[[#This Row],[在线司机数]]*45.6</f>
        <v>1.3658192801409514</v>
      </c>
      <c r="I103">
        <f>SUM(F99:F103)</f>
        <v>1254</v>
      </c>
      <c r="J103" s="1">
        <f>(Table1[[#This Row],[叫单数]]-Table1[[#This Row],[司机应答数]])/Table1[[#This Row],[叫单数]]</f>
        <v>0.37155963302752293</v>
      </c>
      <c r="K103" s="1">
        <f t="shared" si="12"/>
        <v>0.62844036697247707</v>
      </c>
      <c r="L103" s="5">
        <f>Table1[[#This Row],[在线司机数]]/Table1[[#This Row],[订单应答率]]</f>
        <v>6322</v>
      </c>
      <c r="M103" s="1">
        <f t="shared" si="13"/>
        <v>3.4482758620689655E-2</v>
      </c>
      <c r="N103" s="1">
        <f t="shared" si="14"/>
        <v>0.54587155963302747</v>
      </c>
      <c r="O103" s="5">
        <f>Table1[[#This Row],[订单完成数]]/Table1[[#This Row],[司机应答数]]</f>
        <v>0.86861313868613144</v>
      </c>
      <c r="P103" s="5">
        <f>Table1[[#This Row],[订单完成数]]/Table1[[#This Row],[在线司机数]]</f>
        <v>2.9952177196073498E-2</v>
      </c>
    </row>
    <row r="104" spans="1:16" hidden="1" x14ac:dyDescent="0.15">
      <c r="A104" t="s">
        <v>30</v>
      </c>
      <c r="B104">
        <v>5</v>
      </c>
      <c r="C104">
        <v>7</v>
      </c>
      <c r="D104">
        <v>1448</v>
      </c>
      <c r="E104">
        <v>1259</v>
      </c>
      <c r="F104">
        <v>1138</v>
      </c>
      <c r="G104">
        <v>6576</v>
      </c>
      <c r="H104" s="14">
        <f>Table1[[#This Row],[订单完成数]]/Table1[[#This Row],[在线司机数]]*45.6</f>
        <v>7.8912408759124091</v>
      </c>
      <c r="I104">
        <f>SUM(F93:F104)</f>
        <v>30055</v>
      </c>
      <c r="J104" s="1">
        <f>(Table1[[#This Row],[叫单数]]-Table1[[#This Row],[司机应答数]])/Table1[[#This Row],[叫单数]]</f>
        <v>0.13052486187845305</v>
      </c>
      <c r="K104" s="1">
        <f t="shared" si="12"/>
        <v>0.86947513812154698</v>
      </c>
      <c r="L104" s="5">
        <f>Table1[[#This Row],[在线司机数]]/Table1[[#This Row],[订单应答率]]</f>
        <v>7563.1834789515488</v>
      </c>
      <c r="M104" s="1">
        <f t="shared" si="13"/>
        <v>0.19145377128953772</v>
      </c>
      <c r="N104" s="1">
        <f t="shared" si="14"/>
        <v>0.78591160220994472</v>
      </c>
      <c r="O104" s="5">
        <f>Table1[[#This Row],[订单完成数]]/Table1[[#This Row],[司机应答数]]</f>
        <v>0.90389197776012709</v>
      </c>
      <c r="P104" s="5">
        <f>Table1[[#This Row],[订单完成数]]/Table1[[#This Row],[在线司机数]]</f>
        <v>0.17305352798053528</v>
      </c>
    </row>
    <row r="105" spans="1:16" hidden="1" x14ac:dyDescent="0.15">
      <c r="A105" t="s">
        <v>30</v>
      </c>
      <c r="B105">
        <v>5</v>
      </c>
      <c r="C105">
        <v>8</v>
      </c>
      <c r="D105">
        <v>5608</v>
      </c>
      <c r="E105">
        <v>4962</v>
      </c>
      <c r="F105">
        <v>4601</v>
      </c>
      <c r="G105">
        <v>8524</v>
      </c>
      <c r="H105" s="14">
        <f>Table1[[#This Row],[订单完成数]]/Table1[[#This Row],[在线司机数]]*45.6</f>
        <v>24.613514781792588</v>
      </c>
      <c r="I105">
        <f>SUM(F94:F105)</f>
        <v>28810</v>
      </c>
      <c r="J105" s="1">
        <f>(Table1[[#This Row],[叫单数]]-Table1[[#This Row],[司机应答数]])/Table1[[#This Row],[叫单数]]</f>
        <v>0.1151925820256776</v>
      </c>
      <c r="K105" s="1">
        <f t="shared" si="12"/>
        <v>0.88480741797432239</v>
      </c>
      <c r="L105" s="5">
        <f>Table1[[#This Row],[在线司机数]]/Table1[[#This Row],[订单应答率]]</f>
        <v>9633.7347843611442</v>
      </c>
      <c r="M105" s="1">
        <f t="shared" si="13"/>
        <v>0.58212106992022528</v>
      </c>
      <c r="N105" s="1">
        <f t="shared" si="14"/>
        <v>0.82043509272467907</v>
      </c>
      <c r="O105" s="5">
        <f>Table1[[#This Row],[订单完成数]]/Table1[[#This Row],[司机应答数]]</f>
        <v>0.92724707779121318</v>
      </c>
      <c r="P105" s="5">
        <f>Table1[[#This Row],[订单完成数]]/Table1[[#This Row],[在线司机数]]</f>
        <v>0.53977006100422342</v>
      </c>
    </row>
    <row r="106" spans="1:16" hidden="1" x14ac:dyDescent="0.15">
      <c r="A106" t="s">
        <v>30</v>
      </c>
      <c r="B106">
        <v>5</v>
      </c>
      <c r="C106">
        <v>9</v>
      </c>
      <c r="D106">
        <v>11134</v>
      </c>
      <c r="E106">
        <v>8176</v>
      </c>
      <c r="F106">
        <v>7440</v>
      </c>
      <c r="G106">
        <v>9089</v>
      </c>
      <c r="H106" s="14">
        <f>Table1[[#This Row],[订单完成数]]/Table1[[#This Row],[在线司机数]]*45.6</f>
        <v>37.326878644515347</v>
      </c>
      <c r="I106">
        <f>SUM(F105:F106)</f>
        <v>12041</v>
      </c>
      <c r="J106" s="1">
        <f>(Table1[[#This Row],[叫单数]]-Table1[[#This Row],[司机应答数]])/Table1[[#This Row],[叫单数]]</f>
        <v>0.26567271420873001</v>
      </c>
      <c r="K106" s="1">
        <f t="shared" si="12"/>
        <v>0.73432728579126993</v>
      </c>
      <c r="L106" s="5">
        <f>Table1[[#This Row],[在线司机数]]/Table1[[#This Row],[订单应答率]]</f>
        <v>12377.314823874756</v>
      </c>
      <c r="M106" s="1">
        <f t="shared" si="13"/>
        <v>0.89954890527010667</v>
      </c>
      <c r="N106" s="1">
        <f t="shared" si="14"/>
        <v>0.66822345967307351</v>
      </c>
      <c r="O106" s="5">
        <f>Table1[[#This Row],[订单完成数]]/Table1[[#This Row],[司机应答数]]</f>
        <v>0.90998043052837574</v>
      </c>
      <c r="P106" s="5">
        <f>Table1[[#This Row],[订单完成数]]/Table1[[#This Row],[在线司机数]]</f>
        <v>0.81857190009902081</v>
      </c>
    </row>
    <row r="107" spans="1:16" hidden="1" x14ac:dyDescent="0.15">
      <c r="A107" t="s">
        <v>30</v>
      </c>
      <c r="B107">
        <v>5</v>
      </c>
      <c r="C107">
        <v>10</v>
      </c>
      <c r="D107">
        <v>10553</v>
      </c>
      <c r="E107">
        <v>7572</v>
      </c>
      <c r="F107">
        <v>6829</v>
      </c>
      <c r="G107">
        <v>9192</v>
      </c>
      <c r="H107" s="14">
        <f>Table1[[#This Row],[订单完成数]]/Table1[[#This Row],[在线司机数]]*45.6</f>
        <v>33.877545691906008</v>
      </c>
      <c r="I107">
        <f>SUM(F99:F107)</f>
        <v>21262</v>
      </c>
      <c r="J107" s="1">
        <f>(Table1[[#This Row],[叫单数]]-Table1[[#This Row],[司机应答数]])/Table1[[#This Row],[叫单数]]</f>
        <v>0.28247891594807162</v>
      </c>
      <c r="K107" s="1">
        <f t="shared" si="12"/>
        <v>0.71752108405192838</v>
      </c>
      <c r="L107" s="5">
        <f>Table1[[#This Row],[在线司机数]]/Table1[[#This Row],[订单应答率]]</f>
        <v>12810.773375594294</v>
      </c>
      <c r="M107" s="1">
        <f t="shared" si="13"/>
        <v>0.82375979112271536</v>
      </c>
      <c r="N107" s="1">
        <f t="shared" si="14"/>
        <v>0.64711456457879279</v>
      </c>
      <c r="O107" s="5">
        <f>Table1[[#This Row],[订单完成数]]/Table1[[#This Row],[司机应答数]]</f>
        <v>0.9018753301637612</v>
      </c>
      <c r="P107" s="5">
        <f>Table1[[#This Row],[订单完成数]]/Table1[[#This Row],[在线司机数]]</f>
        <v>0.74292863359442995</v>
      </c>
    </row>
    <row r="108" spans="1:16" hidden="1" x14ac:dyDescent="0.15">
      <c r="A108" t="s">
        <v>30</v>
      </c>
      <c r="B108">
        <v>5</v>
      </c>
      <c r="C108">
        <v>11</v>
      </c>
      <c r="D108">
        <v>5581</v>
      </c>
      <c r="E108">
        <v>4848</v>
      </c>
      <c r="F108">
        <v>4352</v>
      </c>
      <c r="G108">
        <v>9137</v>
      </c>
      <c r="H108" s="14">
        <f>Table1[[#This Row],[订单完成数]]/Table1[[#This Row],[在线司机数]]*45.6</f>
        <v>21.719514063697055</v>
      </c>
      <c r="I108">
        <f t="shared" ref="I108:I114" si="15">SUM(F97:F108)</f>
        <v>29259</v>
      </c>
      <c r="J108" s="1">
        <f>(Table1[[#This Row],[叫单数]]-Table1[[#This Row],[司机应答数]])/Table1[[#This Row],[叫单数]]</f>
        <v>0.1313384698082781</v>
      </c>
      <c r="K108" s="1">
        <f t="shared" si="12"/>
        <v>0.86866153019172188</v>
      </c>
      <c r="L108" s="5">
        <f>Table1[[#This Row],[在线司机数]]/Table1[[#This Row],[订单应答率]]</f>
        <v>10518.481229372937</v>
      </c>
      <c r="M108" s="1">
        <f t="shared" si="13"/>
        <v>0.53058990916055593</v>
      </c>
      <c r="N108" s="1">
        <f t="shared" si="14"/>
        <v>0.77978856835692523</v>
      </c>
      <c r="O108" s="5">
        <f>Table1[[#This Row],[订单完成数]]/Table1[[#This Row],[司机应答数]]</f>
        <v>0.89768976897689767</v>
      </c>
      <c r="P108" s="5">
        <f>Table1[[#This Row],[订单完成数]]/Table1[[#This Row],[在线司机数]]</f>
        <v>0.47630513297581262</v>
      </c>
    </row>
    <row r="109" spans="1:16" hidden="1" x14ac:dyDescent="0.15">
      <c r="A109" t="s">
        <v>30</v>
      </c>
      <c r="B109">
        <v>5</v>
      </c>
      <c r="C109">
        <v>12</v>
      </c>
      <c r="D109">
        <v>4667</v>
      </c>
      <c r="E109">
        <v>4308</v>
      </c>
      <c r="F109">
        <v>3940</v>
      </c>
      <c r="G109">
        <v>8831</v>
      </c>
      <c r="H109" s="14">
        <f>Table1[[#This Row],[订单完成数]]/Table1[[#This Row],[在线司机数]]*45.6</f>
        <v>20.344694825048126</v>
      </c>
      <c r="I109">
        <f t="shared" si="15"/>
        <v>30585</v>
      </c>
      <c r="J109" s="1">
        <f>(Table1[[#This Row],[叫单数]]-Table1[[#This Row],[司机应答数]])/Table1[[#This Row],[叫单数]]</f>
        <v>7.6923076923076927E-2</v>
      </c>
      <c r="K109" s="1">
        <f t="shared" si="12"/>
        <v>0.92307692307692313</v>
      </c>
      <c r="L109" s="5">
        <f>Table1[[#This Row],[在线司机数]]/Table1[[#This Row],[订单应答率]]</f>
        <v>9566.9166666666661</v>
      </c>
      <c r="M109" s="1">
        <f t="shared" si="13"/>
        <v>0.48782697316272222</v>
      </c>
      <c r="N109" s="1">
        <f t="shared" si="14"/>
        <v>0.84422541247053784</v>
      </c>
      <c r="O109" s="5">
        <f>Table1[[#This Row],[订单完成数]]/Table1[[#This Row],[司机应答数]]</f>
        <v>0.91457753017641596</v>
      </c>
      <c r="P109" s="5">
        <f>Table1[[#This Row],[订单完成数]]/Table1[[#This Row],[在线司机数]]</f>
        <v>0.44615558826859925</v>
      </c>
    </row>
    <row r="110" spans="1:16" hidden="1" x14ac:dyDescent="0.15">
      <c r="A110" t="s">
        <v>30</v>
      </c>
      <c r="B110">
        <v>5</v>
      </c>
      <c r="C110">
        <v>13</v>
      </c>
      <c r="D110">
        <v>4504</v>
      </c>
      <c r="E110">
        <v>4134</v>
      </c>
      <c r="F110">
        <v>3775</v>
      </c>
      <c r="G110">
        <v>8021</v>
      </c>
      <c r="H110" s="14">
        <f>Table1[[#This Row],[订单完成数]]/Table1[[#This Row],[在线司机数]]*45.6</f>
        <v>21.461164443336244</v>
      </c>
      <c r="I110">
        <f t="shared" si="15"/>
        <v>33329</v>
      </c>
      <c r="J110" s="1">
        <f>(Table1[[#This Row],[叫单数]]-Table1[[#This Row],[司机应答数]])/Table1[[#This Row],[叫单数]]</f>
        <v>8.214920071047957E-2</v>
      </c>
      <c r="K110" s="1">
        <f t="shared" si="12"/>
        <v>0.9178507992895204</v>
      </c>
      <c r="L110" s="5">
        <f>Table1[[#This Row],[在线司机数]]/Table1[[#This Row],[订单应答率]]</f>
        <v>8738.8930817610071</v>
      </c>
      <c r="M110" s="1">
        <f t="shared" si="13"/>
        <v>0.51539708265802264</v>
      </c>
      <c r="N110" s="1">
        <f t="shared" si="14"/>
        <v>0.83814387211367669</v>
      </c>
      <c r="O110" s="5">
        <f>Table1[[#This Row],[订单完成数]]/Table1[[#This Row],[司机应答数]]</f>
        <v>0.91315916787614904</v>
      </c>
      <c r="P110" s="5">
        <f>Table1[[#This Row],[订单完成数]]/Table1[[#This Row],[在线司机数]]</f>
        <v>0.4706395711257948</v>
      </c>
    </row>
    <row r="111" spans="1:16" hidden="1" x14ac:dyDescent="0.15">
      <c r="A111" t="s">
        <v>30</v>
      </c>
      <c r="B111">
        <v>5</v>
      </c>
      <c r="C111">
        <v>14</v>
      </c>
      <c r="D111">
        <v>5847</v>
      </c>
      <c r="E111">
        <v>5140</v>
      </c>
      <c r="F111">
        <v>4661</v>
      </c>
      <c r="G111">
        <v>7520</v>
      </c>
      <c r="H111" s="14">
        <f>Table1[[#This Row],[订单完成数]]/Table1[[#This Row],[在线司机数]]*45.6</f>
        <v>28.263510638297877</v>
      </c>
      <c r="I111">
        <f t="shared" si="15"/>
        <v>37460</v>
      </c>
      <c r="J111" s="1">
        <f>(Table1[[#This Row],[叫单数]]-Table1[[#This Row],[司机应答数]])/Table1[[#This Row],[叫单数]]</f>
        <v>0.12091670942363605</v>
      </c>
      <c r="K111" s="1">
        <f t="shared" si="12"/>
        <v>0.87908329057636392</v>
      </c>
      <c r="L111" s="5">
        <f>Table1[[#This Row],[在线司机数]]/Table1[[#This Row],[订单应答率]]</f>
        <v>8554.3657587548641</v>
      </c>
      <c r="M111" s="1">
        <f t="shared" si="13"/>
        <v>0.68351063829787229</v>
      </c>
      <c r="N111" s="1">
        <f t="shared" si="14"/>
        <v>0.79716093723276893</v>
      </c>
      <c r="O111" s="5">
        <f>Table1[[#This Row],[订单完成数]]/Table1[[#This Row],[司机应答数]]</f>
        <v>0.90680933852140078</v>
      </c>
      <c r="P111" s="5">
        <f>Table1[[#This Row],[订单完成数]]/Table1[[#This Row],[在线司机数]]</f>
        <v>0.61981382978723409</v>
      </c>
    </row>
    <row r="112" spans="1:16" hidden="1" x14ac:dyDescent="0.15">
      <c r="A112" t="s">
        <v>30</v>
      </c>
      <c r="B112">
        <v>5</v>
      </c>
      <c r="C112">
        <v>15</v>
      </c>
      <c r="D112">
        <v>6054</v>
      </c>
      <c r="E112">
        <v>4937</v>
      </c>
      <c r="F112">
        <v>4380</v>
      </c>
      <c r="G112">
        <v>7622</v>
      </c>
      <c r="H112" s="14">
        <f>Table1[[#This Row],[订单完成数]]/Table1[[#This Row],[在线司机数]]*45.6</f>
        <v>26.204145893466283</v>
      </c>
      <c r="I112">
        <f t="shared" si="15"/>
        <v>41485</v>
      </c>
      <c r="J112" s="1">
        <f>(Table1[[#This Row],[叫单数]]-Table1[[#This Row],[司机应答数]])/Table1[[#This Row],[叫单数]]</f>
        <v>0.18450611166171127</v>
      </c>
      <c r="K112" s="1">
        <f t="shared" si="12"/>
        <v>0.81549388833828873</v>
      </c>
      <c r="L112" s="5">
        <f>Table1[[#This Row],[在线司机数]]/Table1[[#This Row],[订单应答率]]</f>
        <v>9346.4832894470328</v>
      </c>
      <c r="M112" s="1">
        <f t="shared" si="13"/>
        <v>0.64773025452637101</v>
      </c>
      <c r="N112" s="1">
        <f t="shared" si="14"/>
        <v>0.72348860257680869</v>
      </c>
      <c r="O112" s="5">
        <f>Table1[[#This Row],[订单完成数]]/Table1[[#This Row],[司机应答数]]</f>
        <v>0.887178448450476</v>
      </c>
      <c r="P112" s="5">
        <f>Table1[[#This Row],[订单完成数]]/Table1[[#This Row],[在线司机数]]</f>
        <v>0.57465232222513773</v>
      </c>
    </row>
    <row r="113" spans="1:16" hidden="1" x14ac:dyDescent="0.15">
      <c r="A113" t="s">
        <v>30</v>
      </c>
      <c r="B113">
        <v>5</v>
      </c>
      <c r="C113">
        <v>16</v>
      </c>
      <c r="D113">
        <v>5770</v>
      </c>
      <c r="E113">
        <v>4848</v>
      </c>
      <c r="F113">
        <v>4262</v>
      </c>
      <c r="G113">
        <v>7917</v>
      </c>
      <c r="H113" s="14">
        <f>Table1[[#This Row],[订单完成数]]/Table1[[#This Row],[在线司机数]]*45.6</f>
        <v>24.548086396362262</v>
      </c>
      <c r="I113">
        <f t="shared" si="15"/>
        <v>45585</v>
      </c>
      <c r="J113" s="1">
        <f>(Table1[[#This Row],[叫单数]]-Table1[[#This Row],[司机应答数]])/Table1[[#This Row],[叫单数]]</f>
        <v>0.15979202772963605</v>
      </c>
      <c r="K113" s="1">
        <f t="shared" si="12"/>
        <v>0.84020797227036392</v>
      </c>
      <c r="L113" s="5">
        <f>Table1[[#This Row],[在线司机数]]/Table1[[#This Row],[订单应答率]]</f>
        <v>9422.6670792079203</v>
      </c>
      <c r="M113" s="1">
        <f t="shared" si="13"/>
        <v>0.612353164077302</v>
      </c>
      <c r="N113" s="1">
        <f t="shared" si="14"/>
        <v>0.73864818024263434</v>
      </c>
      <c r="O113" s="5">
        <f>Table1[[#This Row],[订单完成数]]/Table1[[#This Row],[司机应答数]]</f>
        <v>0.87912541254125409</v>
      </c>
      <c r="P113" s="5">
        <f>Table1[[#This Row],[订单完成数]]/Table1[[#This Row],[在线司机数]]</f>
        <v>0.53833522799040046</v>
      </c>
    </row>
    <row r="114" spans="1:16" hidden="1" x14ac:dyDescent="0.15">
      <c r="A114" t="s">
        <v>30</v>
      </c>
      <c r="B114">
        <v>5</v>
      </c>
      <c r="C114">
        <v>17</v>
      </c>
      <c r="D114">
        <v>7963</v>
      </c>
      <c r="E114">
        <v>5445</v>
      </c>
      <c r="F114">
        <v>4778</v>
      </c>
      <c r="G114">
        <v>8613</v>
      </c>
      <c r="H114" s="14">
        <f>Table1[[#This Row],[订单完成数]]/Table1[[#This Row],[在线司机数]]*45.6</f>
        <v>25.296273075583422</v>
      </c>
      <c r="I114">
        <f t="shared" si="15"/>
        <v>50275</v>
      </c>
      <c r="J114" s="1">
        <f>(Table1[[#This Row],[叫单数]]-Table1[[#This Row],[司机应答数]])/Table1[[#This Row],[叫单数]]</f>
        <v>0.31621248273263847</v>
      </c>
      <c r="K114" s="1">
        <f t="shared" si="12"/>
        <v>0.68378751726736153</v>
      </c>
      <c r="L114" s="5">
        <f>Table1[[#This Row],[在线司机数]]/Table1[[#This Row],[订单应答率]]</f>
        <v>12596.018181818183</v>
      </c>
      <c r="M114" s="1">
        <f t="shared" si="13"/>
        <v>0.63218390804597702</v>
      </c>
      <c r="N114" s="1">
        <f t="shared" si="14"/>
        <v>0.6000251161622504</v>
      </c>
      <c r="O114" s="5">
        <f>Table1[[#This Row],[订单完成数]]/Table1[[#This Row],[司机应答数]]</f>
        <v>0.87750229568411386</v>
      </c>
      <c r="P114" s="5">
        <f>Table1[[#This Row],[订单完成数]]/Table1[[#This Row],[在线司机数]]</f>
        <v>0.55474283060489959</v>
      </c>
    </row>
    <row r="115" spans="1:16" hidden="1" x14ac:dyDescent="0.15">
      <c r="A115" t="s">
        <v>30</v>
      </c>
      <c r="B115">
        <v>5</v>
      </c>
      <c r="C115">
        <v>18</v>
      </c>
      <c r="D115">
        <v>9890</v>
      </c>
      <c r="E115">
        <v>7167</v>
      </c>
      <c r="F115">
        <v>6396</v>
      </c>
      <c r="G115">
        <v>9975</v>
      </c>
      <c r="H115" s="14">
        <f>Table1[[#This Row],[订单完成数]]/Table1[[#This Row],[在线司机数]]*45.6</f>
        <v>29.238857142857142</v>
      </c>
      <c r="I115">
        <f>SUM(F109:F115)</f>
        <v>32192</v>
      </c>
      <c r="J115" s="1">
        <f>(Table1[[#This Row],[叫单数]]-Table1[[#This Row],[司机应答数]])/Table1[[#This Row],[叫单数]]</f>
        <v>0.27532861476238624</v>
      </c>
      <c r="K115" s="1">
        <f t="shared" si="12"/>
        <v>0.72467138523761376</v>
      </c>
      <c r="L115" s="5">
        <f>Table1[[#This Row],[在线司机数]]/Table1[[#This Row],[订单应答率]]</f>
        <v>13764.859773964001</v>
      </c>
      <c r="M115" s="1">
        <f t="shared" si="13"/>
        <v>0.71849624060150374</v>
      </c>
      <c r="N115" s="1">
        <f t="shared" si="14"/>
        <v>0.64671385237613754</v>
      </c>
      <c r="O115" s="5">
        <f>Table1[[#This Row],[订单完成数]]/Table1[[#This Row],[司机应答数]]</f>
        <v>0.89242360820426958</v>
      </c>
      <c r="P115" s="5">
        <f>Table1[[#This Row],[订单完成数]]/Table1[[#This Row],[在线司机数]]</f>
        <v>0.641203007518797</v>
      </c>
    </row>
    <row r="116" spans="1:16" hidden="1" x14ac:dyDescent="0.15">
      <c r="A116" t="s">
        <v>30</v>
      </c>
      <c r="B116">
        <v>5</v>
      </c>
      <c r="C116">
        <v>19</v>
      </c>
      <c r="D116">
        <v>13325</v>
      </c>
      <c r="E116">
        <v>7720</v>
      </c>
      <c r="F116">
        <v>6936</v>
      </c>
      <c r="G116">
        <v>10216</v>
      </c>
      <c r="H116" s="14">
        <f>Table1[[#This Row],[订单完成数]]/Table1[[#This Row],[在线司机数]]*45.6</f>
        <v>30.959436178543463</v>
      </c>
      <c r="I116">
        <f>SUM(F112:F116)</f>
        <v>26752</v>
      </c>
      <c r="J116" s="1">
        <f>(Table1[[#This Row],[叫单数]]-Table1[[#This Row],[司机应答数]])/Table1[[#This Row],[叫单数]]</f>
        <v>0.42063789868667917</v>
      </c>
      <c r="K116" s="1">
        <f t="shared" si="12"/>
        <v>0.57936210131332078</v>
      </c>
      <c r="L116" s="5">
        <f>Table1[[#This Row],[在线司机数]]/Table1[[#This Row],[订单应答率]]</f>
        <v>17633.186528497412</v>
      </c>
      <c r="M116" s="1">
        <f t="shared" si="13"/>
        <v>0.7556773688332028</v>
      </c>
      <c r="N116" s="1">
        <f t="shared" si="14"/>
        <v>0.52052532833020637</v>
      </c>
      <c r="O116" s="5">
        <f>Table1[[#This Row],[订单完成数]]/Table1[[#This Row],[司机应答数]]</f>
        <v>0.89844559585492223</v>
      </c>
      <c r="P116" s="5">
        <f>Table1[[#This Row],[订单完成数]]/Table1[[#This Row],[在线司机数]]</f>
        <v>0.67893500391542683</v>
      </c>
    </row>
    <row r="117" spans="1:16" hidden="1" x14ac:dyDescent="0.15">
      <c r="A117" t="s">
        <v>30</v>
      </c>
      <c r="B117">
        <v>5</v>
      </c>
      <c r="C117">
        <v>20</v>
      </c>
      <c r="D117">
        <v>10801</v>
      </c>
      <c r="E117">
        <v>7924</v>
      </c>
      <c r="F117">
        <v>7099</v>
      </c>
      <c r="G117">
        <v>10443</v>
      </c>
      <c r="H117" s="14">
        <f>Table1[[#This Row],[订单完成数]]/Table1[[#This Row],[在线司机数]]*45.6</f>
        <v>30.998218902614191</v>
      </c>
      <c r="I117">
        <f>SUM(F115:F117)</f>
        <v>20431</v>
      </c>
      <c r="J117" s="1">
        <f>(Table1[[#This Row],[叫单数]]-Table1[[#This Row],[司机应答数]])/Table1[[#This Row],[叫单数]]</f>
        <v>0.26636422553467271</v>
      </c>
      <c r="K117" s="1">
        <f t="shared" si="12"/>
        <v>0.73363577446532724</v>
      </c>
      <c r="L117" s="5">
        <f>Table1[[#This Row],[在线司机数]]/Table1[[#This Row],[订单应答率]]</f>
        <v>14234.583922261485</v>
      </c>
      <c r="M117" s="1">
        <f t="shared" si="13"/>
        <v>0.75878578952408315</v>
      </c>
      <c r="N117" s="1">
        <f t="shared" si="14"/>
        <v>0.65725395796685493</v>
      </c>
      <c r="O117" s="5">
        <f>Table1[[#This Row],[订单完成数]]/Table1[[#This Row],[司机应答数]]</f>
        <v>0.89588591620393743</v>
      </c>
      <c r="P117" s="5">
        <f>Table1[[#This Row],[订单完成数]]/Table1[[#This Row],[在线司机数]]</f>
        <v>0.6797855022503112</v>
      </c>
    </row>
    <row r="118" spans="1:16" hidden="1" x14ac:dyDescent="0.15">
      <c r="A118" t="s">
        <v>30</v>
      </c>
      <c r="B118">
        <v>5</v>
      </c>
      <c r="C118">
        <v>21</v>
      </c>
      <c r="D118">
        <v>7881</v>
      </c>
      <c r="E118">
        <v>7300</v>
      </c>
      <c r="F118">
        <v>6634</v>
      </c>
      <c r="G118">
        <v>10682</v>
      </c>
      <c r="H118" s="14">
        <f>Table1[[#This Row],[订单完成数]]/Table1[[#This Row],[在线司机数]]*45.6</f>
        <v>28.319640516757165</v>
      </c>
      <c r="I118">
        <f>SUM(F117:F118)</f>
        <v>13733</v>
      </c>
      <c r="J118" s="1">
        <f>(Table1[[#This Row],[叫单数]]-Table1[[#This Row],[司机应答数]])/Table1[[#This Row],[叫单数]]</f>
        <v>7.3721608932876534E-2</v>
      </c>
      <c r="K118" s="1">
        <f t="shared" si="12"/>
        <v>0.92627839106712351</v>
      </c>
      <c r="L118" s="5">
        <f>Table1[[#This Row],[在线司机数]]/Table1[[#This Row],[订单应答率]]</f>
        <v>11532.1701369863</v>
      </c>
      <c r="M118" s="1">
        <f t="shared" si="13"/>
        <v>0.68339262310428761</v>
      </c>
      <c r="N118" s="1">
        <f t="shared" si="14"/>
        <v>0.84177134881360238</v>
      </c>
      <c r="O118" s="5">
        <f>Table1[[#This Row],[订单完成数]]/Table1[[#This Row],[司机应答数]]</f>
        <v>0.90876712328767129</v>
      </c>
      <c r="P118" s="5">
        <f>Table1[[#This Row],[订单完成数]]/Table1[[#This Row],[在线司机数]]</f>
        <v>0.62104474817449917</v>
      </c>
    </row>
    <row r="119" spans="1:16" hidden="1" x14ac:dyDescent="0.15">
      <c r="A119" t="s">
        <v>30</v>
      </c>
      <c r="B119">
        <v>5</v>
      </c>
      <c r="C119">
        <v>22</v>
      </c>
      <c r="D119">
        <v>9749</v>
      </c>
      <c r="E119">
        <v>8637</v>
      </c>
      <c r="F119">
        <v>7929</v>
      </c>
      <c r="G119">
        <v>10429</v>
      </c>
      <c r="H119" s="14">
        <f>Table1[[#This Row],[订单完成数]]/Table1[[#This Row],[在线司机数]]*45.6</f>
        <v>34.668942372231278</v>
      </c>
      <c r="I119">
        <f>SUM(F116:F119)</f>
        <v>28598</v>
      </c>
      <c r="J119" s="1">
        <f>(Table1[[#This Row],[叫单数]]-Table1[[#This Row],[司机应答数]])/Table1[[#This Row],[叫单数]]</f>
        <v>0.11406298081854549</v>
      </c>
      <c r="K119" s="1">
        <f t="shared" si="12"/>
        <v>0.88593701918145451</v>
      </c>
      <c r="L119" s="5">
        <f>Table1[[#This Row],[在线司机数]]/Table1[[#This Row],[订单应答率]]</f>
        <v>11771.717147157578</v>
      </c>
      <c r="M119" s="1">
        <f t="shared" si="13"/>
        <v>0.82817144500910922</v>
      </c>
      <c r="N119" s="1">
        <f t="shared" si="14"/>
        <v>0.81331418607036621</v>
      </c>
      <c r="O119" s="5">
        <f>Table1[[#This Row],[订单完成数]]/Table1[[#This Row],[司机应答数]]</f>
        <v>0.91802709274053496</v>
      </c>
      <c r="P119" s="5">
        <f>Table1[[#This Row],[订单完成数]]/Table1[[#This Row],[在线司机数]]</f>
        <v>0.76028382395244032</v>
      </c>
    </row>
    <row r="120" spans="1:16" hidden="1" x14ac:dyDescent="0.15">
      <c r="A120" t="s">
        <v>30</v>
      </c>
      <c r="B120">
        <v>5</v>
      </c>
      <c r="C120">
        <v>23</v>
      </c>
      <c r="D120">
        <v>10067</v>
      </c>
      <c r="E120">
        <v>8104</v>
      </c>
      <c r="F120">
        <v>7339</v>
      </c>
      <c r="G120">
        <v>9981</v>
      </c>
      <c r="H120" s="14">
        <f>Table1[[#This Row],[订单完成数]]/Table1[[#This Row],[在线司机数]]*45.6</f>
        <v>33.529546137661562</v>
      </c>
      <c r="I120">
        <f>SUM(F115:F120)</f>
        <v>42333</v>
      </c>
      <c r="J120" s="1">
        <f>(Table1[[#This Row],[叫单数]]-Table1[[#This Row],[司机应答数]])/Table1[[#This Row],[叫单数]]</f>
        <v>0.19499354326015694</v>
      </c>
      <c r="K120" s="1">
        <f t="shared" si="12"/>
        <v>0.80500645673984306</v>
      </c>
      <c r="L120" s="5">
        <f>Table1[[#This Row],[在线司机数]]/Table1[[#This Row],[订单应答率]]</f>
        <v>12398.658316880552</v>
      </c>
      <c r="M120" s="1">
        <f t="shared" si="13"/>
        <v>0.8119426911131149</v>
      </c>
      <c r="N120" s="1">
        <f t="shared" si="14"/>
        <v>0.72901559551008244</v>
      </c>
      <c r="O120" s="5">
        <f>Table1[[#This Row],[订单完成数]]/Table1[[#This Row],[司机应答数]]</f>
        <v>0.90560217176702862</v>
      </c>
      <c r="P120" s="5">
        <f>Table1[[#This Row],[订单完成数]]/Table1[[#This Row],[在线司机数]]</f>
        <v>0.73529706442240261</v>
      </c>
    </row>
    <row r="121" spans="1:16" hidden="1" x14ac:dyDescent="0.15">
      <c r="A121" t="s">
        <v>30</v>
      </c>
      <c r="B121">
        <v>5</v>
      </c>
      <c r="C121">
        <v>24</v>
      </c>
      <c r="D121">
        <v>6709</v>
      </c>
      <c r="E121">
        <v>4898</v>
      </c>
      <c r="F121">
        <v>4414</v>
      </c>
      <c r="G121">
        <v>8791</v>
      </c>
      <c r="H121" s="14">
        <f>Table1[[#This Row],[订单完成数]]/Table1[[#This Row],[在线司机数]]*45.6</f>
        <v>22.89596177909225</v>
      </c>
      <c r="I121">
        <f>SUM(F110:F121)</f>
        <v>68603</v>
      </c>
      <c r="J121" s="1">
        <f>(Table1[[#This Row],[叫单数]]-Table1[[#This Row],[司机应答数]])/Table1[[#This Row],[叫单数]]</f>
        <v>0.26993590699060965</v>
      </c>
      <c r="K121" s="1">
        <f t="shared" si="12"/>
        <v>0.73006409300939035</v>
      </c>
      <c r="L121" s="5">
        <f>Table1[[#This Row],[在线司机数]]/Table1[[#This Row],[订单应答率]]</f>
        <v>12041.40853409555</v>
      </c>
      <c r="M121" s="1">
        <f t="shared" si="13"/>
        <v>0.55716073256739851</v>
      </c>
      <c r="N121" s="1">
        <f t="shared" si="14"/>
        <v>0.65792219406767027</v>
      </c>
      <c r="O121" s="5">
        <f>Table1[[#This Row],[订单完成数]]/Table1[[#This Row],[司机应答数]]</f>
        <v>0.90118415679869335</v>
      </c>
      <c r="P121" s="5">
        <f>Table1[[#This Row],[订单完成数]]/Table1[[#This Row],[在线司机数]]</f>
        <v>0.50210442498009322</v>
      </c>
    </row>
    <row r="122" spans="1:16" x14ac:dyDescent="0.15">
      <c r="A122" t="s">
        <v>31</v>
      </c>
      <c r="B122">
        <v>6</v>
      </c>
      <c r="C122">
        <v>1</v>
      </c>
      <c r="D122">
        <v>2952</v>
      </c>
      <c r="E122">
        <v>2468</v>
      </c>
      <c r="F122">
        <v>2181</v>
      </c>
      <c r="G122">
        <v>6254</v>
      </c>
      <c r="H122" s="14">
        <f>Table1[[#This Row],[订单完成数]]/Table1[[#This Row],[在线司机数]]*45.6</f>
        <v>15.902398464982411</v>
      </c>
      <c r="I122">
        <f>SUM(F117:F122)</f>
        <v>35596</v>
      </c>
      <c r="J122" s="1">
        <f>(Table1[[#This Row],[叫单数]]-Table1[[#This Row],[司机应答数]])/Table1[[#This Row],[叫单数]]</f>
        <v>0.16395663956639567</v>
      </c>
      <c r="K122" s="1">
        <f t="shared" si="12"/>
        <v>0.83604336043360439</v>
      </c>
      <c r="L122" s="5">
        <f>Table1[[#This Row],[在线司机数]]/Table1[[#This Row],[订单应答率]]</f>
        <v>7480.4732576985407</v>
      </c>
      <c r="M122" s="1">
        <f t="shared" si="13"/>
        <v>0.39462743843939879</v>
      </c>
      <c r="N122" s="1">
        <f t="shared" si="14"/>
        <v>0.73882113821138207</v>
      </c>
      <c r="O122" s="5">
        <f>Table1[[#This Row],[订单完成数]]/Table1[[#This Row],[司机应答数]]</f>
        <v>0.8837115072933549</v>
      </c>
      <c r="P122" s="5">
        <f>Table1[[#This Row],[订单完成数]]/Table1[[#This Row],[在线司机数]]</f>
        <v>0.34873680844259675</v>
      </c>
    </row>
    <row r="123" spans="1:16" x14ac:dyDescent="0.15">
      <c r="A123" t="s">
        <v>31</v>
      </c>
      <c r="B123">
        <v>6</v>
      </c>
      <c r="C123">
        <v>2</v>
      </c>
      <c r="D123">
        <v>1175</v>
      </c>
      <c r="E123">
        <v>1116</v>
      </c>
      <c r="F123">
        <v>994</v>
      </c>
      <c r="G123">
        <v>4582</v>
      </c>
      <c r="H123" s="14">
        <f>Table1[[#This Row],[订单完成数]]/Table1[[#This Row],[在线司机数]]*45.6</f>
        <v>9.8922741161065044</v>
      </c>
      <c r="I123">
        <f t="shared" ref="I123:I145" si="16">SUM(F112:F123)</f>
        <v>63342</v>
      </c>
      <c r="J123" s="1">
        <f>(Table1[[#This Row],[叫单数]]-Table1[[#This Row],[司机应答数]])/Table1[[#This Row],[叫单数]]</f>
        <v>5.0212765957446809E-2</v>
      </c>
      <c r="K123" s="1">
        <f t="shared" si="12"/>
        <v>0.94978723404255316</v>
      </c>
      <c r="L123" s="5">
        <f>Table1[[#This Row],[在线司机数]]/Table1[[#This Row],[订单应答率]]</f>
        <v>4824.2383512544802</v>
      </c>
      <c r="M123" s="1">
        <f t="shared" si="13"/>
        <v>0.24356176342208644</v>
      </c>
      <c r="N123" s="1">
        <f t="shared" si="14"/>
        <v>0.84595744680851059</v>
      </c>
      <c r="O123" s="5">
        <f>Table1[[#This Row],[订单完成数]]/Table1[[#This Row],[司机应答数]]</f>
        <v>0.89068100358422941</v>
      </c>
      <c r="P123" s="5">
        <f>Table1[[#This Row],[订单完成数]]/Table1[[#This Row],[在线司机数]]</f>
        <v>0.21693583587952858</v>
      </c>
    </row>
    <row r="124" spans="1:16" x14ac:dyDescent="0.15">
      <c r="A124" t="s">
        <v>31</v>
      </c>
      <c r="B124">
        <v>6</v>
      </c>
      <c r="C124">
        <v>3</v>
      </c>
      <c r="D124">
        <v>827</v>
      </c>
      <c r="E124">
        <v>741</v>
      </c>
      <c r="F124">
        <v>677</v>
      </c>
      <c r="G124">
        <v>3651</v>
      </c>
      <c r="H124" s="14">
        <f>Table1[[#This Row],[订单完成数]]/Table1[[#This Row],[在线司机数]]*45.6</f>
        <v>8.4555464256368111</v>
      </c>
      <c r="I124">
        <f t="shared" si="16"/>
        <v>59639</v>
      </c>
      <c r="J124" s="1">
        <f>(Table1[[#This Row],[叫单数]]-Table1[[#This Row],[司机应答数]])/Table1[[#This Row],[叫单数]]</f>
        <v>0.10399032648125756</v>
      </c>
      <c r="K124" s="1">
        <f t="shared" si="12"/>
        <v>0.89600967351874239</v>
      </c>
      <c r="L124" s="5">
        <f>Table1[[#This Row],[在线司机数]]/Table1[[#This Row],[订单应答率]]</f>
        <v>4074.7327935222675</v>
      </c>
      <c r="M124" s="1">
        <f t="shared" si="13"/>
        <v>0.2029580936729663</v>
      </c>
      <c r="N124" s="1">
        <f t="shared" si="14"/>
        <v>0.81862152357920193</v>
      </c>
      <c r="O124" s="5">
        <f>Table1[[#This Row],[订单完成数]]/Table1[[#This Row],[司机应答数]]</f>
        <v>0.91363022941970307</v>
      </c>
      <c r="P124" s="5">
        <f>Table1[[#This Row],[订单完成数]]/Table1[[#This Row],[在线司机数]]</f>
        <v>0.18542864968501779</v>
      </c>
    </row>
    <row r="125" spans="1:16" x14ac:dyDescent="0.15">
      <c r="A125" t="s">
        <v>31</v>
      </c>
      <c r="B125">
        <v>6</v>
      </c>
      <c r="C125">
        <v>4</v>
      </c>
      <c r="D125">
        <v>517</v>
      </c>
      <c r="E125">
        <v>453</v>
      </c>
      <c r="F125">
        <v>400</v>
      </c>
      <c r="G125">
        <v>3221</v>
      </c>
      <c r="H125" s="14">
        <f>Table1[[#This Row],[订单完成数]]/Table1[[#This Row],[在线司机数]]*45.6</f>
        <v>5.6628376280658186</v>
      </c>
      <c r="I125">
        <f t="shared" si="16"/>
        <v>55777</v>
      </c>
      <c r="J125" s="1">
        <f>(Table1[[#This Row],[叫单数]]-Table1[[#This Row],[司机应答数]])/Table1[[#This Row],[叫单数]]</f>
        <v>0.12379110251450677</v>
      </c>
      <c r="K125" s="1">
        <f t="shared" si="12"/>
        <v>0.87620889748549324</v>
      </c>
      <c r="L125" s="5">
        <f>Table1[[#This Row],[在线司机数]]/Table1[[#This Row],[订单应答率]]</f>
        <v>3676.0640176600441</v>
      </c>
      <c r="M125" s="1">
        <f t="shared" si="13"/>
        <v>0.14063955293387148</v>
      </c>
      <c r="N125" s="1">
        <f t="shared" si="14"/>
        <v>0.77369439071566726</v>
      </c>
      <c r="O125" s="5">
        <f>Table1[[#This Row],[订单完成数]]/Table1[[#This Row],[司机应答数]]</f>
        <v>0.88300220750551872</v>
      </c>
      <c r="P125" s="5">
        <f>Table1[[#This Row],[订单完成数]]/Table1[[#This Row],[在线司机数]]</f>
        <v>0.12418503570319776</v>
      </c>
    </row>
    <row r="126" spans="1:16" x14ac:dyDescent="0.15">
      <c r="A126" t="s">
        <v>31</v>
      </c>
      <c r="B126">
        <v>6</v>
      </c>
      <c r="C126">
        <v>5</v>
      </c>
      <c r="D126">
        <v>326</v>
      </c>
      <c r="E126">
        <v>261</v>
      </c>
      <c r="F126">
        <v>228</v>
      </c>
      <c r="G126">
        <v>3165</v>
      </c>
      <c r="H126" s="14">
        <f>Table1[[#This Row],[订单完成数]]/Table1[[#This Row],[在线司机数]]*45.6</f>
        <v>3.2849289099526064</v>
      </c>
      <c r="I126">
        <f t="shared" si="16"/>
        <v>51227</v>
      </c>
      <c r="J126" s="1">
        <f>(Table1[[#This Row],[叫单数]]-Table1[[#This Row],[司机应答数]])/Table1[[#This Row],[叫单数]]</f>
        <v>0.19938650306748465</v>
      </c>
      <c r="K126" s="1">
        <f t="shared" si="12"/>
        <v>0.80061349693251538</v>
      </c>
      <c r="L126" s="5">
        <f>Table1[[#This Row],[在线司机数]]/Table1[[#This Row],[订单应答率]]</f>
        <v>3953.2183908045977</v>
      </c>
      <c r="M126" s="1">
        <f t="shared" si="13"/>
        <v>8.2464454976303322E-2</v>
      </c>
      <c r="N126" s="1">
        <f t="shared" si="14"/>
        <v>0.69938650306748462</v>
      </c>
      <c r="O126" s="5">
        <f>Table1[[#This Row],[订单完成数]]/Table1[[#This Row],[司机应答数]]</f>
        <v>0.87356321839080464</v>
      </c>
      <c r="P126" s="5">
        <f>Table1[[#This Row],[订单完成数]]/Table1[[#This Row],[在线司机数]]</f>
        <v>7.2037914691943122E-2</v>
      </c>
    </row>
    <row r="127" spans="1:16" x14ac:dyDescent="0.15">
      <c r="A127" t="s">
        <v>31</v>
      </c>
      <c r="B127">
        <v>6</v>
      </c>
      <c r="C127">
        <v>6</v>
      </c>
      <c r="D127">
        <v>434</v>
      </c>
      <c r="E127">
        <v>287</v>
      </c>
      <c r="F127">
        <v>247</v>
      </c>
      <c r="G127">
        <v>3500</v>
      </c>
      <c r="H127" s="14">
        <f>Table1[[#This Row],[订单完成数]]/Table1[[#This Row],[在线司机数]]*45.6</f>
        <v>3.2180571428571434</v>
      </c>
      <c r="I127">
        <f t="shared" si="16"/>
        <v>45078</v>
      </c>
      <c r="J127" s="1">
        <f>(Table1[[#This Row],[叫单数]]-Table1[[#This Row],[司机应答数]])/Table1[[#This Row],[叫单数]]</f>
        <v>0.33870967741935482</v>
      </c>
      <c r="K127" s="1">
        <f t="shared" si="12"/>
        <v>0.66129032258064513</v>
      </c>
      <c r="L127" s="5">
        <f>Table1[[#This Row],[在线司机数]]/Table1[[#This Row],[订单应答率]]</f>
        <v>5292.6829268292686</v>
      </c>
      <c r="M127" s="1">
        <f t="shared" si="13"/>
        <v>8.2000000000000003E-2</v>
      </c>
      <c r="N127" s="1">
        <f t="shared" si="14"/>
        <v>0.56912442396313367</v>
      </c>
      <c r="O127" s="5">
        <f>Table1[[#This Row],[订单完成数]]/Table1[[#This Row],[司机应答数]]</f>
        <v>0.86062717770034847</v>
      </c>
      <c r="P127" s="5">
        <f>Table1[[#This Row],[订单完成数]]/Table1[[#This Row],[在线司机数]]</f>
        <v>7.0571428571428577E-2</v>
      </c>
    </row>
    <row r="128" spans="1:16" x14ac:dyDescent="0.15">
      <c r="A128" t="s">
        <v>31</v>
      </c>
      <c r="B128">
        <v>6</v>
      </c>
      <c r="C128">
        <v>7</v>
      </c>
      <c r="D128">
        <v>949</v>
      </c>
      <c r="E128">
        <v>674</v>
      </c>
      <c r="F128">
        <v>577</v>
      </c>
      <c r="G128">
        <v>4368</v>
      </c>
      <c r="H128" s="14">
        <f>Table1[[#This Row],[订单完成数]]/Table1[[#This Row],[在线司机数]]*45.6</f>
        <v>6.0236263736263735</v>
      </c>
      <c r="I128">
        <f t="shared" si="16"/>
        <v>38719</v>
      </c>
      <c r="J128" s="1">
        <f>(Table1[[#This Row],[叫单数]]-Table1[[#This Row],[司机应答数]])/Table1[[#This Row],[叫单数]]</f>
        <v>0.2897787144362487</v>
      </c>
      <c r="K128" s="1">
        <f t="shared" si="12"/>
        <v>0.7102212855637513</v>
      </c>
      <c r="L128" s="5">
        <f>Table1[[#This Row],[在线司机数]]/Table1[[#This Row],[订单应答率]]</f>
        <v>6150.1958456973298</v>
      </c>
      <c r="M128" s="1">
        <f t="shared" si="13"/>
        <v>0.15430402930402931</v>
      </c>
      <c r="N128" s="1">
        <f t="shared" si="14"/>
        <v>0.60800842992623816</v>
      </c>
      <c r="O128" s="5">
        <f>Table1[[#This Row],[订单完成数]]/Table1[[#This Row],[司机应答数]]</f>
        <v>0.85608308605341243</v>
      </c>
      <c r="P128" s="5">
        <f>Table1[[#This Row],[订单完成数]]/Table1[[#This Row],[在线司机数]]</f>
        <v>0.1320970695970696</v>
      </c>
    </row>
    <row r="129" spans="1:16" x14ac:dyDescent="0.15">
      <c r="A129" t="s">
        <v>31</v>
      </c>
      <c r="B129">
        <v>6</v>
      </c>
      <c r="C129">
        <v>8</v>
      </c>
      <c r="D129">
        <v>2680</v>
      </c>
      <c r="E129">
        <v>2051</v>
      </c>
      <c r="F129">
        <v>1869</v>
      </c>
      <c r="G129">
        <v>5622</v>
      </c>
      <c r="H129" s="14">
        <f>Table1[[#This Row],[订单完成数]]/Table1[[#This Row],[在线司机数]]*45.6</f>
        <v>15.159445037353256</v>
      </c>
      <c r="I129">
        <f t="shared" si="16"/>
        <v>33489</v>
      </c>
      <c r="J129" s="1">
        <f>(Table1[[#This Row],[叫单数]]-Table1[[#This Row],[司机应答数]])/Table1[[#This Row],[叫单数]]</f>
        <v>0.23470149253731343</v>
      </c>
      <c r="K129" s="1">
        <f t="shared" si="12"/>
        <v>0.76529850746268657</v>
      </c>
      <c r="L129" s="5">
        <f>Table1[[#This Row],[在线司机数]]/Table1[[#This Row],[订单应答率]]</f>
        <v>7346.1530960507071</v>
      </c>
      <c r="M129" s="1">
        <f t="shared" si="13"/>
        <v>0.36481679117751692</v>
      </c>
      <c r="N129" s="1">
        <f t="shared" si="14"/>
        <v>0.69738805970149254</v>
      </c>
      <c r="O129" s="5">
        <f>Table1[[#This Row],[订单完成数]]/Table1[[#This Row],[司机应答数]]</f>
        <v>0.9112627986348123</v>
      </c>
      <c r="P129" s="5">
        <f>Table1[[#This Row],[订单完成数]]/Table1[[#This Row],[在线司机数]]</f>
        <v>0.33244397011739596</v>
      </c>
    </row>
    <row r="130" spans="1:16" x14ac:dyDescent="0.15">
      <c r="A130" t="s">
        <v>31</v>
      </c>
      <c r="B130">
        <v>6</v>
      </c>
      <c r="C130">
        <v>9</v>
      </c>
      <c r="D130">
        <v>4930</v>
      </c>
      <c r="E130">
        <v>3758</v>
      </c>
      <c r="F130">
        <v>3335</v>
      </c>
      <c r="G130">
        <v>6704</v>
      </c>
      <c r="H130" s="14">
        <f>Table1[[#This Row],[订单完成数]]/Table1[[#This Row],[在线司机数]]*45.6</f>
        <v>22.684367541766111</v>
      </c>
      <c r="I130">
        <f t="shared" si="16"/>
        <v>30190</v>
      </c>
      <c r="J130" s="1">
        <f>(Table1[[#This Row],[叫单数]]-Table1[[#This Row],[司机应答数]])/Table1[[#This Row],[叫单数]]</f>
        <v>0.23772819472616633</v>
      </c>
      <c r="K130" s="1">
        <f t="shared" ref="K130:K161" si="17">E130/D130</f>
        <v>0.76227180527383365</v>
      </c>
      <c r="L130" s="5">
        <f>Table1[[#This Row],[在线司机数]]/Table1[[#This Row],[订单应答率]]</f>
        <v>8794.7631718999473</v>
      </c>
      <c r="M130" s="1">
        <f t="shared" ref="M130:M161" si="18">E130/G130</f>
        <v>0.56056085918854415</v>
      </c>
      <c r="N130" s="1">
        <f t="shared" ref="N130:N161" si="19">F130/D130</f>
        <v>0.67647058823529416</v>
      </c>
      <c r="O130" s="5">
        <f>Table1[[#This Row],[订单完成数]]/Table1[[#This Row],[司机应答数]]</f>
        <v>0.88744012772751468</v>
      </c>
      <c r="P130" s="5">
        <f>Table1[[#This Row],[订单完成数]]/Table1[[#This Row],[在线司机数]]</f>
        <v>0.49746420047732698</v>
      </c>
    </row>
    <row r="131" spans="1:16" x14ac:dyDescent="0.15">
      <c r="A131" t="s">
        <v>31</v>
      </c>
      <c r="B131">
        <v>6</v>
      </c>
      <c r="C131">
        <v>10</v>
      </c>
      <c r="D131">
        <v>4265</v>
      </c>
      <c r="E131">
        <v>3796</v>
      </c>
      <c r="F131">
        <v>3444</v>
      </c>
      <c r="G131">
        <v>7319</v>
      </c>
      <c r="H131" s="14">
        <f>Table1[[#This Row],[订单完成数]]/Table1[[#This Row],[在线司机数]]*45.6</f>
        <v>21.457357562508541</v>
      </c>
      <c r="I131">
        <f t="shared" si="16"/>
        <v>25705</v>
      </c>
      <c r="J131" s="1">
        <f>(Table1[[#This Row],[叫单数]]-Table1[[#This Row],[司机应答数]])/Table1[[#This Row],[叫单数]]</f>
        <v>0.10996483001172333</v>
      </c>
      <c r="K131" s="1">
        <f t="shared" si="17"/>
        <v>0.8900351699882767</v>
      </c>
      <c r="L131" s="5">
        <f>Table1[[#This Row],[在线司机数]]/Table1[[#This Row],[订单应答率]]</f>
        <v>8223.2705479452052</v>
      </c>
      <c r="M131" s="1">
        <f t="shared" si="18"/>
        <v>0.51865008880994667</v>
      </c>
      <c r="N131" s="1">
        <f t="shared" si="19"/>
        <v>0.80750293083235636</v>
      </c>
      <c r="O131" s="5">
        <f>Table1[[#This Row],[订单完成数]]/Table1[[#This Row],[司机应答数]]</f>
        <v>0.90727081138040044</v>
      </c>
      <c r="P131" s="5">
        <f>Table1[[#This Row],[订单完成数]]/Table1[[#This Row],[在线司机数]]</f>
        <v>0.47055608689711709</v>
      </c>
    </row>
    <row r="132" spans="1:16" x14ac:dyDescent="0.15">
      <c r="A132" t="s">
        <v>31</v>
      </c>
      <c r="B132">
        <v>6</v>
      </c>
      <c r="C132">
        <v>11</v>
      </c>
      <c r="D132">
        <v>4610</v>
      </c>
      <c r="E132">
        <v>4150</v>
      </c>
      <c r="F132">
        <v>3772</v>
      </c>
      <c r="G132">
        <v>7599</v>
      </c>
      <c r="H132" s="14">
        <f>Table1[[#This Row],[订单完成数]]/Table1[[#This Row],[在线司机数]]*45.6</f>
        <v>22.634978286616661</v>
      </c>
      <c r="I132">
        <f t="shared" si="16"/>
        <v>22138</v>
      </c>
      <c r="J132" s="1">
        <f>(Table1[[#This Row],[叫单数]]-Table1[[#This Row],[司机应答数]])/Table1[[#This Row],[叫单数]]</f>
        <v>9.9783080260303691E-2</v>
      </c>
      <c r="K132" s="1">
        <f t="shared" si="17"/>
        <v>0.90021691973969631</v>
      </c>
      <c r="L132" s="5">
        <f>Table1[[#This Row],[在线司机数]]/Table1[[#This Row],[订单应答率]]</f>
        <v>8441.2987951807227</v>
      </c>
      <c r="M132" s="1">
        <f t="shared" si="18"/>
        <v>0.54612449006448216</v>
      </c>
      <c r="N132" s="1">
        <f t="shared" si="19"/>
        <v>0.8182212581344902</v>
      </c>
      <c r="O132" s="5">
        <f>Table1[[#This Row],[订单完成数]]/Table1[[#This Row],[司机应答数]]</f>
        <v>0.90891566265060242</v>
      </c>
      <c r="P132" s="5">
        <f>Table1[[#This Row],[订单完成数]]/Table1[[#This Row],[在线司机数]]</f>
        <v>0.49638110277668113</v>
      </c>
    </row>
    <row r="133" spans="1:16" x14ac:dyDescent="0.15">
      <c r="A133" t="s">
        <v>31</v>
      </c>
      <c r="B133">
        <v>6</v>
      </c>
      <c r="C133">
        <v>12</v>
      </c>
      <c r="D133">
        <v>5646</v>
      </c>
      <c r="E133">
        <v>4984</v>
      </c>
      <c r="F133">
        <v>4475</v>
      </c>
      <c r="G133">
        <v>7656</v>
      </c>
      <c r="H133" s="14">
        <f>Table1[[#This Row],[订单完成数]]/Table1[[#This Row],[在线司机数]]*45.6</f>
        <v>26.653605015673982</v>
      </c>
      <c r="I133">
        <f t="shared" si="16"/>
        <v>22199</v>
      </c>
      <c r="J133" s="1">
        <f>(Table1[[#This Row],[叫单数]]-Table1[[#This Row],[司机应答数]])/Table1[[#This Row],[叫单数]]</f>
        <v>0.11725115125752746</v>
      </c>
      <c r="K133" s="1">
        <f t="shared" si="17"/>
        <v>0.8827488487424725</v>
      </c>
      <c r="L133" s="5">
        <f>Table1[[#This Row],[在线司机数]]/Table1[[#This Row],[订单应答率]]</f>
        <v>8672.9085072231137</v>
      </c>
      <c r="M133" s="1">
        <f t="shared" si="18"/>
        <v>0.65099268547544409</v>
      </c>
      <c r="N133" s="1">
        <f t="shared" si="19"/>
        <v>0.79259652851576334</v>
      </c>
      <c r="O133" s="5">
        <f>Table1[[#This Row],[订单完成数]]/Table1[[#This Row],[司机应答数]]</f>
        <v>0.8978731942215088</v>
      </c>
      <c r="P133" s="5">
        <f>Table1[[#This Row],[订单完成数]]/Table1[[#This Row],[在线司机数]]</f>
        <v>0.58450888192267503</v>
      </c>
    </row>
    <row r="134" spans="1:16" x14ac:dyDescent="0.15">
      <c r="A134" t="s">
        <v>31</v>
      </c>
      <c r="B134">
        <v>6</v>
      </c>
      <c r="C134">
        <v>13</v>
      </c>
      <c r="D134">
        <v>5513</v>
      </c>
      <c r="E134">
        <v>4854</v>
      </c>
      <c r="F134">
        <v>4384</v>
      </c>
      <c r="G134">
        <v>7510</v>
      </c>
      <c r="H134" s="14">
        <f>Table1[[#This Row],[订单完成数]]/Table1[[#This Row],[在线司机数]]*45.6</f>
        <v>26.619227696404792</v>
      </c>
      <c r="I134">
        <f t="shared" si="16"/>
        <v>24402</v>
      </c>
      <c r="J134" s="1">
        <f>(Table1[[#This Row],[叫单数]]-Table1[[#This Row],[司机应答数]])/Table1[[#This Row],[叫单数]]</f>
        <v>0.11953564302557591</v>
      </c>
      <c r="K134" s="1">
        <f t="shared" si="17"/>
        <v>0.88046435697442404</v>
      </c>
      <c r="L134" s="5">
        <f>Table1[[#This Row],[在线司机数]]/Table1[[#This Row],[订单应答率]]</f>
        <v>8529.5900288421926</v>
      </c>
      <c r="M134" s="1">
        <f t="shared" si="18"/>
        <v>0.64633821571238348</v>
      </c>
      <c r="N134" s="1">
        <f t="shared" si="19"/>
        <v>0.79521131870125161</v>
      </c>
      <c r="O134" s="5">
        <f>Table1[[#This Row],[订单完成数]]/Table1[[#This Row],[司机应答数]]</f>
        <v>0.90317264112072515</v>
      </c>
      <c r="P134" s="5">
        <f>Table1[[#This Row],[订单完成数]]/Table1[[#This Row],[在线司机数]]</f>
        <v>0.58375499334221037</v>
      </c>
    </row>
    <row r="135" spans="1:16" x14ac:dyDescent="0.15">
      <c r="A135" t="s">
        <v>31</v>
      </c>
      <c r="B135">
        <v>6</v>
      </c>
      <c r="C135">
        <v>14</v>
      </c>
      <c r="D135">
        <v>5766</v>
      </c>
      <c r="E135">
        <v>5175</v>
      </c>
      <c r="F135">
        <v>4710</v>
      </c>
      <c r="G135">
        <v>7698</v>
      </c>
      <c r="H135" s="14">
        <f>Table1[[#This Row],[订单完成数]]/Table1[[#This Row],[在线司机数]]*45.6</f>
        <v>27.900233826968044</v>
      </c>
      <c r="I135">
        <f t="shared" si="16"/>
        <v>28118</v>
      </c>
      <c r="J135" s="1">
        <f>(Table1[[#This Row],[叫单数]]-Table1[[#This Row],[司机应答数]])/Table1[[#This Row],[叫单数]]</f>
        <v>0.10249739854318418</v>
      </c>
      <c r="K135" s="1">
        <f t="shared" si="17"/>
        <v>0.89750260145681582</v>
      </c>
      <c r="L135" s="5">
        <f>Table1[[#This Row],[在线司机数]]/Table1[[#This Row],[订单应答率]]</f>
        <v>8577.133913043479</v>
      </c>
      <c r="M135" s="1">
        <f t="shared" si="18"/>
        <v>0.67225253312548716</v>
      </c>
      <c r="N135" s="1">
        <f t="shared" si="19"/>
        <v>0.8168574401664932</v>
      </c>
      <c r="O135" s="5">
        <f>Table1[[#This Row],[订单完成数]]/Table1[[#This Row],[司机应答数]]</f>
        <v>0.91014492753623188</v>
      </c>
      <c r="P135" s="5">
        <f>Table1[[#This Row],[订单完成数]]/Table1[[#This Row],[在线司机数]]</f>
        <v>0.61184723304754485</v>
      </c>
    </row>
    <row r="136" spans="1:16" x14ac:dyDescent="0.15">
      <c r="A136" t="s">
        <v>31</v>
      </c>
      <c r="B136">
        <v>6</v>
      </c>
      <c r="C136">
        <v>15</v>
      </c>
      <c r="D136">
        <v>5530</v>
      </c>
      <c r="E136">
        <v>5046</v>
      </c>
      <c r="F136">
        <v>4634</v>
      </c>
      <c r="G136">
        <v>8096</v>
      </c>
      <c r="H136" s="14">
        <f>Table1[[#This Row],[订单完成数]]/Table1[[#This Row],[在线司机数]]*45.6</f>
        <v>26.100592885375498</v>
      </c>
      <c r="I136">
        <f t="shared" si="16"/>
        <v>32075</v>
      </c>
      <c r="J136" s="1">
        <f>(Table1[[#This Row],[叫单数]]-Table1[[#This Row],[司机应答数]])/Table1[[#This Row],[叫单数]]</f>
        <v>8.7522603978300181E-2</v>
      </c>
      <c r="K136" s="1">
        <f t="shared" si="17"/>
        <v>0.91247739602169986</v>
      </c>
      <c r="L136" s="5">
        <f>Table1[[#This Row],[在线司机数]]/Table1[[#This Row],[订单应答率]]</f>
        <v>8872.5485533095525</v>
      </c>
      <c r="M136" s="1">
        <f t="shared" si="18"/>
        <v>0.62327075098814233</v>
      </c>
      <c r="N136" s="1">
        <f t="shared" si="19"/>
        <v>0.83797468354430382</v>
      </c>
      <c r="O136" s="5">
        <f>Table1[[#This Row],[订单完成数]]/Table1[[#This Row],[司机应答数]]</f>
        <v>0.91835116924296467</v>
      </c>
      <c r="P136" s="5">
        <f>Table1[[#This Row],[订单完成数]]/Table1[[#This Row],[在线司机数]]</f>
        <v>0.57238142292490124</v>
      </c>
    </row>
    <row r="137" spans="1:16" x14ac:dyDescent="0.15">
      <c r="A137" t="s">
        <v>31</v>
      </c>
      <c r="B137">
        <v>6</v>
      </c>
      <c r="C137">
        <v>16</v>
      </c>
      <c r="D137">
        <v>4807</v>
      </c>
      <c r="E137">
        <v>4445</v>
      </c>
      <c r="F137">
        <v>4080</v>
      </c>
      <c r="G137">
        <v>8399</v>
      </c>
      <c r="H137" s="14">
        <f>Table1[[#This Row],[订单完成数]]/Table1[[#This Row],[在线司机数]]*45.6</f>
        <v>22.151208477199667</v>
      </c>
      <c r="I137">
        <f t="shared" si="16"/>
        <v>35755</v>
      </c>
      <c r="J137" s="1">
        <f>(Table1[[#This Row],[叫单数]]-Table1[[#This Row],[司机应答数]])/Table1[[#This Row],[叫单数]]</f>
        <v>7.5306844185562716E-2</v>
      </c>
      <c r="K137" s="1">
        <f t="shared" si="17"/>
        <v>0.92469315581443723</v>
      </c>
      <c r="L137" s="5">
        <f>Table1[[#This Row],[在线司机数]]/Table1[[#This Row],[订单应答率]]</f>
        <v>9083.0130483689536</v>
      </c>
      <c r="M137" s="1">
        <f t="shared" si="18"/>
        <v>0.52922967019883316</v>
      </c>
      <c r="N137" s="1">
        <f t="shared" si="19"/>
        <v>0.84876222175993343</v>
      </c>
      <c r="O137" s="5">
        <f>Table1[[#This Row],[订单完成数]]/Table1[[#This Row],[司机应答数]]</f>
        <v>0.91788526434195727</v>
      </c>
      <c r="P137" s="5">
        <f>Table1[[#This Row],[订单完成数]]/Table1[[#This Row],[在线司机数]]</f>
        <v>0.48577211572806289</v>
      </c>
    </row>
    <row r="138" spans="1:16" x14ac:dyDescent="0.15">
      <c r="A138" t="s">
        <v>31</v>
      </c>
      <c r="B138">
        <v>6</v>
      </c>
      <c r="C138">
        <v>17</v>
      </c>
      <c r="D138">
        <v>5012</v>
      </c>
      <c r="E138">
        <v>4647</v>
      </c>
      <c r="F138">
        <v>4266</v>
      </c>
      <c r="G138">
        <v>8801</v>
      </c>
      <c r="H138" s="14">
        <f>Table1[[#This Row],[订单完成数]]/Table1[[#This Row],[在线司机数]]*45.6</f>
        <v>22.103124644926712</v>
      </c>
      <c r="I138">
        <f t="shared" si="16"/>
        <v>39793</v>
      </c>
      <c r="J138" s="1">
        <f>(Table1[[#This Row],[叫单数]]-Table1[[#This Row],[司机应答数]])/Table1[[#This Row],[叫单数]]</f>
        <v>7.2825219473264161E-2</v>
      </c>
      <c r="K138" s="1">
        <f t="shared" si="17"/>
        <v>0.92717478052673585</v>
      </c>
      <c r="L138" s="5">
        <f>Table1[[#This Row],[在线司机数]]/Table1[[#This Row],[订单应答率]]</f>
        <v>9492.2771680654187</v>
      </c>
      <c r="M138" s="1">
        <f t="shared" si="18"/>
        <v>0.52800818088853541</v>
      </c>
      <c r="N138" s="1">
        <f t="shared" si="19"/>
        <v>0.85115722266560256</v>
      </c>
      <c r="O138" s="5">
        <f>Table1[[#This Row],[订单完成数]]/Table1[[#This Row],[司机应答数]]</f>
        <v>0.91801162040025819</v>
      </c>
      <c r="P138" s="5">
        <f>Table1[[#This Row],[订单完成数]]/Table1[[#This Row],[在线司机数]]</f>
        <v>0.48471764572207704</v>
      </c>
    </row>
    <row r="139" spans="1:16" x14ac:dyDescent="0.15">
      <c r="A139" t="s">
        <v>31</v>
      </c>
      <c r="B139">
        <v>6</v>
      </c>
      <c r="C139">
        <v>18</v>
      </c>
      <c r="D139">
        <v>5902</v>
      </c>
      <c r="E139">
        <v>5469</v>
      </c>
      <c r="F139">
        <v>4986</v>
      </c>
      <c r="G139">
        <v>8826</v>
      </c>
      <c r="H139" s="14">
        <f>Table1[[#This Row],[订单完成数]]/Table1[[#This Row],[在线司机数]]*45.6</f>
        <v>25.760435078178112</v>
      </c>
      <c r="I139">
        <f t="shared" si="16"/>
        <v>44532</v>
      </c>
      <c r="J139" s="1">
        <f>(Table1[[#This Row],[叫单数]]-Table1[[#This Row],[司机应答数]])/Table1[[#This Row],[叫单数]]</f>
        <v>7.336496103015927E-2</v>
      </c>
      <c r="K139" s="1">
        <f t="shared" si="17"/>
        <v>0.92663503896984079</v>
      </c>
      <c r="L139" s="5">
        <f>Table1[[#This Row],[在线司机数]]/Table1[[#This Row],[订单应答率]]</f>
        <v>9524.7855183763022</v>
      </c>
      <c r="M139" s="1">
        <f t="shared" si="18"/>
        <v>0.61964649898028556</v>
      </c>
      <c r="N139" s="1">
        <f t="shared" si="19"/>
        <v>0.84479837343273467</v>
      </c>
      <c r="O139" s="5">
        <f>Table1[[#This Row],[订单完成数]]/Table1[[#This Row],[司机应答数]]</f>
        <v>0.91168403730115199</v>
      </c>
      <c r="P139" s="5">
        <f>Table1[[#This Row],[订单完成数]]/Table1[[#This Row],[在线司机数]]</f>
        <v>0.56492182188987083</v>
      </c>
    </row>
    <row r="140" spans="1:16" x14ac:dyDescent="0.15">
      <c r="A140" t="s">
        <v>31</v>
      </c>
      <c r="B140">
        <v>6</v>
      </c>
      <c r="C140">
        <v>19</v>
      </c>
      <c r="D140">
        <v>5798</v>
      </c>
      <c r="E140">
        <v>5458</v>
      </c>
      <c r="F140">
        <v>4997</v>
      </c>
      <c r="G140">
        <v>8818</v>
      </c>
      <c r="H140" s="14">
        <f>Table1[[#This Row],[订单完成数]]/Table1[[#This Row],[在线司机数]]*45.6</f>
        <v>25.84068949875255</v>
      </c>
      <c r="I140">
        <f t="shared" si="16"/>
        <v>48952</v>
      </c>
      <c r="J140" s="1">
        <f>(Table1[[#This Row],[叫单数]]-Table1[[#This Row],[司机应答数]])/Table1[[#This Row],[叫单数]]</f>
        <v>5.8640910658847877E-2</v>
      </c>
      <c r="K140" s="1">
        <f t="shared" si="17"/>
        <v>0.94135908934115209</v>
      </c>
      <c r="L140" s="5">
        <f>Table1[[#This Row],[在线司机数]]/Table1[[#This Row],[订单应答率]]</f>
        <v>9367.307438622207</v>
      </c>
      <c r="M140" s="1">
        <f t="shared" si="18"/>
        <v>0.61896121569516893</v>
      </c>
      <c r="N140" s="1">
        <f t="shared" si="19"/>
        <v>0.86184891341842018</v>
      </c>
      <c r="O140" s="5">
        <f>Table1[[#This Row],[订单完成数]]/Table1[[#This Row],[司机应答数]]</f>
        <v>0.91553682667643821</v>
      </c>
      <c r="P140" s="5">
        <f>Table1[[#This Row],[订单完成数]]/Table1[[#This Row],[在线司机数]]</f>
        <v>0.56668178725334539</v>
      </c>
    </row>
    <row r="141" spans="1:16" x14ac:dyDescent="0.15">
      <c r="A141" t="s">
        <v>31</v>
      </c>
      <c r="B141">
        <v>6</v>
      </c>
      <c r="C141">
        <v>20</v>
      </c>
      <c r="D141">
        <v>4539</v>
      </c>
      <c r="E141">
        <v>4282</v>
      </c>
      <c r="F141">
        <v>3957</v>
      </c>
      <c r="G141">
        <v>8651</v>
      </c>
      <c r="H141" s="14">
        <f>Table1[[#This Row],[订单完成数]]/Table1[[#This Row],[在线司机数]]*45.6</f>
        <v>20.857611836781874</v>
      </c>
      <c r="I141">
        <f t="shared" si="16"/>
        <v>51040</v>
      </c>
      <c r="J141" s="1">
        <f>(Table1[[#This Row],[叫单数]]-Table1[[#This Row],[司机应答数]])/Table1[[#This Row],[叫单数]]</f>
        <v>5.6620400969376518E-2</v>
      </c>
      <c r="K141" s="1">
        <f t="shared" si="17"/>
        <v>0.94337959903062352</v>
      </c>
      <c r="L141" s="5">
        <f>Table1[[#This Row],[在线司机数]]/Table1[[#This Row],[订单应答率]]</f>
        <v>9170.221625408687</v>
      </c>
      <c r="M141" s="1">
        <f t="shared" si="18"/>
        <v>0.49497167957461563</v>
      </c>
      <c r="N141" s="1">
        <f t="shared" si="19"/>
        <v>0.8717779246530073</v>
      </c>
      <c r="O141" s="5">
        <f>Table1[[#This Row],[订单完成数]]/Table1[[#This Row],[司机应答数]]</f>
        <v>0.92410088743577767</v>
      </c>
      <c r="P141" s="5">
        <f>Table1[[#This Row],[订单完成数]]/Table1[[#This Row],[在线司机数]]</f>
        <v>0.45740376835047969</v>
      </c>
    </row>
    <row r="142" spans="1:16" x14ac:dyDescent="0.15">
      <c r="A142" t="s">
        <v>31</v>
      </c>
      <c r="B142">
        <v>6</v>
      </c>
      <c r="C142">
        <v>21</v>
      </c>
      <c r="D142">
        <v>4551</v>
      </c>
      <c r="E142">
        <v>4228</v>
      </c>
      <c r="F142">
        <v>3903</v>
      </c>
      <c r="G142">
        <v>8501</v>
      </c>
      <c r="H142" s="14">
        <f>Table1[[#This Row],[订单完成数]]/Table1[[#This Row],[在线司机数]]*45.6</f>
        <v>20.935984001882129</v>
      </c>
      <c r="I142">
        <f t="shared" si="16"/>
        <v>51608</v>
      </c>
      <c r="J142" s="1">
        <f>(Table1[[#This Row],[叫单数]]-Table1[[#This Row],[司机应答数]])/Table1[[#This Row],[叫单数]]</f>
        <v>7.0973412436827074E-2</v>
      </c>
      <c r="K142" s="1">
        <f t="shared" si="17"/>
        <v>0.92902658756317291</v>
      </c>
      <c r="L142" s="5">
        <f>Table1[[#This Row],[在线司机数]]/Table1[[#This Row],[订单应答率]]</f>
        <v>9150.4377956480603</v>
      </c>
      <c r="M142" s="1">
        <f t="shared" si="18"/>
        <v>0.49735325255852253</v>
      </c>
      <c r="N142" s="1">
        <f t="shared" si="19"/>
        <v>0.85761371127224784</v>
      </c>
      <c r="O142" s="5">
        <f>Table1[[#This Row],[订单完成数]]/Table1[[#This Row],[司机应答数]]</f>
        <v>0.92313150425733204</v>
      </c>
      <c r="P142" s="5">
        <f>Table1[[#This Row],[订单完成数]]/Table1[[#This Row],[在线司机数]]</f>
        <v>0.45912245618162567</v>
      </c>
    </row>
    <row r="143" spans="1:16" x14ac:dyDescent="0.15">
      <c r="A143" t="s">
        <v>31</v>
      </c>
      <c r="B143">
        <v>6</v>
      </c>
      <c r="C143">
        <v>22</v>
      </c>
      <c r="D143">
        <v>5245</v>
      </c>
      <c r="E143">
        <v>4968</v>
      </c>
      <c r="F143">
        <v>4549</v>
      </c>
      <c r="G143">
        <v>8364</v>
      </c>
      <c r="H143" s="14">
        <f>Table1[[#This Row],[订单完成数]]/Table1[[#This Row],[在线司机数]]*45.6</f>
        <v>24.800860832137733</v>
      </c>
      <c r="I143">
        <f t="shared" si="16"/>
        <v>52713</v>
      </c>
      <c r="J143" s="1">
        <f>(Table1[[#This Row],[叫单数]]-Table1[[#This Row],[司机应答数]])/Table1[[#This Row],[叫单数]]</f>
        <v>5.2812202097235465E-2</v>
      </c>
      <c r="K143" s="1">
        <f t="shared" si="17"/>
        <v>0.94718779790276453</v>
      </c>
      <c r="L143" s="5">
        <f>Table1[[#This Row],[在线司机数]]/Table1[[#This Row],[订单应答率]]</f>
        <v>8830.3502415458934</v>
      </c>
      <c r="M143" s="1">
        <f t="shared" si="18"/>
        <v>0.59397417503586802</v>
      </c>
      <c r="N143" s="1">
        <f t="shared" si="19"/>
        <v>0.86730219256434704</v>
      </c>
      <c r="O143" s="5">
        <f>Table1[[#This Row],[订单完成数]]/Table1[[#This Row],[司机应答数]]</f>
        <v>0.9156602254428341</v>
      </c>
      <c r="P143" s="5">
        <f>Table1[[#This Row],[订单完成数]]/Table1[[#This Row],[在线司机数]]</f>
        <v>0.54387852702056427</v>
      </c>
    </row>
    <row r="144" spans="1:16" x14ac:dyDescent="0.15">
      <c r="A144" t="s">
        <v>31</v>
      </c>
      <c r="B144">
        <v>6</v>
      </c>
      <c r="C144">
        <v>23</v>
      </c>
      <c r="D144">
        <v>4662</v>
      </c>
      <c r="E144">
        <v>4377</v>
      </c>
      <c r="F144">
        <v>3972</v>
      </c>
      <c r="G144">
        <v>7749</v>
      </c>
      <c r="H144" s="14">
        <f>Table1[[#This Row],[订单完成数]]/Table1[[#This Row],[在线司机数]]*45.6</f>
        <v>23.373751451800235</v>
      </c>
      <c r="I144">
        <f t="shared" si="16"/>
        <v>52913</v>
      </c>
      <c r="J144" s="1">
        <f>(Table1[[#This Row],[叫单数]]-Table1[[#This Row],[司机应答数]])/Table1[[#This Row],[叫单数]]</f>
        <v>6.1132561132561131E-2</v>
      </c>
      <c r="K144" s="1">
        <f t="shared" si="17"/>
        <v>0.93886743886743884</v>
      </c>
      <c r="L144" s="5">
        <f>Table1[[#This Row],[在线司机数]]/Table1[[#This Row],[订单应答率]]</f>
        <v>8253.5613433858816</v>
      </c>
      <c r="M144" s="1">
        <f t="shared" si="18"/>
        <v>0.56484707704219894</v>
      </c>
      <c r="N144" s="1">
        <f t="shared" si="19"/>
        <v>0.85199485199485203</v>
      </c>
      <c r="O144" s="5">
        <f>Table1[[#This Row],[订单完成数]]/Table1[[#This Row],[司机应答数]]</f>
        <v>0.90747087045921859</v>
      </c>
      <c r="P144" s="5">
        <f>Table1[[#This Row],[订单完成数]]/Table1[[#This Row],[在线司机数]]</f>
        <v>0.5125822686798297</v>
      </c>
    </row>
    <row r="145" spans="1:16" x14ac:dyDescent="0.15">
      <c r="A145" t="s">
        <v>31</v>
      </c>
      <c r="B145">
        <v>6</v>
      </c>
      <c r="C145">
        <v>24</v>
      </c>
      <c r="D145">
        <v>2936</v>
      </c>
      <c r="E145">
        <v>2723</v>
      </c>
      <c r="F145">
        <v>2452</v>
      </c>
      <c r="G145">
        <v>6754</v>
      </c>
      <c r="H145" s="14">
        <f>Table1[[#This Row],[订单完成数]]/Table1[[#This Row],[在线司机数]]*45.6</f>
        <v>16.554811963281018</v>
      </c>
      <c r="I145">
        <f t="shared" si="16"/>
        <v>50890</v>
      </c>
      <c r="J145" s="1">
        <f>(Table1[[#This Row],[叫单数]]-Table1[[#This Row],[司机应答数]])/Table1[[#This Row],[叫单数]]</f>
        <v>7.2547683923705725E-2</v>
      </c>
      <c r="K145" s="1">
        <f t="shared" si="17"/>
        <v>0.9274523160762943</v>
      </c>
      <c r="L145" s="5">
        <f>Table1[[#This Row],[在线司机数]]/Table1[[#This Row],[订单应答率]]</f>
        <v>7282.3150936467127</v>
      </c>
      <c r="M145" s="1">
        <f t="shared" si="18"/>
        <v>0.40316849274503996</v>
      </c>
      <c r="N145" s="1">
        <f t="shared" si="19"/>
        <v>0.83514986376021794</v>
      </c>
      <c r="O145" s="5">
        <f>Table1[[#This Row],[订单完成数]]/Table1[[#This Row],[司机应答数]]</f>
        <v>0.9004774146162321</v>
      </c>
      <c r="P145" s="5">
        <f>Table1[[#This Row],[订单完成数]]/Table1[[#This Row],[在线司机数]]</f>
        <v>0.36304412200177671</v>
      </c>
    </row>
    <row r="146" spans="1:16" hidden="1" x14ac:dyDescent="0.15">
      <c r="A146" t="s">
        <v>32</v>
      </c>
      <c r="B146">
        <v>7</v>
      </c>
      <c r="C146">
        <v>1</v>
      </c>
      <c r="D146">
        <v>2767</v>
      </c>
      <c r="E146">
        <v>2375</v>
      </c>
      <c r="F146">
        <v>1970</v>
      </c>
      <c r="G146">
        <v>5802</v>
      </c>
      <c r="H146" s="14">
        <f>Table1[[#This Row],[订单完成数]]/Table1[[#This Row],[在线司机数]]*45.6</f>
        <v>15.482936918304032</v>
      </c>
      <c r="I146">
        <f>SUM(F139:F146)</f>
        <v>30786</v>
      </c>
      <c r="J146" s="1">
        <f>(Table1[[#This Row],[叫单数]]-Table1[[#This Row],[司机应答数]])/Table1[[#This Row],[叫单数]]</f>
        <v>0.14166967835200578</v>
      </c>
      <c r="K146" s="1">
        <f t="shared" si="17"/>
        <v>0.85833032164799417</v>
      </c>
      <c r="L146" s="5">
        <f>Table1[[#This Row],[在线司机数]]/Table1[[#This Row],[订单应答率]]</f>
        <v>6759.6353684210526</v>
      </c>
      <c r="M146" s="1">
        <f t="shared" si="18"/>
        <v>0.4093416063426405</v>
      </c>
      <c r="N146" s="1">
        <f t="shared" si="19"/>
        <v>0.71196241416696782</v>
      </c>
      <c r="O146" s="5">
        <f>Table1[[#This Row],[订单完成数]]/Table1[[#This Row],[司机应答数]]</f>
        <v>0.82947368421052636</v>
      </c>
      <c r="P146" s="5">
        <f>Table1[[#This Row],[订单完成数]]/Table1[[#This Row],[在线司机数]]</f>
        <v>0.33953809031368493</v>
      </c>
    </row>
    <row r="147" spans="1:16" hidden="1" x14ac:dyDescent="0.15">
      <c r="A147" t="s">
        <v>32</v>
      </c>
      <c r="B147">
        <v>7</v>
      </c>
      <c r="C147">
        <v>2</v>
      </c>
      <c r="D147">
        <v>1103</v>
      </c>
      <c r="E147">
        <v>1094</v>
      </c>
      <c r="F147">
        <v>954</v>
      </c>
      <c r="G147">
        <v>4314</v>
      </c>
      <c r="H147" s="14">
        <f>Table1[[#This Row],[订单完成数]]/Table1[[#This Row],[在线司机数]]*45.6</f>
        <v>10.084005563282336</v>
      </c>
      <c r="I147">
        <f t="shared" ref="I147:I156" si="20">SUM(F136:F147)</f>
        <v>44720</v>
      </c>
      <c r="J147" s="1">
        <f>(Table1[[#This Row],[叫单数]]-Table1[[#This Row],[司机应答数]])/Table1[[#This Row],[叫单数]]</f>
        <v>8.1595648232094288E-3</v>
      </c>
      <c r="K147" s="1">
        <f t="shared" si="17"/>
        <v>0.99184043517679055</v>
      </c>
      <c r="L147" s="5">
        <f>Table1[[#This Row],[在线司机数]]/Table1[[#This Row],[订单应答率]]</f>
        <v>4349.4899451553929</v>
      </c>
      <c r="M147" s="1">
        <f t="shared" si="18"/>
        <v>0.25359295317570701</v>
      </c>
      <c r="N147" s="1">
        <f t="shared" si="19"/>
        <v>0.86491387126019947</v>
      </c>
      <c r="O147" s="5">
        <f>Table1[[#This Row],[订单完成数]]/Table1[[#This Row],[司机应答数]]</f>
        <v>0.87202925045703839</v>
      </c>
      <c r="P147" s="5">
        <f>Table1[[#This Row],[订单完成数]]/Table1[[#This Row],[在线司机数]]</f>
        <v>0.2211404728789986</v>
      </c>
    </row>
    <row r="148" spans="1:16" hidden="1" x14ac:dyDescent="0.15">
      <c r="A148" t="s">
        <v>32</v>
      </c>
      <c r="B148">
        <v>7</v>
      </c>
      <c r="C148">
        <v>3</v>
      </c>
      <c r="D148">
        <v>799</v>
      </c>
      <c r="E148">
        <v>723</v>
      </c>
      <c r="F148">
        <v>623</v>
      </c>
      <c r="G148">
        <v>3290</v>
      </c>
      <c r="H148" s="14">
        <f>Table1[[#This Row],[订单完成数]]/Table1[[#This Row],[在线司机数]]*45.6</f>
        <v>8.6348936170212767</v>
      </c>
      <c r="I148">
        <f t="shared" si="20"/>
        <v>40709</v>
      </c>
      <c r="J148" s="1">
        <f>(Table1[[#This Row],[叫单数]]-Table1[[#This Row],[司机应答数]])/Table1[[#This Row],[叫单数]]</f>
        <v>9.5118898623279102E-2</v>
      </c>
      <c r="K148" s="1">
        <f t="shared" si="17"/>
        <v>0.90488110137672095</v>
      </c>
      <c r="L148" s="5">
        <f>Table1[[#This Row],[在线司机数]]/Table1[[#This Row],[订单应答率]]</f>
        <v>3635.8367911479941</v>
      </c>
      <c r="M148" s="1">
        <f t="shared" si="18"/>
        <v>0.21975683890577508</v>
      </c>
      <c r="N148" s="1">
        <f t="shared" si="19"/>
        <v>0.77972465581977468</v>
      </c>
      <c r="O148" s="5">
        <f>Table1[[#This Row],[订单完成数]]/Table1[[#This Row],[司机应答数]]</f>
        <v>0.86168741355463352</v>
      </c>
      <c r="P148" s="5">
        <f>Table1[[#This Row],[订单完成数]]/Table1[[#This Row],[在线司机数]]</f>
        <v>0.18936170212765957</v>
      </c>
    </row>
    <row r="149" spans="1:16" hidden="1" x14ac:dyDescent="0.15">
      <c r="A149" t="s">
        <v>32</v>
      </c>
      <c r="B149">
        <v>7</v>
      </c>
      <c r="C149">
        <v>4</v>
      </c>
      <c r="D149">
        <v>505</v>
      </c>
      <c r="E149">
        <v>419</v>
      </c>
      <c r="F149">
        <v>379</v>
      </c>
      <c r="G149">
        <v>3065</v>
      </c>
      <c r="H149" s="14">
        <f>Table1[[#This Row],[订单完成数]]/Table1[[#This Row],[在线司机数]]*45.6</f>
        <v>5.6386296900489397</v>
      </c>
      <c r="I149">
        <f t="shared" si="20"/>
        <v>37008</v>
      </c>
      <c r="J149" s="1">
        <f>(Table1[[#This Row],[叫单数]]-Table1[[#This Row],[司机应答数]])/Table1[[#This Row],[叫单数]]</f>
        <v>0.17029702970297031</v>
      </c>
      <c r="K149" s="1">
        <f t="shared" si="17"/>
        <v>0.82970297029702966</v>
      </c>
      <c r="L149" s="5">
        <f>Table1[[#This Row],[在线司机数]]/Table1[[#This Row],[订单应答率]]</f>
        <v>3694.09307875895</v>
      </c>
      <c r="M149" s="1">
        <f t="shared" si="18"/>
        <v>0.1367047308319739</v>
      </c>
      <c r="N149" s="1">
        <f t="shared" si="19"/>
        <v>0.7504950495049505</v>
      </c>
      <c r="O149" s="5">
        <f>Table1[[#This Row],[订单完成数]]/Table1[[#This Row],[司机应答数]]</f>
        <v>0.90453460620525061</v>
      </c>
      <c r="P149" s="5">
        <f>Table1[[#This Row],[订单完成数]]/Table1[[#This Row],[在线司机数]]</f>
        <v>0.1236541598694943</v>
      </c>
    </row>
    <row r="150" spans="1:16" hidden="1" x14ac:dyDescent="0.15">
      <c r="A150" t="s">
        <v>32</v>
      </c>
      <c r="B150">
        <v>7</v>
      </c>
      <c r="C150">
        <v>5</v>
      </c>
      <c r="D150">
        <v>302</v>
      </c>
      <c r="E150">
        <v>259</v>
      </c>
      <c r="F150">
        <v>206</v>
      </c>
      <c r="G150">
        <v>2945</v>
      </c>
      <c r="H150" s="14">
        <f>Table1[[#This Row],[订单完成数]]/Table1[[#This Row],[在线司机数]]*45.6</f>
        <v>3.1896774193548385</v>
      </c>
      <c r="I150">
        <f t="shared" si="20"/>
        <v>32948</v>
      </c>
      <c r="J150" s="1">
        <f>(Table1[[#This Row],[叫单数]]-Table1[[#This Row],[司机应答数]])/Table1[[#This Row],[叫单数]]</f>
        <v>0.14238410596026491</v>
      </c>
      <c r="K150" s="1">
        <f t="shared" si="17"/>
        <v>0.85761589403973515</v>
      </c>
      <c r="L150" s="5">
        <f>Table1[[#This Row],[在线司机数]]/Table1[[#This Row],[订单应答率]]</f>
        <v>3433.9382239382239</v>
      </c>
      <c r="M150" s="1">
        <f t="shared" si="18"/>
        <v>8.7945670628183356E-2</v>
      </c>
      <c r="N150" s="1">
        <f t="shared" si="19"/>
        <v>0.68211920529801329</v>
      </c>
      <c r="O150" s="5">
        <f>Table1[[#This Row],[订单完成数]]/Table1[[#This Row],[司机应答数]]</f>
        <v>0.79536679536679533</v>
      </c>
      <c r="P150" s="5">
        <f>Table1[[#This Row],[订单完成数]]/Table1[[#This Row],[在线司机数]]</f>
        <v>6.9949066213921898E-2</v>
      </c>
    </row>
    <row r="151" spans="1:16" hidden="1" x14ac:dyDescent="0.15">
      <c r="A151" t="s">
        <v>32</v>
      </c>
      <c r="B151">
        <v>7</v>
      </c>
      <c r="C151">
        <v>6</v>
      </c>
      <c r="D151">
        <v>424</v>
      </c>
      <c r="E151">
        <v>271</v>
      </c>
      <c r="F151">
        <v>227</v>
      </c>
      <c r="G151">
        <v>3420</v>
      </c>
      <c r="H151" s="14">
        <f>Table1[[#This Row],[订单完成数]]/Table1[[#This Row],[在线司机数]]*45.6</f>
        <v>3.0266666666666664</v>
      </c>
      <c r="I151">
        <f t="shared" si="20"/>
        <v>28189</v>
      </c>
      <c r="J151" s="1">
        <f>(Table1[[#This Row],[叫单数]]-Table1[[#This Row],[司机应答数]])/Table1[[#This Row],[叫单数]]</f>
        <v>0.36084905660377359</v>
      </c>
      <c r="K151" s="1">
        <f t="shared" si="17"/>
        <v>0.63915094339622647</v>
      </c>
      <c r="L151" s="5">
        <f>Table1[[#This Row],[在线司机数]]/Table1[[#This Row],[订单应答率]]</f>
        <v>5350.8487084870849</v>
      </c>
      <c r="M151" s="1">
        <f t="shared" si="18"/>
        <v>7.9239766081871346E-2</v>
      </c>
      <c r="N151" s="1">
        <f t="shared" si="19"/>
        <v>0.535377358490566</v>
      </c>
      <c r="O151" s="5">
        <f>Table1[[#This Row],[订单完成数]]/Table1[[#This Row],[司机应答数]]</f>
        <v>0.83763837638376382</v>
      </c>
      <c r="P151" s="5">
        <f>Table1[[#This Row],[订单完成数]]/Table1[[#This Row],[在线司机数]]</f>
        <v>6.6374269005847947E-2</v>
      </c>
    </row>
    <row r="152" spans="1:16" hidden="1" x14ac:dyDescent="0.15">
      <c r="A152" t="s">
        <v>32</v>
      </c>
      <c r="B152">
        <v>7</v>
      </c>
      <c r="C152">
        <v>7</v>
      </c>
      <c r="D152">
        <v>863</v>
      </c>
      <c r="E152">
        <v>611</v>
      </c>
      <c r="F152">
        <v>533</v>
      </c>
      <c r="G152">
        <v>4247</v>
      </c>
      <c r="H152" s="14">
        <f>Table1[[#This Row],[订单完成数]]/Table1[[#This Row],[在线司机数]]*45.6</f>
        <v>5.7228161054862259</v>
      </c>
      <c r="I152">
        <f t="shared" si="20"/>
        <v>23725</v>
      </c>
      <c r="J152" s="1">
        <f>(Table1[[#This Row],[叫单数]]-Table1[[#This Row],[司机应答数]])/Table1[[#This Row],[叫单数]]</f>
        <v>0.29200463499420626</v>
      </c>
      <c r="K152" s="1">
        <f t="shared" si="17"/>
        <v>0.70799536500579374</v>
      </c>
      <c r="L152" s="5">
        <f>Table1[[#This Row],[在线司机数]]/Table1[[#This Row],[订单应答率]]</f>
        <v>5998.6268412438621</v>
      </c>
      <c r="M152" s="1">
        <f t="shared" si="18"/>
        <v>0.14386625853543678</v>
      </c>
      <c r="N152" s="1">
        <f t="shared" si="19"/>
        <v>0.61761297798377757</v>
      </c>
      <c r="O152" s="5">
        <f>Table1[[#This Row],[订单完成数]]/Table1[[#This Row],[司机应答数]]</f>
        <v>0.87234042553191493</v>
      </c>
      <c r="P152" s="5">
        <f>Table1[[#This Row],[订单完成数]]/Table1[[#This Row],[在线司机数]]</f>
        <v>0.12550035319048741</v>
      </c>
    </row>
    <row r="153" spans="1:16" hidden="1" x14ac:dyDescent="0.15">
      <c r="A153" t="s">
        <v>32</v>
      </c>
      <c r="B153">
        <v>7</v>
      </c>
      <c r="C153">
        <v>8</v>
      </c>
      <c r="D153">
        <v>2604</v>
      </c>
      <c r="E153">
        <v>1852</v>
      </c>
      <c r="F153">
        <v>1843</v>
      </c>
      <c r="G153">
        <v>5206</v>
      </c>
      <c r="H153" s="14">
        <f>Table1[[#This Row],[订单完成数]]/Table1[[#This Row],[在线司机数]]*45.6</f>
        <v>16.143065693430657</v>
      </c>
      <c r="I153">
        <f t="shared" si="20"/>
        <v>21611</v>
      </c>
      <c r="J153" s="1">
        <f>(Table1[[#This Row],[叫单数]]-Table1[[#This Row],[司机应答数]])/Table1[[#This Row],[叫单数]]</f>
        <v>0.28878648233486942</v>
      </c>
      <c r="K153" s="1">
        <f t="shared" si="17"/>
        <v>0.71121351766513052</v>
      </c>
      <c r="L153" s="5">
        <f>Table1[[#This Row],[在线司机数]]/Table1[[#This Row],[订单应答率]]</f>
        <v>7319.8833693304541</v>
      </c>
      <c r="M153" s="1">
        <f t="shared" si="18"/>
        <v>0.35574337303111792</v>
      </c>
      <c r="N153" s="1">
        <f t="shared" si="19"/>
        <v>0.70775729646697394</v>
      </c>
      <c r="O153" s="5">
        <f>Table1[[#This Row],[订单完成数]]/Table1[[#This Row],[司机应答数]]</f>
        <v>0.99514038876889854</v>
      </c>
      <c r="P153" s="5">
        <f>Table1[[#This Row],[订单完成数]]/Table1[[#This Row],[在线司机数]]</f>
        <v>0.354014598540146</v>
      </c>
    </row>
    <row r="154" spans="1:16" hidden="1" x14ac:dyDescent="0.15">
      <c r="A154" t="s">
        <v>32</v>
      </c>
      <c r="B154">
        <v>7</v>
      </c>
      <c r="C154">
        <v>9</v>
      </c>
      <c r="D154">
        <v>4752</v>
      </c>
      <c r="E154">
        <v>3404</v>
      </c>
      <c r="F154">
        <v>3125</v>
      </c>
      <c r="G154">
        <v>6270</v>
      </c>
      <c r="H154" s="14">
        <f>Table1[[#This Row],[订单完成数]]/Table1[[#This Row],[在线司机数]]*45.6</f>
        <v>22.72727272727273</v>
      </c>
      <c r="I154">
        <f t="shared" si="20"/>
        <v>20833</v>
      </c>
      <c r="J154" s="1">
        <f>(Table1[[#This Row],[叫单数]]-Table1[[#This Row],[司机应答数]])/Table1[[#This Row],[叫单数]]</f>
        <v>0.28367003367003368</v>
      </c>
      <c r="K154" s="1">
        <f t="shared" si="17"/>
        <v>0.71632996632996637</v>
      </c>
      <c r="L154" s="5">
        <f>Table1[[#This Row],[在线司机数]]/Table1[[#This Row],[订单应答率]]</f>
        <v>8752.9494712103406</v>
      </c>
      <c r="M154" s="1">
        <f t="shared" si="18"/>
        <v>0.542902711323764</v>
      </c>
      <c r="N154" s="1">
        <f t="shared" si="19"/>
        <v>0.65761784511784516</v>
      </c>
      <c r="O154" s="5">
        <f>Table1[[#This Row],[订单完成数]]/Table1[[#This Row],[司机应答数]]</f>
        <v>0.91803760282021152</v>
      </c>
      <c r="P154" s="5">
        <f>Table1[[#This Row],[订单完成数]]/Table1[[#This Row],[在线司机数]]</f>
        <v>0.49840510366826157</v>
      </c>
    </row>
    <row r="155" spans="1:16" hidden="1" x14ac:dyDescent="0.15">
      <c r="A155" t="s">
        <v>32</v>
      </c>
      <c r="B155">
        <v>7</v>
      </c>
      <c r="C155">
        <v>10</v>
      </c>
      <c r="D155">
        <v>4067</v>
      </c>
      <c r="E155">
        <v>3782</v>
      </c>
      <c r="F155">
        <v>3233</v>
      </c>
      <c r="G155">
        <v>6739</v>
      </c>
      <c r="H155" s="14">
        <f>Table1[[#This Row],[订单完成数]]/Table1[[#This Row],[在线司机数]]*45.6</f>
        <v>21.876361477964089</v>
      </c>
      <c r="I155">
        <f t="shared" si="20"/>
        <v>19517</v>
      </c>
      <c r="J155" s="1">
        <f>(Table1[[#This Row],[叫单数]]-Table1[[#This Row],[司机应答数]])/Table1[[#This Row],[叫单数]]</f>
        <v>7.0076223260388495E-2</v>
      </c>
      <c r="K155" s="1">
        <f t="shared" si="17"/>
        <v>0.92992377673961146</v>
      </c>
      <c r="L155" s="5">
        <f>Table1[[#This Row],[在线司机数]]/Table1[[#This Row],[订单应答率]]</f>
        <v>7246.8305129561086</v>
      </c>
      <c r="M155" s="1">
        <f t="shared" si="18"/>
        <v>0.56121086214571891</v>
      </c>
      <c r="N155" s="1">
        <f t="shared" si="19"/>
        <v>0.79493484140644211</v>
      </c>
      <c r="O155" s="5">
        <f>Table1[[#This Row],[订单完成数]]/Table1[[#This Row],[司机应答数]]</f>
        <v>0.85483870967741937</v>
      </c>
      <c r="P155" s="5">
        <f>Table1[[#This Row],[订单完成数]]/Table1[[#This Row],[在线司机数]]</f>
        <v>0.47974476925359844</v>
      </c>
    </row>
    <row r="156" spans="1:16" hidden="1" x14ac:dyDescent="0.15">
      <c r="A156" t="s">
        <v>32</v>
      </c>
      <c r="B156">
        <v>7</v>
      </c>
      <c r="C156">
        <v>11</v>
      </c>
      <c r="D156">
        <v>4393</v>
      </c>
      <c r="E156">
        <v>3957</v>
      </c>
      <c r="F156">
        <v>3763</v>
      </c>
      <c r="G156">
        <v>7336</v>
      </c>
      <c r="H156" s="14">
        <f>Table1[[#This Row],[订单完成数]]/Table1[[#This Row],[在线司机数]]*45.6</f>
        <v>23.390512540894221</v>
      </c>
      <c r="I156">
        <f t="shared" si="20"/>
        <v>19308</v>
      </c>
      <c r="J156" s="1">
        <f>(Table1[[#This Row],[叫单数]]-Table1[[#This Row],[司机应答数]])/Table1[[#This Row],[叫单数]]</f>
        <v>9.9248804916913277E-2</v>
      </c>
      <c r="K156" s="1">
        <f t="shared" si="17"/>
        <v>0.90075119508308676</v>
      </c>
      <c r="L156" s="5">
        <f>Table1[[#This Row],[在线司机数]]/Table1[[#This Row],[订单应答率]]</f>
        <v>8144.3133687136715</v>
      </c>
      <c r="M156" s="1">
        <f t="shared" si="18"/>
        <v>0.5393947655398037</v>
      </c>
      <c r="N156" s="1">
        <f t="shared" si="19"/>
        <v>0.85659002959253361</v>
      </c>
      <c r="O156" s="5">
        <f>Table1[[#This Row],[订单完成数]]/Table1[[#This Row],[司机应答数]]</f>
        <v>0.95097295931261061</v>
      </c>
      <c r="P156" s="5">
        <f>Table1[[#This Row],[订单完成数]]/Table1[[#This Row],[在线司机数]]</f>
        <v>0.51294983642311887</v>
      </c>
    </row>
    <row r="157" spans="1:16" hidden="1" x14ac:dyDescent="0.15">
      <c r="A157" t="s">
        <v>32</v>
      </c>
      <c r="B157">
        <v>7</v>
      </c>
      <c r="C157">
        <v>12</v>
      </c>
      <c r="D157">
        <v>5313</v>
      </c>
      <c r="E157">
        <v>4497</v>
      </c>
      <c r="F157">
        <v>4440</v>
      </c>
      <c r="G157">
        <v>7654</v>
      </c>
      <c r="H157" s="14">
        <f>Table1[[#This Row],[订单完成数]]/Table1[[#This Row],[在线司机数]]*45.6</f>
        <v>26.45205121505095</v>
      </c>
      <c r="I157">
        <f>SUM(F148:F157)</f>
        <v>18372</v>
      </c>
      <c r="J157" s="1">
        <f>(Table1[[#This Row],[叫单数]]-Table1[[#This Row],[司机应答数]])/Table1[[#This Row],[叫单数]]</f>
        <v>0.15358554488989271</v>
      </c>
      <c r="K157" s="1">
        <f t="shared" si="17"/>
        <v>0.84641445511010727</v>
      </c>
      <c r="L157" s="5">
        <f>Table1[[#This Row],[在线司机数]]/Table1[[#This Row],[订单应答率]]</f>
        <v>9042.8512341561036</v>
      </c>
      <c r="M157" s="1">
        <f t="shared" si="18"/>
        <v>0.58753592892605178</v>
      </c>
      <c r="N157" s="1">
        <f t="shared" si="19"/>
        <v>0.83568605307735744</v>
      </c>
      <c r="O157" s="5">
        <f>Table1[[#This Row],[订单完成数]]/Table1[[#This Row],[司机应答数]]</f>
        <v>0.98732488325550372</v>
      </c>
      <c r="P157" s="5">
        <f>Table1[[#This Row],[订单完成数]]/Table1[[#This Row],[在线司机数]]</f>
        <v>0.58008884243532788</v>
      </c>
    </row>
    <row r="158" spans="1:16" hidden="1" x14ac:dyDescent="0.15">
      <c r="A158" t="s">
        <v>32</v>
      </c>
      <c r="B158">
        <v>7</v>
      </c>
      <c r="C158">
        <v>13</v>
      </c>
      <c r="D158">
        <v>5112</v>
      </c>
      <c r="E158">
        <v>4431</v>
      </c>
      <c r="F158">
        <v>4058</v>
      </c>
      <c r="G158">
        <v>7005</v>
      </c>
      <c r="H158" s="14">
        <f>Table1[[#This Row],[订单完成数]]/Table1[[#This Row],[在线司机数]]*45.6</f>
        <v>26.416102783725911</v>
      </c>
      <c r="I158">
        <f>SUM(F147:F158)</f>
        <v>23384</v>
      </c>
      <c r="J158" s="1">
        <f>(Table1[[#This Row],[叫单数]]-Table1[[#This Row],[司机应答数]])/Table1[[#This Row],[叫单数]]</f>
        <v>0.13321596244131456</v>
      </c>
      <c r="K158" s="1">
        <f t="shared" si="17"/>
        <v>0.86678403755868549</v>
      </c>
      <c r="L158" s="5">
        <f>Table1[[#This Row],[在线司机数]]/Table1[[#This Row],[订单应答率]]</f>
        <v>8081.5978334461743</v>
      </c>
      <c r="M158" s="1">
        <f t="shared" si="18"/>
        <v>0.63254817987152034</v>
      </c>
      <c r="N158" s="1">
        <f t="shared" si="19"/>
        <v>0.79381846635367759</v>
      </c>
      <c r="O158" s="5">
        <f>Table1[[#This Row],[订单完成数]]/Table1[[#This Row],[司机应答数]]</f>
        <v>0.91582035657865046</v>
      </c>
      <c r="P158" s="5">
        <f>Table1[[#This Row],[订单完成数]]/Table1[[#This Row],[在线司机数]]</f>
        <v>0.57930049964311203</v>
      </c>
    </row>
    <row r="159" spans="1:16" hidden="1" x14ac:dyDescent="0.15">
      <c r="A159" t="s">
        <v>32</v>
      </c>
      <c r="B159">
        <v>7</v>
      </c>
      <c r="C159">
        <v>14</v>
      </c>
      <c r="D159">
        <v>5727</v>
      </c>
      <c r="E159">
        <v>5038</v>
      </c>
      <c r="F159">
        <v>4537</v>
      </c>
      <c r="G159">
        <v>7680</v>
      </c>
      <c r="H159" s="14">
        <f>Table1[[#This Row],[订单完成数]]/Table1[[#This Row],[在线司机数]]*45.6</f>
        <v>26.938437499999999</v>
      </c>
      <c r="I159">
        <f>SUM(F152:F159)</f>
        <v>25532</v>
      </c>
      <c r="J159" s="1">
        <f>(Table1[[#This Row],[叫单数]]-Table1[[#This Row],[司机应答数]])/Table1[[#This Row],[叫单数]]</f>
        <v>0.12030731622140736</v>
      </c>
      <c r="K159" s="1">
        <f t="shared" si="17"/>
        <v>0.87969268377859267</v>
      </c>
      <c r="L159" s="5">
        <f>Table1[[#This Row],[在线司机数]]/Table1[[#This Row],[订单应答率]]</f>
        <v>8730.3215561730849</v>
      </c>
      <c r="M159" s="1">
        <f t="shared" si="18"/>
        <v>0.65598958333333335</v>
      </c>
      <c r="N159" s="1">
        <f t="shared" si="19"/>
        <v>0.79221232757115423</v>
      </c>
      <c r="O159" s="5">
        <f>Table1[[#This Row],[订单完成数]]/Table1[[#This Row],[司机应答数]]</f>
        <v>0.90055577610162763</v>
      </c>
      <c r="P159" s="5">
        <f>Table1[[#This Row],[订单完成数]]/Table1[[#This Row],[在线司机数]]</f>
        <v>0.59075520833333328</v>
      </c>
    </row>
    <row r="160" spans="1:16" hidden="1" x14ac:dyDescent="0.15">
      <c r="A160" t="s">
        <v>32</v>
      </c>
      <c r="B160">
        <v>7</v>
      </c>
      <c r="C160">
        <v>15</v>
      </c>
      <c r="D160">
        <v>5036</v>
      </c>
      <c r="E160">
        <v>4900</v>
      </c>
      <c r="F160">
        <v>4243</v>
      </c>
      <c r="G160">
        <v>7324</v>
      </c>
      <c r="H160" s="14">
        <f>Table1[[#This Row],[订单完成数]]/Table1[[#This Row],[在线司机数]]*45.6</f>
        <v>26.417367558711085</v>
      </c>
      <c r="I160">
        <f>SUM(F149:F160)</f>
        <v>30587</v>
      </c>
      <c r="J160" s="1">
        <f>(Table1[[#This Row],[叫单数]]-Table1[[#This Row],[司机应答数]])/Table1[[#This Row],[叫单数]]</f>
        <v>2.7005559968228753E-2</v>
      </c>
      <c r="K160" s="1">
        <f t="shared" si="17"/>
        <v>0.97299444003177127</v>
      </c>
      <c r="L160" s="5">
        <f>Table1[[#This Row],[在线司机数]]/Table1[[#This Row],[订单应答率]]</f>
        <v>7527.2783673469385</v>
      </c>
      <c r="M160" s="1">
        <f t="shared" si="18"/>
        <v>0.66903331512834519</v>
      </c>
      <c r="N160" s="1">
        <f t="shared" si="19"/>
        <v>0.84253375694996024</v>
      </c>
      <c r="O160" s="5">
        <f>Table1[[#This Row],[订单完成数]]/Table1[[#This Row],[司机应答数]]</f>
        <v>0.86591836734693872</v>
      </c>
      <c r="P160" s="5">
        <f>Table1[[#This Row],[订单完成数]]/Table1[[#This Row],[在线司机数]]</f>
        <v>0.57932823593664662</v>
      </c>
    </row>
    <row r="161" spans="1:16" hidden="1" x14ac:dyDescent="0.15">
      <c r="A161" t="s">
        <v>32</v>
      </c>
      <c r="B161">
        <v>7</v>
      </c>
      <c r="C161">
        <v>16</v>
      </c>
      <c r="D161">
        <v>4615</v>
      </c>
      <c r="E161">
        <v>4379</v>
      </c>
      <c r="F161">
        <v>3842</v>
      </c>
      <c r="G161">
        <v>8326</v>
      </c>
      <c r="H161" s="14">
        <f>Table1[[#This Row],[订单完成数]]/Table1[[#This Row],[在线司机数]]*45.6</f>
        <v>21.041940907999038</v>
      </c>
      <c r="I161">
        <f>SUM(F157:F161)</f>
        <v>21120</v>
      </c>
      <c r="J161" s="1">
        <f>(Table1[[#This Row],[叫单数]]-Table1[[#This Row],[司机应答数]])/Table1[[#This Row],[叫单数]]</f>
        <v>5.113759479956663E-2</v>
      </c>
      <c r="K161" s="1">
        <f t="shared" si="17"/>
        <v>0.94886240520043341</v>
      </c>
      <c r="L161" s="5">
        <f>Table1[[#This Row],[在线司机数]]/Table1[[#This Row],[订单应答率]]</f>
        <v>8774.717972139757</v>
      </c>
      <c r="M161" s="1">
        <f t="shared" si="18"/>
        <v>0.52594282969012729</v>
      </c>
      <c r="N161" s="1">
        <f t="shared" si="19"/>
        <v>0.83250270855904662</v>
      </c>
      <c r="O161" s="5">
        <f>Table1[[#This Row],[订单完成数]]/Table1[[#This Row],[司机应答数]]</f>
        <v>0.87736926238867319</v>
      </c>
      <c r="P161" s="5">
        <f>Table1[[#This Row],[订单完成数]]/Table1[[#This Row],[在线司机数]]</f>
        <v>0.46144607254383857</v>
      </c>
    </row>
    <row r="162" spans="1:16" hidden="1" x14ac:dyDescent="0.15">
      <c r="A162" t="s">
        <v>32</v>
      </c>
      <c r="B162">
        <v>7</v>
      </c>
      <c r="C162">
        <v>17</v>
      </c>
      <c r="D162">
        <v>4536</v>
      </c>
      <c r="E162">
        <v>4394</v>
      </c>
      <c r="F162">
        <v>3963</v>
      </c>
      <c r="G162">
        <v>8667</v>
      </c>
      <c r="H162" s="14">
        <f>Table1[[#This Row],[订单完成数]]/Table1[[#This Row],[在线司机数]]*45.6</f>
        <v>20.85067497403946</v>
      </c>
      <c r="I162">
        <f>SUM(F161:F162)</f>
        <v>7805</v>
      </c>
      <c r="J162" s="1">
        <f>(Table1[[#This Row],[叫单数]]-Table1[[#This Row],[司机应答数]])/Table1[[#This Row],[叫单数]]</f>
        <v>3.130511463844797E-2</v>
      </c>
      <c r="K162" s="1">
        <f t="shared" ref="K162:K169" si="21">E162/D162</f>
        <v>0.96869488536155202</v>
      </c>
      <c r="L162" s="5">
        <f>Table1[[#This Row],[在线司机数]]/Table1[[#This Row],[订单应答率]]</f>
        <v>8947.0896677287219</v>
      </c>
      <c r="M162" s="1">
        <f t="shared" ref="M162:M169" si="22">E162/G162</f>
        <v>0.50698050074997114</v>
      </c>
      <c r="N162" s="1">
        <f t="shared" ref="N162:N169" si="23">F162/D162</f>
        <v>0.87367724867724872</v>
      </c>
      <c r="O162" s="5">
        <f>Table1[[#This Row],[订单完成数]]/Table1[[#This Row],[司机应答数]]</f>
        <v>0.90191169776968594</v>
      </c>
      <c r="P162" s="5">
        <f>Table1[[#This Row],[订单完成数]]/Table1[[#This Row],[在线司机数]]</f>
        <v>0.457251644167532</v>
      </c>
    </row>
    <row r="163" spans="1:16" hidden="1" x14ac:dyDescent="0.15">
      <c r="A163" t="s">
        <v>32</v>
      </c>
      <c r="B163">
        <v>7</v>
      </c>
      <c r="C163">
        <v>18</v>
      </c>
      <c r="D163">
        <v>5758</v>
      </c>
      <c r="E163">
        <v>5056</v>
      </c>
      <c r="F163">
        <v>4979</v>
      </c>
      <c r="G163">
        <v>8623</v>
      </c>
      <c r="H163" s="14">
        <f>Table1[[#This Row],[订单完成数]]/Table1[[#This Row],[在线司机数]]*45.6</f>
        <v>26.329861996984807</v>
      </c>
      <c r="I163">
        <f>SUM(F160:F163)</f>
        <v>17027</v>
      </c>
      <c r="J163" s="1">
        <f>(Table1[[#This Row],[叫单数]]-Table1[[#This Row],[司机应答数]])/Table1[[#This Row],[叫单数]]</f>
        <v>0.1219173324070858</v>
      </c>
      <c r="K163" s="1">
        <f t="shared" si="21"/>
        <v>0.8780826675929142</v>
      </c>
      <c r="L163" s="5">
        <f>Table1[[#This Row],[在线司机数]]/Table1[[#This Row],[订单应答率]]</f>
        <v>9820.2598892405058</v>
      </c>
      <c r="M163" s="1">
        <f t="shared" si="22"/>
        <v>0.5863388611852024</v>
      </c>
      <c r="N163" s="1">
        <f t="shared" si="23"/>
        <v>0.86470996873914552</v>
      </c>
      <c r="O163" s="5">
        <f>Table1[[#This Row],[订单完成数]]/Table1[[#This Row],[司机应答数]]</f>
        <v>0.98477056962025311</v>
      </c>
      <c r="P163" s="5">
        <f>Table1[[#This Row],[订单完成数]]/Table1[[#This Row],[在线司机数]]</f>
        <v>0.57740925431984225</v>
      </c>
    </row>
    <row r="164" spans="1:16" hidden="1" x14ac:dyDescent="0.15">
      <c r="A164" t="s">
        <v>32</v>
      </c>
      <c r="B164">
        <v>7</v>
      </c>
      <c r="C164">
        <v>19</v>
      </c>
      <c r="D164">
        <v>5752</v>
      </c>
      <c r="E164">
        <v>5144</v>
      </c>
      <c r="F164">
        <v>4695</v>
      </c>
      <c r="G164">
        <v>8661</v>
      </c>
      <c r="H164" s="14">
        <f>Table1[[#This Row],[订单完成数]]/Table1[[#This Row],[在线司机数]]*45.6</f>
        <v>24.719085555940424</v>
      </c>
      <c r="I164">
        <f>SUM(F162:F164)</f>
        <v>13637</v>
      </c>
      <c r="J164" s="1">
        <f>(Table1[[#This Row],[叫单数]]-Table1[[#This Row],[司机应答数]])/Table1[[#This Row],[叫单数]]</f>
        <v>0.10570236439499305</v>
      </c>
      <c r="K164" s="1">
        <f t="shared" si="21"/>
        <v>0.89429763560500697</v>
      </c>
      <c r="L164" s="5">
        <f>Table1[[#This Row],[在线司机数]]/Table1[[#This Row],[订单应答率]]</f>
        <v>9684.6951788491442</v>
      </c>
      <c r="M164" s="1">
        <f t="shared" si="22"/>
        <v>0.59392679829119044</v>
      </c>
      <c r="N164" s="1">
        <f t="shared" si="23"/>
        <v>0.81623783031988872</v>
      </c>
      <c r="O164" s="5">
        <f>Table1[[#This Row],[订单完成数]]/Table1[[#This Row],[司机应答数]]</f>
        <v>0.9127138413685848</v>
      </c>
      <c r="P164" s="5">
        <f>Table1[[#This Row],[订单完成数]]/Table1[[#This Row],[在线司机数]]</f>
        <v>0.54208520956009698</v>
      </c>
    </row>
    <row r="165" spans="1:16" hidden="1" x14ac:dyDescent="0.15">
      <c r="A165" t="s">
        <v>32</v>
      </c>
      <c r="B165">
        <v>7</v>
      </c>
      <c r="C165">
        <v>20</v>
      </c>
      <c r="D165">
        <v>4446</v>
      </c>
      <c r="E165">
        <v>4187</v>
      </c>
      <c r="F165">
        <v>3643</v>
      </c>
      <c r="G165">
        <v>7979</v>
      </c>
      <c r="H165" s="14">
        <f>Table1[[#This Row],[订单完成数]]/Table1[[#This Row],[在线司机数]]*45.6</f>
        <v>20.819751848602582</v>
      </c>
      <c r="I165">
        <f>SUM(F160:F165)</f>
        <v>25365</v>
      </c>
      <c r="J165" s="1">
        <f>(Table1[[#This Row],[叫单数]]-Table1[[#This Row],[司机应答数]])/Table1[[#This Row],[叫单数]]</f>
        <v>5.8254610886189835E-2</v>
      </c>
      <c r="K165" s="1">
        <f t="shared" si="21"/>
        <v>0.94174538911381012</v>
      </c>
      <c r="L165" s="5">
        <f>Table1[[#This Row],[在线司机数]]/Table1[[#This Row],[订单应答率]]</f>
        <v>8472.566037735849</v>
      </c>
      <c r="M165" s="1">
        <f t="shared" si="22"/>
        <v>0.52475247524752477</v>
      </c>
      <c r="N165" s="1">
        <f t="shared" si="23"/>
        <v>0.81938821412505625</v>
      </c>
      <c r="O165" s="5">
        <f>Table1[[#This Row],[订单完成数]]/Table1[[#This Row],[司机应答数]]</f>
        <v>0.87007403869118705</v>
      </c>
      <c r="P165" s="5">
        <f>Table1[[#This Row],[订单完成数]]/Table1[[#This Row],[在线司机数]]</f>
        <v>0.45657350545181102</v>
      </c>
    </row>
    <row r="166" spans="1:16" hidden="1" x14ac:dyDescent="0.15">
      <c r="A166" t="s">
        <v>32</v>
      </c>
      <c r="B166">
        <v>7</v>
      </c>
      <c r="C166">
        <v>21</v>
      </c>
      <c r="D166">
        <v>4360</v>
      </c>
      <c r="E166">
        <v>4105</v>
      </c>
      <c r="F166">
        <v>3863</v>
      </c>
      <c r="G166">
        <v>7932</v>
      </c>
      <c r="H166" s="14">
        <f>Table1[[#This Row],[订单完成数]]/Table1[[#This Row],[在线司机数]]*45.6</f>
        <v>22.207866868381242</v>
      </c>
      <c r="I166">
        <f>SUM(F160:F166)</f>
        <v>29228</v>
      </c>
      <c r="J166" s="1">
        <f>(Table1[[#This Row],[叫单数]]-Table1[[#This Row],[司机应答数]])/Table1[[#This Row],[叫单数]]</f>
        <v>5.8486238532110095E-2</v>
      </c>
      <c r="K166" s="1">
        <f t="shared" si="21"/>
        <v>0.9415137614678899</v>
      </c>
      <c r="L166" s="5">
        <f>Table1[[#This Row],[在线司机数]]/Table1[[#This Row],[订单应答率]]</f>
        <v>8424.7308160779539</v>
      </c>
      <c r="M166" s="1">
        <f t="shared" si="22"/>
        <v>0.51752395360564796</v>
      </c>
      <c r="N166" s="1">
        <f t="shared" si="23"/>
        <v>0.88600917431192661</v>
      </c>
      <c r="O166" s="5">
        <f>Table1[[#This Row],[订单完成数]]/Table1[[#This Row],[司机应答数]]</f>
        <v>0.94104750304506701</v>
      </c>
      <c r="P166" s="5">
        <f>Table1[[#This Row],[订单完成数]]/Table1[[#This Row],[在线司机数]]</f>
        <v>0.48701462430660614</v>
      </c>
    </row>
    <row r="167" spans="1:16" hidden="1" x14ac:dyDescent="0.15">
      <c r="A167" t="s">
        <v>32</v>
      </c>
      <c r="B167">
        <v>7</v>
      </c>
      <c r="C167">
        <v>22</v>
      </c>
      <c r="D167">
        <v>5158</v>
      </c>
      <c r="E167">
        <v>4931</v>
      </c>
      <c r="F167">
        <v>4130</v>
      </c>
      <c r="G167">
        <v>7679</v>
      </c>
      <c r="H167" s="14">
        <f>Table1[[#This Row],[订单完成数]]/Table1[[#This Row],[在线司机数]]*45.6</f>
        <v>24.525068368277118</v>
      </c>
      <c r="I167">
        <f>SUM(F159:F167)</f>
        <v>37895</v>
      </c>
      <c r="J167" s="1">
        <f>(Table1[[#This Row],[叫单数]]-Table1[[#This Row],[司机应答数]])/Table1[[#This Row],[叫单数]]</f>
        <v>4.4009305932531988E-2</v>
      </c>
      <c r="K167" s="1">
        <f t="shared" si="21"/>
        <v>0.95599069406746806</v>
      </c>
      <c r="L167" s="5">
        <f>Table1[[#This Row],[在线司机数]]/Table1[[#This Row],[订单应答率]]</f>
        <v>8032.5049685662134</v>
      </c>
      <c r="M167" s="1">
        <f t="shared" si="22"/>
        <v>0.64214090376351085</v>
      </c>
      <c r="N167" s="1">
        <f t="shared" si="23"/>
        <v>0.80069794493989921</v>
      </c>
      <c r="O167" s="5">
        <f>Table1[[#This Row],[订单完成数]]/Table1[[#This Row],[司机应答数]]</f>
        <v>0.83755830460352865</v>
      </c>
      <c r="P167" s="5">
        <f>Table1[[#This Row],[订单完成数]]/Table1[[#This Row],[在线司机数]]</f>
        <v>0.53783044667274382</v>
      </c>
    </row>
    <row r="168" spans="1:16" hidden="1" x14ac:dyDescent="0.15">
      <c r="A168" t="s">
        <v>32</v>
      </c>
      <c r="B168">
        <v>7</v>
      </c>
      <c r="C168">
        <v>23</v>
      </c>
      <c r="D168">
        <v>4653</v>
      </c>
      <c r="E168">
        <v>4346</v>
      </c>
      <c r="F168">
        <v>3804</v>
      </c>
      <c r="G168">
        <v>7354</v>
      </c>
      <c r="H168" s="14">
        <f>Table1[[#This Row],[订单完成数]]/Table1[[#This Row],[在线司机数]]*45.6</f>
        <v>23.587489801468589</v>
      </c>
      <c r="I168">
        <f>SUM(F158:F168)</f>
        <v>45757</v>
      </c>
      <c r="J168" s="1">
        <f>(Table1[[#This Row],[叫单数]]-Table1[[#This Row],[司机应答数]])/Table1[[#This Row],[叫单数]]</f>
        <v>6.5978938319363856E-2</v>
      </c>
      <c r="K168" s="1">
        <f t="shared" si="21"/>
        <v>0.93402106168063614</v>
      </c>
      <c r="L168" s="5">
        <f>Table1[[#This Row],[在线司机数]]/Table1[[#This Row],[订单应答率]]</f>
        <v>7873.4841233317993</v>
      </c>
      <c r="M168" s="1">
        <f t="shared" si="22"/>
        <v>0.59097090019037257</v>
      </c>
      <c r="N168" s="1">
        <f t="shared" si="23"/>
        <v>0.81753707285622179</v>
      </c>
      <c r="O168" s="5">
        <f>Table1[[#This Row],[订单完成数]]/Table1[[#This Row],[司机应答数]]</f>
        <v>0.8752876208007363</v>
      </c>
      <c r="P168" s="5">
        <f>Table1[[#This Row],[订单完成数]]/Table1[[#This Row],[在线司机数]]</f>
        <v>0.51726951319010062</v>
      </c>
    </row>
    <row r="169" spans="1:16" hidden="1" x14ac:dyDescent="0.15">
      <c r="A169" t="s">
        <v>32</v>
      </c>
      <c r="B169">
        <v>7</v>
      </c>
      <c r="C169">
        <v>24</v>
      </c>
      <c r="D169">
        <v>2705</v>
      </c>
      <c r="E169">
        <v>2487</v>
      </c>
      <c r="F169">
        <v>2353</v>
      </c>
      <c r="G169">
        <v>6366</v>
      </c>
      <c r="H169" s="14">
        <f>Table1[[#This Row],[订单完成数]]/Table1[[#This Row],[在线司机数]]*45.6</f>
        <v>16.854665409990577</v>
      </c>
      <c r="I169">
        <f>SUM(F158:F169)</f>
        <v>48110</v>
      </c>
      <c r="J169" s="1">
        <f>(Table1[[#This Row],[叫单数]]-Table1[[#This Row],[司机应答数]])/Table1[[#This Row],[叫单数]]</f>
        <v>8.0591497227356743E-2</v>
      </c>
      <c r="K169" s="1">
        <f t="shared" si="21"/>
        <v>0.9194085027726433</v>
      </c>
      <c r="L169" s="5">
        <f>Table1[[#This Row],[在线司机数]]/Table1[[#This Row],[订单应答率]]</f>
        <v>6924.016887816646</v>
      </c>
      <c r="M169" s="1">
        <f t="shared" si="22"/>
        <v>0.39066918001885015</v>
      </c>
      <c r="N169" s="1">
        <f t="shared" si="23"/>
        <v>0.86987060998151566</v>
      </c>
      <c r="O169" s="5">
        <f>Table1[[#This Row],[订单完成数]]/Table1[[#This Row],[司机应答数]]</f>
        <v>0.94611982308001608</v>
      </c>
      <c r="P169" s="5">
        <f>Table1[[#This Row],[订单完成数]]/Table1[[#This Row],[在线司机数]]</f>
        <v>0.36961985548224946</v>
      </c>
    </row>
    <row r="170" spans="1:16" x14ac:dyDescent="0.15">
      <c r="F170">
        <f>SUBTOTAL(109,F1:F169)</f>
        <v>73089</v>
      </c>
      <c r="G170">
        <f>SUBTOTAL(109,G1:G169)</f>
        <v>161808</v>
      </c>
      <c r="H170" s="14">
        <f>SUBTOTAL(109,H1:H169)</f>
        <v>444.02795469883449</v>
      </c>
      <c r="K170" s="1">
        <f>AVERAGE(K98:K121)</f>
        <v>0.80063817910402413</v>
      </c>
      <c r="M170" s="1">
        <f>AVERAGE(M98:M121)</f>
        <v>0.51660587893533283</v>
      </c>
      <c r="N170" s="1">
        <f>AVERAGE(N98:N121)</f>
        <v>0.71751888223079752</v>
      </c>
    </row>
  </sheetData>
  <phoneticPr fontId="1" type="noConversion"/>
  <conditionalFormatting sqref="J1:J1048576">
    <cfRule type="top10" dxfId="35" priority="1" rank="1"/>
    <cfRule type="top10" dxfId="34" priority="3" stopIfTrue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zoomScaleNormal="115" workbookViewId="0"/>
  </sheetViews>
  <sheetFormatPr defaultRowHeight="14.25" x14ac:dyDescent="0.15"/>
  <cols>
    <col min="26" max="26" width="41.25" bestFit="1" customWidth="1"/>
  </cols>
  <sheetData>
    <row r="1001" spans="26:26" x14ac:dyDescent="0.15">
      <c r="Z1001" t="s">
        <v>66</v>
      </c>
    </row>
    <row r="1002" spans="26:26" x14ac:dyDescent="0.15">
      <c r="Z1002" t="s">
        <v>67</v>
      </c>
    </row>
  </sheetData>
  <sheetProtection selectLockedCells="1" selectUnlockedCells="1"/>
  <phoneticPr fontId="1" type="noConversion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819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238125</xdr:colOff>
                <xdr:row>60</xdr:row>
                <xdr:rowOff>9525</xdr:rowOff>
              </to>
            </anchor>
          </controlPr>
        </control>
      </mc:Choice>
      <mc:Fallback>
        <control shapeId="8197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"/>
  <sheetViews>
    <sheetView workbookViewId="0">
      <pane ySplit="1" topLeftCell="A247" activePane="bottomLeft" state="frozen"/>
      <selection pane="bottomLeft" activeCell="M277" sqref="M277"/>
    </sheetView>
  </sheetViews>
  <sheetFormatPr defaultColWidth="11" defaultRowHeight="14.25" x14ac:dyDescent="0.15"/>
  <cols>
    <col min="5" max="5" width="14.75" customWidth="1"/>
    <col min="6" max="6" width="12.75" customWidth="1"/>
    <col min="7" max="7" width="14.5" customWidth="1"/>
    <col min="8" max="8" width="8.875" style="13" bestFit="1" customWidth="1"/>
    <col min="9" max="9" width="18.75" customWidth="1"/>
    <col min="11" max="11" width="11" style="14"/>
    <col min="12" max="12" width="11.125" style="12" bestFit="1" customWidth="1"/>
    <col min="13" max="13" width="11" style="14"/>
    <col min="16" max="16" width="9" style="12" customWidth="1"/>
    <col min="17" max="18" width="11" style="12"/>
  </cols>
  <sheetData>
    <row r="1" spans="1:17" x14ac:dyDescent="0.1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s="13" t="s">
        <v>89</v>
      </c>
      <c r="I1" t="s">
        <v>48</v>
      </c>
      <c r="J1" t="s">
        <v>49</v>
      </c>
      <c r="K1" s="14" t="s">
        <v>93</v>
      </c>
      <c r="L1" s="12" t="s">
        <v>92</v>
      </c>
      <c r="M1" s="14" t="s">
        <v>91</v>
      </c>
      <c r="N1" t="s">
        <v>83</v>
      </c>
      <c r="O1" t="s">
        <v>84</v>
      </c>
      <c r="P1" s="12" t="s">
        <v>86</v>
      </c>
      <c r="Q1" s="12" t="s">
        <v>88</v>
      </c>
    </row>
    <row r="2" spans="1:17" x14ac:dyDescent="0.15">
      <c r="A2" t="s">
        <v>30</v>
      </c>
      <c r="B2">
        <v>232</v>
      </c>
      <c r="C2">
        <v>5</v>
      </c>
      <c r="D2">
        <v>9.3332999999999995</v>
      </c>
      <c r="E2">
        <v>46</v>
      </c>
      <c r="F2">
        <v>2</v>
      </c>
      <c r="G2">
        <v>2</v>
      </c>
      <c r="H2" s="13">
        <f>Table2[[#This Row],[完成订单数]]/Table2[[#This Row],[成功抢单数]]</f>
        <v>1</v>
      </c>
      <c r="I2">
        <v>6.1999999999999904</v>
      </c>
      <c r="J2">
        <v>40.700000000000003</v>
      </c>
      <c r="K2" s="14">
        <f>Table2[[#This Row],[订单实际总公里数]]/Table2[[#This Row],[完成订单数]]</f>
        <v>3.0999999999999952</v>
      </c>
      <c r="L2" s="12">
        <f>(Table2[[#This Row],[车费收入]]-15*Table2[[#This Row],[完成订单数]]-Table2[[#This Row],[订单实际总公里数]]*2.9)/0.3</f>
        <v>-24.266666666666566</v>
      </c>
      <c r="M2" s="14">
        <f>Table2[[#This Row],[车费收入]]/Table2[[#This Row],[完成订单数]]</f>
        <v>20.350000000000001</v>
      </c>
      <c r="N2">
        <f>IF(AND(Table2[[#This Row],[平均星级]]&gt;4.7,Table2[[#This Row],[在线时长]]&gt;6),60,0)</f>
        <v>60</v>
      </c>
      <c r="O2">
        <f>IF(AND(Table2[[#This Row],[平均星级]]&gt;4.7,Table2[[#This Row],[完成订单数]]&gt;5),5*Table2[[#This Row],[完成订单数]],0)</f>
        <v>0</v>
      </c>
      <c r="P2" s="12">
        <f>Table2[[#This Row],[车费收入]]/Table2[[#This Row],[在线时长]]</f>
        <v>4.3607298597494992</v>
      </c>
      <c r="Q2" s="12">
        <f>IF(AND(Table2[[#This Row],[应答率]]&gt;=0.85,Table2[[#This Row],[完成订单数]]&gt;=10,Table2[[#This Row],[平均星级]]&gt;=4.8),1,0)</f>
        <v>0</v>
      </c>
    </row>
    <row r="3" spans="1:17" x14ac:dyDescent="0.15">
      <c r="A3" t="s">
        <v>30</v>
      </c>
      <c r="B3">
        <v>165</v>
      </c>
      <c r="C3">
        <v>4.9000000000000004</v>
      </c>
      <c r="D3">
        <v>13.75</v>
      </c>
      <c r="E3">
        <v>12</v>
      </c>
      <c r="F3">
        <v>3</v>
      </c>
      <c r="G3">
        <v>2</v>
      </c>
      <c r="H3" s="13">
        <f>Table2[[#This Row],[完成订单数]]/Table2[[#This Row],[成功抢单数]]</f>
        <v>0.66666666666666663</v>
      </c>
      <c r="I3">
        <v>13.2</v>
      </c>
      <c r="J3">
        <v>63.599999999999902</v>
      </c>
      <c r="K3" s="14">
        <f>Table2[[#This Row],[订单实际总公里数]]/Table2[[#This Row],[完成订单数]]</f>
        <v>6.6</v>
      </c>
      <c r="L3" s="12">
        <f>(Table2[[#This Row],[车费收入]]-15*Table2[[#This Row],[完成订单数]]-Table2[[#This Row],[订单实际总公里数]]*2.9)/0.3</f>
        <v>-15.600000000000307</v>
      </c>
      <c r="M3" s="14">
        <f>Table2[[#This Row],[车费收入]]/Table2[[#This Row],[完成订单数]]</f>
        <v>31.799999999999951</v>
      </c>
      <c r="N3">
        <f>IF(AND(Table2[[#This Row],[平均星级]]&gt;4.7,Table2[[#This Row],[在线时长]]&gt;6),60,0)</f>
        <v>60</v>
      </c>
      <c r="O3">
        <f>IF(AND(Table2[[#This Row],[平均星级]]&gt;4.7,Table2[[#This Row],[完成订单数]]&gt;5),5*Table2[[#This Row],[完成订单数]],0)</f>
        <v>0</v>
      </c>
      <c r="P3" s="12">
        <f>Table2[[#This Row],[车费收入]]/Table2[[#This Row],[在线时长]]</f>
        <v>4.6254545454545379</v>
      </c>
      <c r="Q3" s="12">
        <f>IF(AND(Table2[[#This Row],[应答率]]&gt;=0.85,Table2[[#This Row],[完成订单数]]&gt;=10,Table2[[#This Row],[平均星级]]&gt;=4.8),1,0)</f>
        <v>0</v>
      </c>
    </row>
    <row r="4" spans="1:17" x14ac:dyDescent="0.15">
      <c r="A4" t="s">
        <v>30</v>
      </c>
      <c r="B4">
        <v>241</v>
      </c>
      <c r="C4">
        <v>4.9000000000000004</v>
      </c>
      <c r="D4">
        <v>12.666700000000001</v>
      </c>
      <c r="E4">
        <v>31</v>
      </c>
      <c r="F4">
        <v>5</v>
      </c>
      <c r="G4">
        <v>3</v>
      </c>
      <c r="H4" s="13">
        <f>Table2[[#This Row],[完成订单数]]/Table2[[#This Row],[成功抢单数]]</f>
        <v>0.6</v>
      </c>
      <c r="I4">
        <v>7.1</v>
      </c>
      <c r="J4">
        <v>65.599999999999994</v>
      </c>
      <c r="K4" s="14">
        <f>Table2[[#This Row],[订单实际总公里数]]/Table2[[#This Row],[完成订单数]]</f>
        <v>2.3666666666666667</v>
      </c>
      <c r="L4" s="12">
        <f>(Table2[[#This Row],[车费收入]]-15*Table2[[#This Row],[完成订单数]]-Table2[[#This Row],[订单实际总公里数]]*2.9)/0.3</f>
        <v>3.3333333333314862E-2</v>
      </c>
      <c r="M4" s="14">
        <f>Table2[[#This Row],[车费收入]]/Table2[[#This Row],[完成订单数]]</f>
        <v>21.866666666666664</v>
      </c>
      <c r="N4">
        <f>IF(AND(Table2[[#This Row],[平均星级]]&gt;4.7,Table2[[#This Row],[在线时长]]&gt;6),60,0)</f>
        <v>60</v>
      </c>
      <c r="O4">
        <f>IF(AND(Table2[[#This Row],[平均星级]]&gt;4.7,Table2[[#This Row],[完成订单数]]&gt;5),5*Table2[[#This Row],[完成订单数]],0)</f>
        <v>0</v>
      </c>
      <c r="P4" s="12">
        <f>Table2[[#This Row],[车费收入]]/Table2[[#This Row],[在线时长]]</f>
        <v>5.1789337396480528</v>
      </c>
      <c r="Q4" s="12">
        <f>IF(AND(Table2[[#This Row],[应答率]]&gt;=0.85,Table2[[#This Row],[完成订单数]]&gt;=10,Table2[[#This Row],[平均星级]]&gt;=4.8),1,0)</f>
        <v>0</v>
      </c>
    </row>
    <row r="5" spans="1:17" x14ac:dyDescent="0.15">
      <c r="A5" t="s">
        <v>30</v>
      </c>
      <c r="B5">
        <v>3</v>
      </c>
      <c r="C5">
        <v>5</v>
      </c>
      <c r="D5">
        <v>15.67</v>
      </c>
      <c r="E5">
        <v>31</v>
      </c>
      <c r="F5">
        <v>3</v>
      </c>
      <c r="G5">
        <v>3</v>
      </c>
      <c r="H5" s="13">
        <f>Table2[[#This Row],[完成订单数]]/Table2[[#This Row],[成功抢单数]]</f>
        <v>1</v>
      </c>
      <c r="I5">
        <v>15</v>
      </c>
      <c r="J5">
        <v>90</v>
      </c>
      <c r="K5" s="14">
        <f>Table2[[#This Row],[订单实际总公里数]]/Table2[[#This Row],[完成订单数]]</f>
        <v>5</v>
      </c>
      <c r="L5" s="12">
        <f>(Table2[[#This Row],[车费收入]]-15*Table2[[#This Row],[完成订单数]]-Table2[[#This Row],[订单实际总公里数]]*2.9)/0.3</f>
        <v>5</v>
      </c>
      <c r="M5" s="14">
        <f>Table2[[#This Row],[车费收入]]/Table2[[#This Row],[完成订单数]]</f>
        <v>30</v>
      </c>
      <c r="N5">
        <f>IF(AND(Table2[[#This Row],[平均星级]]&gt;4.7,Table2[[#This Row],[在线时长]]&gt;6),60,0)</f>
        <v>60</v>
      </c>
      <c r="O5">
        <f>IF(AND(Table2[[#This Row],[平均星级]]&gt;4.7,Table2[[#This Row],[完成订单数]]&gt;5),5*Table2[[#This Row],[完成订单数]],0)</f>
        <v>0</v>
      </c>
      <c r="P5" s="12">
        <f>Table2[[#This Row],[车费收入]]/Table2[[#This Row],[在线时长]]</f>
        <v>5.7434588385449903</v>
      </c>
      <c r="Q5" s="12">
        <f>IF(AND(Table2[[#This Row],[应答率]]&gt;=0.85,Table2[[#This Row],[完成订单数]]&gt;=10,Table2[[#This Row],[平均星级]]&gt;=4.8),1,0)</f>
        <v>0</v>
      </c>
    </row>
    <row r="6" spans="1:17" x14ac:dyDescent="0.15">
      <c r="A6" t="s">
        <v>30</v>
      </c>
      <c r="B6">
        <v>182</v>
      </c>
      <c r="C6">
        <v>5</v>
      </c>
      <c r="D6">
        <v>9.25</v>
      </c>
      <c r="E6">
        <v>89</v>
      </c>
      <c r="F6">
        <v>3</v>
      </c>
      <c r="G6">
        <v>3</v>
      </c>
      <c r="H6" s="13">
        <f>Table2[[#This Row],[完成订单数]]/Table2[[#This Row],[成功抢单数]]</f>
        <v>1</v>
      </c>
      <c r="I6">
        <v>6.2</v>
      </c>
      <c r="J6">
        <v>60.599999999999902</v>
      </c>
      <c r="K6" s="14">
        <f>Table2[[#This Row],[订单实际总公里数]]/Table2[[#This Row],[完成订单数]]</f>
        <v>2.0666666666666669</v>
      </c>
      <c r="L6" s="12">
        <f>(Table2[[#This Row],[车费收入]]-15*Table2[[#This Row],[完成订单数]]-Table2[[#This Row],[订单实际总公里数]]*2.9)/0.3</f>
        <v>-7.9333333333336622</v>
      </c>
      <c r="M6" s="14">
        <f>Table2[[#This Row],[车费收入]]/Table2[[#This Row],[完成订单数]]</f>
        <v>20.199999999999967</v>
      </c>
      <c r="N6">
        <f>IF(AND(Table2[[#This Row],[平均星级]]&gt;4.7,Table2[[#This Row],[在线时长]]&gt;6),60,0)</f>
        <v>60</v>
      </c>
      <c r="O6">
        <f>IF(AND(Table2[[#This Row],[平均星级]]&gt;4.7,Table2[[#This Row],[完成订单数]]&gt;5),5*Table2[[#This Row],[完成订单数]],0)</f>
        <v>0</v>
      </c>
      <c r="P6" s="12">
        <f>Table2[[#This Row],[车费收入]]/Table2[[#This Row],[在线时长]]</f>
        <v>6.5513513513513404</v>
      </c>
      <c r="Q6" s="12">
        <f>IF(AND(Table2[[#This Row],[应答率]]&gt;=0.85,Table2[[#This Row],[完成订单数]]&gt;=10,Table2[[#This Row],[平均星级]]&gt;=4.8),1,0)</f>
        <v>0</v>
      </c>
    </row>
    <row r="7" spans="1:17" x14ac:dyDescent="0.15">
      <c r="A7" t="s">
        <v>30</v>
      </c>
      <c r="B7">
        <v>22</v>
      </c>
      <c r="C7">
        <v>5</v>
      </c>
      <c r="D7">
        <v>14.42</v>
      </c>
      <c r="E7">
        <v>11</v>
      </c>
      <c r="F7">
        <v>2</v>
      </c>
      <c r="G7">
        <v>2</v>
      </c>
      <c r="H7" s="13">
        <f>Table2[[#This Row],[完成订单数]]/Table2[[#This Row],[成功抢单数]]</f>
        <v>1</v>
      </c>
      <c r="I7">
        <v>22.8</v>
      </c>
      <c r="J7">
        <v>101.8</v>
      </c>
      <c r="K7" s="14">
        <f>Table2[[#This Row],[订单实际总公里数]]/Table2[[#This Row],[完成订单数]]</f>
        <v>11.4</v>
      </c>
      <c r="L7" s="12">
        <f>(Table2[[#This Row],[车费收入]]-15*Table2[[#This Row],[完成订单数]]-Table2[[#This Row],[订单实际总公里数]]*2.9)/0.3</f>
        <v>18.933333333333309</v>
      </c>
      <c r="M7" s="14">
        <f>Table2[[#This Row],[车费收入]]/Table2[[#This Row],[完成订单数]]</f>
        <v>50.9</v>
      </c>
      <c r="N7">
        <f>IF(AND(Table2[[#This Row],[平均星级]]&gt;4.7,Table2[[#This Row],[在线时长]]&gt;6),60,0)</f>
        <v>60</v>
      </c>
      <c r="O7">
        <f>IF(AND(Table2[[#This Row],[平均星级]]&gt;4.7,Table2[[#This Row],[完成订单数]]&gt;5),5*Table2[[#This Row],[完成订单数]],0)</f>
        <v>0</v>
      </c>
      <c r="P7" s="12">
        <f>Table2[[#This Row],[车费收入]]/Table2[[#This Row],[在线时长]]</f>
        <v>7.0596393897364766</v>
      </c>
      <c r="Q7" s="12">
        <f>IF(AND(Table2[[#This Row],[应答率]]&gt;=0.85,Table2[[#This Row],[完成订单数]]&gt;=10,Table2[[#This Row],[平均星级]]&gt;=4.8),1,0)</f>
        <v>0</v>
      </c>
    </row>
    <row r="8" spans="1:17" x14ac:dyDescent="0.15">
      <c r="A8" t="s">
        <v>30</v>
      </c>
      <c r="B8">
        <v>34</v>
      </c>
      <c r="C8">
        <v>5</v>
      </c>
      <c r="D8">
        <v>12.42</v>
      </c>
      <c r="E8">
        <v>30</v>
      </c>
      <c r="F8">
        <v>6</v>
      </c>
      <c r="G8">
        <v>5</v>
      </c>
      <c r="H8" s="13">
        <f>Table2[[#This Row],[完成订单数]]/Table2[[#This Row],[成功抢单数]]</f>
        <v>0.83333333333333337</v>
      </c>
      <c r="I8">
        <v>7</v>
      </c>
      <c r="J8">
        <v>95.2</v>
      </c>
      <c r="K8" s="14">
        <f>Table2[[#This Row],[订单实际总公里数]]/Table2[[#This Row],[完成订单数]]</f>
        <v>1.4</v>
      </c>
      <c r="L8" s="12">
        <f>(Table2[[#This Row],[车费收入]]-15*Table2[[#This Row],[完成订单数]]-Table2[[#This Row],[订单实际总公里数]]*2.9)/0.3</f>
        <v>-0.33333333333332626</v>
      </c>
      <c r="M8" s="14">
        <f>Table2[[#This Row],[车费收入]]/Table2[[#This Row],[完成订单数]]</f>
        <v>19.04</v>
      </c>
      <c r="N8">
        <f>IF(AND(Table2[[#This Row],[平均星级]]&gt;4.7,Table2[[#This Row],[在线时长]]&gt;6),60,0)</f>
        <v>60</v>
      </c>
      <c r="O8">
        <f>IF(AND(Table2[[#This Row],[平均星级]]&gt;4.7,Table2[[#This Row],[完成订单数]]&gt;5),5*Table2[[#This Row],[完成订单数]],0)</f>
        <v>0</v>
      </c>
      <c r="P8" s="12">
        <f>Table2[[#This Row],[车费收入]]/Table2[[#This Row],[在线时长]]</f>
        <v>7.6650563607085349</v>
      </c>
      <c r="Q8" s="12">
        <f>IF(AND(Table2[[#This Row],[应答率]]&gt;=0.85,Table2[[#This Row],[完成订单数]]&gt;=10,Table2[[#This Row],[平均星级]]&gt;=4.8),1,0)</f>
        <v>0</v>
      </c>
    </row>
    <row r="9" spans="1:17" x14ac:dyDescent="0.15">
      <c r="A9" t="s">
        <v>30</v>
      </c>
      <c r="B9">
        <v>43</v>
      </c>
      <c r="C9">
        <v>5</v>
      </c>
      <c r="D9">
        <v>11.67</v>
      </c>
      <c r="E9">
        <v>6</v>
      </c>
      <c r="F9">
        <v>2</v>
      </c>
      <c r="G9">
        <v>2</v>
      </c>
      <c r="H9" s="13">
        <f>Table2[[#This Row],[完成订单数]]/Table2[[#This Row],[成功抢单数]]</f>
        <v>1</v>
      </c>
      <c r="I9">
        <v>18.5</v>
      </c>
      <c r="J9">
        <v>91.6</v>
      </c>
      <c r="K9" s="14">
        <f>Table2[[#This Row],[订单实际总公里数]]/Table2[[#This Row],[完成订单数]]</f>
        <v>9.25</v>
      </c>
      <c r="L9" s="12">
        <f>(Table2[[#This Row],[车费收入]]-15*Table2[[#This Row],[完成订单数]]-Table2[[#This Row],[订单实际总公里数]]*2.9)/0.3</f>
        <v>26.499999999999986</v>
      </c>
      <c r="M9" s="14">
        <f>Table2[[#This Row],[车费收入]]/Table2[[#This Row],[完成订单数]]</f>
        <v>45.8</v>
      </c>
      <c r="N9">
        <f>IF(AND(Table2[[#This Row],[平均星级]]&gt;4.7,Table2[[#This Row],[在线时长]]&gt;6),60,0)</f>
        <v>60</v>
      </c>
      <c r="O9">
        <f>IF(AND(Table2[[#This Row],[平均星级]]&gt;4.7,Table2[[#This Row],[完成订单数]]&gt;5),5*Table2[[#This Row],[完成订单数]],0)</f>
        <v>0</v>
      </c>
      <c r="P9" s="12">
        <f>Table2[[#This Row],[车费收入]]/Table2[[#This Row],[在线时长]]</f>
        <v>7.8491859468723222</v>
      </c>
      <c r="Q9" s="12">
        <f>IF(AND(Table2[[#This Row],[应答率]]&gt;=0.85,Table2[[#This Row],[完成订单数]]&gt;=10,Table2[[#This Row],[平均星级]]&gt;=4.8),1,0)</f>
        <v>0</v>
      </c>
    </row>
    <row r="10" spans="1:17" x14ac:dyDescent="0.15">
      <c r="A10" t="s">
        <v>30</v>
      </c>
      <c r="B10">
        <v>116</v>
      </c>
      <c r="C10">
        <v>4.8</v>
      </c>
      <c r="D10">
        <v>8</v>
      </c>
      <c r="E10">
        <v>27</v>
      </c>
      <c r="F10">
        <v>2</v>
      </c>
      <c r="G10">
        <v>2</v>
      </c>
      <c r="H10" s="13">
        <f>Table2[[#This Row],[完成订单数]]/Table2[[#This Row],[成功抢单数]]</f>
        <v>1</v>
      </c>
      <c r="I10">
        <v>10.1</v>
      </c>
      <c r="J10">
        <v>63.9</v>
      </c>
      <c r="K10" s="14">
        <f>Table2[[#This Row],[订单实际总公里数]]/Table2[[#This Row],[完成订单数]]</f>
        <v>5.05</v>
      </c>
      <c r="L10" s="12">
        <f>(Table2[[#This Row],[车费收入]]-15*Table2[[#This Row],[完成订单数]]-Table2[[#This Row],[订单实际总公里数]]*2.9)/0.3</f>
        <v>15.366666666666665</v>
      </c>
      <c r="M10" s="14">
        <f>Table2[[#This Row],[车费收入]]/Table2[[#This Row],[完成订单数]]</f>
        <v>31.95</v>
      </c>
      <c r="N10">
        <f>IF(AND(Table2[[#This Row],[平均星级]]&gt;4.7,Table2[[#This Row],[在线时长]]&gt;6),60,0)</f>
        <v>60</v>
      </c>
      <c r="O10">
        <f>IF(AND(Table2[[#This Row],[平均星级]]&gt;4.7,Table2[[#This Row],[完成订单数]]&gt;5),5*Table2[[#This Row],[完成订单数]],0)</f>
        <v>0</v>
      </c>
      <c r="P10" s="12">
        <f>Table2[[#This Row],[车费收入]]/Table2[[#This Row],[在线时长]]</f>
        <v>7.9874999999999998</v>
      </c>
      <c r="Q10" s="12">
        <f>IF(AND(Table2[[#This Row],[应答率]]&gt;=0.85,Table2[[#This Row],[完成订单数]]&gt;=10,Table2[[#This Row],[平均星级]]&gt;=4.8),1,0)</f>
        <v>0</v>
      </c>
    </row>
    <row r="11" spans="1:17" x14ac:dyDescent="0.15">
      <c r="A11" t="s">
        <v>30</v>
      </c>
      <c r="B11">
        <v>47</v>
      </c>
      <c r="C11">
        <v>5</v>
      </c>
      <c r="D11">
        <v>15.58</v>
      </c>
      <c r="E11">
        <v>69</v>
      </c>
      <c r="F11">
        <v>5</v>
      </c>
      <c r="G11">
        <v>5</v>
      </c>
      <c r="H11" s="13">
        <f>Table2[[#This Row],[完成订单数]]/Table2[[#This Row],[成功抢单数]]</f>
        <v>1</v>
      </c>
      <c r="I11">
        <v>15.5</v>
      </c>
      <c r="J11">
        <v>131.19999999999999</v>
      </c>
      <c r="K11" s="14">
        <f>Table2[[#This Row],[订单实际总公里数]]/Table2[[#This Row],[完成订单数]]</f>
        <v>3.1</v>
      </c>
      <c r="L11" s="12">
        <f>(Table2[[#This Row],[车费收入]]-15*Table2[[#This Row],[完成订单数]]-Table2[[#This Row],[订单实际总公里数]]*2.9)/0.3</f>
        <v>37.499999999999979</v>
      </c>
      <c r="M11" s="14">
        <f>Table2[[#This Row],[车费收入]]/Table2[[#This Row],[完成订单数]]</f>
        <v>26.24</v>
      </c>
      <c r="N11">
        <f>IF(AND(Table2[[#This Row],[平均星级]]&gt;4.7,Table2[[#This Row],[在线时长]]&gt;6),60,0)</f>
        <v>60</v>
      </c>
      <c r="O11">
        <f>IF(AND(Table2[[#This Row],[平均星级]]&gt;4.7,Table2[[#This Row],[完成订单数]]&gt;5),5*Table2[[#This Row],[完成订单数]],0)</f>
        <v>0</v>
      </c>
      <c r="P11" s="12">
        <f>Table2[[#This Row],[车费收入]]/Table2[[#This Row],[在线时长]]</f>
        <v>8.4210526315789469</v>
      </c>
      <c r="Q11" s="12">
        <f>IF(AND(Table2[[#This Row],[应答率]]&gt;=0.85,Table2[[#This Row],[完成订单数]]&gt;=10,Table2[[#This Row],[平均星级]]&gt;=4.8),1,0)</f>
        <v>0</v>
      </c>
    </row>
    <row r="12" spans="1:17" x14ac:dyDescent="0.15">
      <c r="A12" t="s">
        <v>30</v>
      </c>
      <c r="B12">
        <v>230</v>
      </c>
      <c r="C12">
        <v>5</v>
      </c>
      <c r="D12">
        <v>15.083299999999999</v>
      </c>
      <c r="E12">
        <v>114</v>
      </c>
      <c r="F12">
        <v>8</v>
      </c>
      <c r="G12">
        <v>7</v>
      </c>
      <c r="H12" s="13">
        <f>Table2[[#This Row],[完成订单数]]/Table2[[#This Row],[成功抢单数]]</f>
        <v>0.875</v>
      </c>
      <c r="I12">
        <v>13.299999999999899</v>
      </c>
      <c r="J12">
        <v>143.5</v>
      </c>
      <c r="K12" s="14">
        <f>Table2[[#This Row],[订单实际总公里数]]/Table2[[#This Row],[完成订单数]]</f>
        <v>1.8999999999999857</v>
      </c>
      <c r="L12" s="12">
        <f>(Table2[[#This Row],[车费收入]]-15*Table2[[#This Row],[完成订单数]]-Table2[[#This Row],[订单实际总公里数]]*2.9)/0.3</f>
        <v>-0.23333333333236322</v>
      </c>
      <c r="M12" s="14">
        <f>Table2[[#This Row],[车费收入]]/Table2[[#This Row],[完成订单数]]</f>
        <v>20.5</v>
      </c>
      <c r="N12">
        <f>IF(AND(Table2[[#This Row],[平均星级]]&gt;4.7,Table2[[#This Row],[在线时长]]&gt;6),60,0)</f>
        <v>60</v>
      </c>
      <c r="O12">
        <f>IF(AND(Table2[[#This Row],[平均星级]]&gt;4.7,Table2[[#This Row],[完成订单数]]&gt;5),5*Table2[[#This Row],[完成订单数]],0)</f>
        <v>35</v>
      </c>
      <c r="P12" s="12">
        <f>Table2[[#This Row],[车费收入]]/Table2[[#This Row],[在线时长]]</f>
        <v>9.5138331797418338</v>
      </c>
      <c r="Q12" s="12">
        <f>IF(AND(Table2[[#This Row],[应答率]]&gt;=0.85,Table2[[#This Row],[完成订单数]]&gt;=10,Table2[[#This Row],[平均星级]]&gt;=4.8),1,0)</f>
        <v>0</v>
      </c>
    </row>
    <row r="13" spans="1:17" x14ac:dyDescent="0.15">
      <c r="A13" t="s">
        <v>30</v>
      </c>
      <c r="B13">
        <v>278</v>
      </c>
      <c r="C13">
        <v>4.9000000000000004</v>
      </c>
      <c r="D13">
        <v>9.8332999999999995</v>
      </c>
      <c r="E13">
        <v>127</v>
      </c>
      <c r="F13">
        <v>5</v>
      </c>
      <c r="G13">
        <v>4</v>
      </c>
      <c r="H13" s="13">
        <f>Table2[[#This Row],[完成订单数]]/Table2[[#This Row],[成功抢单数]]</f>
        <v>0.8</v>
      </c>
      <c r="I13">
        <v>10.6</v>
      </c>
      <c r="J13">
        <v>95.7</v>
      </c>
      <c r="K13" s="14">
        <f>Table2[[#This Row],[订单实际总公里数]]/Table2[[#This Row],[完成订单数]]</f>
        <v>2.65</v>
      </c>
      <c r="L13" s="12">
        <f>(Table2[[#This Row],[车费收入]]-15*Table2[[#This Row],[完成订单数]]-Table2[[#This Row],[订单实际总公里数]]*2.9)/0.3</f>
        <v>16.533333333333349</v>
      </c>
      <c r="M13" s="14">
        <f>Table2[[#This Row],[车费收入]]/Table2[[#This Row],[完成订单数]]</f>
        <v>23.925000000000001</v>
      </c>
      <c r="N13">
        <f>IF(AND(Table2[[#This Row],[平均星级]]&gt;4.7,Table2[[#This Row],[在线时长]]&gt;6),60,0)</f>
        <v>60</v>
      </c>
      <c r="O13">
        <f>IF(AND(Table2[[#This Row],[平均星级]]&gt;4.7,Table2[[#This Row],[完成订单数]]&gt;5),5*Table2[[#This Row],[完成订单数]],0)</f>
        <v>0</v>
      </c>
      <c r="P13" s="12">
        <f>Table2[[#This Row],[车费收入]]/Table2[[#This Row],[在线时长]]</f>
        <v>9.7322363804623073</v>
      </c>
      <c r="Q13" s="12">
        <f>IF(AND(Table2[[#This Row],[应答率]]&gt;=0.85,Table2[[#This Row],[完成订单数]]&gt;=10,Table2[[#This Row],[平均星级]]&gt;=4.8),1,0)</f>
        <v>0</v>
      </c>
    </row>
    <row r="14" spans="1:17" x14ac:dyDescent="0.15">
      <c r="A14" t="s">
        <v>30</v>
      </c>
      <c r="B14">
        <v>39</v>
      </c>
      <c r="C14">
        <v>5</v>
      </c>
      <c r="D14">
        <v>16.829999999999998</v>
      </c>
      <c r="E14">
        <v>117</v>
      </c>
      <c r="F14">
        <v>9</v>
      </c>
      <c r="G14">
        <v>8</v>
      </c>
      <c r="H14" s="13">
        <f>Table2[[#This Row],[完成订单数]]/Table2[[#This Row],[成功抢单数]]</f>
        <v>0.88888888888888884</v>
      </c>
      <c r="I14">
        <v>16.100000000000001</v>
      </c>
      <c r="J14">
        <v>169.8</v>
      </c>
      <c r="K14" s="14">
        <f>Table2[[#This Row],[订单实际总公里数]]/Table2[[#This Row],[完成订单数]]</f>
        <v>2.0125000000000002</v>
      </c>
      <c r="L14" s="12">
        <f>(Table2[[#This Row],[车费收入]]-15*Table2[[#This Row],[完成订单数]]-Table2[[#This Row],[订单实际总公里数]]*2.9)/0.3</f>
        <v>10.366666666666688</v>
      </c>
      <c r="M14" s="14">
        <f>Table2[[#This Row],[车费收入]]/Table2[[#This Row],[完成订单数]]</f>
        <v>21.225000000000001</v>
      </c>
      <c r="N14">
        <f>IF(AND(Table2[[#This Row],[平均星级]]&gt;4.7,Table2[[#This Row],[在线时长]]&gt;6),60,0)</f>
        <v>60</v>
      </c>
      <c r="O14">
        <f>IF(AND(Table2[[#This Row],[平均星级]]&gt;4.7,Table2[[#This Row],[完成订单数]]&gt;5),5*Table2[[#This Row],[完成订单数]],0)</f>
        <v>40</v>
      </c>
      <c r="P14" s="12">
        <f>Table2[[#This Row],[车费收入]]/Table2[[#This Row],[在线时长]]</f>
        <v>10.089126559714797</v>
      </c>
      <c r="Q14" s="12">
        <f>IF(AND(Table2[[#This Row],[应答率]]&gt;=0.85,Table2[[#This Row],[完成订单数]]&gt;=10,Table2[[#This Row],[平均星级]]&gt;=4.8),1,0)</f>
        <v>0</v>
      </c>
    </row>
    <row r="15" spans="1:17" x14ac:dyDescent="0.15">
      <c r="A15" t="s">
        <v>30</v>
      </c>
      <c r="B15">
        <v>261</v>
      </c>
      <c r="C15">
        <v>5</v>
      </c>
      <c r="D15">
        <v>8.3332999999999995</v>
      </c>
      <c r="E15">
        <v>12</v>
      </c>
      <c r="F15">
        <v>4</v>
      </c>
      <c r="G15">
        <v>4</v>
      </c>
      <c r="H15" s="13">
        <f>Table2[[#This Row],[完成订单数]]/Table2[[#This Row],[成功抢单数]]</f>
        <v>1</v>
      </c>
      <c r="I15">
        <v>9.1</v>
      </c>
      <c r="J15">
        <v>86.5</v>
      </c>
      <c r="K15" s="14">
        <f>Table2[[#This Row],[订单实际总公里数]]/Table2[[#This Row],[完成订单数]]</f>
        <v>2.2749999999999999</v>
      </c>
      <c r="L15" s="12">
        <f>(Table2[[#This Row],[车费收入]]-15*Table2[[#This Row],[完成订单数]]-Table2[[#This Row],[订单实际总公里数]]*2.9)/0.3</f>
        <v>0.36666666666667663</v>
      </c>
      <c r="M15" s="14">
        <f>Table2[[#This Row],[车费收入]]/Table2[[#This Row],[完成订单数]]</f>
        <v>21.625</v>
      </c>
      <c r="N15">
        <f>IF(AND(Table2[[#This Row],[平均星级]]&gt;4.7,Table2[[#This Row],[在线时长]]&gt;6),60,0)</f>
        <v>60</v>
      </c>
      <c r="O15">
        <f>IF(AND(Table2[[#This Row],[平均星级]]&gt;4.7,Table2[[#This Row],[完成订单数]]&gt;5),5*Table2[[#This Row],[完成订单数]],0)</f>
        <v>0</v>
      </c>
      <c r="P15" s="12">
        <f>Table2[[#This Row],[车费收入]]/Table2[[#This Row],[在线时长]]</f>
        <v>10.380041520166081</v>
      </c>
      <c r="Q15" s="12">
        <f>IF(AND(Table2[[#This Row],[应答率]]&gt;=0.85,Table2[[#This Row],[完成订单数]]&gt;=10,Table2[[#This Row],[平均星级]]&gt;=4.8),1,0)</f>
        <v>0</v>
      </c>
    </row>
    <row r="16" spans="1:17" x14ac:dyDescent="0.15">
      <c r="A16" t="s">
        <v>30</v>
      </c>
      <c r="B16">
        <v>102</v>
      </c>
      <c r="C16">
        <v>4.8</v>
      </c>
      <c r="D16">
        <v>10.42</v>
      </c>
      <c r="E16">
        <v>31</v>
      </c>
      <c r="F16">
        <v>3</v>
      </c>
      <c r="G16">
        <v>3</v>
      </c>
      <c r="H16" s="13">
        <f>Table2[[#This Row],[完成订单数]]/Table2[[#This Row],[成功抢单数]]</f>
        <v>1</v>
      </c>
      <c r="I16">
        <v>19.100000000000001</v>
      </c>
      <c r="J16">
        <v>109.4</v>
      </c>
      <c r="K16" s="14">
        <f>Table2[[#This Row],[订单实际总公里数]]/Table2[[#This Row],[完成订单数]]</f>
        <v>6.3666666666666671</v>
      </c>
      <c r="L16" s="12">
        <f>(Table2[[#This Row],[车费收入]]-15*Table2[[#This Row],[完成订单数]]-Table2[[#This Row],[订单实际总公里数]]*2.9)/0.3</f>
        <v>30.033333333333353</v>
      </c>
      <c r="M16" s="14">
        <f>Table2[[#This Row],[车费收入]]/Table2[[#This Row],[完成订单数]]</f>
        <v>36.466666666666669</v>
      </c>
      <c r="N16">
        <f>IF(AND(Table2[[#This Row],[平均星级]]&gt;4.7,Table2[[#This Row],[在线时长]]&gt;6),60,0)</f>
        <v>60</v>
      </c>
      <c r="O16">
        <f>IF(AND(Table2[[#This Row],[平均星级]]&gt;4.7,Table2[[#This Row],[完成订单数]]&gt;5),5*Table2[[#This Row],[完成订单数]],0)</f>
        <v>0</v>
      </c>
      <c r="P16" s="12">
        <f>Table2[[#This Row],[车费收入]]/Table2[[#This Row],[在线时长]]</f>
        <v>10.499040307101728</v>
      </c>
      <c r="Q16" s="12">
        <f>IF(AND(Table2[[#This Row],[应答率]]&gt;=0.85,Table2[[#This Row],[完成订单数]]&gt;=10,Table2[[#This Row],[平均星级]]&gt;=4.8),1,0)</f>
        <v>0</v>
      </c>
    </row>
    <row r="17" spans="1:17" x14ac:dyDescent="0.15">
      <c r="A17" t="s">
        <v>30</v>
      </c>
      <c r="B17">
        <v>238</v>
      </c>
      <c r="C17">
        <v>5</v>
      </c>
      <c r="D17">
        <v>5.6666999999999996</v>
      </c>
      <c r="E17">
        <v>33</v>
      </c>
      <c r="F17">
        <v>2</v>
      </c>
      <c r="G17">
        <v>2</v>
      </c>
      <c r="H17" s="13">
        <f>Table2[[#This Row],[完成订单数]]/Table2[[#This Row],[成功抢单数]]</f>
        <v>1</v>
      </c>
      <c r="I17">
        <v>10.899999999999901</v>
      </c>
      <c r="J17">
        <v>64.599999999999994</v>
      </c>
      <c r="K17" s="14">
        <f>Table2[[#This Row],[订单实际总公里数]]/Table2[[#This Row],[完成订单数]]</f>
        <v>5.4499999999999504</v>
      </c>
      <c r="L17" s="12">
        <f>(Table2[[#This Row],[车费收入]]-15*Table2[[#This Row],[完成订单数]]-Table2[[#This Row],[订单实际总公里数]]*2.9)/0.3</f>
        <v>9.96666666666761</v>
      </c>
      <c r="M17" s="14">
        <f>Table2[[#This Row],[车费收入]]/Table2[[#This Row],[完成订单数]]</f>
        <v>32.299999999999997</v>
      </c>
      <c r="N17">
        <f>IF(AND(Table2[[#This Row],[平均星级]]&gt;4.7,Table2[[#This Row],[在线时长]]&gt;6),60,0)</f>
        <v>0</v>
      </c>
      <c r="O17">
        <f>IF(AND(Table2[[#This Row],[平均星级]]&gt;4.7,Table2[[#This Row],[完成订单数]]&gt;5),5*Table2[[#This Row],[完成订单数]],0)</f>
        <v>0</v>
      </c>
      <c r="P17" s="12">
        <f>Table2[[#This Row],[车费收入]]/Table2[[#This Row],[在线时长]]</f>
        <v>11.399932941570931</v>
      </c>
      <c r="Q17" s="12">
        <f>IF(AND(Table2[[#This Row],[应答率]]&gt;=0.85,Table2[[#This Row],[完成订单数]]&gt;=10,Table2[[#This Row],[平均星级]]&gt;=4.8),1,0)</f>
        <v>0</v>
      </c>
    </row>
    <row r="18" spans="1:17" x14ac:dyDescent="0.15">
      <c r="A18" t="s">
        <v>30</v>
      </c>
      <c r="B18">
        <v>109</v>
      </c>
      <c r="C18">
        <v>5</v>
      </c>
      <c r="D18">
        <v>9.83</v>
      </c>
      <c r="E18">
        <v>30</v>
      </c>
      <c r="F18">
        <v>6</v>
      </c>
      <c r="G18">
        <v>4</v>
      </c>
      <c r="H18" s="13">
        <f>Table2[[#This Row],[完成订单数]]/Table2[[#This Row],[成功抢单数]]</f>
        <v>0.66666666666666663</v>
      </c>
      <c r="I18">
        <v>14.8</v>
      </c>
      <c r="J18">
        <v>115</v>
      </c>
      <c r="K18" s="14">
        <f>Table2[[#This Row],[订单实际总公里数]]/Table2[[#This Row],[完成订单数]]</f>
        <v>3.7</v>
      </c>
      <c r="L18" s="12">
        <f>(Table2[[#This Row],[车费收入]]-15*Table2[[#This Row],[完成订单数]]-Table2[[#This Row],[订单实际总公里数]]*2.9)/0.3</f>
        <v>40.266666666666666</v>
      </c>
      <c r="M18" s="14">
        <f>Table2[[#This Row],[车费收入]]/Table2[[#This Row],[完成订单数]]</f>
        <v>28.75</v>
      </c>
      <c r="N18">
        <f>IF(AND(Table2[[#This Row],[平均星级]]&gt;4.7,Table2[[#This Row],[在线时长]]&gt;6),60,0)</f>
        <v>60</v>
      </c>
      <c r="O18">
        <f>IF(AND(Table2[[#This Row],[平均星级]]&gt;4.7,Table2[[#This Row],[完成订单数]]&gt;5),5*Table2[[#This Row],[完成订单数]],0)</f>
        <v>0</v>
      </c>
      <c r="P18" s="12">
        <f>Table2[[#This Row],[车费收入]]/Table2[[#This Row],[在线时长]]</f>
        <v>11.698880976602238</v>
      </c>
      <c r="Q18" s="12">
        <f>IF(AND(Table2[[#This Row],[应答率]]&gt;=0.85,Table2[[#This Row],[完成订单数]]&gt;=10,Table2[[#This Row],[平均星级]]&gt;=4.8),1,0)</f>
        <v>0</v>
      </c>
    </row>
    <row r="19" spans="1:17" x14ac:dyDescent="0.15">
      <c r="A19" t="s">
        <v>30</v>
      </c>
      <c r="B19">
        <v>253</v>
      </c>
      <c r="C19">
        <v>5</v>
      </c>
      <c r="D19">
        <v>9.0832999999999995</v>
      </c>
      <c r="E19">
        <v>36</v>
      </c>
      <c r="F19">
        <v>4</v>
      </c>
      <c r="G19">
        <v>4</v>
      </c>
      <c r="H19" s="13">
        <f>Table2[[#This Row],[完成订单数]]/Table2[[#This Row],[成功抢单数]]</f>
        <v>1</v>
      </c>
      <c r="I19">
        <v>18</v>
      </c>
      <c r="J19">
        <v>107.2</v>
      </c>
      <c r="K19" s="14">
        <f>Table2[[#This Row],[订单实际总公里数]]/Table2[[#This Row],[完成订单数]]</f>
        <v>4.5</v>
      </c>
      <c r="L19" s="12">
        <f>(Table2[[#This Row],[车费收入]]-15*Table2[[#This Row],[完成订单数]]-Table2[[#This Row],[订单实际总公里数]]*2.9)/0.3</f>
        <v>-16.666666666666643</v>
      </c>
      <c r="M19" s="14">
        <f>Table2[[#This Row],[车费收入]]/Table2[[#This Row],[完成订单数]]</f>
        <v>26.8</v>
      </c>
      <c r="N19">
        <f>IF(AND(Table2[[#This Row],[平均星级]]&gt;4.7,Table2[[#This Row],[在线时长]]&gt;6),60,0)</f>
        <v>60</v>
      </c>
      <c r="O19">
        <f>IF(AND(Table2[[#This Row],[平均星级]]&gt;4.7,Table2[[#This Row],[完成订单数]]&gt;5),5*Table2[[#This Row],[完成订单数]],0)</f>
        <v>0</v>
      </c>
      <c r="P19" s="12">
        <f>Table2[[#This Row],[车费收入]]/Table2[[#This Row],[在线时长]]</f>
        <v>11.801878172029991</v>
      </c>
      <c r="Q19" s="12">
        <f>IF(AND(Table2[[#This Row],[应答率]]&gt;=0.85,Table2[[#This Row],[完成订单数]]&gt;=10,Table2[[#This Row],[平均星级]]&gt;=4.8),1,0)</f>
        <v>0</v>
      </c>
    </row>
    <row r="20" spans="1:17" x14ac:dyDescent="0.15">
      <c r="A20" t="s">
        <v>30</v>
      </c>
      <c r="B20">
        <v>68</v>
      </c>
      <c r="C20">
        <v>5</v>
      </c>
      <c r="D20">
        <v>15.25</v>
      </c>
      <c r="E20">
        <v>11</v>
      </c>
      <c r="F20">
        <v>5</v>
      </c>
      <c r="G20">
        <v>4</v>
      </c>
      <c r="H20" s="13">
        <f>Table2[[#This Row],[完成订单数]]/Table2[[#This Row],[成功抢单数]]</f>
        <v>0.8</v>
      </c>
      <c r="I20">
        <v>35.700000000000003</v>
      </c>
      <c r="J20">
        <v>188.6</v>
      </c>
      <c r="K20" s="14">
        <f>Table2[[#This Row],[订单实际总公里数]]/Table2[[#This Row],[完成订单数]]</f>
        <v>8.9250000000000007</v>
      </c>
      <c r="L20" s="12">
        <f>(Table2[[#This Row],[车费收入]]-15*Table2[[#This Row],[完成订单数]]-Table2[[#This Row],[订单实际总公里数]]*2.9)/0.3</f>
        <v>83.566666666666649</v>
      </c>
      <c r="M20" s="14">
        <f>Table2[[#This Row],[车费收入]]/Table2[[#This Row],[完成订单数]]</f>
        <v>47.15</v>
      </c>
      <c r="N20">
        <f>IF(AND(Table2[[#This Row],[平均星级]]&gt;4.7,Table2[[#This Row],[在线时长]]&gt;6),60,0)</f>
        <v>60</v>
      </c>
      <c r="O20">
        <f>IF(AND(Table2[[#This Row],[平均星级]]&gt;4.7,Table2[[#This Row],[完成订单数]]&gt;5),5*Table2[[#This Row],[完成订单数]],0)</f>
        <v>0</v>
      </c>
      <c r="P20" s="12">
        <f>Table2[[#This Row],[车费收入]]/Table2[[#This Row],[在线时长]]</f>
        <v>12.367213114754097</v>
      </c>
      <c r="Q20" s="12">
        <f>IF(AND(Table2[[#This Row],[应答率]]&gt;=0.85,Table2[[#This Row],[完成订单数]]&gt;=10,Table2[[#This Row],[平均星级]]&gt;=4.8),1,0)</f>
        <v>0</v>
      </c>
    </row>
    <row r="21" spans="1:17" x14ac:dyDescent="0.15">
      <c r="A21" t="s">
        <v>30</v>
      </c>
      <c r="B21">
        <v>91</v>
      </c>
      <c r="C21">
        <v>4.9000000000000004</v>
      </c>
      <c r="D21">
        <v>16</v>
      </c>
      <c r="E21">
        <v>92</v>
      </c>
      <c r="F21">
        <v>8</v>
      </c>
      <c r="G21">
        <v>7</v>
      </c>
      <c r="H21" s="13">
        <f>Table2[[#This Row],[完成订单数]]/Table2[[#This Row],[成功抢单数]]</f>
        <v>0.875</v>
      </c>
      <c r="I21">
        <v>33</v>
      </c>
      <c r="J21">
        <v>206.8</v>
      </c>
      <c r="K21" s="14">
        <f>Table2[[#This Row],[订单实际总公里数]]/Table2[[#This Row],[完成订单数]]</f>
        <v>4.7142857142857144</v>
      </c>
      <c r="L21" s="12">
        <f>(Table2[[#This Row],[车费收入]]-15*Table2[[#This Row],[完成订单数]]-Table2[[#This Row],[订单实际总公里数]]*2.9)/0.3</f>
        <v>20.333333333333364</v>
      </c>
      <c r="M21" s="14">
        <f>Table2[[#This Row],[车费收入]]/Table2[[#This Row],[完成订单数]]</f>
        <v>29.542857142857144</v>
      </c>
      <c r="N21">
        <f>IF(AND(Table2[[#This Row],[平均星级]]&gt;4.7,Table2[[#This Row],[在线时长]]&gt;6),60,0)</f>
        <v>60</v>
      </c>
      <c r="O21">
        <f>IF(AND(Table2[[#This Row],[平均星级]]&gt;4.7,Table2[[#This Row],[完成订单数]]&gt;5),5*Table2[[#This Row],[完成订单数]],0)</f>
        <v>35</v>
      </c>
      <c r="P21" s="12">
        <f>Table2[[#This Row],[车费收入]]/Table2[[#This Row],[在线时长]]</f>
        <v>12.925000000000001</v>
      </c>
      <c r="Q21" s="12">
        <f>IF(AND(Table2[[#This Row],[应答率]]&gt;=0.85,Table2[[#This Row],[完成订单数]]&gt;=10,Table2[[#This Row],[平均星级]]&gt;=4.8),1,0)</f>
        <v>0</v>
      </c>
    </row>
    <row r="22" spans="1:17" x14ac:dyDescent="0.15">
      <c r="A22" t="s">
        <v>30</v>
      </c>
      <c r="B22">
        <v>274</v>
      </c>
      <c r="C22">
        <v>4.7</v>
      </c>
      <c r="D22">
        <v>12.833299999999999</v>
      </c>
      <c r="E22">
        <v>99</v>
      </c>
      <c r="F22">
        <v>6</v>
      </c>
      <c r="G22">
        <v>6</v>
      </c>
      <c r="H22" s="13">
        <f>Table2[[#This Row],[完成订单数]]/Table2[[#This Row],[成功抢单数]]</f>
        <v>1</v>
      </c>
      <c r="I22">
        <v>31.4</v>
      </c>
      <c r="J22">
        <v>169</v>
      </c>
      <c r="K22" s="14">
        <f>Table2[[#This Row],[订单实际总公里数]]/Table2[[#This Row],[完成订单数]]</f>
        <v>5.2333333333333334</v>
      </c>
      <c r="L22" s="12">
        <f>(Table2[[#This Row],[车费收入]]-15*Table2[[#This Row],[完成订单数]]-Table2[[#This Row],[订单实际总公里数]]*2.9)/0.3</f>
        <v>-40.19999999999996</v>
      </c>
      <c r="M22" s="14">
        <f>Table2[[#This Row],[车费收入]]/Table2[[#This Row],[完成订单数]]</f>
        <v>28.166666666666668</v>
      </c>
      <c r="N22">
        <f>IF(AND(Table2[[#This Row],[平均星级]]&gt;4.7,Table2[[#This Row],[在线时长]]&gt;6),60,0)</f>
        <v>0</v>
      </c>
      <c r="O22">
        <f>IF(AND(Table2[[#This Row],[平均星级]]&gt;4.7,Table2[[#This Row],[完成订单数]]&gt;5),5*Table2[[#This Row],[完成订单数]],0)</f>
        <v>0</v>
      </c>
      <c r="P22" s="12">
        <f>Table2[[#This Row],[车费收入]]/Table2[[#This Row],[在线时长]]</f>
        <v>13.168865373676296</v>
      </c>
      <c r="Q22" s="12">
        <f>IF(AND(Table2[[#This Row],[应答率]]&gt;=0.85,Table2[[#This Row],[完成订单数]]&gt;=10,Table2[[#This Row],[平均星级]]&gt;=4.8),1,0)</f>
        <v>0</v>
      </c>
    </row>
    <row r="23" spans="1:17" x14ac:dyDescent="0.15">
      <c r="A23" t="s">
        <v>30</v>
      </c>
      <c r="B23">
        <v>24</v>
      </c>
      <c r="C23">
        <v>4.9000000000000004</v>
      </c>
      <c r="D23">
        <v>10</v>
      </c>
      <c r="E23">
        <v>15</v>
      </c>
      <c r="F23">
        <v>4</v>
      </c>
      <c r="G23">
        <v>4</v>
      </c>
      <c r="H23" s="13">
        <f>Table2[[#This Row],[完成订单数]]/Table2[[#This Row],[成功抢单数]]</f>
        <v>1</v>
      </c>
      <c r="I23">
        <v>17.100000000000001</v>
      </c>
      <c r="J23">
        <v>132.69999999999999</v>
      </c>
      <c r="K23" s="14">
        <f>Table2[[#This Row],[订单实际总公里数]]/Table2[[#This Row],[完成订单数]]</f>
        <v>4.2750000000000004</v>
      </c>
      <c r="L23" s="12">
        <f>(Table2[[#This Row],[车费收入]]-15*Table2[[#This Row],[完成订单数]]-Table2[[#This Row],[订单实际总公里数]]*2.9)/0.3</f>
        <v>77.033333333333289</v>
      </c>
      <c r="M23" s="14">
        <f>Table2[[#This Row],[车费收入]]/Table2[[#This Row],[完成订单数]]</f>
        <v>33.174999999999997</v>
      </c>
      <c r="N23">
        <f>IF(AND(Table2[[#This Row],[平均星级]]&gt;4.7,Table2[[#This Row],[在线时长]]&gt;6),60,0)</f>
        <v>60</v>
      </c>
      <c r="O23">
        <f>IF(AND(Table2[[#This Row],[平均星级]]&gt;4.7,Table2[[#This Row],[完成订单数]]&gt;5),5*Table2[[#This Row],[完成订单数]],0)</f>
        <v>0</v>
      </c>
      <c r="P23" s="12">
        <f>Table2[[#This Row],[车费收入]]/Table2[[#This Row],[在线时长]]</f>
        <v>13.27</v>
      </c>
      <c r="Q23" s="12">
        <f>IF(AND(Table2[[#This Row],[应答率]]&gt;=0.85,Table2[[#This Row],[完成订单数]]&gt;=10,Table2[[#This Row],[平均星级]]&gt;=4.8),1,0)</f>
        <v>0</v>
      </c>
    </row>
    <row r="24" spans="1:17" x14ac:dyDescent="0.15">
      <c r="A24" t="s">
        <v>30</v>
      </c>
      <c r="B24">
        <v>299</v>
      </c>
      <c r="C24">
        <v>5</v>
      </c>
      <c r="D24">
        <v>8.8332999999999995</v>
      </c>
      <c r="E24">
        <v>6</v>
      </c>
      <c r="F24">
        <v>3</v>
      </c>
      <c r="G24">
        <v>3</v>
      </c>
      <c r="H24" s="13">
        <f>Table2[[#This Row],[完成订单数]]/Table2[[#This Row],[成功抢单数]]</f>
        <v>1</v>
      </c>
      <c r="I24">
        <v>21.299999999999901</v>
      </c>
      <c r="J24">
        <v>119</v>
      </c>
      <c r="K24" s="14">
        <f>Table2[[#This Row],[订单实际总公里数]]/Table2[[#This Row],[完成订单数]]</f>
        <v>7.0999999999999668</v>
      </c>
      <c r="L24" s="12">
        <f>(Table2[[#This Row],[车费收入]]-15*Table2[[#This Row],[完成订单数]]-Table2[[#This Row],[订单实际总公里数]]*2.9)/0.3</f>
        <v>40.766666666667632</v>
      </c>
      <c r="M24" s="14">
        <f>Table2[[#This Row],[车费收入]]/Table2[[#This Row],[完成订单数]]</f>
        <v>39.666666666666664</v>
      </c>
      <c r="N24">
        <f>IF(AND(Table2[[#This Row],[平均星级]]&gt;4.7,Table2[[#This Row],[在线时长]]&gt;6),60,0)</f>
        <v>60</v>
      </c>
      <c r="O24">
        <f>IF(AND(Table2[[#This Row],[平均星级]]&gt;4.7,Table2[[#This Row],[完成订单数]]&gt;5),5*Table2[[#This Row],[完成订单数]],0)</f>
        <v>0</v>
      </c>
      <c r="P24" s="12">
        <f>Table2[[#This Row],[车费收入]]/Table2[[#This Row],[在线时长]]</f>
        <v>13.471748949996039</v>
      </c>
      <c r="Q24" s="12">
        <f>IF(AND(Table2[[#This Row],[应答率]]&gt;=0.85,Table2[[#This Row],[完成订单数]]&gt;=10,Table2[[#This Row],[平均星级]]&gt;=4.8),1,0)</f>
        <v>0</v>
      </c>
    </row>
    <row r="25" spans="1:17" x14ac:dyDescent="0.15">
      <c r="A25" t="s">
        <v>30</v>
      </c>
      <c r="B25">
        <v>225</v>
      </c>
      <c r="C25">
        <v>5</v>
      </c>
      <c r="D25">
        <v>5.5833000000000004</v>
      </c>
      <c r="E25">
        <v>12</v>
      </c>
      <c r="F25">
        <v>5</v>
      </c>
      <c r="G25">
        <v>5</v>
      </c>
      <c r="H25" s="13">
        <f>Table2[[#This Row],[完成订单数]]/Table2[[#This Row],[成功抢单数]]</f>
        <v>1</v>
      </c>
      <c r="I25">
        <v>3.5</v>
      </c>
      <c r="J25">
        <v>75.3</v>
      </c>
      <c r="K25" s="14">
        <f>Table2[[#This Row],[订单实际总公里数]]/Table2[[#This Row],[完成订单数]]</f>
        <v>0.7</v>
      </c>
      <c r="L25" s="12">
        <f>(Table2[[#This Row],[车费收入]]-15*Table2[[#This Row],[完成订单数]]-Table2[[#This Row],[订单实际总公里数]]*2.9)/0.3</f>
        <v>-32.833333333333343</v>
      </c>
      <c r="M25" s="14">
        <f>Table2[[#This Row],[车费收入]]/Table2[[#This Row],[完成订单数]]</f>
        <v>15.059999999999999</v>
      </c>
      <c r="N25">
        <f>IF(AND(Table2[[#This Row],[平均星级]]&gt;4.7,Table2[[#This Row],[在线时长]]&gt;6),60,0)</f>
        <v>0</v>
      </c>
      <c r="O25">
        <f>IF(AND(Table2[[#This Row],[平均星级]]&gt;4.7,Table2[[#This Row],[完成订单数]]&gt;5),5*Table2[[#This Row],[完成订单数]],0)</f>
        <v>0</v>
      </c>
      <c r="P25" s="12">
        <f>Table2[[#This Row],[车费收入]]/Table2[[#This Row],[在线时长]]</f>
        <v>13.486647681478694</v>
      </c>
      <c r="Q25" s="12">
        <f>IF(AND(Table2[[#This Row],[应答率]]&gt;=0.85,Table2[[#This Row],[完成订单数]]&gt;=10,Table2[[#This Row],[平均星级]]&gt;=4.8),1,0)</f>
        <v>0</v>
      </c>
    </row>
    <row r="26" spans="1:17" x14ac:dyDescent="0.15">
      <c r="A26" t="s">
        <v>30</v>
      </c>
      <c r="B26">
        <v>89</v>
      </c>
      <c r="C26">
        <v>5</v>
      </c>
      <c r="D26">
        <v>13.67</v>
      </c>
      <c r="E26">
        <v>25</v>
      </c>
      <c r="F26">
        <v>5</v>
      </c>
      <c r="G26">
        <v>5</v>
      </c>
      <c r="H26" s="13">
        <f>Table2[[#This Row],[完成订单数]]/Table2[[#This Row],[成功抢单数]]</f>
        <v>1</v>
      </c>
      <c r="I26">
        <v>33.700000000000003</v>
      </c>
      <c r="J26">
        <v>188.8</v>
      </c>
      <c r="K26" s="14">
        <f>Table2[[#This Row],[订单实际总公里数]]/Table2[[#This Row],[完成订单数]]</f>
        <v>6.74</v>
      </c>
      <c r="L26" s="12">
        <f>(Table2[[#This Row],[车费收入]]-15*Table2[[#This Row],[完成订单数]]-Table2[[#This Row],[订单实际总公里数]]*2.9)/0.3</f>
        <v>53.566666666666691</v>
      </c>
      <c r="M26" s="14">
        <f>Table2[[#This Row],[车费收入]]/Table2[[#This Row],[完成订单数]]</f>
        <v>37.760000000000005</v>
      </c>
      <c r="N26">
        <f>IF(AND(Table2[[#This Row],[平均星级]]&gt;4.7,Table2[[#This Row],[在线时长]]&gt;6),60,0)</f>
        <v>60</v>
      </c>
      <c r="O26">
        <f>IF(AND(Table2[[#This Row],[平均星级]]&gt;4.7,Table2[[#This Row],[完成订单数]]&gt;5),5*Table2[[#This Row],[完成订单数]],0)</f>
        <v>0</v>
      </c>
      <c r="P26" s="12">
        <f>Table2[[#This Row],[车费收入]]/Table2[[#This Row],[在线时长]]</f>
        <v>13.811265544989029</v>
      </c>
      <c r="Q26" s="12">
        <f>IF(AND(Table2[[#This Row],[应答率]]&gt;=0.85,Table2[[#This Row],[完成订单数]]&gt;=10,Table2[[#This Row],[平均星级]]&gt;=4.8),1,0)</f>
        <v>0</v>
      </c>
    </row>
    <row r="27" spans="1:17" x14ac:dyDescent="0.15">
      <c r="A27" t="s">
        <v>30</v>
      </c>
      <c r="B27">
        <v>205</v>
      </c>
      <c r="C27">
        <v>4.8</v>
      </c>
      <c r="D27">
        <v>10</v>
      </c>
      <c r="E27">
        <v>61</v>
      </c>
      <c r="F27">
        <v>7</v>
      </c>
      <c r="G27">
        <v>5</v>
      </c>
      <c r="H27" s="13">
        <f>Table2[[#This Row],[完成订单数]]/Table2[[#This Row],[成功抢单数]]</f>
        <v>0.7142857142857143</v>
      </c>
      <c r="I27">
        <v>21.8</v>
      </c>
      <c r="J27">
        <v>138.19999999999999</v>
      </c>
      <c r="K27" s="14">
        <f>Table2[[#This Row],[订单实际总公里数]]/Table2[[#This Row],[完成订单数]]</f>
        <v>4.3600000000000003</v>
      </c>
      <c r="L27" s="12">
        <f>(Table2[[#This Row],[车费收入]]-15*Table2[[#This Row],[完成订单数]]-Table2[[#This Row],[订单实际总公里数]]*2.9)/0.3</f>
        <v>-6.6666666666700777E-2</v>
      </c>
      <c r="M27" s="14">
        <f>Table2[[#This Row],[车费收入]]/Table2[[#This Row],[完成订单数]]</f>
        <v>27.639999999999997</v>
      </c>
      <c r="N27">
        <f>IF(AND(Table2[[#This Row],[平均星级]]&gt;4.7,Table2[[#This Row],[在线时长]]&gt;6),60,0)</f>
        <v>60</v>
      </c>
      <c r="O27">
        <f>IF(AND(Table2[[#This Row],[平均星级]]&gt;4.7,Table2[[#This Row],[完成订单数]]&gt;5),5*Table2[[#This Row],[完成订单数]],0)</f>
        <v>0</v>
      </c>
      <c r="P27" s="12">
        <f>Table2[[#This Row],[车费收入]]/Table2[[#This Row],[在线时长]]</f>
        <v>13.819999999999999</v>
      </c>
      <c r="Q27" s="12">
        <f>IF(AND(Table2[[#This Row],[应答率]]&gt;=0.85,Table2[[#This Row],[完成订单数]]&gt;=10,Table2[[#This Row],[平均星级]]&gt;=4.8),1,0)</f>
        <v>0</v>
      </c>
    </row>
    <row r="28" spans="1:17" x14ac:dyDescent="0.15">
      <c r="A28" t="s">
        <v>30</v>
      </c>
      <c r="B28">
        <v>139</v>
      </c>
      <c r="C28">
        <v>5</v>
      </c>
      <c r="D28">
        <v>7.9166999999999996</v>
      </c>
      <c r="E28">
        <v>85</v>
      </c>
      <c r="F28">
        <v>5</v>
      </c>
      <c r="G28">
        <v>5</v>
      </c>
      <c r="H28" s="13">
        <f>Table2[[#This Row],[完成订单数]]/Table2[[#This Row],[成功抢单数]]</f>
        <v>1</v>
      </c>
      <c r="I28">
        <v>13.3</v>
      </c>
      <c r="J28">
        <v>110</v>
      </c>
      <c r="K28" s="14">
        <f>Table2[[#This Row],[订单实际总公里数]]/Table2[[#This Row],[完成订单数]]</f>
        <v>2.66</v>
      </c>
      <c r="L28" s="12">
        <f>(Table2[[#This Row],[车费收入]]-15*Table2[[#This Row],[完成订单数]]-Table2[[#This Row],[订单实际总公里数]]*2.9)/0.3</f>
        <v>-11.900000000000002</v>
      </c>
      <c r="M28" s="14">
        <f>Table2[[#This Row],[车费收入]]/Table2[[#This Row],[完成订单数]]</f>
        <v>22</v>
      </c>
      <c r="N28">
        <f>IF(AND(Table2[[#This Row],[平均星级]]&gt;4.7,Table2[[#This Row],[在线时长]]&gt;6),60,0)</f>
        <v>60</v>
      </c>
      <c r="O28">
        <f>IF(AND(Table2[[#This Row],[平均星级]]&gt;4.7,Table2[[#This Row],[完成订单数]]&gt;5),5*Table2[[#This Row],[完成订单数]],0)</f>
        <v>0</v>
      </c>
      <c r="P28" s="12">
        <f>Table2[[#This Row],[车费收入]]/Table2[[#This Row],[在线时长]]</f>
        <v>13.894678338196471</v>
      </c>
      <c r="Q28" s="12">
        <f>IF(AND(Table2[[#This Row],[应答率]]&gt;=0.85,Table2[[#This Row],[完成订单数]]&gt;=10,Table2[[#This Row],[平均星级]]&gt;=4.8),1,0)</f>
        <v>0</v>
      </c>
    </row>
    <row r="29" spans="1:17" x14ac:dyDescent="0.15">
      <c r="A29" t="s">
        <v>30</v>
      </c>
      <c r="B29">
        <v>158</v>
      </c>
      <c r="C29">
        <v>4.7</v>
      </c>
      <c r="D29">
        <v>5.25</v>
      </c>
      <c r="E29">
        <v>12</v>
      </c>
      <c r="F29">
        <v>2</v>
      </c>
      <c r="G29">
        <v>2</v>
      </c>
      <c r="H29" s="13">
        <f>Table2[[#This Row],[完成订单数]]/Table2[[#This Row],[成功抢单数]]</f>
        <v>1</v>
      </c>
      <c r="I29">
        <v>11.899999999999901</v>
      </c>
      <c r="J29">
        <v>73.5</v>
      </c>
      <c r="K29" s="14">
        <f>Table2[[#This Row],[订单实际总公里数]]/Table2[[#This Row],[完成订单数]]</f>
        <v>5.9499999999999504</v>
      </c>
      <c r="L29" s="12">
        <f>(Table2[[#This Row],[车费收入]]-15*Table2[[#This Row],[完成订单数]]-Table2[[#This Row],[订单实际总公里数]]*2.9)/0.3</f>
        <v>29.966666666667621</v>
      </c>
      <c r="M29" s="14">
        <f>Table2[[#This Row],[车费收入]]/Table2[[#This Row],[完成订单数]]</f>
        <v>36.75</v>
      </c>
      <c r="N29">
        <f>IF(AND(Table2[[#This Row],[平均星级]]&gt;4.7,Table2[[#This Row],[在线时长]]&gt;6),60,0)</f>
        <v>0</v>
      </c>
      <c r="O29">
        <f>IF(AND(Table2[[#This Row],[平均星级]]&gt;4.7,Table2[[#This Row],[完成订单数]]&gt;5),5*Table2[[#This Row],[完成订单数]],0)</f>
        <v>0</v>
      </c>
      <c r="P29" s="12">
        <f>Table2[[#This Row],[车费收入]]/Table2[[#This Row],[在线时长]]</f>
        <v>14</v>
      </c>
      <c r="Q29" s="12">
        <f>IF(AND(Table2[[#This Row],[应答率]]&gt;=0.85,Table2[[#This Row],[完成订单数]]&gt;=10,Table2[[#This Row],[平均星级]]&gt;=4.8),1,0)</f>
        <v>0</v>
      </c>
    </row>
    <row r="30" spans="1:17" x14ac:dyDescent="0.15">
      <c r="A30" t="s">
        <v>30</v>
      </c>
      <c r="B30">
        <v>192</v>
      </c>
      <c r="C30">
        <v>5</v>
      </c>
      <c r="D30">
        <v>5.25</v>
      </c>
      <c r="E30">
        <v>36</v>
      </c>
      <c r="F30">
        <v>5</v>
      </c>
      <c r="G30">
        <v>2</v>
      </c>
      <c r="H30" s="13">
        <f>Table2[[#This Row],[完成订单数]]/Table2[[#This Row],[成功抢单数]]</f>
        <v>0.4</v>
      </c>
      <c r="I30">
        <v>15.4</v>
      </c>
      <c r="J30">
        <v>74.7</v>
      </c>
      <c r="K30" s="14">
        <f>Table2[[#This Row],[订单实际总公里数]]/Table2[[#This Row],[完成订单数]]</f>
        <v>7.7</v>
      </c>
      <c r="L30" s="12">
        <f>(Table2[[#This Row],[车费收入]]-15*Table2[[#This Row],[完成订单数]]-Table2[[#This Row],[订单实际总公里数]]*2.9)/0.3</f>
        <v>0.13333333333335418</v>
      </c>
      <c r="M30" s="14">
        <f>Table2[[#This Row],[车费收入]]/Table2[[#This Row],[完成订单数]]</f>
        <v>37.35</v>
      </c>
      <c r="N30">
        <f>IF(AND(Table2[[#This Row],[平均星级]]&gt;4.7,Table2[[#This Row],[在线时长]]&gt;6),60,0)</f>
        <v>0</v>
      </c>
      <c r="O30">
        <f>IF(AND(Table2[[#This Row],[平均星级]]&gt;4.7,Table2[[#This Row],[完成订单数]]&gt;5),5*Table2[[#This Row],[完成订单数]],0)</f>
        <v>0</v>
      </c>
      <c r="P30" s="12">
        <f>Table2[[#This Row],[车费收入]]/Table2[[#This Row],[在线时长]]</f>
        <v>14.22857142857143</v>
      </c>
      <c r="Q30" s="12">
        <f>IF(AND(Table2[[#This Row],[应答率]]&gt;=0.85,Table2[[#This Row],[完成订单数]]&gt;=10,Table2[[#This Row],[平均星级]]&gt;=4.8),1,0)</f>
        <v>0</v>
      </c>
    </row>
    <row r="31" spans="1:17" x14ac:dyDescent="0.15">
      <c r="A31" t="s">
        <v>30</v>
      </c>
      <c r="B31">
        <v>239</v>
      </c>
      <c r="C31">
        <v>4.7</v>
      </c>
      <c r="D31">
        <v>8.9167000000000005</v>
      </c>
      <c r="E31">
        <v>44</v>
      </c>
      <c r="F31">
        <v>6</v>
      </c>
      <c r="G31">
        <v>6</v>
      </c>
      <c r="H31" s="13">
        <f>Table2[[#This Row],[完成订单数]]/Table2[[#This Row],[成功抢单数]]</f>
        <v>1</v>
      </c>
      <c r="I31">
        <v>17.2</v>
      </c>
      <c r="J31">
        <v>130.69999999999999</v>
      </c>
      <c r="K31" s="14">
        <f>Table2[[#This Row],[订单实际总公里数]]/Table2[[#This Row],[完成订单数]]</f>
        <v>2.8666666666666667</v>
      </c>
      <c r="L31" s="12">
        <f>(Table2[[#This Row],[车费收入]]-15*Table2[[#This Row],[完成订单数]]-Table2[[#This Row],[订单实际总公里数]]*2.9)/0.3</f>
        <v>-30.600000000000023</v>
      </c>
      <c r="M31" s="14">
        <f>Table2[[#This Row],[车费收入]]/Table2[[#This Row],[完成订单数]]</f>
        <v>21.783333333333331</v>
      </c>
      <c r="N31">
        <f>IF(AND(Table2[[#This Row],[平均星级]]&gt;4.7,Table2[[#This Row],[在线时长]]&gt;6),60,0)</f>
        <v>0</v>
      </c>
      <c r="O31">
        <f>IF(AND(Table2[[#This Row],[平均星级]]&gt;4.7,Table2[[#This Row],[完成订单数]]&gt;5),5*Table2[[#This Row],[完成订单数]],0)</f>
        <v>0</v>
      </c>
      <c r="P31" s="12">
        <f>Table2[[#This Row],[车费收入]]/Table2[[#This Row],[在线时长]]</f>
        <v>14.65788912938643</v>
      </c>
      <c r="Q31" s="12">
        <f>IF(AND(Table2[[#This Row],[应答率]]&gt;=0.85,Table2[[#This Row],[完成订单数]]&gt;=10,Table2[[#This Row],[平均星级]]&gt;=4.8),1,0)</f>
        <v>0</v>
      </c>
    </row>
    <row r="32" spans="1:17" x14ac:dyDescent="0.15">
      <c r="A32" t="s">
        <v>30</v>
      </c>
      <c r="B32">
        <v>252</v>
      </c>
      <c r="C32">
        <v>5</v>
      </c>
      <c r="D32">
        <v>13.333299999999999</v>
      </c>
      <c r="E32">
        <v>155</v>
      </c>
      <c r="F32">
        <v>9</v>
      </c>
      <c r="G32">
        <v>9</v>
      </c>
      <c r="H32" s="13">
        <f>Table2[[#This Row],[完成订单数]]/Table2[[#This Row],[成功抢单数]]</f>
        <v>1</v>
      </c>
      <c r="I32">
        <v>22.5</v>
      </c>
      <c r="J32">
        <v>200.39999999999901</v>
      </c>
      <c r="K32" s="14">
        <f>Table2[[#This Row],[订单实际总公里数]]/Table2[[#This Row],[完成订单数]]</f>
        <v>2.5</v>
      </c>
      <c r="L32" s="12">
        <f>(Table2[[#This Row],[车费收入]]-15*Table2[[#This Row],[完成订单数]]-Table2[[#This Row],[订单实际总公里数]]*2.9)/0.3</f>
        <v>0.49999999999670308</v>
      </c>
      <c r="M32" s="14">
        <f>Table2[[#This Row],[车费收入]]/Table2[[#This Row],[完成订单数]]</f>
        <v>22.266666666666556</v>
      </c>
      <c r="N32">
        <f>IF(AND(Table2[[#This Row],[平均星级]]&gt;4.7,Table2[[#This Row],[在线时长]]&gt;6),60,0)</f>
        <v>60</v>
      </c>
      <c r="O32">
        <f>IF(AND(Table2[[#This Row],[平均星级]]&gt;4.7,Table2[[#This Row],[完成订单数]]&gt;5),5*Table2[[#This Row],[完成订单数]],0)</f>
        <v>45</v>
      </c>
      <c r="P32" s="12">
        <f>Table2[[#This Row],[车费收入]]/Table2[[#This Row],[在线时长]]</f>
        <v>15.030037575093864</v>
      </c>
      <c r="Q32" s="12">
        <f>IF(AND(Table2[[#This Row],[应答率]]&gt;=0.85,Table2[[#This Row],[完成订单数]]&gt;=10,Table2[[#This Row],[平均星级]]&gt;=4.8),1,0)</f>
        <v>0</v>
      </c>
    </row>
    <row r="33" spans="1:17" x14ac:dyDescent="0.15">
      <c r="A33" t="s">
        <v>30</v>
      </c>
      <c r="B33">
        <v>18</v>
      </c>
      <c r="C33">
        <v>5</v>
      </c>
      <c r="D33">
        <v>16</v>
      </c>
      <c r="E33">
        <v>29</v>
      </c>
      <c r="F33">
        <v>6</v>
      </c>
      <c r="G33">
        <v>6</v>
      </c>
      <c r="H33" s="13">
        <f>Table2[[#This Row],[完成订单数]]/Table2[[#This Row],[成功抢单数]]</f>
        <v>1</v>
      </c>
      <c r="I33">
        <v>39.799999999999997</v>
      </c>
      <c r="J33">
        <v>240.7</v>
      </c>
      <c r="K33" s="14">
        <f>Table2[[#This Row],[订单实际总公里数]]/Table2[[#This Row],[完成订单数]]</f>
        <v>6.6333333333333329</v>
      </c>
      <c r="L33" s="12">
        <f>(Table2[[#This Row],[车费收入]]-15*Table2[[#This Row],[完成订单数]]-Table2[[#This Row],[订单实际总公里数]]*2.9)/0.3</f>
        <v>117.60000000000001</v>
      </c>
      <c r="M33" s="14">
        <f>Table2[[#This Row],[车费收入]]/Table2[[#This Row],[完成订单数]]</f>
        <v>40.116666666666667</v>
      </c>
      <c r="N33">
        <f>IF(AND(Table2[[#This Row],[平均星级]]&gt;4.7,Table2[[#This Row],[在线时长]]&gt;6),60,0)</f>
        <v>60</v>
      </c>
      <c r="O33">
        <f>IF(AND(Table2[[#This Row],[平均星级]]&gt;4.7,Table2[[#This Row],[完成订单数]]&gt;5),5*Table2[[#This Row],[完成订单数]],0)</f>
        <v>30</v>
      </c>
      <c r="P33" s="12">
        <f>Table2[[#This Row],[车费收入]]/Table2[[#This Row],[在线时长]]</f>
        <v>15.043749999999999</v>
      </c>
      <c r="Q33" s="12">
        <f>IF(AND(Table2[[#This Row],[应答率]]&gt;=0.85,Table2[[#This Row],[完成订单数]]&gt;=10,Table2[[#This Row],[平均星级]]&gt;=4.8),1,0)</f>
        <v>0</v>
      </c>
    </row>
    <row r="34" spans="1:17" x14ac:dyDescent="0.15">
      <c r="A34" t="s">
        <v>30</v>
      </c>
      <c r="B34">
        <v>156</v>
      </c>
      <c r="C34">
        <v>5</v>
      </c>
      <c r="D34">
        <v>8.8332999999999995</v>
      </c>
      <c r="E34">
        <v>7</v>
      </c>
      <c r="F34">
        <v>4</v>
      </c>
      <c r="G34">
        <v>4</v>
      </c>
      <c r="H34" s="13">
        <f>Table2[[#This Row],[完成订单数]]/Table2[[#This Row],[成功抢单数]]</f>
        <v>1</v>
      </c>
      <c r="I34">
        <v>23.5</v>
      </c>
      <c r="J34">
        <v>133.1</v>
      </c>
      <c r="K34" s="14">
        <f>Table2[[#This Row],[订单实际总公里数]]/Table2[[#This Row],[完成订单数]]</f>
        <v>5.875</v>
      </c>
      <c r="L34" s="12">
        <f>(Table2[[#This Row],[车费收入]]-15*Table2[[#This Row],[完成订单数]]-Table2[[#This Row],[订单实际总公里数]]*2.9)/0.3</f>
        <v>16.500000000000011</v>
      </c>
      <c r="M34" s="14">
        <f>Table2[[#This Row],[车费收入]]/Table2[[#This Row],[完成订单数]]</f>
        <v>33.274999999999999</v>
      </c>
      <c r="N34">
        <f>IF(AND(Table2[[#This Row],[平均星级]]&gt;4.7,Table2[[#This Row],[在线时长]]&gt;6),60,0)</f>
        <v>60</v>
      </c>
      <c r="O34">
        <f>IF(AND(Table2[[#This Row],[平均星级]]&gt;4.7,Table2[[#This Row],[完成订单数]]&gt;5),5*Table2[[#This Row],[完成订单数]],0)</f>
        <v>0</v>
      </c>
      <c r="P34" s="12">
        <f>Table2[[#This Row],[车费收入]]/Table2[[#This Row],[在线时长]]</f>
        <v>15.067981388609013</v>
      </c>
      <c r="Q34" s="12">
        <f>IF(AND(Table2[[#This Row],[应答率]]&gt;=0.85,Table2[[#This Row],[完成订单数]]&gt;=10,Table2[[#This Row],[平均星级]]&gt;=4.8),1,0)</f>
        <v>0</v>
      </c>
    </row>
    <row r="35" spans="1:17" x14ac:dyDescent="0.15">
      <c r="A35" t="s">
        <v>30</v>
      </c>
      <c r="B35">
        <v>282</v>
      </c>
      <c r="C35">
        <v>5</v>
      </c>
      <c r="D35">
        <v>11.25</v>
      </c>
      <c r="E35">
        <v>39</v>
      </c>
      <c r="F35">
        <v>6</v>
      </c>
      <c r="G35">
        <v>5</v>
      </c>
      <c r="H35" s="13">
        <f>Table2[[#This Row],[完成订单数]]/Table2[[#This Row],[成功抢单数]]</f>
        <v>0.83333333333333337</v>
      </c>
      <c r="I35">
        <v>33.1</v>
      </c>
      <c r="J35">
        <v>173.3</v>
      </c>
      <c r="K35" s="14">
        <f>Table2[[#This Row],[订单实际总公里数]]/Table2[[#This Row],[完成订单数]]</f>
        <v>6.62</v>
      </c>
      <c r="L35" s="12">
        <f>(Table2[[#This Row],[车费收入]]-15*Table2[[#This Row],[完成订单数]]-Table2[[#This Row],[订单实际总公里数]]*2.9)/0.3</f>
        <v>7.7000000000000552</v>
      </c>
      <c r="M35" s="14">
        <f>Table2[[#This Row],[车费收入]]/Table2[[#This Row],[完成订单数]]</f>
        <v>34.660000000000004</v>
      </c>
      <c r="N35">
        <f>IF(AND(Table2[[#This Row],[平均星级]]&gt;4.7,Table2[[#This Row],[在线时长]]&gt;6),60,0)</f>
        <v>60</v>
      </c>
      <c r="O35">
        <f>IF(AND(Table2[[#This Row],[平均星级]]&gt;4.7,Table2[[#This Row],[完成订单数]]&gt;5),5*Table2[[#This Row],[完成订单数]],0)</f>
        <v>0</v>
      </c>
      <c r="P35" s="12">
        <f>Table2[[#This Row],[车费收入]]/Table2[[#This Row],[在线时长]]</f>
        <v>15.404444444444445</v>
      </c>
      <c r="Q35" s="12">
        <f>IF(AND(Table2[[#This Row],[应答率]]&gt;=0.85,Table2[[#This Row],[完成订单数]]&gt;=10,Table2[[#This Row],[平均星级]]&gt;=4.8),1,0)</f>
        <v>0</v>
      </c>
    </row>
    <row r="36" spans="1:17" x14ac:dyDescent="0.15">
      <c r="A36" t="s">
        <v>30</v>
      </c>
      <c r="B36">
        <v>14</v>
      </c>
      <c r="C36">
        <v>4.9000000000000004</v>
      </c>
      <c r="D36">
        <v>11.58</v>
      </c>
      <c r="E36">
        <v>15</v>
      </c>
      <c r="F36">
        <v>3</v>
      </c>
      <c r="G36">
        <v>3</v>
      </c>
      <c r="H36" s="13">
        <f>Table2[[#This Row],[完成订单数]]/Table2[[#This Row],[成功抢单数]]</f>
        <v>1</v>
      </c>
      <c r="I36">
        <v>34.6</v>
      </c>
      <c r="J36">
        <v>182.7</v>
      </c>
      <c r="K36" s="14">
        <f>Table2[[#This Row],[订单实际总公里数]]/Table2[[#This Row],[完成订单数]]</f>
        <v>11.533333333333333</v>
      </c>
      <c r="L36" s="12">
        <f>(Table2[[#This Row],[车费收入]]-15*Table2[[#This Row],[完成订单数]]-Table2[[#This Row],[订单实际总公里数]]*2.9)/0.3</f>
        <v>124.53333333333329</v>
      </c>
      <c r="M36" s="14">
        <f>Table2[[#This Row],[车费收入]]/Table2[[#This Row],[完成订单数]]</f>
        <v>60.9</v>
      </c>
      <c r="N36">
        <f>IF(AND(Table2[[#This Row],[平均星级]]&gt;4.7,Table2[[#This Row],[在线时长]]&gt;6),60,0)</f>
        <v>60</v>
      </c>
      <c r="O36">
        <f>IF(AND(Table2[[#This Row],[平均星级]]&gt;4.7,Table2[[#This Row],[完成订单数]]&gt;5),5*Table2[[#This Row],[完成订单数]],0)</f>
        <v>0</v>
      </c>
      <c r="P36" s="12">
        <f>Table2[[#This Row],[车费收入]]/Table2[[#This Row],[在线时长]]</f>
        <v>15.777202072538859</v>
      </c>
      <c r="Q36" s="12">
        <f>IF(AND(Table2[[#This Row],[应答率]]&gt;=0.85,Table2[[#This Row],[完成订单数]]&gt;=10,Table2[[#This Row],[平均星级]]&gt;=4.8),1,0)</f>
        <v>0</v>
      </c>
    </row>
    <row r="37" spans="1:17" x14ac:dyDescent="0.15">
      <c r="A37" t="s">
        <v>30</v>
      </c>
      <c r="B37">
        <v>197</v>
      </c>
      <c r="C37">
        <v>4.9000000000000004</v>
      </c>
      <c r="D37">
        <v>5.75</v>
      </c>
      <c r="E37">
        <v>29</v>
      </c>
      <c r="F37">
        <v>4</v>
      </c>
      <c r="G37">
        <v>4</v>
      </c>
      <c r="H37" s="13">
        <f>Table2[[#This Row],[完成订单数]]/Table2[[#This Row],[成功抢单数]]</f>
        <v>1</v>
      </c>
      <c r="I37">
        <v>11.1</v>
      </c>
      <c r="J37">
        <v>92.3</v>
      </c>
      <c r="K37" s="14">
        <f>Table2[[#This Row],[订单实际总公里数]]/Table2[[#This Row],[完成订单数]]</f>
        <v>2.7749999999999999</v>
      </c>
      <c r="L37" s="12">
        <f>(Table2[[#This Row],[车费收入]]-15*Table2[[#This Row],[完成订单数]]-Table2[[#This Row],[订单实际总公里数]]*2.9)/0.3</f>
        <v>0.36666666666666481</v>
      </c>
      <c r="M37" s="14">
        <f>Table2[[#This Row],[车费收入]]/Table2[[#This Row],[完成订单数]]</f>
        <v>23.074999999999999</v>
      </c>
      <c r="N37">
        <f>IF(AND(Table2[[#This Row],[平均星级]]&gt;4.7,Table2[[#This Row],[在线时长]]&gt;6),60,0)</f>
        <v>0</v>
      </c>
      <c r="O37">
        <f>IF(AND(Table2[[#This Row],[平均星级]]&gt;4.7,Table2[[#This Row],[完成订单数]]&gt;5),5*Table2[[#This Row],[完成订单数]],0)</f>
        <v>0</v>
      </c>
      <c r="P37" s="12">
        <f>Table2[[#This Row],[车费收入]]/Table2[[#This Row],[在线时长]]</f>
        <v>16.052173913043479</v>
      </c>
      <c r="Q37" s="12">
        <f>IF(AND(Table2[[#This Row],[应答率]]&gt;=0.85,Table2[[#This Row],[完成订单数]]&gt;=10,Table2[[#This Row],[平均星级]]&gt;=4.8),1,0)</f>
        <v>0</v>
      </c>
    </row>
    <row r="38" spans="1:17" x14ac:dyDescent="0.15">
      <c r="A38" t="s">
        <v>30</v>
      </c>
      <c r="B38">
        <v>223</v>
      </c>
      <c r="C38">
        <v>5</v>
      </c>
      <c r="D38">
        <v>2.75</v>
      </c>
      <c r="E38">
        <v>5</v>
      </c>
      <c r="F38">
        <v>2</v>
      </c>
      <c r="G38">
        <v>2</v>
      </c>
      <c r="H38" s="13">
        <f>Table2[[#This Row],[完成订单数]]/Table2[[#This Row],[成功抢单数]]</f>
        <v>1</v>
      </c>
      <c r="I38">
        <v>4</v>
      </c>
      <c r="J38">
        <v>44.6</v>
      </c>
      <c r="K38" s="14">
        <f>Table2[[#This Row],[订单实际总公里数]]/Table2[[#This Row],[完成订单数]]</f>
        <v>2</v>
      </c>
      <c r="L38" s="12">
        <f>(Table2[[#This Row],[车费收入]]-15*Table2[[#This Row],[完成订单数]]-Table2[[#This Row],[订单实际总公里数]]*2.9)/0.3</f>
        <v>10.000000000000007</v>
      </c>
      <c r="M38" s="14">
        <f>Table2[[#This Row],[车费收入]]/Table2[[#This Row],[完成订单数]]</f>
        <v>22.3</v>
      </c>
      <c r="N38">
        <f>IF(AND(Table2[[#This Row],[平均星级]]&gt;4.7,Table2[[#This Row],[在线时长]]&gt;6),60,0)</f>
        <v>0</v>
      </c>
      <c r="O38">
        <f>IF(AND(Table2[[#This Row],[平均星级]]&gt;4.7,Table2[[#This Row],[完成订单数]]&gt;5),5*Table2[[#This Row],[完成订单数]],0)</f>
        <v>0</v>
      </c>
      <c r="P38" s="12">
        <f>Table2[[#This Row],[车费收入]]/Table2[[#This Row],[在线时长]]</f>
        <v>16.218181818181819</v>
      </c>
      <c r="Q38" s="12">
        <f>IF(AND(Table2[[#This Row],[应答率]]&gt;=0.85,Table2[[#This Row],[完成订单数]]&gt;=10,Table2[[#This Row],[平均星级]]&gt;=4.8),1,0)</f>
        <v>0</v>
      </c>
    </row>
    <row r="39" spans="1:17" x14ac:dyDescent="0.15">
      <c r="A39" t="s">
        <v>30</v>
      </c>
      <c r="B39">
        <v>172</v>
      </c>
      <c r="C39">
        <v>5</v>
      </c>
      <c r="D39">
        <v>5.1666999999999996</v>
      </c>
      <c r="E39">
        <v>25</v>
      </c>
      <c r="F39">
        <v>5</v>
      </c>
      <c r="G39">
        <v>2</v>
      </c>
      <c r="H39" s="13">
        <f>Table2[[#This Row],[完成订单数]]/Table2[[#This Row],[成功抢单数]]</f>
        <v>0.4</v>
      </c>
      <c r="I39">
        <v>18.5</v>
      </c>
      <c r="J39">
        <v>84.5</v>
      </c>
      <c r="K39" s="14">
        <f>Table2[[#This Row],[订单实际总公里数]]/Table2[[#This Row],[完成订单数]]</f>
        <v>9.25</v>
      </c>
      <c r="L39" s="12">
        <f>(Table2[[#This Row],[车费收入]]-15*Table2[[#This Row],[完成订单数]]-Table2[[#This Row],[订单实际总公里数]]*2.9)/0.3</f>
        <v>2.8333333333333384</v>
      </c>
      <c r="M39" s="14">
        <f>Table2[[#This Row],[车费收入]]/Table2[[#This Row],[完成订单数]]</f>
        <v>42.25</v>
      </c>
      <c r="N39">
        <f>IF(AND(Table2[[#This Row],[平均星级]]&gt;4.7,Table2[[#This Row],[在线时长]]&gt;6),60,0)</f>
        <v>0</v>
      </c>
      <c r="O39">
        <f>IF(AND(Table2[[#This Row],[平均星级]]&gt;4.7,Table2[[#This Row],[完成订单数]]&gt;5),5*Table2[[#This Row],[完成订单数]],0)</f>
        <v>0</v>
      </c>
      <c r="P39" s="12">
        <f>Table2[[#This Row],[车费收入]]/Table2[[#This Row],[在线时长]]</f>
        <v>16.354733195269709</v>
      </c>
      <c r="Q39" s="12">
        <f>IF(AND(Table2[[#This Row],[应答率]]&gt;=0.85,Table2[[#This Row],[完成订单数]]&gt;=10,Table2[[#This Row],[平均星级]]&gt;=4.8),1,0)</f>
        <v>0</v>
      </c>
    </row>
    <row r="40" spans="1:17" x14ac:dyDescent="0.15">
      <c r="A40" t="s">
        <v>30</v>
      </c>
      <c r="B40">
        <v>293</v>
      </c>
      <c r="C40">
        <v>5</v>
      </c>
      <c r="D40">
        <v>6.6666999999999996</v>
      </c>
      <c r="E40">
        <v>65</v>
      </c>
      <c r="F40">
        <v>6</v>
      </c>
      <c r="G40">
        <v>6</v>
      </c>
      <c r="H40" s="13">
        <f>Table2[[#This Row],[完成订单数]]/Table2[[#This Row],[成功抢单数]]</f>
        <v>1</v>
      </c>
      <c r="I40">
        <v>8.6</v>
      </c>
      <c r="J40">
        <v>110.3</v>
      </c>
      <c r="K40" s="14">
        <f>Table2[[#This Row],[订单实际总公里数]]/Table2[[#This Row],[完成订单数]]</f>
        <v>1.4333333333333333</v>
      </c>
      <c r="L40" s="12">
        <f>(Table2[[#This Row],[车费收入]]-15*Table2[[#This Row],[完成订单数]]-Table2[[#This Row],[订单实际总公里数]]*2.9)/0.3</f>
        <v>-15.466666666666669</v>
      </c>
      <c r="M40" s="14">
        <f>Table2[[#This Row],[车费收入]]/Table2[[#This Row],[完成订单数]]</f>
        <v>18.383333333333333</v>
      </c>
      <c r="N40">
        <f>IF(AND(Table2[[#This Row],[平均星级]]&gt;4.7,Table2[[#This Row],[在线时长]]&gt;6),60,0)</f>
        <v>60</v>
      </c>
      <c r="O40">
        <f>IF(AND(Table2[[#This Row],[平均星级]]&gt;4.7,Table2[[#This Row],[完成订单数]]&gt;5),5*Table2[[#This Row],[完成订单数]],0)</f>
        <v>30</v>
      </c>
      <c r="P40" s="12">
        <f>Table2[[#This Row],[车费收入]]/Table2[[#This Row],[在线时长]]</f>
        <v>16.544917275413624</v>
      </c>
      <c r="Q40" s="12">
        <f>IF(AND(Table2[[#This Row],[应答率]]&gt;=0.85,Table2[[#This Row],[完成订单数]]&gt;=10,Table2[[#This Row],[平均星级]]&gt;=4.8),1,0)</f>
        <v>0</v>
      </c>
    </row>
    <row r="41" spans="1:17" x14ac:dyDescent="0.15">
      <c r="A41" t="s">
        <v>30</v>
      </c>
      <c r="B41">
        <v>127</v>
      </c>
      <c r="C41">
        <v>5</v>
      </c>
      <c r="D41">
        <v>8.92</v>
      </c>
      <c r="E41">
        <v>5</v>
      </c>
      <c r="F41">
        <v>2</v>
      </c>
      <c r="G41">
        <v>2</v>
      </c>
      <c r="H41" s="13">
        <f>Table2[[#This Row],[完成订单数]]/Table2[[#This Row],[成功抢单数]]</f>
        <v>1</v>
      </c>
      <c r="I41">
        <v>20.2</v>
      </c>
      <c r="J41">
        <v>156.6</v>
      </c>
      <c r="K41" s="14">
        <f>Table2[[#This Row],[订单实际总公里数]]/Table2[[#This Row],[完成订单数]]</f>
        <v>10.1</v>
      </c>
      <c r="L41" s="12">
        <f>(Table2[[#This Row],[车费收入]]-15*Table2[[#This Row],[完成订单数]]-Table2[[#This Row],[订单实际总公里数]]*2.9)/0.3</f>
        <v>226.73333333333332</v>
      </c>
      <c r="M41" s="14">
        <f>Table2[[#This Row],[车费收入]]/Table2[[#This Row],[完成订单数]]</f>
        <v>78.3</v>
      </c>
      <c r="N41">
        <f>IF(AND(Table2[[#This Row],[平均星级]]&gt;4.7,Table2[[#This Row],[在线时长]]&gt;6),60,0)</f>
        <v>60</v>
      </c>
      <c r="O41">
        <f>IF(AND(Table2[[#This Row],[平均星级]]&gt;4.7,Table2[[#This Row],[完成订单数]]&gt;5),5*Table2[[#This Row],[完成订单数]],0)</f>
        <v>0</v>
      </c>
      <c r="P41" s="12">
        <f>Table2[[#This Row],[车费收入]]/Table2[[#This Row],[在线时长]]</f>
        <v>17.556053811659194</v>
      </c>
      <c r="Q41" s="12">
        <f>IF(AND(Table2[[#This Row],[应答率]]&gt;=0.85,Table2[[#This Row],[完成订单数]]&gt;=10,Table2[[#This Row],[平均星级]]&gt;=4.8),1,0)</f>
        <v>0</v>
      </c>
    </row>
    <row r="42" spans="1:17" x14ac:dyDescent="0.15">
      <c r="A42" t="s">
        <v>30</v>
      </c>
      <c r="B42">
        <v>119</v>
      </c>
      <c r="C42">
        <v>4.4000000000000004</v>
      </c>
      <c r="D42">
        <v>14.17</v>
      </c>
      <c r="E42">
        <v>26</v>
      </c>
      <c r="F42">
        <v>9</v>
      </c>
      <c r="G42">
        <v>7</v>
      </c>
      <c r="H42" s="13">
        <f>Table2[[#This Row],[完成订单数]]/Table2[[#This Row],[成功抢单数]]</f>
        <v>0.77777777777777779</v>
      </c>
      <c r="I42">
        <v>41.9</v>
      </c>
      <c r="J42">
        <v>253.4</v>
      </c>
      <c r="K42" s="14">
        <f>Table2[[#This Row],[订单实际总公里数]]/Table2[[#This Row],[完成订单数]]</f>
        <v>5.9857142857142858</v>
      </c>
      <c r="L42" s="12">
        <f>(Table2[[#This Row],[车费收入]]-15*Table2[[#This Row],[完成订单数]]-Table2[[#This Row],[订单实际总公里数]]*2.9)/0.3</f>
        <v>89.633333333333383</v>
      </c>
      <c r="M42" s="14">
        <f>Table2[[#This Row],[车费收入]]/Table2[[#This Row],[完成订单数]]</f>
        <v>36.200000000000003</v>
      </c>
      <c r="N42">
        <f>IF(AND(Table2[[#This Row],[平均星级]]&gt;4.7,Table2[[#This Row],[在线时长]]&gt;6),60,0)</f>
        <v>0</v>
      </c>
      <c r="O42">
        <f>IF(AND(Table2[[#This Row],[平均星级]]&gt;4.7,Table2[[#This Row],[完成订单数]]&gt;5),5*Table2[[#This Row],[完成订单数]],0)</f>
        <v>0</v>
      </c>
      <c r="P42" s="12">
        <f>Table2[[#This Row],[车费收入]]/Table2[[#This Row],[在线时长]]</f>
        <v>17.882851093860268</v>
      </c>
      <c r="Q42" s="12">
        <f>IF(AND(Table2[[#This Row],[应答率]]&gt;=0.85,Table2[[#This Row],[完成订单数]]&gt;=10,Table2[[#This Row],[平均星级]]&gt;=4.8),1,0)</f>
        <v>0</v>
      </c>
    </row>
    <row r="43" spans="1:17" x14ac:dyDescent="0.15">
      <c r="A43" t="s">
        <v>30</v>
      </c>
      <c r="B43">
        <v>242</v>
      </c>
      <c r="C43">
        <v>5</v>
      </c>
      <c r="D43">
        <v>5.8333000000000004</v>
      </c>
      <c r="E43">
        <v>24</v>
      </c>
      <c r="F43">
        <v>5</v>
      </c>
      <c r="G43">
        <v>5</v>
      </c>
      <c r="H43" s="13">
        <f>Table2[[#This Row],[完成订单数]]/Table2[[#This Row],[成功抢单数]]</f>
        <v>1</v>
      </c>
      <c r="I43">
        <v>13.6</v>
      </c>
      <c r="J43">
        <v>104.9</v>
      </c>
      <c r="K43" s="14">
        <f>Table2[[#This Row],[订单实际总公里数]]/Table2[[#This Row],[完成订单数]]</f>
        <v>2.7199999999999998</v>
      </c>
      <c r="L43" s="12">
        <f>(Table2[[#This Row],[车费收入]]-15*Table2[[#This Row],[完成订单数]]-Table2[[#This Row],[订单实际总公里数]]*2.9)/0.3</f>
        <v>-31.799999999999976</v>
      </c>
      <c r="M43" s="14">
        <f>Table2[[#This Row],[车费收入]]/Table2[[#This Row],[完成订单数]]</f>
        <v>20.98</v>
      </c>
      <c r="N43">
        <f>IF(AND(Table2[[#This Row],[平均星级]]&gt;4.7,Table2[[#This Row],[在线时长]]&gt;6),60,0)</f>
        <v>0</v>
      </c>
      <c r="O43">
        <f>IF(AND(Table2[[#This Row],[平均星级]]&gt;4.7,Table2[[#This Row],[完成订单数]]&gt;5),5*Table2[[#This Row],[完成订单数]],0)</f>
        <v>0</v>
      </c>
      <c r="P43" s="12">
        <f>Table2[[#This Row],[车费收入]]/Table2[[#This Row],[在线时长]]</f>
        <v>17.982959902628014</v>
      </c>
      <c r="Q43" s="12">
        <f>IF(AND(Table2[[#This Row],[应答率]]&gt;=0.85,Table2[[#This Row],[完成订单数]]&gt;=10,Table2[[#This Row],[平均星级]]&gt;=4.8),1,0)</f>
        <v>0</v>
      </c>
    </row>
    <row r="44" spans="1:17" x14ac:dyDescent="0.15">
      <c r="A44" t="s">
        <v>30</v>
      </c>
      <c r="B44">
        <v>113</v>
      </c>
      <c r="C44">
        <v>5</v>
      </c>
      <c r="D44">
        <v>17.25</v>
      </c>
      <c r="E44">
        <v>12</v>
      </c>
      <c r="F44">
        <v>4</v>
      </c>
      <c r="G44">
        <v>4</v>
      </c>
      <c r="H44" s="13">
        <f>Table2[[#This Row],[完成订单数]]/Table2[[#This Row],[成功抢单数]]</f>
        <v>1</v>
      </c>
      <c r="I44">
        <v>47.4</v>
      </c>
      <c r="J44">
        <v>312.5</v>
      </c>
      <c r="K44" s="14">
        <f>Table2[[#This Row],[订单实际总公里数]]/Table2[[#This Row],[完成订单数]]</f>
        <v>11.85</v>
      </c>
      <c r="L44" s="12">
        <f>(Table2[[#This Row],[车费收入]]-15*Table2[[#This Row],[完成订单数]]-Table2[[#This Row],[订单实际总公里数]]*2.9)/0.3</f>
        <v>383.46666666666675</v>
      </c>
      <c r="M44" s="14">
        <f>Table2[[#This Row],[车费收入]]/Table2[[#This Row],[完成订单数]]</f>
        <v>78.125</v>
      </c>
      <c r="N44">
        <f>IF(AND(Table2[[#This Row],[平均星级]]&gt;4.7,Table2[[#This Row],[在线时长]]&gt;6),60,0)</f>
        <v>60</v>
      </c>
      <c r="O44">
        <f>IF(AND(Table2[[#This Row],[平均星级]]&gt;4.7,Table2[[#This Row],[完成订单数]]&gt;5),5*Table2[[#This Row],[完成订单数]],0)</f>
        <v>0</v>
      </c>
      <c r="P44" s="12">
        <f>Table2[[#This Row],[车费收入]]/Table2[[#This Row],[在线时长]]</f>
        <v>18.115942028985508</v>
      </c>
      <c r="Q44" s="12">
        <f>IF(AND(Table2[[#This Row],[应答率]]&gt;=0.85,Table2[[#This Row],[完成订单数]]&gt;=10,Table2[[#This Row],[平均星级]]&gt;=4.8),1,0)</f>
        <v>0</v>
      </c>
    </row>
    <row r="45" spans="1:17" x14ac:dyDescent="0.15">
      <c r="A45" t="s">
        <v>30</v>
      </c>
      <c r="B45">
        <v>173</v>
      </c>
      <c r="C45">
        <v>4.8</v>
      </c>
      <c r="D45">
        <v>4.6666999999999996</v>
      </c>
      <c r="E45">
        <v>7</v>
      </c>
      <c r="F45">
        <v>2</v>
      </c>
      <c r="G45">
        <v>2</v>
      </c>
      <c r="H45" s="13">
        <f>Table2[[#This Row],[完成订单数]]/Table2[[#This Row],[成功抢单数]]</f>
        <v>1</v>
      </c>
      <c r="I45">
        <v>12.6</v>
      </c>
      <c r="J45">
        <v>84.6</v>
      </c>
      <c r="K45" s="14">
        <f>Table2[[#This Row],[订单实际总公里数]]/Table2[[#This Row],[完成订单数]]</f>
        <v>6.3</v>
      </c>
      <c r="L45" s="12">
        <f>(Table2[[#This Row],[车费收入]]-15*Table2[[#This Row],[完成订单数]]-Table2[[#This Row],[订单实际总公里数]]*2.9)/0.3</f>
        <v>60.199999999999989</v>
      </c>
      <c r="M45" s="14">
        <f>Table2[[#This Row],[车费收入]]/Table2[[#This Row],[完成订单数]]</f>
        <v>42.3</v>
      </c>
      <c r="N45">
        <f>IF(AND(Table2[[#This Row],[平均星级]]&gt;4.7,Table2[[#This Row],[在线时长]]&gt;6),60,0)</f>
        <v>0</v>
      </c>
      <c r="O45">
        <f>IF(AND(Table2[[#This Row],[平均星级]]&gt;4.7,Table2[[#This Row],[完成订单数]]&gt;5),5*Table2[[#This Row],[完成订单数]],0)</f>
        <v>0</v>
      </c>
      <c r="P45" s="12">
        <f>Table2[[#This Row],[车费收入]]/Table2[[#This Row],[在线时长]]</f>
        <v>18.12844193970043</v>
      </c>
      <c r="Q45" s="12">
        <f>IF(AND(Table2[[#This Row],[应答率]]&gt;=0.85,Table2[[#This Row],[完成订单数]]&gt;=10,Table2[[#This Row],[平均星级]]&gt;=4.8),1,0)</f>
        <v>0</v>
      </c>
    </row>
    <row r="46" spans="1:17" x14ac:dyDescent="0.15">
      <c r="A46" t="s">
        <v>30</v>
      </c>
      <c r="B46">
        <v>58</v>
      </c>
      <c r="C46">
        <v>5</v>
      </c>
      <c r="D46">
        <v>12.33</v>
      </c>
      <c r="E46">
        <v>69</v>
      </c>
      <c r="F46">
        <v>5</v>
      </c>
      <c r="G46">
        <v>4</v>
      </c>
      <c r="H46" s="13">
        <f>Table2[[#This Row],[完成订单数]]/Table2[[#This Row],[成功抢单数]]</f>
        <v>0.8</v>
      </c>
      <c r="I46">
        <v>39.299999999999997</v>
      </c>
      <c r="J46">
        <v>225.1</v>
      </c>
      <c r="K46" s="14">
        <f>Table2[[#This Row],[订单实际总公里数]]/Table2[[#This Row],[完成订单数]]</f>
        <v>9.8249999999999993</v>
      </c>
      <c r="L46" s="12">
        <f>(Table2[[#This Row],[车费收入]]-15*Table2[[#This Row],[完成订单数]]-Table2[[#This Row],[订单实际总公里数]]*2.9)/0.3</f>
        <v>170.43333333333337</v>
      </c>
      <c r="M46" s="14">
        <f>Table2[[#This Row],[车费收入]]/Table2[[#This Row],[完成订单数]]</f>
        <v>56.274999999999999</v>
      </c>
      <c r="N46">
        <f>IF(AND(Table2[[#This Row],[平均星级]]&gt;4.7,Table2[[#This Row],[在线时长]]&gt;6),60,0)</f>
        <v>60</v>
      </c>
      <c r="O46">
        <f>IF(AND(Table2[[#This Row],[平均星级]]&gt;4.7,Table2[[#This Row],[完成订单数]]&gt;5),5*Table2[[#This Row],[完成订单数]],0)</f>
        <v>0</v>
      </c>
      <c r="P46" s="12">
        <f>Table2[[#This Row],[车费收入]]/Table2[[#This Row],[在线时长]]</f>
        <v>18.256285482562856</v>
      </c>
      <c r="Q46" s="12">
        <f>IF(AND(Table2[[#This Row],[应答率]]&gt;=0.85,Table2[[#This Row],[完成订单数]]&gt;=10,Table2[[#This Row],[平均星级]]&gt;=4.8),1,0)</f>
        <v>0</v>
      </c>
    </row>
    <row r="47" spans="1:17" x14ac:dyDescent="0.15">
      <c r="A47" t="s">
        <v>30</v>
      </c>
      <c r="B47">
        <v>136</v>
      </c>
      <c r="C47">
        <v>4.7</v>
      </c>
      <c r="D47">
        <v>7.4166999999999996</v>
      </c>
      <c r="E47">
        <v>111</v>
      </c>
      <c r="F47">
        <v>7</v>
      </c>
      <c r="G47">
        <v>7</v>
      </c>
      <c r="H47" s="13">
        <f>Table2[[#This Row],[完成订单数]]/Table2[[#This Row],[成功抢单数]]</f>
        <v>1</v>
      </c>
      <c r="I47">
        <v>36.6</v>
      </c>
      <c r="J47">
        <v>150.4</v>
      </c>
      <c r="K47" s="14">
        <f>Table2[[#This Row],[订单实际总公里数]]/Table2[[#This Row],[完成订单数]]</f>
        <v>5.2285714285714286</v>
      </c>
      <c r="L47" s="12">
        <f>(Table2[[#This Row],[车费收入]]-15*Table2[[#This Row],[完成订单数]]-Table2[[#This Row],[订单实际总公里数]]*2.9)/0.3</f>
        <v>-202.46666666666667</v>
      </c>
      <c r="M47" s="14">
        <f>Table2[[#This Row],[车费收入]]/Table2[[#This Row],[完成订单数]]</f>
        <v>21.485714285714288</v>
      </c>
      <c r="N47">
        <f>IF(AND(Table2[[#This Row],[平均星级]]&gt;4.7,Table2[[#This Row],[在线时长]]&gt;6),60,0)</f>
        <v>0</v>
      </c>
      <c r="O47">
        <f>IF(AND(Table2[[#This Row],[平均星级]]&gt;4.7,Table2[[#This Row],[完成订单数]]&gt;5),5*Table2[[#This Row],[完成订单数]],0)</f>
        <v>0</v>
      </c>
      <c r="P47" s="12">
        <f>Table2[[#This Row],[车费收入]]/Table2[[#This Row],[在线时长]]</f>
        <v>20.278560545795301</v>
      </c>
      <c r="Q47" s="12">
        <f>IF(AND(Table2[[#This Row],[应答率]]&gt;=0.85,Table2[[#This Row],[完成订单数]]&gt;=10,Table2[[#This Row],[平均星级]]&gt;=4.8),1,0)</f>
        <v>0</v>
      </c>
    </row>
    <row r="48" spans="1:17" x14ac:dyDescent="0.15">
      <c r="A48" t="s">
        <v>30</v>
      </c>
      <c r="B48">
        <v>49</v>
      </c>
      <c r="C48">
        <v>5</v>
      </c>
      <c r="D48">
        <v>18.329999999999998</v>
      </c>
      <c r="E48">
        <v>35</v>
      </c>
      <c r="F48">
        <v>13</v>
      </c>
      <c r="G48">
        <v>12</v>
      </c>
      <c r="H48" s="13">
        <f>Table2[[#This Row],[完成订单数]]/Table2[[#This Row],[成功抢单数]]</f>
        <v>0.92307692307692313</v>
      </c>
      <c r="I48">
        <v>59.9</v>
      </c>
      <c r="J48">
        <v>377.5</v>
      </c>
      <c r="K48" s="14">
        <f>Table2[[#This Row],[订单实际总公里数]]/Table2[[#This Row],[完成订单数]]</f>
        <v>4.9916666666666663</v>
      </c>
      <c r="L48" s="12">
        <f>(Table2[[#This Row],[车费收入]]-15*Table2[[#This Row],[完成订单数]]-Table2[[#This Row],[订单实际总公里数]]*2.9)/0.3</f>
        <v>79.300000000000068</v>
      </c>
      <c r="M48" s="14">
        <f>Table2[[#This Row],[车费收入]]/Table2[[#This Row],[完成订单数]]</f>
        <v>31.458333333333332</v>
      </c>
      <c r="N48">
        <f>IF(AND(Table2[[#This Row],[平均星级]]&gt;4.7,Table2[[#This Row],[在线时长]]&gt;6),60,0)</f>
        <v>60</v>
      </c>
      <c r="O48">
        <f>IF(AND(Table2[[#This Row],[平均星级]]&gt;4.7,Table2[[#This Row],[完成订单数]]&gt;5),5*Table2[[#This Row],[完成订单数]],0)</f>
        <v>60</v>
      </c>
      <c r="P48" s="12">
        <f>Table2[[#This Row],[车费收入]]/Table2[[#This Row],[在线时长]]</f>
        <v>20.594653573376981</v>
      </c>
      <c r="Q48" s="12">
        <f>IF(AND(Table2[[#This Row],[应答率]]&gt;=0.85,Table2[[#This Row],[完成订单数]]&gt;=10,Table2[[#This Row],[平均星级]]&gt;=4.8),1,0)</f>
        <v>1</v>
      </c>
    </row>
    <row r="49" spans="1:17" x14ac:dyDescent="0.15">
      <c r="A49" t="s">
        <v>30</v>
      </c>
      <c r="B49">
        <v>289</v>
      </c>
      <c r="C49">
        <v>5</v>
      </c>
      <c r="D49">
        <v>8.3332999999999995</v>
      </c>
      <c r="E49">
        <v>36</v>
      </c>
      <c r="F49">
        <v>2</v>
      </c>
      <c r="G49">
        <v>4</v>
      </c>
      <c r="H49" s="13">
        <f>Table2[[#This Row],[完成订单数]]/Table2[[#This Row],[成功抢单数]]</f>
        <v>2</v>
      </c>
      <c r="I49">
        <v>29</v>
      </c>
      <c r="J49">
        <v>174.1</v>
      </c>
      <c r="K49" s="14">
        <f>Table2[[#This Row],[订单实际总公里数]]/Table2[[#This Row],[完成订单数]]</f>
        <v>7.25</v>
      </c>
      <c r="L49" s="12">
        <f>(Table2[[#This Row],[车费收入]]-15*Table2[[#This Row],[完成订单数]]-Table2[[#This Row],[订单实际总公里数]]*2.9)/0.3</f>
        <v>100</v>
      </c>
      <c r="M49" s="14">
        <f>Table2[[#This Row],[车费收入]]/Table2[[#This Row],[完成订单数]]</f>
        <v>43.524999999999999</v>
      </c>
      <c r="N49">
        <f>IF(AND(Table2[[#This Row],[平均星级]]&gt;4.7,Table2[[#This Row],[在线时长]]&gt;6),60,0)</f>
        <v>60</v>
      </c>
      <c r="O49">
        <f>IF(AND(Table2[[#This Row],[平均星级]]&gt;4.7,Table2[[#This Row],[完成订单数]]&gt;5),5*Table2[[#This Row],[完成订单数]],0)</f>
        <v>0</v>
      </c>
      <c r="P49" s="12">
        <f>Table2[[#This Row],[车费收入]]/Table2[[#This Row],[在线时长]]</f>
        <v>20.892083568334275</v>
      </c>
      <c r="Q49" s="12">
        <f>IF(AND(Table2[[#This Row],[应答率]]&gt;=0.85,Table2[[#This Row],[完成订单数]]&gt;=10,Table2[[#This Row],[平均星级]]&gt;=4.8),1,0)</f>
        <v>0</v>
      </c>
    </row>
    <row r="50" spans="1:17" x14ac:dyDescent="0.15">
      <c r="A50" t="s">
        <v>30</v>
      </c>
      <c r="B50">
        <v>25</v>
      </c>
      <c r="C50">
        <v>4.9000000000000004</v>
      </c>
      <c r="D50">
        <v>11</v>
      </c>
      <c r="E50">
        <v>69</v>
      </c>
      <c r="F50">
        <v>5</v>
      </c>
      <c r="G50">
        <v>6</v>
      </c>
      <c r="H50" s="13">
        <f>Table2[[#This Row],[完成订单数]]/Table2[[#This Row],[成功抢单数]]</f>
        <v>1.2</v>
      </c>
      <c r="I50">
        <v>40.1</v>
      </c>
      <c r="J50">
        <v>233.8</v>
      </c>
      <c r="K50" s="14">
        <f>Table2[[#This Row],[订单实际总公里数]]/Table2[[#This Row],[完成订单数]]</f>
        <v>6.6833333333333336</v>
      </c>
      <c r="L50" s="12">
        <f>(Table2[[#This Row],[车费收入]]-15*Table2[[#This Row],[完成订单数]]-Table2[[#This Row],[订单实际总公里数]]*2.9)/0.3</f>
        <v>91.700000000000017</v>
      </c>
      <c r="M50" s="14">
        <f>Table2[[#This Row],[车费收入]]/Table2[[#This Row],[完成订单数]]</f>
        <v>38.966666666666669</v>
      </c>
      <c r="N50">
        <f>IF(AND(Table2[[#This Row],[平均星级]]&gt;4.7,Table2[[#This Row],[在线时长]]&gt;6),60,0)</f>
        <v>60</v>
      </c>
      <c r="O50">
        <f>IF(AND(Table2[[#This Row],[平均星级]]&gt;4.7,Table2[[#This Row],[完成订单数]]&gt;5),5*Table2[[#This Row],[完成订单数]],0)</f>
        <v>30</v>
      </c>
      <c r="P50" s="12">
        <f>Table2[[#This Row],[车费收入]]/Table2[[#This Row],[在线时长]]</f>
        <v>21.254545454545454</v>
      </c>
      <c r="Q50" s="12">
        <f>IF(AND(Table2[[#This Row],[应答率]]&gt;=0.85,Table2[[#This Row],[完成订单数]]&gt;=10,Table2[[#This Row],[平均星级]]&gt;=4.8),1,0)</f>
        <v>0</v>
      </c>
    </row>
    <row r="51" spans="1:17" x14ac:dyDescent="0.15">
      <c r="A51" t="s">
        <v>30</v>
      </c>
      <c r="B51">
        <v>129</v>
      </c>
      <c r="C51">
        <v>5</v>
      </c>
      <c r="D51">
        <v>6.83</v>
      </c>
      <c r="E51">
        <v>13</v>
      </c>
      <c r="F51">
        <v>4</v>
      </c>
      <c r="G51">
        <v>2</v>
      </c>
      <c r="H51" s="13">
        <f>Table2[[#This Row],[完成订单数]]/Table2[[#This Row],[成功抢单数]]</f>
        <v>0.5</v>
      </c>
      <c r="I51">
        <v>28.8</v>
      </c>
      <c r="J51">
        <v>145.9</v>
      </c>
      <c r="K51" s="14">
        <f>Table2[[#This Row],[订单实际总公里数]]/Table2[[#This Row],[完成订单数]]</f>
        <v>14.4</v>
      </c>
      <c r="L51" s="12">
        <f>(Table2[[#This Row],[车费收入]]-15*Table2[[#This Row],[完成订单数]]-Table2[[#This Row],[订单实际总公里数]]*2.9)/0.3</f>
        <v>107.93333333333337</v>
      </c>
      <c r="M51" s="14">
        <f>Table2[[#This Row],[车费收入]]/Table2[[#This Row],[完成订单数]]</f>
        <v>72.95</v>
      </c>
      <c r="N51">
        <f>IF(AND(Table2[[#This Row],[平均星级]]&gt;4.7,Table2[[#This Row],[在线时长]]&gt;6),60,0)</f>
        <v>60</v>
      </c>
      <c r="O51">
        <f>IF(AND(Table2[[#This Row],[平均星级]]&gt;4.7,Table2[[#This Row],[完成订单数]]&gt;5),5*Table2[[#This Row],[完成订单数]],0)</f>
        <v>0</v>
      </c>
      <c r="P51" s="12">
        <f>Table2[[#This Row],[车费收入]]/Table2[[#This Row],[在线时长]]</f>
        <v>21.36163982430454</v>
      </c>
      <c r="Q51" s="12">
        <f>IF(AND(Table2[[#This Row],[应答率]]&gt;=0.85,Table2[[#This Row],[完成订单数]]&gt;=10,Table2[[#This Row],[平均星级]]&gt;=4.8),1,0)</f>
        <v>0</v>
      </c>
    </row>
    <row r="52" spans="1:17" x14ac:dyDescent="0.15">
      <c r="A52" t="s">
        <v>30</v>
      </c>
      <c r="B52">
        <v>200</v>
      </c>
      <c r="C52">
        <v>5</v>
      </c>
      <c r="D52">
        <v>8.8332999999999995</v>
      </c>
      <c r="E52">
        <v>53</v>
      </c>
      <c r="F52">
        <v>12</v>
      </c>
      <c r="G52">
        <v>3</v>
      </c>
      <c r="H52" s="13">
        <f>Table2[[#This Row],[完成订单数]]/Table2[[#This Row],[成功抢单数]]</f>
        <v>0.25</v>
      </c>
      <c r="I52">
        <v>40.1</v>
      </c>
      <c r="J52">
        <v>197.8</v>
      </c>
      <c r="K52" s="14">
        <f>Table2[[#This Row],[订单实际总公里数]]/Table2[[#This Row],[完成订单数]]</f>
        <v>13.366666666666667</v>
      </c>
      <c r="L52" s="12">
        <f>(Table2[[#This Row],[车费收入]]-15*Table2[[#This Row],[完成订单数]]-Table2[[#This Row],[订单实际总公里数]]*2.9)/0.3</f>
        <v>121.70000000000002</v>
      </c>
      <c r="M52" s="14">
        <f>Table2[[#This Row],[车费收入]]/Table2[[#This Row],[完成订单数]]</f>
        <v>65.933333333333337</v>
      </c>
      <c r="N52">
        <f>IF(AND(Table2[[#This Row],[平均星级]]&gt;4.7,Table2[[#This Row],[在线时长]]&gt;6),60,0)</f>
        <v>60</v>
      </c>
      <c r="O52">
        <f>IF(AND(Table2[[#This Row],[平均星级]]&gt;4.7,Table2[[#This Row],[完成订单数]]&gt;5),5*Table2[[#This Row],[完成订单数]],0)</f>
        <v>0</v>
      </c>
      <c r="P52" s="12">
        <f>Table2[[#This Row],[车费收入]]/Table2[[#This Row],[在线时长]]</f>
        <v>22.392537330329549</v>
      </c>
      <c r="Q52" s="12">
        <f>IF(AND(Table2[[#This Row],[应答率]]&gt;=0.85,Table2[[#This Row],[完成订单数]]&gt;=10,Table2[[#This Row],[平均星级]]&gt;=4.8),1,0)</f>
        <v>0</v>
      </c>
    </row>
    <row r="53" spans="1:17" x14ac:dyDescent="0.15">
      <c r="A53" t="s">
        <v>30</v>
      </c>
      <c r="B53">
        <v>23</v>
      </c>
      <c r="C53">
        <v>5</v>
      </c>
      <c r="D53">
        <v>11.58</v>
      </c>
      <c r="E53">
        <v>13</v>
      </c>
      <c r="F53">
        <v>7</v>
      </c>
      <c r="G53">
        <v>6</v>
      </c>
      <c r="H53" s="13">
        <f>Table2[[#This Row],[完成订单数]]/Table2[[#This Row],[成功抢单数]]</f>
        <v>0.8571428571428571</v>
      </c>
      <c r="I53">
        <v>49.2</v>
      </c>
      <c r="J53">
        <v>261.10000000000002</v>
      </c>
      <c r="K53" s="14">
        <f>Table2[[#This Row],[订单实际总公里数]]/Table2[[#This Row],[完成订单数]]</f>
        <v>8.2000000000000011</v>
      </c>
      <c r="L53" s="12">
        <f>(Table2[[#This Row],[车费收入]]-15*Table2[[#This Row],[完成订单数]]-Table2[[#This Row],[订单实际总公里数]]*2.9)/0.3</f>
        <v>94.733333333333391</v>
      </c>
      <c r="M53" s="14">
        <f>Table2[[#This Row],[车费收入]]/Table2[[#This Row],[完成订单数]]</f>
        <v>43.516666666666673</v>
      </c>
      <c r="N53">
        <f>IF(AND(Table2[[#This Row],[平均星级]]&gt;4.7,Table2[[#This Row],[在线时长]]&gt;6),60,0)</f>
        <v>60</v>
      </c>
      <c r="O53">
        <f>IF(AND(Table2[[#This Row],[平均星级]]&gt;4.7,Table2[[#This Row],[完成订单数]]&gt;5),5*Table2[[#This Row],[完成订单数]],0)</f>
        <v>30</v>
      </c>
      <c r="P53" s="12">
        <f>Table2[[#This Row],[车费收入]]/Table2[[#This Row],[在线时长]]</f>
        <v>22.547495682210709</v>
      </c>
      <c r="Q53" s="12">
        <f>IF(AND(Table2[[#This Row],[应答率]]&gt;=0.85,Table2[[#This Row],[完成订单数]]&gt;=10,Table2[[#This Row],[平均星级]]&gt;=4.8),1,0)</f>
        <v>0</v>
      </c>
    </row>
    <row r="54" spans="1:17" x14ac:dyDescent="0.15">
      <c r="A54" t="s">
        <v>30</v>
      </c>
      <c r="B54">
        <v>169</v>
      </c>
      <c r="C54">
        <v>4.5999999999999996</v>
      </c>
      <c r="D54">
        <v>3</v>
      </c>
      <c r="E54">
        <v>26</v>
      </c>
      <c r="F54">
        <v>2</v>
      </c>
      <c r="G54">
        <v>2</v>
      </c>
      <c r="H54" s="13">
        <f>Table2[[#This Row],[完成订单数]]/Table2[[#This Row],[成功抢单数]]</f>
        <v>1</v>
      </c>
      <c r="I54">
        <v>13.4</v>
      </c>
      <c r="J54">
        <v>68.900000000000006</v>
      </c>
      <c r="K54" s="14">
        <f>Table2[[#This Row],[订单实际总公里数]]/Table2[[#This Row],[完成订单数]]</f>
        <v>6.7</v>
      </c>
      <c r="L54" s="12">
        <f>(Table2[[#This Row],[车费收入]]-15*Table2[[#This Row],[完成订单数]]-Table2[[#This Row],[订单实际总公里数]]*2.9)/0.3</f>
        <v>0.13333333333335418</v>
      </c>
      <c r="M54" s="14">
        <f>Table2[[#This Row],[车费收入]]/Table2[[#This Row],[完成订单数]]</f>
        <v>34.450000000000003</v>
      </c>
      <c r="N54">
        <f>IF(AND(Table2[[#This Row],[平均星级]]&gt;4.7,Table2[[#This Row],[在线时长]]&gt;6),60,0)</f>
        <v>0</v>
      </c>
      <c r="O54">
        <f>IF(AND(Table2[[#This Row],[平均星级]]&gt;4.7,Table2[[#This Row],[完成订单数]]&gt;5),5*Table2[[#This Row],[完成订单数]],0)</f>
        <v>0</v>
      </c>
      <c r="P54" s="12">
        <f>Table2[[#This Row],[车费收入]]/Table2[[#This Row],[在线时长]]</f>
        <v>22.966666666666669</v>
      </c>
      <c r="Q54" s="12">
        <f>IF(AND(Table2[[#This Row],[应答率]]&gt;=0.85,Table2[[#This Row],[完成订单数]]&gt;=10,Table2[[#This Row],[平均星级]]&gt;=4.8),1,0)</f>
        <v>0</v>
      </c>
    </row>
    <row r="55" spans="1:17" x14ac:dyDescent="0.15">
      <c r="A55" t="s">
        <v>30</v>
      </c>
      <c r="B55">
        <v>128</v>
      </c>
      <c r="C55">
        <v>4.9000000000000004</v>
      </c>
      <c r="D55">
        <v>14.17</v>
      </c>
      <c r="E55">
        <v>170</v>
      </c>
      <c r="F55">
        <v>10</v>
      </c>
      <c r="G55">
        <v>9</v>
      </c>
      <c r="H55" s="13">
        <f>Table2[[#This Row],[完成订单数]]/Table2[[#This Row],[成功抢单数]]</f>
        <v>0.9</v>
      </c>
      <c r="I55">
        <v>59.3</v>
      </c>
      <c r="J55">
        <v>337.9</v>
      </c>
      <c r="K55" s="14">
        <f>Table2[[#This Row],[订单实际总公里数]]/Table2[[#This Row],[完成订单数]]</f>
        <v>6.5888888888888886</v>
      </c>
      <c r="L55" s="12">
        <f>(Table2[[#This Row],[车费收入]]-15*Table2[[#This Row],[完成订单数]]-Table2[[#This Row],[订单实际总公里数]]*2.9)/0.3</f>
        <v>103.09999999999994</v>
      </c>
      <c r="M55" s="14">
        <f>Table2[[#This Row],[车费收入]]/Table2[[#This Row],[完成订单数]]</f>
        <v>37.544444444444444</v>
      </c>
      <c r="N55">
        <f>IF(AND(Table2[[#This Row],[平均星级]]&gt;4.7,Table2[[#This Row],[在线时长]]&gt;6),60,0)</f>
        <v>60</v>
      </c>
      <c r="O55">
        <f>IF(AND(Table2[[#This Row],[平均星级]]&gt;4.7,Table2[[#This Row],[完成订单数]]&gt;5),5*Table2[[#This Row],[完成订单数]],0)</f>
        <v>45</v>
      </c>
      <c r="P55" s="12">
        <f>Table2[[#This Row],[车费收入]]/Table2[[#This Row],[在线时长]]</f>
        <v>23.846153846153843</v>
      </c>
      <c r="Q55" s="12">
        <f>IF(AND(Table2[[#This Row],[应答率]]&gt;=0.85,Table2[[#This Row],[完成订单数]]&gt;=10,Table2[[#This Row],[平均星级]]&gt;=4.8),1,0)</f>
        <v>0</v>
      </c>
    </row>
    <row r="56" spans="1:17" x14ac:dyDescent="0.15">
      <c r="A56" t="s">
        <v>30</v>
      </c>
      <c r="B56">
        <v>244</v>
      </c>
      <c r="C56">
        <v>4.9000000000000004</v>
      </c>
      <c r="D56">
        <v>5.5</v>
      </c>
      <c r="E56">
        <v>12</v>
      </c>
      <c r="F56">
        <v>3</v>
      </c>
      <c r="G56">
        <v>3</v>
      </c>
      <c r="H56" s="13">
        <f>Table2[[#This Row],[完成订单数]]/Table2[[#This Row],[成功抢单数]]</f>
        <v>1</v>
      </c>
      <c r="I56">
        <v>19.399999999999999</v>
      </c>
      <c r="J56">
        <v>131.30000000000001</v>
      </c>
      <c r="K56" s="14">
        <f>Table2[[#This Row],[订单实际总公里数]]/Table2[[#This Row],[完成订单数]]</f>
        <v>6.4666666666666659</v>
      </c>
      <c r="L56" s="12">
        <f>(Table2[[#This Row],[车费收入]]-15*Table2[[#This Row],[完成订单数]]-Table2[[#This Row],[订单实际总公里数]]*2.9)/0.3</f>
        <v>100.13333333333341</v>
      </c>
      <c r="M56" s="14">
        <f>Table2[[#This Row],[车费收入]]/Table2[[#This Row],[完成订单数]]</f>
        <v>43.766666666666673</v>
      </c>
      <c r="N56">
        <f>IF(AND(Table2[[#This Row],[平均星级]]&gt;4.7,Table2[[#This Row],[在线时长]]&gt;6),60,0)</f>
        <v>0</v>
      </c>
      <c r="O56">
        <f>IF(AND(Table2[[#This Row],[平均星级]]&gt;4.7,Table2[[#This Row],[完成订单数]]&gt;5),5*Table2[[#This Row],[完成订单数]],0)</f>
        <v>0</v>
      </c>
      <c r="P56" s="12">
        <f>Table2[[#This Row],[车费收入]]/Table2[[#This Row],[在线时长]]</f>
        <v>23.872727272727275</v>
      </c>
      <c r="Q56" s="12">
        <f>IF(AND(Table2[[#This Row],[应答率]]&gt;=0.85,Table2[[#This Row],[完成订单数]]&gt;=10,Table2[[#This Row],[平均星级]]&gt;=4.8),1,0)</f>
        <v>0</v>
      </c>
    </row>
    <row r="57" spans="1:17" x14ac:dyDescent="0.15">
      <c r="A57" t="s">
        <v>30</v>
      </c>
      <c r="B57">
        <v>69</v>
      </c>
      <c r="C57">
        <v>5</v>
      </c>
      <c r="D57">
        <v>8</v>
      </c>
      <c r="E57">
        <v>14</v>
      </c>
      <c r="F57">
        <v>5</v>
      </c>
      <c r="G57">
        <v>4</v>
      </c>
      <c r="H57" s="13">
        <f>Table2[[#This Row],[完成订单数]]/Table2[[#This Row],[成功抢单数]]</f>
        <v>0.8</v>
      </c>
      <c r="I57">
        <v>31.6</v>
      </c>
      <c r="J57">
        <v>192.79999999999899</v>
      </c>
      <c r="K57" s="14">
        <f>Table2[[#This Row],[订单实际总公里数]]/Table2[[#This Row],[完成订单数]]</f>
        <v>7.9</v>
      </c>
      <c r="L57" s="12">
        <f>(Table2[[#This Row],[车费收入]]-15*Table2[[#This Row],[完成订单数]]-Table2[[#This Row],[订单实际总公里数]]*2.9)/0.3</f>
        <v>137.19999999999663</v>
      </c>
      <c r="M57" s="14">
        <f>Table2[[#This Row],[车费收入]]/Table2[[#This Row],[完成订单数]]</f>
        <v>48.199999999999747</v>
      </c>
      <c r="N57">
        <f>IF(AND(Table2[[#This Row],[平均星级]]&gt;4.7,Table2[[#This Row],[在线时长]]&gt;6),60,0)</f>
        <v>60</v>
      </c>
      <c r="O57">
        <f>IF(AND(Table2[[#This Row],[平均星级]]&gt;4.7,Table2[[#This Row],[完成订单数]]&gt;5),5*Table2[[#This Row],[完成订单数]],0)</f>
        <v>0</v>
      </c>
      <c r="P57" s="12">
        <f>Table2[[#This Row],[车费收入]]/Table2[[#This Row],[在线时长]]</f>
        <v>24.099999999999874</v>
      </c>
      <c r="Q57" s="12">
        <f>IF(AND(Table2[[#This Row],[应答率]]&gt;=0.85,Table2[[#This Row],[完成订单数]]&gt;=10,Table2[[#This Row],[平均星级]]&gt;=4.8),1,0)</f>
        <v>0</v>
      </c>
    </row>
    <row r="58" spans="1:17" x14ac:dyDescent="0.15">
      <c r="A58" t="s">
        <v>30</v>
      </c>
      <c r="B58">
        <v>265</v>
      </c>
      <c r="C58">
        <v>5</v>
      </c>
      <c r="D58">
        <v>6.75</v>
      </c>
      <c r="E58">
        <v>7</v>
      </c>
      <c r="F58">
        <v>6</v>
      </c>
      <c r="G58">
        <v>5</v>
      </c>
      <c r="H58" s="13">
        <f>Table2[[#This Row],[完成订单数]]/Table2[[#This Row],[成功抢单数]]</f>
        <v>0.83333333333333337</v>
      </c>
      <c r="I58">
        <v>30.5</v>
      </c>
      <c r="J58">
        <v>163.5</v>
      </c>
      <c r="K58" s="14">
        <f>Table2[[#This Row],[订单实际总公里数]]/Table2[[#This Row],[完成订单数]]</f>
        <v>6.1</v>
      </c>
      <c r="L58" s="12">
        <f>(Table2[[#This Row],[车费收入]]-15*Table2[[#This Row],[完成订单数]]-Table2[[#This Row],[订单实际总公里数]]*2.9)/0.3</f>
        <v>0.16666666666665719</v>
      </c>
      <c r="M58" s="14">
        <f>Table2[[#This Row],[车费收入]]/Table2[[#This Row],[完成订单数]]</f>
        <v>32.700000000000003</v>
      </c>
      <c r="N58">
        <f>IF(AND(Table2[[#This Row],[平均星级]]&gt;4.7,Table2[[#This Row],[在线时长]]&gt;6),60,0)</f>
        <v>60</v>
      </c>
      <c r="O58">
        <f>IF(AND(Table2[[#This Row],[平均星级]]&gt;4.7,Table2[[#This Row],[完成订单数]]&gt;5),5*Table2[[#This Row],[完成订单数]],0)</f>
        <v>0</v>
      </c>
      <c r="P58" s="12">
        <f>Table2[[#This Row],[车费收入]]/Table2[[#This Row],[在线时长]]</f>
        <v>24.222222222222221</v>
      </c>
      <c r="Q58" s="12">
        <f>IF(AND(Table2[[#This Row],[应答率]]&gt;=0.85,Table2[[#This Row],[完成订单数]]&gt;=10,Table2[[#This Row],[平均星级]]&gt;=4.8),1,0)</f>
        <v>0</v>
      </c>
    </row>
    <row r="59" spans="1:17" x14ac:dyDescent="0.15">
      <c r="A59" t="s">
        <v>30</v>
      </c>
      <c r="B59">
        <v>164</v>
      </c>
      <c r="C59">
        <v>5</v>
      </c>
      <c r="D59">
        <v>10.333299999999999</v>
      </c>
      <c r="E59">
        <v>27</v>
      </c>
      <c r="F59">
        <v>9</v>
      </c>
      <c r="G59">
        <v>8</v>
      </c>
      <c r="H59" s="13">
        <f>Table2[[#This Row],[完成订单数]]/Table2[[#This Row],[成功抢单数]]</f>
        <v>0.88888888888888884</v>
      </c>
      <c r="I59">
        <v>43.099999999999902</v>
      </c>
      <c r="J59">
        <v>253</v>
      </c>
      <c r="K59" s="14">
        <f>Table2[[#This Row],[订单实际总公里数]]/Table2[[#This Row],[完成订单数]]</f>
        <v>5.3874999999999877</v>
      </c>
      <c r="L59" s="12">
        <f>(Table2[[#This Row],[车费收入]]-15*Table2[[#This Row],[完成订单数]]-Table2[[#This Row],[订单实际总公里数]]*2.9)/0.3</f>
        <v>26.700000000000966</v>
      </c>
      <c r="M59" s="14">
        <f>Table2[[#This Row],[车费收入]]/Table2[[#This Row],[完成订单数]]</f>
        <v>31.625</v>
      </c>
      <c r="N59">
        <f>IF(AND(Table2[[#This Row],[平均星级]]&gt;4.7,Table2[[#This Row],[在线时长]]&gt;6),60,0)</f>
        <v>60</v>
      </c>
      <c r="O59">
        <f>IF(AND(Table2[[#This Row],[平均星级]]&gt;4.7,Table2[[#This Row],[完成订单数]]&gt;5),5*Table2[[#This Row],[完成订单数]],0)</f>
        <v>40</v>
      </c>
      <c r="P59" s="12">
        <f>Table2[[#This Row],[车费收入]]/Table2[[#This Row],[在线时长]]</f>
        <v>24.483949948225639</v>
      </c>
      <c r="Q59" s="12">
        <f>IF(AND(Table2[[#This Row],[应答率]]&gt;=0.85,Table2[[#This Row],[完成订单数]]&gt;=10,Table2[[#This Row],[平均星级]]&gt;=4.8),1,0)</f>
        <v>0</v>
      </c>
    </row>
    <row r="60" spans="1:17" x14ac:dyDescent="0.15">
      <c r="A60" t="s">
        <v>30</v>
      </c>
      <c r="B60">
        <v>77</v>
      </c>
      <c r="C60">
        <v>4.9000000000000004</v>
      </c>
      <c r="D60">
        <v>13.33</v>
      </c>
      <c r="E60">
        <v>70</v>
      </c>
      <c r="F60">
        <v>10</v>
      </c>
      <c r="G60">
        <v>9</v>
      </c>
      <c r="H60" s="13">
        <f>Table2[[#This Row],[完成订单数]]/Table2[[#This Row],[成功抢单数]]</f>
        <v>0.9</v>
      </c>
      <c r="I60">
        <v>61.6</v>
      </c>
      <c r="J60">
        <v>329.7</v>
      </c>
      <c r="K60" s="14">
        <f>Table2[[#This Row],[订单实际总公里数]]/Table2[[#This Row],[完成订单数]]</f>
        <v>6.844444444444445</v>
      </c>
      <c r="L60" s="12">
        <f>(Table2[[#This Row],[车费收入]]-15*Table2[[#This Row],[完成订单数]]-Table2[[#This Row],[订单实际总公里数]]*2.9)/0.3</f>
        <v>53.533333333333346</v>
      </c>
      <c r="M60" s="14">
        <f>Table2[[#This Row],[车费收入]]/Table2[[#This Row],[完成订单数]]</f>
        <v>36.633333333333333</v>
      </c>
      <c r="N60">
        <f>IF(AND(Table2[[#This Row],[平均星级]]&gt;4.7,Table2[[#This Row],[在线时长]]&gt;6),60,0)</f>
        <v>60</v>
      </c>
      <c r="O60">
        <f>IF(AND(Table2[[#This Row],[平均星级]]&gt;4.7,Table2[[#This Row],[完成订单数]]&gt;5),5*Table2[[#This Row],[完成订单数]],0)</f>
        <v>45</v>
      </c>
      <c r="P60" s="12">
        <f>Table2[[#This Row],[车费收入]]/Table2[[#This Row],[在线时长]]</f>
        <v>24.733683420855211</v>
      </c>
      <c r="Q60" s="12">
        <f>IF(AND(Table2[[#This Row],[应答率]]&gt;=0.85,Table2[[#This Row],[完成订单数]]&gt;=10,Table2[[#This Row],[平均星级]]&gt;=4.8),1,0)</f>
        <v>0</v>
      </c>
    </row>
    <row r="61" spans="1:17" x14ac:dyDescent="0.15">
      <c r="A61" t="s">
        <v>30</v>
      </c>
      <c r="B61">
        <v>194</v>
      </c>
      <c r="C61">
        <v>4.9000000000000004</v>
      </c>
      <c r="D61">
        <v>5.25</v>
      </c>
      <c r="E61">
        <v>25</v>
      </c>
      <c r="F61">
        <v>4</v>
      </c>
      <c r="G61">
        <v>4</v>
      </c>
      <c r="H61" s="13">
        <f>Table2[[#This Row],[完成订单数]]/Table2[[#This Row],[成功抢单数]]</f>
        <v>1</v>
      </c>
      <c r="I61">
        <v>18</v>
      </c>
      <c r="J61">
        <v>130.19999999999999</v>
      </c>
      <c r="K61" s="14">
        <f>Table2[[#This Row],[订单实际总公里数]]/Table2[[#This Row],[完成订单数]]</f>
        <v>4.5</v>
      </c>
      <c r="L61" s="12">
        <f>(Table2[[#This Row],[车费收入]]-15*Table2[[#This Row],[完成订单数]]-Table2[[#This Row],[订单实际总公里数]]*2.9)/0.3</f>
        <v>59.999999999999979</v>
      </c>
      <c r="M61" s="14">
        <f>Table2[[#This Row],[车费收入]]/Table2[[#This Row],[完成订单数]]</f>
        <v>32.549999999999997</v>
      </c>
      <c r="N61">
        <f>IF(AND(Table2[[#This Row],[平均星级]]&gt;4.7,Table2[[#This Row],[在线时长]]&gt;6),60,0)</f>
        <v>0</v>
      </c>
      <c r="O61">
        <f>IF(AND(Table2[[#This Row],[平均星级]]&gt;4.7,Table2[[#This Row],[完成订单数]]&gt;5),5*Table2[[#This Row],[完成订单数]],0)</f>
        <v>0</v>
      </c>
      <c r="P61" s="12">
        <f>Table2[[#This Row],[车费收入]]/Table2[[#This Row],[在线时长]]</f>
        <v>24.799999999999997</v>
      </c>
      <c r="Q61" s="12">
        <f>IF(AND(Table2[[#This Row],[应答率]]&gt;=0.85,Table2[[#This Row],[完成订单数]]&gt;=10,Table2[[#This Row],[平均星级]]&gt;=4.8),1,0)</f>
        <v>0</v>
      </c>
    </row>
    <row r="62" spans="1:17" x14ac:dyDescent="0.15">
      <c r="A62" t="s">
        <v>30</v>
      </c>
      <c r="B62">
        <v>75</v>
      </c>
      <c r="C62">
        <v>4.9000000000000004</v>
      </c>
      <c r="D62">
        <v>10.08</v>
      </c>
      <c r="E62">
        <v>16</v>
      </c>
      <c r="F62">
        <v>6</v>
      </c>
      <c r="G62">
        <v>5</v>
      </c>
      <c r="H62" s="13">
        <f>Table2[[#This Row],[完成订单数]]/Table2[[#This Row],[成功抢单数]]</f>
        <v>0.83333333333333337</v>
      </c>
      <c r="I62">
        <v>47.7</v>
      </c>
      <c r="J62">
        <v>250.1</v>
      </c>
      <c r="K62" s="14">
        <f>Table2[[#This Row],[订单实际总公里数]]/Table2[[#This Row],[完成订单数]]</f>
        <v>9.5400000000000009</v>
      </c>
      <c r="L62" s="12">
        <f>(Table2[[#This Row],[车费收入]]-15*Table2[[#This Row],[完成订单数]]-Table2[[#This Row],[订单实际总公里数]]*2.9)/0.3</f>
        <v>122.56666666666661</v>
      </c>
      <c r="M62" s="14">
        <f>Table2[[#This Row],[车费收入]]/Table2[[#This Row],[完成订单数]]</f>
        <v>50.019999999999996</v>
      </c>
      <c r="N62">
        <f>IF(AND(Table2[[#This Row],[平均星级]]&gt;4.7,Table2[[#This Row],[在线时长]]&gt;6),60,0)</f>
        <v>60</v>
      </c>
      <c r="O62">
        <f>IF(AND(Table2[[#This Row],[平均星级]]&gt;4.7,Table2[[#This Row],[完成订单数]]&gt;5),5*Table2[[#This Row],[完成订单数]],0)</f>
        <v>0</v>
      </c>
      <c r="P62" s="12">
        <f>Table2[[#This Row],[车费收入]]/Table2[[#This Row],[在线时长]]</f>
        <v>24.811507936507937</v>
      </c>
      <c r="Q62" s="12">
        <f>IF(AND(Table2[[#This Row],[应答率]]&gt;=0.85,Table2[[#This Row],[完成订单数]]&gt;=10,Table2[[#This Row],[平均星级]]&gt;=4.8),1,0)</f>
        <v>0</v>
      </c>
    </row>
    <row r="63" spans="1:17" x14ac:dyDescent="0.15">
      <c r="A63" t="s">
        <v>30</v>
      </c>
      <c r="B63">
        <v>63</v>
      </c>
      <c r="C63">
        <v>4.9000000000000004</v>
      </c>
      <c r="D63">
        <v>13.58</v>
      </c>
      <c r="E63">
        <v>49</v>
      </c>
      <c r="F63">
        <v>4</v>
      </c>
      <c r="G63">
        <v>6</v>
      </c>
      <c r="H63" s="13">
        <f>Table2[[#This Row],[完成订单数]]/Table2[[#This Row],[成功抢单数]]</f>
        <v>1.5</v>
      </c>
      <c r="I63">
        <v>71.7</v>
      </c>
      <c r="J63">
        <v>347</v>
      </c>
      <c r="K63" s="14">
        <f>Table2[[#This Row],[订单实际总公里数]]/Table2[[#This Row],[完成订单数]]</f>
        <v>11.950000000000001</v>
      </c>
      <c r="L63" s="12">
        <f>(Table2[[#This Row],[车费收入]]-15*Table2[[#This Row],[完成订单数]]-Table2[[#This Row],[订单实际总公里数]]*2.9)/0.3</f>
        <v>163.56666666666666</v>
      </c>
      <c r="M63" s="14">
        <f>Table2[[#This Row],[车费收入]]/Table2[[#This Row],[完成订单数]]</f>
        <v>57.833333333333336</v>
      </c>
      <c r="N63">
        <f>IF(AND(Table2[[#This Row],[平均星级]]&gt;4.7,Table2[[#This Row],[在线时长]]&gt;6),60,0)</f>
        <v>60</v>
      </c>
      <c r="O63">
        <f>IF(AND(Table2[[#This Row],[平均星级]]&gt;4.7,Table2[[#This Row],[完成订单数]]&gt;5),5*Table2[[#This Row],[完成订单数]],0)</f>
        <v>30</v>
      </c>
      <c r="P63" s="12">
        <f>Table2[[#This Row],[车费收入]]/Table2[[#This Row],[在线时长]]</f>
        <v>25.552282768777616</v>
      </c>
      <c r="Q63" s="12">
        <f>IF(AND(Table2[[#This Row],[应答率]]&gt;=0.85,Table2[[#This Row],[完成订单数]]&gt;=10,Table2[[#This Row],[平均星级]]&gt;=4.8),1,0)</f>
        <v>0</v>
      </c>
    </row>
    <row r="64" spans="1:17" x14ac:dyDescent="0.15">
      <c r="A64" t="s">
        <v>30</v>
      </c>
      <c r="B64">
        <v>267</v>
      </c>
      <c r="C64">
        <v>4.9000000000000004</v>
      </c>
      <c r="D64">
        <v>15.5</v>
      </c>
      <c r="E64">
        <v>134</v>
      </c>
      <c r="F64">
        <v>12</v>
      </c>
      <c r="G64">
        <v>11</v>
      </c>
      <c r="H64" s="13">
        <f>Table2[[#This Row],[完成订单数]]/Table2[[#This Row],[成功抢单数]]</f>
        <v>0.91666666666666663</v>
      </c>
      <c r="I64">
        <v>64.8</v>
      </c>
      <c r="J64">
        <v>401.3</v>
      </c>
      <c r="K64" s="14">
        <f>Table2[[#This Row],[订单实际总公里数]]/Table2[[#This Row],[完成订单数]]</f>
        <v>5.8909090909090907</v>
      </c>
      <c r="L64" s="12">
        <f>(Table2[[#This Row],[车费收入]]-15*Table2[[#This Row],[完成订单数]]-Table2[[#This Row],[订单实际总公里数]]*2.9)/0.3</f>
        <v>161.26666666666677</v>
      </c>
      <c r="M64" s="14">
        <f>Table2[[#This Row],[车费收入]]/Table2[[#This Row],[完成订单数]]</f>
        <v>36.481818181818184</v>
      </c>
      <c r="N64">
        <f>IF(AND(Table2[[#This Row],[平均星级]]&gt;4.7,Table2[[#This Row],[在线时长]]&gt;6),60,0)</f>
        <v>60</v>
      </c>
      <c r="O64">
        <f>IF(AND(Table2[[#This Row],[平均星级]]&gt;4.7,Table2[[#This Row],[完成订单数]]&gt;5),5*Table2[[#This Row],[完成订单数]],0)</f>
        <v>55</v>
      </c>
      <c r="P64" s="12">
        <f>Table2[[#This Row],[车费收入]]/Table2[[#This Row],[在线时长]]</f>
        <v>25.890322580645162</v>
      </c>
      <c r="Q64" s="12">
        <f>IF(AND(Table2[[#This Row],[应答率]]&gt;=0.85,Table2[[#This Row],[完成订单数]]&gt;=10,Table2[[#This Row],[平均星级]]&gt;=4.8),1,0)</f>
        <v>1</v>
      </c>
    </row>
    <row r="65" spans="1:17" x14ac:dyDescent="0.15">
      <c r="A65" t="s">
        <v>30</v>
      </c>
      <c r="B65">
        <v>237</v>
      </c>
      <c r="C65">
        <v>4.7</v>
      </c>
      <c r="D65">
        <v>4.25</v>
      </c>
      <c r="E65">
        <v>44</v>
      </c>
      <c r="F65">
        <v>4</v>
      </c>
      <c r="G65">
        <v>3</v>
      </c>
      <c r="H65" s="13">
        <f>Table2[[#This Row],[完成订单数]]/Table2[[#This Row],[成功抢单数]]</f>
        <v>0.75</v>
      </c>
      <c r="I65">
        <v>17.7</v>
      </c>
      <c r="J65">
        <v>111.4</v>
      </c>
      <c r="K65" s="14">
        <f>Table2[[#This Row],[订单实际总公里数]]/Table2[[#This Row],[完成订单数]]</f>
        <v>5.8999999999999995</v>
      </c>
      <c r="L65" s="12">
        <f>(Table2[[#This Row],[车费收入]]-15*Table2[[#This Row],[完成订单数]]-Table2[[#This Row],[订单实际总公里数]]*2.9)/0.3</f>
        <v>50.233333333333363</v>
      </c>
      <c r="M65" s="14">
        <f>Table2[[#This Row],[车费收入]]/Table2[[#This Row],[完成订单数]]</f>
        <v>37.133333333333333</v>
      </c>
      <c r="N65">
        <f>IF(AND(Table2[[#This Row],[平均星级]]&gt;4.7,Table2[[#This Row],[在线时长]]&gt;6),60,0)</f>
        <v>0</v>
      </c>
      <c r="O65">
        <f>IF(AND(Table2[[#This Row],[平均星级]]&gt;4.7,Table2[[#This Row],[完成订单数]]&gt;5),5*Table2[[#This Row],[完成订单数]],0)</f>
        <v>0</v>
      </c>
      <c r="P65" s="12">
        <f>Table2[[#This Row],[车费收入]]/Table2[[#This Row],[在线时长]]</f>
        <v>26.211764705882356</v>
      </c>
      <c r="Q65" s="12">
        <f>IF(AND(Table2[[#This Row],[应答率]]&gt;=0.85,Table2[[#This Row],[完成订单数]]&gt;=10,Table2[[#This Row],[平均星级]]&gt;=4.8),1,0)</f>
        <v>0</v>
      </c>
    </row>
    <row r="66" spans="1:17" x14ac:dyDescent="0.15">
      <c r="A66" t="s">
        <v>30</v>
      </c>
      <c r="B66">
        <v>94</v>
      </c>
      <c r="C66">
        <v>4.9000000000000004</v>
      </c>
      <c r="D66">
        <v>14.25</v>
      </c>
      <c r="E66">
        <v>42</v>
      </c>
      <c r="F66">
        <v>10</v>
      </c>
      <c r="G66">
        <v>6</v>
      </c>
      <c r="H66" s="13">
        <f>Table2[[#This Row],[完成订单数]]/Table2[[#This Row],[成功抢单数]]</f>
        <v>0.6</v>
      </c>
      <c r="I66">
        <v>68.8</v>
      </c>
      <c r="J66">
        <v>374.7</v>
      </c>
      <c r="K66" s="14">
        <f>Table2[[#This Row],[订单实际总公里数]]/Table2[[#This Row],[完成订单数]]</f>
        <v>11.466666666666667</v>
      </c>
      <c r="L66" s="12">
        <f>(Table2[[#This Row],[车费收入]]-15*Table2[[#This Row],[完成订单数]]-Table2[[#This Row],[订单实际总公里数]]*2.9)/0.3</f>
        <v>283.93333333333339</v>
      </c>
      <c r="M66" s="14">
        <f>Table2[[#This Row],[车费收入]]/Table2[[#This Row],[完成订单数]]</f>
        <v>62.449999999999996</v>
      </c>
      <c r="N66">
        <f>IF(AND(Table2[[#This Row],[平均星级]]&gt;4.7,Table2[[#This Row],[在线时长]]&gt;6),60,0)</f>
        <v>60</v>
      </c>
      <c r="O66">
        <f>IF(AND(Table2[[#This Row],[平均星级]]&gt;4.7,Table2[[#This Row],[完成订单数]]&gt;5),5*Table2[[#This Row],[完成订单数]],0)</f>
        <v>30</v>
      </c>
      <c r="P66" s="12">
        <f>Table2[[#This Row],[车费收入]]/Table2[[#This Row],[在线时长]]</f>
        <v>26.294736842105262</v>
      </c>
      <c r="Q66" s="12">
        <f>IF(AND(Table2[[#This Row],[应答率]]&gt;=0.85,Table2[[#This Row],[完成订单数]]&gt;=10,Table2[[#This Row],[平均星级]]&gt;=4.8),1,0)</f>
        <v>0</v>
      </c>
    </row>
    <row r="67" spans="1:17" x14ac:dyDescent="0.15">
      <c r="A67" t="s">
        <v>30</v>
      </c>
      <c r="B67">
        <v>105</v>
      </c>
      <c r="C67">
        <v>5</v>
      </c>
      <c r="D67">
        <v>10.92</v>
      </c>
      <c r="E67">
        <v>103</v>
      </c>
      <c r="F67">
        <v>9</v>
      </c>
      <c r="G67">
        <v>9</v>
      </c>
      <c r="H67" s="13">
        <f>Table2[[#This Row],[完成订单数]]/Table2[[#This Row],[成功抢单数]]</f>
        <v>1</v>
      </c>
      <c r="I67">
        <v>55.599999999999902</v>
      </c>
      <c r="J67">
        <v>297.2</v>
      </c>
      <c r="K67" s="14">
        <f>Table2[[#This Row],[订单实际总公里数]]/Table2[[#This Row],[完成订单数]]</f>
        <v>6.1777777777777665</v>
      </c>
      <c r="L67" s="12">
        <f>(Table2[[#This Row],[车费收入]]-15*Table2[[#This Row],[完成订单数]]-Table2[[#This Row],[订单实际总公里数]]*2.9)/0.3</f>
        <v>3.2000000000008795</v>
      </c>
      <c r="M67" s="14">
        <f>Table2[[#This Row],[车费收入]]/Table2[[#This Row],[完成订单数]]</f>
        <v>33.022222222222219</v>
      </c>
      <c r="N67">
        <f>IF(AND(Table2[[#This Row],[平均星级]]&gt;4.7,Table2[[#This Row],[在线时长]]&gt;6),60,0)</f>
        <v>60</v>
      </c>
      <c r="O67">
        <f>IF(AND(Table2[[#This Row],[平均星级]]&gt;4.7,Table2[[#This Row],[完成订单数]]&gt;5),5*Table2[[#This Row],[完成订单数]],0)</f>
        <v>45</v>
      </c>
      <c r="P67" s="12">
        <f>Table2[[#This Row],[车费收入]]/Table2[[#This Row],[在线时长]]</f>
        <v>27.216117216117215</v>
      </c>
      <c r="Q67" s="12">
        <f>IF(AND(Table2[[#This Row],[应答率]]&gt;=0.85,Table2[[#This Row],[完成订单数]]&gt;=10,Table2[[#This Row],[平均星级]]&gt;=4.8),1,0)</f>
        <v>0</v>
      </c>
    </row>
    <row r="68" spans="1:17" x14ac:dyDescent="0.15">
      <c r="A68" t="s">
        <v>30</v>
      </c>
      <c r="B68">
        <v>294</v>
      </c>
      <c r="C68">
        <v>4.9000000000000004</v>
      </c>
      <c r="D68">
        <v>6.8333000000000004</v>
      </c>
      <c r="E68">
        <v>13</v>
      </c>
      <c r="F68">
        <v>6</v>
      </c>
      <c r="G68">
        <v>4</v>
      </c>
      <c r="H68" s="13">
        <f>Table2[[#This Row],[完成订单数]]/Table2[[#This Row],[成功抢单数]]</f>
        <v>0.66666666666666663</v>
      </c>
      <c r="I68">
        <v>36.799999999999997</v>
      </c>
      <c r="J68">
        <v>186.8</v>
      </c>
      <c r="K68" s="14">
        <f>Table2[[#This Row],[订单实际总公里数]]/Table2[[#This Row],[完成订单数]]</f>
        <v>9.1999999999999993</v>
      </c>
      <c r="L68" s="12">
        <f>(Table2[[#This Row],[车费收入]]-15*Table2[[#This Row],[完成订单数]]-Table2[[#This Row],[订单实际总公里数]]*2.9)/0.3</f>
        <v>66.933333333333422</v>
      </c>
      <c r="M68" s="14">
        <f>Table2[[#This Row],[车费收入]]/Table2[[#This Row],[完成订单数]]</f>
        <v>46.7</v>
      </c>
      <c r="N68">
        <f>IF(AND(Table2[[#This Row],[平均星级]]&gt;4.7,Table2[[#This Row],[在线时长]]&gt;6),60,0)</f>
        <v>60</v>
      </c>
      <c r="O68">
        <f>IF(AND(Table2[[#This Row],[平均星级]]&gt;4.7,Table2[[#This Row],[完成订单数]]&gt;5),5*Table2[[#This Row],[完成订单数]],0)</f>
        <v>0</v>
      </c>
      <c r="P68" s="12">
        <f>Table2[[#This Row],[车费收入]]/Table2[[#This Row],[在线时长]]</f>
        <v>27.336718715701053</v>
      </c>
      <c r="Q68" s="12">
        <f>IF(AND(Table2[[#This Row],[应答率]]&gt;=0.85,Table2[[#This Row],[完成订单数]]&gt;=10,Table2[[#This Row],[平均星级]]&gt;=4.8),1,0)</f>
        <v>0</v>
      </c>
    </row>
    <row r="69" spans="1:17" x14ac:dyDescent="0.15">
      <c r="A69" t="s">
        <v>30</v>
      </c>
      <c r="B69">
        <v>64</v>
      </c>
      <c r="C69">
        <v>5</v>
      </c>
      <c r="D69">
        <v>15.67</v>
      </c>
      <c r="E69">
        <v>28</v>
      </c>
      <c r="F69">
        <v>11</v>
      </c>
      <c r="G69">
        <v>9</v>
      </c>
      <c r="H69" s="13">
        <f>Table2[[#This Row],[完成订单数]]/Table2[[#This Row],[成功抢单数]]</f>
        <v>0.81818181818181823</v>
      </c>
      <c r="I69">
        <v>85</v>
      </c>
      <c r="J69">
        <v>429.2</v>
      </c>
      <c r="K69" s="14">
        <f>Table2[[#This Row],[订单实际总公里数]]/Table2[[#This Row],[完成订单数]]</f>
        <v>9.4444444444444446</v>
      </c>
      <c r="L69" s="12">
        <f>(Table2[[#This Row],[车费收入]]-15*Table2[[#This Row],[完成订单数]]-Table2[[#This Row],[订单实际总公里数]]*2.9)/0.3</f>
        <v>158.99999999999997</v>
      </c>
      <c r="M69" s="14">
        <f>Table2[[#This Row],[车费收入]]/Table2[[#This Row],[完成订单数]]</f>
        <v>47.68888888888889</v>
      </c>
      <c r="N69">
        <f>IF(AND(Table2[[#This Row],[平均星级]]&gt;4.7,Table2[[#This Row],[在线时长]]&gt;6),60,0)</f>
        <v>60</v>
      </c>
      <c r="O69">
        <f>IF(AND(Table2[[#This Row],[平均星级]]&gt;4.7,Table2[[#This Row],[完成订单数]]&gt;5),5*Table2[[#This Row],[完成订单数]],0)</f>
        <v>45</v>
      </c>
      <c r="P69" s="12">
        <f>Table2[[#This Row],[车费收入]]/Table2[[#This Row],[在线时长]]</f>
        <v>27.389917038927887</v>
      </c>
      <c r="Q69" s="12">
        <f>IF(AND(Table2[[#This Row],[应答率]]&gt;=0.85,Table2[[#This Row],[完成订单数]]&gt;=10,Table2[[#This Row],[平均星级]]&gt;=4.8),1,0)</f>
        <v>0</v>
      </c>
    </row>
    <row r="70" spans="1:17" x14ac:dyDescent="0.15">
      <c r="A70" t="s">
        <v>30</v>
      </c>
      <c r="B70">
        <v>154</v>
      </c>
      <c r="C70">
        <v>5</v>
      </c>
      <c r="D70">
        <v>14.333299999999999</v>
      </c>
      <c r="E70">
        <v>76</v>
      </c>
      <c r="F70">
        <v>11</v>
      </c>
      <c r="G70">
        <v>10</v>
      </c>
      <c r="H70" s="13">
        <f>Table2[[#This Row],[完成订单数]]/Table2[[#This Row],[成功抢单数]]</f>
        <v>0.90909090909090906</v>
      </c>
      <c r="I70">
        <v>67.400000000000006</v>
      </c>
      <c r="J70">
        <v>396</v>
      </c>
      <c r="K70" s="14">
        <f>Table2[[#This Row],[订单实际总公里数]]/Table2[[#This Row],[完成订单数]]</f>
        <v>6.74</v>
      </c>
      <c r="L70" s="12">
        <f>(Table2[[#This Row],[车费收入]]-15*Table2[[#This Row],[完成订单数]]-Table2[[#This Row],[订单实际总公里数]]*2.9)/0.3</f>
        <v>168.46666666666664</v>
      </c>
      <c r="M70" s="14">
        <f>Table2[[#This Row],[车费收入]]/Table2[[#This Row],[完成订单数]]</f>
        <v>39.6</v>
      </c>
      <c r="N70">
        <f>IF(AND(Table2[[#This Row],[平均星级]]&gt;4.7,Table2[[#This Row],[在线时长]]&gt;6),60,0)</f>
        <v>60</v>
      </c>
      <c r="O70">
        <f>IF(AND(Table2[[#This Row],[平均星级]]&gt;4.7,Table2[[#This Row],[完成订单数]]&gt;5),5*Table2[[#This Row],[完成订单数]],0)</f>
        <v>50</v>
      </c>
      <c r="P70" s="12">
        <f>Table2[[#This Row],[车费收入]]/Table2[[#This Row],[在线时长]]</f>
        <v>27.627971227840067</v>
      </c>
      <c r="Q70" s="12">
        <f>IF(AND(Table2[[#This Row],[应答率]]&gt;=0.85,Table2[[#This Row],[完成订单数]]&gt;=10,Table2[[#This Row],[平均星级]]&gt;=4.8),1,0)</f>
        <v>1</v>
      </c>
    </row>
    <row r="71" spans="1:17" x14ac:dyDescent="0.15">
      <c r="A71" t="s">
        <v>30</v>
      </c>
      <c r="B71">
        <v>131</v>
      </c>
      <c r="C71">
        <v>5</v>
      </c>
      <c r="D71">
        <v>5.92</v>
      </c>
      <c r="E71">
        <v>17</v>
      </c>
      <c r="F71">
        <v>7</v>
      </c>
      <c r="G71">
        <v>6</v>
      </c>
      <c r="H71" s="13">
        <f>Table2[[#This Row],[完成订单数]]/Table2[[#This Row],[成功抢单数]]</f>
        <v>0.8571428571428571</v>
      </c>
      <c r="I71">
        <v>25.4</v>
      </c>
      <c r="J71">
        <v>163.80000000000001</v>
      </c>
      <c r="K71" s="14">
        <f>Table2[[#This Row],[订单实际总公里数]]/Table2[[#This Row],[完成订单数]]</f>
        <v>4.2333333333333334</v>
      </c>
      <c r="L71" s="12">
        <f>(Table2[[#This Row],[车费收入]]-15*Table2[[#This Row],[完成订单数]]-Table2[[#This Row],[订单实际总公里数]]*2.9)/0.3</f>
        <v>0.46666666666671597</v>
      </c>
      <c r="M71" s="14">
        <f>Table2[[#This Row],[车费收入]]/Table2[[#This Row],[完成订单数]]</f>
        <v>27.3</v>
      </c>
      <c r="N71">
        <f>IF(AND(Table2[[#This Row],[平均星级]]&gt;4.7,Table2[[#This Row],[在线时长]]&gt;6),60,0)</f>
        <v>0</v>
      </c>
      <c r="O71">
        <f>IF(AND(Table2[[#This Row],[平均星级]]&gt;4.7,Table2[[#This Row],[完成订单数]]&gt;5),5*Table2[[#This Row],[完成订单数]],0)</f>
        <v>30</v>
      </c>
      <c r="P71" s="12">
        <f>Table2[[#This Row],[车费收入]]/Table2[[#This Row],[在线时长]]</f>
        <v>27.668918918918923</v>
      </c>
      <c r="Q71" s="12">
        <f>IF(AND(Table2[[#This Row],[应答率]]&gt;=0.85,Table2[[#This Row],[完成订单数]]&gt;=10,Table2[[#This Row],[平均星级]]&gt;=4.8),1,0)</f>
        <v>0</v>
      </c>
    </row>
    <row r="72" spans="1:17" x14ac:dyDescent="0.15">
      <c r="A72" t="s">
        <v>30</v>
      </c>
      <c r="B72">
        <v>5</v>
      </c>
      <c r="C72">
        <v>5</v>
      </c>
      <c r="D72">
        <v>5.92</v>
      </c>
      <c r="E72">
        <v>19</v>
      </c>
      <c r="F72">
        <v>4</v>
      </c>
      <c r="G72">
        <v>4</v>
      </c>
      <c r="H72" s="13">
        <f>Table2[[#This Row],[完成订单数]]/Table2[[#This Row],[成功抢单数]]</f>
        <v>1</v>
      </c>
      <c r="I72">
        <v>31.099999999999898</v>
      </c>
      <c r="J72">
        <v>164.2</v>
      </c>
      <c r="K72" s="14">
        <f>Table2[[#This Row],[订单实际总公里数]]/Table2[[#This Row],[完成订单数]]</f>
        <v>7.7749999999999746</v>
      </c>
      <c r="L72" s="12">
        <f>(Table2[[#This Row],[车费收入]]-15*Table2[[#This Row],[完成订单数]]-Table2[[#This Row],[订单实际总公里数]]*2.9)/0.3</f>
        <v>46.700000000000969</v>
      </c>
      <c r="M72" s="14">
        <f>Table2[[#This Row],[车费收入]]/Table2[[#This Row],[完成订单数]]</f>
        <v>41.05</v>
      </c>
      <c r="N72">
        <f>IF(AND(Table2[[#This Row],[平均星级]]&gt;4.7,Table2[[#This Row],[在线时长]]&gt;6),60,0)</f>
        <v>0</v>
      </c>
      <c r="O72">
        <f>IF(AND(Table2[[#This Row],[平均星级]]&gt;4.7,Table2[[#This Row],[完成订单数]]&gt;5),5*Table2[[#This Row],[完成订单数]],0)</f>
        <v>0</v>
      </c>
      <c r="P72" s="12">
        <f>Table2[[#This Row],[车费收入]]/Table2[[#This Row],[在线时长]]</f>
        <v>27.736486486486484</v>
      </c>
      <c r="Q72" s="12">
        <f>IF(AND(Table2[[#This Row],[应答率]]&gt;=0.85,Table2[[#This Row],[完成订单数]]&gt;=10,Table2[[#This Row],[平均星级]]&gt;=4.8),1,0)</f>
        <v>0</v>
      </c>
    </row>
    <row r="73" spans="1:17" x14ac:dyDescent="0.15">
      <c r="A73" t="s">
        <v>30</v>
      </c>
      <c r="B73">
        <v>180</v>
      </c>
      <c r="C73">
        <v>5</v>
      </c>
      <c r="D73">
        <v>17</v>
      </c>
      <c r="E73">
        <v>91</v>
      </c>
      <c r="F73">
        <v>11</v>
      </c>
      <c r="G73">
        <v>11</v>
      </c>
      <c r="H73" s="13">
        <f>Table2[[#This Row],[完成订单数]]/Table2[[#This Row],[成功抢单数]]</f>
        <v>1</v>
      </c>
      <c r="I73">
        <v>89.899999999999906</v>
      </c>
      <c r="J73">
        <v>479.29999999999899</v>
      </c>
      <c r="K73" s="14">
        <f>Table2[[#This Row],[订单实际总公里数]]/Table2[[#This Row],[完成订单数]]</f>
        <v>8.1727272727272648</v>
      </c>
      <c r="L73" s="12">
        <f>(Table2[[#This Row],[车费收入]]-15*Table2[[#This Row],[完成订单数]]-Table2[[#This Row],[订单实际总公里数]]*2.9)/0.3</f>
        <v>178.633333333331</v>
      </c>
      <c r="M73" s="14">
        <f>Table2[[#This Row],[车费收入]]/Table2[[#This Row],[完成订单数]]</f>
        <v>43.572727272727178</v>
      </c>
      <c r="N73">
        <f>IF(AND(Table2[[#This Row],[平均星级]]&gt;4.7,Table2[[#This Row],[在线时长]]&gt;6),60,0)</f>
        <v>60</v>
      </c>
      <c r="O73">
        <f>IF(AND(Table2[[#This Row],[平均星级]]&gt;4.7,Table2[[#This Row],[完成订单数]]&gt;5),5*Table2[[#This Row],[完成订单数]],0)</f>
        <v>55</v>
      </c>
      <c r="P73" s="12">
        <f>Table2[[#This Row],[车费收入]]/Table2[[#This Row],[在线时长]]</f>
        <v>28.194117647058764</v>
      </c>
      <c r="Q73" s="12">
        <f>IF(AND(Table2[[#This Row],[应答率]]&gt;=0.85,Table2[[#This Row],[完成订单数]]&gt;=10,Table2[[#This Row],[平均星级]]&gt;=4.8),1,0)</f>
        <v>1</v>
      </c>
    </row>
    <row r="74" spans="1:17" x14ac:dyDescent="0.15">
      <c r="A74" t="s">
        <v>30</v>
      </c>
      <c r="B74">
        <v>143</v>
      </c>
      <c r="C74">
        <v>5</v>
      </c>
      <c r="D74">
        <v>6.9166999999999996</v>
      </c>
      <c r="E74">
        <v>8</v>
      </c>
      <c r="F74">
        <v>5</v>
      </c>
      <c r="G74">
        <v>4</v>
      </c>
      <c r="H74" s="13">
        <f>Table2[[#This Row],[完成订单数]]/Table2[[#This Row],[成功抢单数]]</f>
        <v>0.8</v>
      </c>
      <c r="I74">
        <v>32.9</v>
      </c>
      <c r="J74">
        <v>195.3</v>
      </c>
      <c r="K74" s="14">
        <f>Table2[[#This Row],[订单实际总公里数]]/Table2[[#This Row],[完成订单数]]</f>
        <v>8.2249999999999996</v>
      </c>
      <c r="L74" s="12">
        <f>(Table2[[#This Row],[车费收入]]-15*Table2[[#This Row],[完成订单数]]-Table2[[#This Row],[订单实际总公里数]]*2.9)/0.3</f>
        <v>132.96666666666673</v>
      </c>
      <c r="M74" s="14">
        <f>Table2[[#This Row],[车费收入]]/Table2[[#This Row],[完成订单数]]</f>
        <v>48.825000000000003</v>
      </c>
      <c r="N74">
        <f>IF(AND(Table2[[#This Row],[平均星级]]&gt;4.7,Table2[[#This Row],[在线时长]]&gt;6),60,0)</f>
        <v>60</v>
      </c>
      <c r="O74">
        <f>IF(AND(Table2[[#This Row],[平均星级]]&gt;4.7,Table2[[#This Row],[完成订单数]]&gt;5),5*Table2[[#This Row],[完成订单数]],0)</f>
        <v>0</v>
      </c>
      <c r="P74" s="12">
        <f>Table2[[#This Row],[车费收入]]/Table2[[#This Row],[在线时长]]</f>
        <v>28.236008501163852</v>
      </c>
      <c r="Q74" s="12">
        <f>IF(AND(Table2[[#This Row],[应答率]]&gt;=0.85,Table2[[#This Row],[完成订单数]]&gt;=10,Table2[[#This Row],[平均星级]]&gt;=4.8),1,0)</f>
        <v>0</v>
      </c>
    </row>
    <row r="75" spans="1:17" x14ac:dyDescent="0.15">
      <c r="A75" t="s">
        <v>30</v>
      </c>
      <c r="B75">
        <v>226</v>
      </c>
      <c r="C75">
        <v>4.9000000000000004</v>
      </c>
      <c r="D75">
        <v>4.5</v>
      </c>
      <c r="E75">
        <v>51</v>
      </c>
      <c r="F75">
        <v>3</v>
      </c>
      <c r="G75">
        <v>3</v>
      </c>
      <c r="H75" s="13">
        <f>Table2[[#This Row],[完成订单数]]/Table2[[#This Row],[成功抢单数]]</f>
        <v>1</v>
      </c>
      <c r="I75">
        <v>19.7</v>
      </c>
      <c r="J75">
        <v>127.99999999999901</v>
      </c>
      <c r="K75" s="14">
        <f>Table2[[#This Row],[订单实际总公里数]]/Table2[[#This Row],[完成订单数]]</f>
        <v>6.5666666666666664</v>
      </c>
      <c r="L75" s="12">
        <f>(Table2[[#This Row],[车费收入]]-15*Table2[[#This Row],[完成订单数]]-Table2[[#This Row],[订单实际总公里数]]*2.9)/0.3</f>
        <v>86.233333333330037</v>
      </c>
      <c r="M75" s="14">
        <f>Table2[[#This Row],[车费收入]]/Table2[[#This Row],[完成订单数]]</f>
        <v>42.666666666666337</v>
      </c>
      <c r="N75">
        <f>IF(AND(Table2[[#This Row],[平均星级]]&gt;4.7,Table2[[#This Row],[在线时长]]&gt;6),60,0)</f>
        <v>0</v>
      </c>
      <c r="O75">
        <f>IF(AND(Table2[[#This Row],[平均星级]]&gt;4.7,Table2[[#This Row],[完成订单数]]&gt;5),5*Table2[[#This Row],[完成订单数]],0)</f>
        <v>0</v>
      </c>
      <c r="P75" s="12">
        <f>Table2[[#This Row],[车费收入]]/Table2[[#This Row],[在线时长]]</f>
        <v>28.444444444444223</v>
      </c>
      <c r="Q75" s="12">
        <f>IF(AND(Table2[[#This Row],[应答率]]&gt;=0.85,Table2[[#This Row],[完成订单数]]&gt;=10,Table2[[#This Row],[平均星级]]&gt;=4.8),1,0)</f>
        <v>0</v>
      </c>
    </row>
    <row r="76" spans="1:17" x14ac:dyDescent="0.15">
      <c r="A76" t="s">
        <v>30</v>
      </c>
      <c r="B76">
        <v>236</v>
      </c>
      <c r="C76">
        <v>5</v>
      </c>
      <c r="D76">
        <v>3.75</v>
      </c>
      <c r="E76">
        <v>17</v>
      </c>
      <c r="F76">
        <v>3</v>
      </c>
      <c r="G76">
        <v>3</v>
      </c>
      <c r="H76" s="13">
        <f>Table2[[#This Row],[完成订单数]]/Table2[[#This Row],[成功抢单数]]</f>
        <v>1</v>
      </c>
      <c r="I76">
        <v>19.399999999999999</v>
      </c>
      <c r="J76">
        <v>109.3</v>
      </c>
      <c r="K76" s="14">
        <f>Table2[[#This Row],[订单实际总公里数]]/Table2[[#This Row],[完成订单数]]</f>
        <v>6.4666666666666659</v>
      </c>
      <c r="L76" s="12">
        <f>(Table2[[#This Row],[车费收入]]-15*Table2[[#This Row],[完成订单数]]-Table2[[#This Row],[订单实际总公里数]]*2.9)/0.3</f>
        <v>26.800000000000022</v>
      </c>
      <c r="M76" s="14">
        <f>Table2[[#This Row],[车费收入]]/Table2[[#This Row],[完成订单数]]</f>
        <v>36.43333333333333</v>
      </c>
      <c r="N76">
        <f>IF(AND(Table2[[#This Row],[平均星级]]&gt;4.7,Table2[[#This Row],[在线时长]]&gt;6),60,0)</f>
        <v>0</v>
      </c>
      <c r="O76">
        <f>IF(AND(Table2[[#This Row],[平均星级]]&gt;4.7,Table2[[#This Row],[完成订单数]]&gt;5),5*Table2[[#This Row],[完成订单数]],0)</f>
        <v>0</v>
      </c>
      <c r="P76" s="12">
        <f>Table2[[#This Row],[车费收入]]/Table2[[#This Row],[在线时长]]</f>
        <v>29.146666666666665</v>
      </c>
      <c r="Q76" s="12">
        <f>IF(AND(Table2[[#This Row],[应答率]]&gt;=0.85,Table2[[#This Row],[完成订单数]]&gt;=10,Table2[[#This Row],[平均星级]]&gt;=4.8),1,0)</f>
        <v>0</v>
      </c>
    </row>
    <row r="77" spans="1:17" x14ac:dyDescent="0.15">
      <c r="A77" t="s">
        <v>30</v>
      </c>
      <c r="B77">
        <v>38</v>
      </c>
      <c r="C77">
        <v>5</v>
      </c>
      <c r="D77">
        <v>13.58</v>
      </c>
      <c r="E77">
        <v>66</v>
      </c>
      <c r="F77">
        <v>10</v>
      </c>
      <c r="G77">
        <v>9</v>
      </c>
      <c r="H77" s="13">
        <f>Table2[[#This Row],[完成订单数]]/Table2[[#This Row],[成功抢单数]]</f>
        <v>0.9</v>
      </c>
      <c r="I77">
        <v>70.8</v>
      </c>
      <c r="J77">
        <v>402.6</v>
      </c>
      <c r="K77" s="14">
        <f>Table2[[#This Row],[订单实际总公里数]]/Table2[[#This Row],[完成订单数]]</f>
        <v>7.8666666666666663</v>
      </c>
      <c r="L77" s="12">
        <f>(Table2[[#This Row],[车费收入]]-15*Table2[[#This Row],[完成订单数]]-Table2[[#This Row],[订单实际总公里数]]*2.9)/0.3</f>
        <v>207.60000000000011</v>
      </c>
      <c r="M77" s="14">
        <f>Table2[[#This Row],[车费收入]]/Table2[[#This Row],[完成订单数]]</f>
        <v>44.733333333333334</v>
      </c>
      <c r="N77">
        <f>IF(AND(Table2[[#This Row],[平均星级]]&gt;4.7,Table2[[#This Row],[在线时长]]&gt;6),60,0)</f>
        <v>60</v>
      </c>
      <c r="O77">
        <f>IF(AND(Table2[[#This Row],[平均星级]]&gt;4.7,Table2[[#This Row],[完成订单数]]&gt;5),5*Table2[[#This Row],[完成订单数]],0)</f>
        <v>45</v>
      </c>
      <c r="P77" s="12">
        <f>Table2[[#This Row],[车费收入]]/Table2[[#This Row],[在线时长]]</f>
        <v>29.646539027982328</v>
      </c>
      <c r="Q77" s="12">
        <f>IF(AND(Table2[[#This Row],[应答率]]&gt;=0.85,Table2[[#This Row],[完成订单数]]&gt;=10,Table2[[#This Row],[平均星级]]&gt;=4.8),1,0)</f>
        <v>0</v>
      </c>
    </row>
    <row r="78" spans="1:17" x14ac:dyDescent="0.15">
      <c r="A78" t="s">
        <v>30</v>
      </c>
      <c r="B78">
        <v>88</v>
      </c>
      <c r="C78">
        <v>4.9000000000000004</v>
      </c>
      <c r="D78">
        <v>16.670000000000002</v>
      </c>
      <c r="E78">
        <v>39</v>
      </c>
      <c r="F78">
        <v>10</v>
      </c>
      <c r="G78">
        <v>6</v>
      </c>
      <c r="H78" s="13">
        <f>Table2[[#This Row],[完成订单数]]/Table2[[#This Row],[成功抢单数]]</f>
        <v>0.6</v>
      </c>
      <c r="I78">
        <v>104.299999999999</v>
      </c>
      <c r="J78">
        <v>496</v>
      </c>
      <c r="K78" s="14">
        <f>Table2[[#This Row],[订单实际总公里数]]/Table2[[#This Row],[完成订单数]]</f>
        <v>17.383333333333166</v>
      </c>
      <c r="L78" s="12">
        <f>(Table2[[#This Row],[车费收入]]-15*Table2[[#This Row],[完成订单数]]-Table2[[#This Row],[订单实际总公里数]]*2.9)/0.3</f>
        <v>345.1000000000098</v>
      </c>
      <c r="M78" s="14">
        <f>Table2[[#This Row],[车费收入]]/Table2[[#This Row],[完成订单数]]</f>
        <v>82.666666666666671</v>
      </c>
      <c r="N78">
        <f>IF(AND(Table2[[#This Row],[平均星级]]&gt;4.7,Table2[[#This Row],[在线时长]]&gt;6),60,0)</f>
        <v>60</v>
      </c>
      <c r="O78">
        <f>IF(AND(Table2[[#This Row],[平均星级]]&gt;4.7,Table2[[#This Row],[完成订单数]]&gt;5),5*Table2[[#This Row],[完成订单数]],0)</f>
        <v>30</v>
      </c>
      <c r="P78" s="12">
        <f>Table2[[#This Row],[车费收入]]/Table2[[#This Row],[在线时长]]</f>
        <v>29.754049190161965</v>
      </c>
      <c r="Q78" s="12">
        <f>IF(AND(Table2[[#This Row],[应答率]]&gt;=0.85,Table2[[#This Row],[完成订单数]]&gt;=10,Table2[[#This Row],[平均星级]]&gt;=4.8),1,0)</f>
        <v>0</v>
      </c>
    </row>
    <row r="79" spans="1:17" x14ac:dyDescent="0.15">
      <c r="A79" t="s">
        <v>30</v>
      </c>
      <c r="B79">
        <v>271</v>
      </c>
      <c r="C79">
        <v>4.8</v>
      </c>
      <c r="D79">
        <v>4.6666999999999996</v>
      </c>
      <c r="E79">
        <v>7</v>
      </c>
      <c r="F79">
        <v>5</v>
      </c>
      <c r="G79">
        <v>5</v>
      </c>
      <c r="H79" s="13">
        <f>Table2[[#This Row],[完成订单数]]/Table2[[#This Row],[成功抢单数]]</f>
        <v>1</v>
      </c>
      <c r="I79">
        <v>21.5</v>
      </c>
      <c r="J79">
        <v>140.19999999999999</v>
      </c>
      <c r="K79" s="14">
        <f>Table2[[#This Row],[订单实际总公里数]]/Table2[[#This Row],[完成订单数]]</f>
        <v>4.3</v>
      </c>
      <c r="L79" s="12">
        <f>(Table2[[#This Row],[车费收入]]-15*Table2[[#This Row],[完成订单数]]-Table2[[#This Row],[订单实际总公里数]]*2.9)/0.3</f>
        <v>9.4999999999999574</v>
      </c>
      <c r="M79" s="14">
        <f>Table2[[#This Row],[车费收入]]/Table2[[#This Row],[完成订单数]]</f>
        <v>28.04</v>
      </c>
      <c r="N79">
        <f>IF(AND(Table2[[#This Row],[平均星级]]&gt;4.7,Table2[[#This Row],[在线时长]]&gt;6),60,0)</f>
        <v>0</v>
      </c>
      <c r="O79">
        <f>IF(AND(Table2[[#This Row],[平均星级]]&gt;4.7,Table2[[#This Row],[完成订单数]]&gt;5),5*Table2[[#This Row],[完成订单数]],0)</f>
        <v>0</v>
      </c>
      <c r="P79" s="12">
        <f>Table2[[#This Row],[车费收入]]/Table2[[#This Row],[在线时长]]</f>
        <v>30.042642552553197</v>
      </c>
      <c r="Q79" s="12">
        <f>IF(AND(Table2[[#This Row],[应答率]]&gt;=0.85,Table2[[#This Row],[完成订单数]]&gt;=10,Table2[[#This Row],[平均星级]]&gt;=4.8),1,0)</f>
        <v>0</v>
      </c>
    </row>
    <row r="80" spans="1:17" x14ac:dyDescent="0.15">
      <c r="A80" t="s">
        <v>30</v>
      </c>
      <c r="B80">
        <v>287</v>
      </c>
      <c r="C80">
        <v>4.9000000000000004</v>
      </c>
      <c r="D80">
        <v>12.333299999999999</v>
      </c>
      <c r="E80">
        <v>85</v>
      </c>
      <c r="F80">
        <v>12</v>
      </c>
      <c r="G80">
        <v>11</v>
      </c>
      <c r="H80" s="13">
        <f>Table2[[#This Row],[完成订单数]]/Table2[[#This Row],[成功抢单数]]</f>
        <v>0.91666666666666663</v>
      </c>
      <c r="I80">
        <v>62.099999999999902</v>
      </c>
      <c r="J80">
        <v>372</v>
      </c>
      <c r="K80" s="14">
        <f>Table2[[#This Row],[订单实际总公里数]]/Table2[[#This Row],[完成订单数]]</f>
        <v>5.6454545454545366</v>
      </c>
      <c r="L80" s="12">
        <f>(Table2[[#This Row],[车费收入]]-15*Table2[[#This Row],[完成订单数]]-Table2[[#This Row],[订单实际总公里数]]*2.9)/0.3</f>
        <v>89.700000000000941</v>
      </c>
      <c r="M80" s="14">
        <f>Table2[[#This Row],[车费收入]]/Table2[[#This Row],[完成订单数]]</f>
        <v>33.81818181818182</v>
      </c>
      <c r="N80">
        <f>IF(AND(Table2[[#This Row],[平均星级]]&gt;4.7,Table2[[#This Row],[在线时长]]&gt;6),60,0)</f>
        <v>60</v>
      </c>
      <c r="O80">
        <f>IF(AND(Table2[[#This Row],[平均星级]]&gt;4.7,Table2[[#This Row],[完成订单数]]&gt;5),5*Table2[[#This Row],[完成订单数]],0)</f>
        <v>55</v>
      </c>
      <c r="P80" s="12">
        <f>Table2[[#This Row],[车费收入]]/Table2[[#This Row],[在线时长]]</f>
        <v>30.162243681739682</v>
      </c>
      <c r="Q80" s="12">
        <f>IF(AND(Table2[[#This Row],[应答率]]&gt;=0.85,Table2[[#This Row],[完成订单数]]&gt;=10,Table2[[#This Row],[平均星级]]&gt;=4.8),1,0)</f>
        <v>1</v>
      </c>
    </row>
    <row r="81" spans="1:17" x14ac:dyDescent="0.15">
      <c r="A81" t="s">
        <v>30</v>
      </c>
      <c r="B81">
        <v>260</v>
      </c>
      <c r="C81">
        <v>5</v>
      </c>
      <c r="D81">
        <v>8.0832999999999995</v>
      </c>
      <c r="E81">
        <v>71</v>
      </c>
      <c r="F81">
        <v>9</v>
      </c>
      <c r="G81">
        <v>8</v>
      </c>
      <c r="H81" s="13">
        <f>Table2[[#This Row],[完成订单数]]/Table2[[#This Row],[成功抢单数]]</f>
        <v>0.88888888888888884</v>
      </c>
      <c r="I81">
        <v>36.9</v>
      </c>
      <c r="J81">
        <v>244.7</v>
      </c>
      <c r="K81" s="14">
        <f>Table2[[#This Row],[订单实际总公里数]]/Table2[[#This Row],[完成订单数]]</f>
        <v>4.6124999999999998</v>
      </c>
      <c r="L81" s="12">
        <f>(Table2[[#This Row],[车费收入]]-15*Table2[[#This Row],[完成订单数]]-Table2[[#This Row],[订单实际总公里数]]*2.9)/0.3</f>
        <v>58.966666666666661</v>
      </c>
      <c r="M81" s="14">
        <f>Table2[[#This Row],[车费收入]]/Table2[[#This Row],[完成订单数]]</f>
        <v>30.587499999999999</v>
      </c>
      <c r="N81">
        <f>IF(AND(Table2[[#This Row],[平均星级]]&gt;4.7,Table2[[#This Row],[在线时长]]&gt;6),60,0)</f>
        <v>60</v>
      </c>
      <c r="O81">
        <f>IF(AND(Table2[[#This Row],[平均星级]]&gt;4.7,Table2[[#This Row],[完成订单数]]&gt;5),5*Table2[[#This Row],[完成订单数]],0)</f>
        <v>40</v>
      </c>
      <c r="P81" s="12">
        <f>Table2[[#This Row],[车费收入]]/Table2[[#This Row],[在线时长]]</f>
        <v>30.272289782638278</v>
      </c>
      <c r="Q81" s="12">
        <f>IF(AND(Table2[[#This Row],[应答率]]&gt;=0.85,Table2[[#This Row],[完成订单数]]&gt;=10,Table2[[#This Row],[平均星级]]&gt;=4.8),1,0)</f>
        <v>0</v>
      </c>
    </row>
    <row r="82" spans="1:17" x14ac:dyDescent="0.15">
      <c r="A82" t="s">
        <v>30</v>
      </c>
      <c r="B82">
        <v>120</v>
      </c>
      <c r="C82">
        <v>4.9000000000000004</v>
      </c>
      <c r="D82">
        <v>10.08</v>
      </c>
      <c r="E82">
        <v>39</v>
      </c>
      <c r="F82">
        <v>9</v>
      </c>
      <c r="G82">
        <v>8</v>
      </c>
      <c r="H82" s="13">
        <f>Table2[[#This Row],[完成订单数]]/Table2[[#This Row],[成功抢单数]]</f>
        <v>0.88888888888888884</v>
      </c>
      <c r="I82">
        <v>51.7</v>
      </c>
      <c r="J82">
        <v>305.89999999999998</v>
      </c>
      <c r="K82" s="14">
        <f>Table2[[#This Row],[订单实际总公里数]]/Table2[[#This Row],[完成订单数]]</f>
        <v>6.4625000000000004</v>
      </c>
      <c r="L82" s="12">
        <f>(Table2[[#This Row],[车费收入]]-15*Table2[[#This Row],[完成订单数]]-Table2[[#This Row],[订单实际总公里数]]*2.9)/0.3</f>
        <v>119.89999999999991</v>
      </c>
      <c r="M82" s="14">
        <f>Table2[[#This Row],[车费收入]]/Table2[[#This Row],[完成订单数]]</f>
        <v>38.237499999999997</v>
      </c>
      <c r="N82">
        <f>IF(AND(Table2[[#This Row],[平均星级]]&gt;4.7,Table2[[#This Row],[在线时长]]&gt;6),60,0)</f>
        <v>60</v>
      </c>
      <c r="O82">
        <f>IF(AND(Table2[[#This Row],[平均星级]]&gt;4.7,Table2[[#This Row],[完成订单数]]&gt;5),5*Table2[[#This Row],[完成订单数]],0)</f>
        <v>40</v>
      </c>
      <c r="P82" s="12">
        <f>Table2[[#This Row],[车费收入]]/Table2[[#This Row],[在线时长]]</f>
        <v>30.347222222222221</v>
      </c>
      <c r="Q82" s="12">
        <f>IF(AND(Table2[[#This Row],[应答率]]&gt;=0.85,Table2[[#This Row],[完成订单数]]&gt;=10,Table2[[#This Row],[平均星级]]&gt;=4.8),1,0)</f>
        <v>0</v>
      </c>
    </row>
    <row r="83" spans="1:17" x14ac:dyDescent="0.15">
      <c r="A83" t="s">
        <v>30</v>
      </c>
      <c r="B83">
        <v>272</v>
      </c>
      <c r="C83">
        <v>4.9000000000000004</v>
      </c>
      <c r="D83">
        <v>13.916700000000001</v>
      </c>
      <c r="E83">
        <v>59</v>
      </c>
      <c r="F83">
        <v>16</v>
      </c>
      <c r="G83">
        <v>13</v>
      </c>
      <c r="H83" s="13">
        <f>Table2[[#This Row],[完成订单数]]/Table2[[#This Row],[成功抢单数]]</f>
        <v>0.8125</v>
      </c>
      <c r="I83">
        <v>83.199999999999903</v>
      </c>
      <c r="J83">
        <v>424.3</v>
      </c>
      <c r="K83" s="14">
        <f>Table2[[#This Row],[订单实际总公里数]]/Table2[[#This Row],[完成订单数]]</f>
        <v>6.3999999999999924</v>
      </c>
      <c r="L83" s="12">
        <f>(Table2[[#This Row],[车费收入]]-15*Table2[[#This Row],[完成订单数]]-Table2[[#This Row],[订单实际总公里数]]*2.9)/0.3</f>
        <v>-39.933333333332357</v>
      </c>
      <c r="M83" s="14">
        <f>Table2[[#This Row],[车费收入]]/Table2[[#This Row],[完成订单数]]</f>
        <v>32.638461538461542</v>
      </c>
      <c r="N83">
        <f>IF(AND(Table2[[#This Row],[平均星级]]&gt;4.7,Table2[[#This Row],[在线时长]]&gt;6),60,0)</f>
        <v>60</v>
      </c>
      <c r="O83">
        <f>IF(AND(Table2[[#This Row],[平均星级]]&gt;4.7,Table2[[#This Row],[完成订单数]]&gt;5),5*Table2[[#This Row],[完成订单数]],0)</f>
        <v>65</v>
      </c>
      <c r="P83" s="12">
        <f>Table2[[#This Row],[车费收入]]/Table2[[#This Row],[在线时长]]</f>
        <v>30.488549728024605</v>
      </c>
      <c r="Q83" s="12">
        <f>IF(AND(Table2[[#This Row],[应答率]]&gt;=0.85,Table2[[#This Row],[完成订单数]]&gt;=10,Table2[[#This Row],[平均星级]]&gt;=4.8),1,0)</f>
        <v>0</v>
      </c>
    </row>
    <row r="84" spans="1:17" x14ac:dyDescent="0.15">
      <c r="A84" t="s">
        <v>30</v>
      </c>
      <c r="B84">
        <v>111</v>
      </c>
      <c r="C84">
        <v>5</v>
      </c>
      <c r="D84">
        <v>7.83</v>
      </c>
      <c r="E84">
        <v>38</v>
      </c>
      <c r="F84">
        <v>11</v>
      </c>
      <c r="G84">
        <v>6</v>
      </c>
      <c r="H84" s="13">
        <f>Table2[[#This Row],[完成订单数]]/Table2[[#This Row],[成功抢单数]]</f>
        <v>0.54545454545454541</v>
      </c>
      <c r="I84">
        <v>46.1</v>
      </c>
      <c r="J84">
        <v>242.89999999999901</v>
      </c>
      <c r="K84" s="14">
        <f>Table2[[#This Row],[订单实际总公里数]]/Table2[[#This Row],[完成订单数]]</f>
        <v>7.6833333333333336</v>
      </c>
      <c r="L84" s="12">
        <f>(Table2[[#This Row],[车费收入]]-15*Table2[[#This Row],[完成订单数]]-Table2[[#This Row],[订单实际总公里数]]*2.9)/0.3</f>
        <v>64.033333333330049</v>
      </c>
      <c r="M84" s="14">
        <f>Table2[[#This Row],[车费收入]]/Table2[[#This Row],[完成订单数]]</f>
        <v>40.483333333333171</v>
      </c>
      <c r="N84">
        <f>IF(AND(Table2[[#This Row],[平均星级]]&gt;4.7,Table2[[#This Row],[在线时长]]&gt;6),60,0)</f>
        <v>60</v>
      </c>
      <c r="O84">
        <f>IF(AND(Table2[[#This Row],[平均星级]]&gt;4.7,Table2[[#This Row],[完成订单数]]&gt;5),5*Table2[[#This Row],[完成订单数]],0)</f>
        <v>30</v>
      </c>
      <c r="P84" s="12">
        <f>Table2[[#This Row],[车费收入]]/Table2[[#This Row],[在线时长]]</f>
        <v>31.021711366538828</v>
      </c>
      <c r="Q84" s="12">
        <f>IF(AND(Table2[[#This Row],[应答率]]&gt;=0.85,Table2[[#This Row],[完成订单数]]&gt;=10,Table2[[#This Row],[平均星级]]&gt;=4.8),1,0)</f>
        <v>0</v>
      </c>
    </row>
    <row r="85" spans="1:17" x14ac:dyDescent="0.15">
      <c r="A85" t="s">
        <v>30</v>
      </c>
      <c r="B85">
        <v>228</v>
      </c>
      <c r="C85">
        <v>5</v>
      </c>
      <c r="D85">
        <v>12.166700000000001</v>
      </c>
      <c r="E85">
        <v>12</v>
      </c>
      <c r="F85">
        <v>6</v>
      </c>
      <c r="G85">
        <v>6</v>
      </c>
      <c r="H85" s="13">
        <f>Table2[[#This Row],[完成订单数]]/Table2[[#This Row],[成功抢单数]]</f>
        <v>1</v>
      </c>
      <c r="I85">
        <v>81.899999999999906</v>
      </c>
      <c r="J85">
        <v>378.6</v>
      </c>
      <c r="K85" s="14">
        <f>Table2[[#This Row],[订单实际总公里数]]/Table2[[#This Row],[完成订单数]]</f>
        <v>13.649999999999984</v>
      </c>
      <c r="L85" s="12">
        <f>(Table2[[#This Row],[车费收入]]-15*Table2[[#This Row],[完成订单数]]-Table2[[#This Row],[订单实际总公里数]]*2.9)/0.3</f>
        <v>170.30000000000106</v>
      </c>
      <c r="M85" s="14">
        <f>Table2[[#This Row],[车费收入]]/Table2[[#This Row],[完成订单数]]</f>
        <v>63.1</v>
      </c>
      <c r="N85">
        <f>IF(AND(Table2[[#This Row],[平均星级]]&gt;4.7,Table2[[#This Row],[在线时长]]&gt;6),60,0)</f>
        <v>60</v>
      </c>
      <c r="O85">
        <f>IF(AND(Table2[[#This Row],[平均星级]]&gt;4.7,Table2[[#This Row],[完成订单数]]&gt;5),5*Table2[[#This Row],[完成订单数]],0)</f>
        <v>30</v>
      </c>
      <c r="P85" s="12">
        <f>Table2[[#This Row],[车费收入]]/Table2[[#This Row],[在线时长]]</f>
        <v>31.117722965142562</v>
      </c>
      <c r="Q85" s="12">
        <f>IF(AND(Table2[[#This Row],[应答率]]&gt;=0.85,Table2[[#This Row],[完成订单数]]&gt;=10,Table2[[#This Row],[平均星级]]&gt;=4.8),1,0)</f>
        <v>0</v>
      </c>
    </row>
    <row r="86" spans="1:17" x14ac:dyDescent="0.15">
      <c r="A86" t="s">
        <v>30</v>
      </c>
      <c r="B86">
        <v>123</v>
      </c>
      <c r="C86">
        <v>4.9000000000000004</v>
      </c>
      <c r="D86">
        <v>3.42</v>
      </c>
      <c r="E86">
        <v>4</v>
      </c>
      <c r="F86">
        <v>3</v>
      </c>
      <c r="G86">
        <v>3</v>
      </c>
      <c r="H86" s="13">
        <f>Table2[[#This Row],[完成订单数]]/Table2[[#This Row],[成功抢单数]]</f>
        <v>1</v>
      </c>
      <c r="I86">
        <v>18.599999999999898</v>
      </c>
      <c r="J86">
        <v>107</v>
      </c>
      <c r="K86" s="14">
        <f>Table2[[#This Row],[订单实际总公里数]]/Table2[[#This Row],[完成订单数]]</f>
        <v>6.1999999999999664</v>
      </c>
      <c r="L86" s="12">
        <f>(Table2[[#This Row],[车费收入]]-15*Table2[[#This Row],[完成订单数]]-Table2[[#This Row],[订单实际总公里数]]*2.9)/0.3</f>
        <v>26.866666666667648</v>
      </c>
      <c r="M86" s="14">
        <f>Table2[[#This Row],[车费收入]]/Table2[[#This Row],[完成订单数]]</f>
        <v>35.666666666666664</v>
      </c>
      <c r="N86">
        <f>IF(AND(Table2[[#This Row],[平均星级]]&gt;4.7,Table2[[#This Row],[在线时长]]&gt;6),60,0)</f>
        <v>0</v>
      </c>
      <c r="O86">
        <f>IF(AND(Table2[[#This Row],[平均星级]]&gt;4.7,Table2[[#This Row],[完成订单数]]&gt;5),5*Table2[[#This Row],[完成订单数]],0)</f>
        <v>0</v>
      </c>
      <c r="P86" s="12">
        <f>Table2[[#This Row],[车费收入]]/Table2[[#This Row],[在线时长]]</f>
        <v>31.28654970760234</v>
      </c>
      <c r="Q86" s="12">
        <f>IF(AND(Table2[[#This Row],[应答率]]&gt;=0.85,Table2[[#This Row],[完成订单数]]&gt;=10,Table2[[#This Row],[平均星级]]&gt;=4.8),1,0)</f>
        <v>0</v>
      </c>
    </row>
    <row r="87" spans="1:17" x14ac:dyDescent="0.15">
      <c r="A87" t="s">
        <v>30</v>
      </c>
      <c r="B87">
        <v>153</v>
      </c>
      <c r="C87">
        <v>5</v>
      </c>
      <c r="D87">
        <v>7.25</v>
      </c>
      <c r="E87">
        <v>71</v>
      </c>
      <c r="F87">
        <v>7</v>
      </c>
      <c r="G87">
        <v>7</v>
      </c>
      <c r="H87" s="13">
        <f>Table2[[#This Row],[完成订单数]]/Table2[[#This Row],[成功抢单数]]</f>
        <v>1</v>
      </c>
      <c r="I87">
        <v>31.799999999999901</v>
      </c>
      <c r="J87">
        <v>228.8</v>
      </c>
      <c r="K87" s="14">
        <f>Table2[[#This Row],[订单实际总公里数]]/Table2[[#This Row],[完成订单数]]</f>
        <v>4.5428571428571285</v>
      </c>
      <c r="L87" s="12">
        <f>(Table2[[#This Row],[车费收入]]-15*Table2[[#This Row],[完成订单数]]-Table2[[#This Row],[订单实际总公里数]]*2.9)/0.3</f>
        <v>105.26666666666766</v>
      </c>
      <c r="M87" s="14">
        <f>Table2[[#This Row],[车费收入]]/Table2[[#This Row],[完成订单数]]</f>
        <v>32.68571428571429</v>
      </c>
      <c r="N87">
        <f>IF(AND(Table2[[#This Row],[平均星级]]&gt;4.7,Table2[[#This Row],[在线时长]]&gt;6),60,0)</f>
        <v>60</v>
      </c>
      <c r="O87">
        <f>IF(AND(Table2[[#This Row],[平均星级]]&gt;4.7,Table2[[#This Row],[完成订单数]]&gt;5),5*Table2[[#This Row],[完成订单数]],0)</f>
        <v>35</v>
      </c>
      <c r="P87" s="12">
        <f>Table2[[#This Row],[车费收入]]/Table2[[#This Row],[在线时长]]</f>
        <v>31.558620689655175</v>
      </c>
      <c r="Q87" s="12">
        <f>IF(AND(Table2[[#This Row],[应答率]]&gt;=0.85,Table2[[#This Row],[完成订单数]]&gt;=10,Table2[[#This Row],[平均星级]]&gt;=4.8),1,0)</f>
        <v>0</v>
      </c>
    </row>
    <row r="88" spans="1:17" x14ac:dyDescent="0.15">
      <c r="A88" t="s">
        <v>30</v>
      </c>
      <c r="B88">
        <v>257</v>
      </c>
      <c r="C88">
        <v>4.8</v>
      </c>
      <c r="D88">
        <v>16.916699999999999</v>
      </c>
      <c r="E88">
        <v>69</v>
      </c>
      <c r="F88">
        <v>15</v>
      </c>
      <c r="G88">
        <v>13</v>
      </c>
      <c r="H88" s="13">
        <f>Table2[[#This Row],[完成订单数]]/Table2[[#This Row],[成功抢单数]]</f>
        <v>0.8666666666666667</v>
      </c>
      <c r="I88">
        <v>68.599999999999994</v>
      </c>
      <c r="J88">
        <v>537</v>
      </c>
      <c r="K88" s="14">
        <f>Table2[[#This Row],[订单实际总公里数]]/Table2[[#This Row],[完成订单数]]</f>
        <v>5.2769230769230768</v>
      </c>
      <c r="L88" s="12">
        <f>(Table2[[#This Row],[车费收入]]-15*Table2[[#This Row],[完成订单数]]-Table2[[#This Row],[订单实际总公里数]]*2.9)/0.3</f>
        <v>476.86666666666679</v>
      </c>
      <c r="M88" s="14">
        <f>Table2[[#This Row],[车费收入]]/Table2[[#This Row],[完成订单数]]</f>
        <v>41.307692307692307</v>
      </c>
      <c r="N88">
        <f>IF(AND(Table2[[#This Row],[平均星级]]&gt;4.7,Table2[[#This Row],[在线时长]]&gt;6),60,0)</f>
        <v>60</v>
      </c>
      <c r="O88">
        <f>IF(AND(Table2[[#This Row],[平均星级]]&gt;4.7,Table2[[#This Row],[完成订单数]]&gt;5),5*Table2[[#This Row],[完成订单数]],0)</f>
        <v>65</v>
      </c>
      <c r="P88" s="12">
        <f>Table2[[#This Row],[车费收入]]/Table2[[#This Row],[在线时长]]</f>
        <v>31.743779815212189</v>
      </c>
      <c r="Q88" s="12">
        <f>IF(AND(Table2[[#This Row],[应答率]]&gt;=0.85,Table2[[#This Row],[完成订单数]]&gt;=10,Table2[[#This Row],[平均星级]]&gt;=4.8),1,0)</f>
        <v>1</v>
      </c>
    </row>
    <row r="89" spans="1:17" x14ac:dyDescent="0.15">
      <c r="A89" t="s">
        <v>30</v>
      </c>
      <c r="B89">
        <v>193</v>
      </c>
      <c r="C89">
        <v>4.9000000000000004</v>
      </c>
      <c r="D89">
        <v>11.666700000000001</v>
      </c>
      <c r="E89">
        <v>86</v>
      </c>
      <c r="F89">
        <v>16</v>
      </c>
      <c r="G89">
        <v>16</v>
      </c>
      <c r="H89" s="13">
        <f>Table2[[#This Row],[完成订单数]]/Table2[[#This Row],[成功抢单数]]</f>
        <v>1</v>
      </c>
      <c r="I89">
        <v>46</v>
      </c>
      <c r="J89">
        <v>372.1</v>
      </c>
      <c r="K89" s="14">
        <f>Table2[[#This Row],[订单实际总公里数]]/Table2[[#This Row],[完成订单数]]</f>
        <v>2.875</v>
      </c>
      <c r="L89" s="12">
        <f>(Table2[[#This Row],[车费收入]]-15*Table2[[#This Row],[完成订单数]]-Table2[[#This Row],[订单实际总公里数]]*2.9)/0.3</f>
        <v>-4.3333333333332771</v>
      </c>
      <c r="M89" s="14">
        <f>Table2[[#This Row],[车费收入]]/Table2[[#This Row],[完成订单数]]</f>
        <v>23.256250000000001</v>
      </c>
      <c r="N89">
        <f>IF(AND(Table2[[#This Row],[平均星级]]&gt;4.7,Table2[[#This Row],[在线时长]]&gt;6),60,0)</f>
        <v>60</v>
      </c>
      <c r="O89">
        <f>IF(AND(Table2[[#This Row],[平均星级]]&gt;4.7,Table2[[#This Row],[完成订单数]]&gt;5),5*Table2[[#This Row],[完成订单数]],0)</f>
        <v>80</v>
      </c>
      <c r="P89" s="12">
        <f>Table2[[#This Row],[车费收入]]/Table2[[#This Row],[在线时长]]</f>
        <v>31.894194588015463</v>
      </c>
      <c r="Q89" s="12">
        <f>IF(AND(Table2[[#This Row],[应答率]]&gt;=0.85,Table2[[#This Row],[完成订单数]]&gt;=10,Table2[[#This Row],[平均星级]]&gt;=4.8),1,0)</f>
        <v>1</v>
      </c>
    </row>
    <row r="90" spans="1:17" x14ac:dyDescent="0.15">
      <c r="A90" t="s">
        <v>30</v>
      </c>
      <c r="B90">
        <v>7</v>
      </c>
      <c r="C90">
        <v>4.9000000000000004</v>
      </c>
      <c r="D90">
        <v>11.17</v>
      </c>
      <c r="E90">
        <v>32</v>
      </c>
      <c r="F90">
        <v>10</v>
      </c>
      <c r="G90">
        <v>8</v>
      </c>
      <c r="H90" s="13">
        <f>Table2[[#This Row],[完成订单数]]/Table2[[#This Row],[成功抢单数]]</f>
        <v>0.8</v>
      </c>
      <c r="I90">
        <v>67</v>
      </c>
      <c r="J90">
        <v>357</v>
      </c>
      <c r="K90" s="14">
        <f>Table2[[#This Row],[订单实际总公里数]]/Table2[[#This Row],[完成订单数]]</f>
        <v>8.375</v>
      </c>
      <c r="L90" s="12">
        <f>(Table2[[#This Row],[车费收入]]-15*Table2[[#This Row],[完成订单数]]-Table2[[#This Row],[订单实际总公里数]]*2.9)/0.3</f>
        <v>142.3333333333334</v>
      </c>
      <c r="M90" s="14">
        <f>Table2[[#This Row],[车费收入]]/Table2[[#This Row],[完成订单数]]</f>
        <v>44.625</v>
      </c>
      <c r="N90">
        <f>IF(AND(Table2[[#This Row],[平均星级]]&gt;4.7,Table2[[#This Row],[在线时长]]&gt;6),60,0)</f>
        <v>60</v>
      </c>
      <c r="O90">
        <f>IF(AND(Table2[[#This Row],[平均星级]]&gt;4.7,Table2[[#This Row],[完成订单数]]&gt;5),5*Table2[[#This Row],[完成订单数]],0)</f>
        <v>40</v>
      </c>
      <c r="P90" s="12">
        <f>Table2[[#This Row],[车费收入]]/Table2[[#This Row],[在线时长]]</f>
        <v>31.960608773500446</v>
      </c>
      <c r="Q90" s="12">
        <f>IF(AND(Table2[[#This Row],[应答率]]&gt;=0.85,Table2[[#This Row],[完成订单数]]&gt;=10,Table2[[#This Row],[平均星级]]&gt;=4.8),1,0)</f>
        <v>0</v>
      </c>
    </row>
    <row r="91" spans="1:17" x14ac:dyDescent="0.15">
      <c r="A91" t="s">
        <v>30</v>
      </c>
      <c r="B91">
        <v>196</v>
      </c>
      <c r="C91">
        <v>5</v>
      </c>
      <c r="D91">
        <v>14.916700000000001</v>
      </c>
      <c r="E91">
        <v>43</v>
      </c>
      <c r="F91">
        <v>12</v>
      </c>
      <c r="G91">
        <v>9</v>
      </c>
      <c r="H91" s="13">
        <f>Table2[[#This Row],[完成订单数]]/Table2[[#This Row],[成功抢单数]]</f>
        <v>0.75</v>
      </c>
      <c r="I91">
        <v>88.8</v>
      </c>
      <c r="J91">
        <v>480.7</v>
      </c>
      <c r="K91" s="14">
        <f>Table2[[#This Row],[订单实际总公里数]]/Table2[[#This Row],[完成订单数]]</f>
        <v>9.8666666666666671</v>
      </c>
      <c r="L91" s="12">
        <f>(Table2[[#This Row],[车费收入]]-15*Table2[[#This Row],[完成订单数]]-Table2[[#This Row],[订单实际总公里数]]*2.9)/0.3</f>
        <v>293.93333333333339</v>
      </c>
      <c r="M91" s="14">
        <f>Table2[[#This Row],[车费收入]]/Table2[[#This Row],[完成订单数]]</f>
        <v>53.411111111111111</v>
      </c>
      <c r="N91">
        <f>IF(AND(Table2[[#This Row],[平均星级]]&gt;4.7,Table2[[#This Row],[在线时长]]&gt;6),60,0)</f>
        <v>60</v>
      </c>
      <c r="O91">
        <f>IF(AND(Table2[[#This Row],[平均星级]]&gt;4.7,Table2[[#This Row],[完成订单数]]&gt;5),5*Table2[[#This Row],[完成订单数]],0)</f>
        <v>45</v>
      </c>
      <c r="P91" s="12">
        <f>Table2[[#This Row],[车费收入]]/Table2[[#This Row],[在线时长]]</f>
        <v>32.225626311449581</v>
      </c>
      <c r="Q91" s="12">
        <f>IF(AND(Table2[[#This Row],[应答率]]&gt;=0.85,Table2[[#This Row],[完成订单数]]&gt;=10,Table2[[#This Row],[平均星级]]&gt;=4.8),1,0)</f>
        <v>0</v>
      </c>
    </row>
    <row r="92" spans="1:17" x14ac:dyDescent="0.15">
      <c r="A92" t="s">
        <v>30</v>
      </c>
      <c r="B92">
        <v>21</v>
      </c>
      <c r="C92">
        <v>5</v>
      </c>
      <c r="D92">
        <v>13.5</v>
      </c>
      <c r="E92">
        <v>210</v>
      </c>
      <c r="F92">
        <v>14</v>
      </c>
      <c r="G92">
        <v>13</v>
      </c>
      <c r="H92" s="13">
        <f>Table2[[#This Row],[完成订单数]]/Table2[[#This Row],[成功抢单数]]</f>
        <v>0.9285714285714286</v>
      </c>
      <c r="I92">
        <v>74.3</v>
      </c>
      <c r="J92">
        <v>435.8</v>
      </c>
      <c r="K92" s="14">
        <f>Table2[[#This Row],[订单实际总公里数]]/Table2[[#This Row],[完成订单数]]</f>
        <v>5.7153846153846155</v>
      </c>
      <c r="L92" s="12">
        <f>(Table2[[#This Row],[车费收入]]-15*Table2[[#This Row],[完成订单数]]-Table2[[#This Row],[订单实际总公里数]]*2.9)/0.3</f>
        <v>84.43333333333338</v>
      </c>
      <c r="M92" s="14">
        <f>Table2[[#This Row],[车费收入]]/Table2[[#This Row],[完成订单数]]</f>
        <v>33.523076923076921</v>
      </c>
      <c r="N92">
        <f>IF(AND(Table2[[#This Row],[平均星级]]&gt;4.7,Table2[[#This Row],[在线时长]]&gt;6),60,0)</f>
        <v>60</v>
      </c>
      <c r="O92">
        <f>IF(AND(Table2[[#This Row],[平均星级]]&gt;4.7,Table2[[#This Row],[完成订单数]]&gt;5),5*Table2[[#This Row],[完成订单数]],0)</f>
        <v>65</v>
      </c>
      <c r="P92" s="12">
        <f>Table2[[#This Row],[车费收入]]/Table2[[#This Row],[在线时长]]</f>
        <v>32.281481481481485</v>
      </c>
      <c r="Q92" s="12">
        <f>IF(AND(Table2[[#This Row],[应答率]]&gt;=0.85,Table2[[#This Row],[完成订单数]]&gt;=10,Table2[[#This Row],[平均星级]]&gt;=4.8),1,0)</f>
        <v>1</v>
      </c>
    </row>
    <row r="93" spans="1:17" x14ac:dyDescent="0.15">
      <c r="A93" t="s">
        <v>30</v>
      </c>
      <c r="B93">
        <v>198</v>
      </c>
      <c r="C93">
        <v>5</v>
      </c>
      <c r="D93">
        <v>6.75</v>
      </c>
      <c r="E93">
        <v>29</v>
      </c>
      <c r="F93">
        <v>5</v>
      </c>
      <c r="G93">
        <v>5</v>
      </c>
      <c r="H93" s="13">
        <f>Table2[[#This Row],[完成订单数]]/Table2[[#This Row],[成功抢单数]]</f>
        <v>1</v>
      </c>
      <c r="I93">
        <v>46</v>
      </c>
      <c r="J93">
        <v>219.79999999999899</v>
      </c>
      <c r="K93" s="14">
        <f>Table2[[#This Row],[订单实际总公里数]]/Table2[[#This Row],[完成订单数]]</f>
        <v>9.1999999999999993</v>
      </c>
      <c r="L93" s="12">
        <f>(Table2[[#This Row],[车费收入]]-15*Table2[[#This Row],[完成订单数]]-Table2[[#This Row],[订单实际总公里数]]*2.9)/0.3</f>
        <v>37.999999999996611</v>
      </c>
      <c r="M93" s="14">
        <f>Table2[[#This Row],[车费收入]]/Table2[[#This Row],[完成订单数]]</f>
        <v>43.959999999999795</v>
      </c>
      <c r="N93">
        <f>IF(AND(Table2[[#This Row],[平均星级]]&gt;4.7,Table2[[#This Row],[在线时长]]&gt;6),60,0)</f>
        <v>60</v>
      </c>
      <c r="O93">
        <f>IF(AND(Table2[[#This Row],[平均星级]]&gt;4.7,Table2[[#This Row],[完成订单数]]&gt;5),5*Table2[[#This Row],[完成订单数]],0)</f>
        <v>0</v>
      </c>
      <c r="P93" s="12">
        <f>Table2[[#This Row],[车费收入]]/Table2[[#This Row],[在线时长]]</f>
        <v>32.562962962962814</v>
      </c>
      <c r="Q93" s="12">
        <f>IF(AND(Table2[[#This Row],[应答率]]&gt;=0.85,Table2[[#This Row],[完成订单数]]&gt;=10,Table2[[#This Row],[平均星级]]&gt;=4.8),1,0)</f>
        <v>0</v>
      </c>
    </row>
    <row r="94" spans="1:17" x14ac:dyDescent="0.15">
      <c r="A94" t="s">
        <v>30</v>
      </c>
      <c r="B94">
        <v>35</v>
      </c>
      <c r="C94">
        <v>4.9000000000000004</v>
      </c>
      <c r="D94">
        <v>12.5</v>
      </c>
      <c r="E94">
        <v>165</v>
      </c>
      <c r="F94">
        <v>10</v>
      </c>
      <c r="G94">
        <v>10</v>
      </c>
      <c r="H94" s="13">
        <f>Table2[[#This Row],[完成订单数]]/Table2[[#This Row],[成功抢单数]]</f>
        <v>1</v>
      </c>
      <c r="I94">
        <v>68.8</v>
      </c>
      <c r="J94">
        <v>407.5</v>
      </c>
      <c r="K94" s="14">
        <f>Table2[[#This Row],[订单实际总公里数]]/Table2[[#This Row],[完成订单数]]</f>
        <v>6.88</v>
      </c>
      <c r="L94" s="12">
        <f>(Table2[[#This Row],[车费收入]]-15*Table2[[#This Row],[完成订单数]]-Table2[[#This Row],[订单实际总公里数]]*2.9)/0.3</f>
        <v>193.26666666666674</v>
      </c>
      <c r="M94" s="14">
        <f>Table2[[#This Row],[车费收入]]/Table2[[#This Row],[完成订单数]]</f>
        <v>40.75</v>
      </c>
      <c r="N94">
        <f>IF(AND(Table2[[#This Row],[平均星级]]&gt;4.7,Table2[[#This Row],[在线时长]]&gt;6),60,0)</f>
        <v>60</v>
      </c>
      <c r="O94">
        <f>IF(AND(Table2[[#This Row],[平均星级]]&gt;4.7,Table2[[#This Row],[完成订单数]]&gt;5),5*Table2[[#This Row],[完成订单数]],0)</f>
        <v>50</v>
      </c>
      <c r="P94" s="12">
        <f>Table2[[#This Row],[车费收入]]/Table2[[#This Row],[在线时长]]</f>
        <v>32.6</v>
      </c>
      <c r="Q94" s="12">
        <f>IF(AND(Table2[[#This Row],[应答率]]&gt;=0.85,Table2[[#This Row],[完成订单数]]&gt;=10,Table2[[#This Row],[平均星级]]&gt;=4.8),1,0)</f>
        <v>1</v>
      </c>
    </row>
    <row r="95" spans="1:17" x14ac:dyDescent="0.15">
      <c r="A95" t="s">
        <v>30</v>
      </c>
      <c r="B95">
        <v>195</v>
      </c>
      <c r="C95">
        <v>5</v>
      </c>
      <c r="D95">
        <v>4.5833000000000004</v>
      </c>
      <c r="E95">
        <v>8</v>
      </c>
      <c r="F95">
        <v>4</v>
      </c>
      <c r="G95">
        <v>4</v>
      </c>
      <c r="H95" s="13">
        <f>Table2[[#This Row],[完成订单数]]/Table2[[#This Row],[成功抢单数]]</f>
        <v>1</v>
      </c>
      <c r="I95">
        <v>22.6</v>
      </c>
      <c r="J95">
        <v>153.5</v>
      </c>
      <c r="K95" s="14">
        <f>Table2[[#This Row],[订单实际总公里数]]/Table2[[#This Row],[完成订单数]]</f>
        <v>5.65</v>
      </c>
      <c r="L95" s="12">
        <f>(Table2[[#This Row],[车费收入]]-15*Table2[[#This Row],[完成订单数]]-Table2[[#This Row],[订单实际总公里数]]*2.9)/0.3</f>
        <v>93.199999999999989</v>
      </c>
      <c r="M95" s="14">
        <f>Table2[[#This Row],[车费收入]]/Table2[[#This Row],[完成订单数]]</f>
        <v>38.375</v>
      </c>
      <c r="N95">
        <f>IF(AND(Table2[[#This Row],[平均星级]]&gt;4.7,Table2[[#This Row],[在线时长]]&gt;6),60,0)</f>
        <v>0</v>
      </c>
      <c r="O95">
        <f>IF(AND(Table2[[#This Row],[平均星级]]&gt;4.7,Table2[[#This Row],[完成订单数]]&gt;5),5*Table2[[#This Row],[完成订单数]],0)</f>
        <v>0</v>
      </c>
      <c r="P95" s="12">
        <f>Table2[[#This Row],[车费收入]]/Table2[[#This Row],[在线时长]]</f>
        <v>33.491152662928457</v>
      </c>
      <c r="Q95" s="12">
        <f>IF(AND(Table2[[#This Row],[应答率]]&gt;=0.85,Table2[[#This Row],[完成订单数]]&gt;=10,Table2[[#This Row],[平均星级]]&gt;=4.8),1,0)</f>
        <v>0</v>
      </c>
    </row>
    <row r="96" spans="1:17" x14ac:dyDescent="0.15">
      <c r="A96" t="s">
        <v>30</v>
      </c>
      <c r="B96">
        <v>2</v>
      </c>
      <c r="C96">
        <v>5</v>
      </c>
      <c r="D96">
        <v>10.42</v>
      </c>
      <c r="E96">
        <v>40</v>
      </c>
      <c r="F96">
        <v>8</v>
      </c>
      <c r="G96">
        <v>7</v>
      </c>
      <c r="H96" s="13">
        <f>Table2[[#This Row],[完成订单数]]/Table2[[#This Row],[成功抢单数]]</f>
        <v>0.875</v>
      </c>
      <c r="I96">
        <v>58.1</v>
      </c>
      <c r="J96">
        <v>349.2</v>
      </c>
      <c r="K96" s="14">
        <f>Table2[[#This Row],[订单实际总公里数]]/Table2[[#This Row],[完成订单数]]</f>
        <v>8.3000000000000007</v>
      </c>
      <c r="L96" s="12">
        <f>(Table2[[#This Row],[车费收入]]-15*Table2[[#This Row],[完成订单数]]-Table2[[#This Row],[订单实际总公里数]]*2.9)/0.3</f>
        <v>252.36666666666662</v>
      </c>
      <c r="M96" s="14">
        <f>Table2[[#This Row],[车费收入]]/Table2[[#This Row],[完成订单数]]</f>
        <v>49.885714285714286</v>
      </c>
      <c r="N96">
        <f>IF(AND(Table2[[#This Row],[平均星级]]&gt;4.7,Table2[[#This Row],[在线时长]]&gt;6),60,0)</f>
        <v>60</v>
      </c>
      <c r="O96">
        <f>IF(AND(Table2[[#This Row],[平均星级]]&gt;4.7,Table2[[#This Row],[完成订单数]]&gt;5),5*Table2[[#This Row],[完成订单数]],0)</f>
        <v>35</v>
      </c>
      <c r="P96" s="12">
        <f>Table2[[#This Row],[车费收入]]/Table2[[#This Row],[在线时长]]</f>
        <v>33.512476007677542</v>
      </c>
      <c r="Q96" s="12">
        <f>IF(AND(Table2[[#This Row],[应答率]]&gt;=0.85,Table2[[#This Row],[完成订单数]]&gt;=10,Table2[[#This Row],[平均星级]]&gt;=4.8),1,0)</f>
        <v>0</v>
      </c>
    </row>
    <row r="97" spans="1:17" x14ac:dyDescent="0.15">
      <c r="A97" t="s">
        <v>30</v>
      </c>
      <c r="B97">
        <v>268</v>
      </c>
      <c r="C97">
        <v>5</v>
      </c>
      <c r="D97">
        <v>6.25</v>
      </c>
      <c r="E97">
        <v>11</v>
      </c>
      <c r="F97">
        <v>6</v>
      </c>
      <c r="G97">
        <v>6</v>
      </c>
      <c r="H97" s="13">
        <f>Table2[[#This Row],[完成订单数]]/Table2[[#This Row],[成功抢单数]]</f>
        <v>1</v>
      </c>
      <c r="I97">
        <v>43.3</v>
      </c>
      <c r="J97">
        <v>215.4</v>
      </c>
      <c r="K97" s="14">
        <f>Table2[[#This Row],[订单实际总公里数]]/Table2[[#This Row],[完成订单数]]</f>
        <v>7.2166666666666659</v>
      </c>
      <c r="L97" s="12">
        <f>(Table2[[#This Row],[车费收入]]-15*Table2[[#This Row],[完成订单数]]-Table2[[#This Row],[订单实际总公里数]]*2.9)/0.3</f>
        <v>-0.56666666666662502</v>
      </c>
      <c r="M97" s="14">
        <f>Table2[[#This Row],[车费收入]]/Table2[[#This Row],[完成订单数]]</f>
        <v>35.9</v>
      </c>
      <c r="N97">
        <f>IF(AND(Table2[[#This Row],[平均星级]]&gt;4.7,Table2[[#This Row],[在线时长]]&gt;6),60,0)</f>
        <v>60</v>
      </c>
      <c r="O97">
        <f>IF(AND(Table2[[#This Row],[平均星级]]&gt;4.7,Table2[[#This Row],[完成订单数]]&gt;5),5*Table2[[#This Row],[完成订单数]],0)</f>
        <v>30</v>
      </c>
      <c r="P97" s="12">
        <f>Table2[[#This Row],[车费收入]]/Table2[[#This Row],[在线时长]]</f>
        <v>34.463999999999999</v>
      </c>
      <c r="Q97" s="12">
        <f>IF(AND(Table2[[#This Row],[应答率]]&gt;=0.85,Table2[[#This Row],[完成订单数]]&gt;=10,Table2[[#This Row],[平均星级]]&gt;=4.8),1,0)</f>
        <v>0</v>
      </c>
    </row>
    <row r="98" spans="1:17" x14ac:dyDescent="0.15">
      <c r="A98" t="s">
        <v>30</v>
      </c>
      <c r="B98">
        <v>298</v>
      </c>
      <c r="C98">
        <v>4.7</v>
      </c>
      <c r="D98">
        <v>6.9166999999999996</v>
      </c>
      <c r="E98">
        <v>28</v>
      </c>
      <c r="F98">
        <v>8</v>
      </c>
      <c r="G98">
        <v>5</v>
      </c>
      <c r="H98" s="13">
        <f>Table2[[#This Row],[完成订单数]]/Table2[[#This Row],[成功抢单数]]</f>
        <v>0.625</v>
      </c>
      <c r="I98">
        <v>47.599999999999902</v>
      </c>
      <c r="J98">
        <v>239</v>
      </c>
      <c r="K98" s="14">
        <f>Table2[[#This Row],[订单实际总公里数]]/Table2[[#This Row],[完成订单数]]</f>
        <v>9.51999999999998</v>
      </c>
      <c r="L98" s="12">
        <f>(Table2[[#This Row],[车费收入]]-15*Table2[[#This Row],[完成订单数]]-Table2[[#This Row],[订单实际总公里数]]*2.9)/0.3</f>
        <v>86.533333333334312</v>
      </c>
      <c r="M98" s="14">
        <f>Table2[[#This Row],[车费收入]]/Table2[[#This Row],[完成订单数]]</f>
        <v>47.8</v>
      </c>
      <c r="N98">
        <f>IF(AND(Table2[[#This Row],[平均星级]]&gt;4.7,Table2[[#This Row],[在线时长]]&gt;6),60,0)</f>
        <v>0</v>
      </c>
      <c r="O98">
        <f>IF(AND(Table2[[#This Row],[平均星级]]&gt;4.7,Table2[[#This Row],[完成订单数]]&gt;5),5*Table2[[#This Row],[完成订单数]],0)</f>
        <v>0</v>
      </c>
      <c r="P98" s="12">
        <f>Table2[[#This Row],[车费收入]]/Table2[[#This Row],[在线时长]]</f>
        <v>34.554050341926065</v>
      </c>
      <c r="Q98" s="12">
        <f>IF(AND(Table2[[#This Row],[应答率]]&gt;=0.85,Table2[[#This Row],[完成订单数]]&gt;=10,Table2[[#This Row],[平均星级]]&gt;=4.8),1,0)</f>
        <v>0</v>
      </c>
    </row>
    <row r="99" spans="1:17" x14ac:dyDescent="0.15">
      <c r="A99" t="s">
        <v>30</v>
      </c>
      <c r="B99">
        <v>216</v>
      </c>
      <c r="C99">
        <v>4.9000000000000004</v>
      </c>
      <c r="D99">
        <v>10.833299999999999</v>
      </c>
      <c r="E99">
        <v>70</v>
      </c>
      <c r="F99">
        <v>11</v>
      </c>
      <c r="G99">
        <v>9</v>
      </c>
      <c r="H99" s="13">
        <f>Table2[[#This Row],[完成订单数]]/Table2[[#This Row],[成功抢单数]]</f>
        <v>0.81818181818181823</v>
      </c>
      <c r="I99">
        <v>69.5</v>
      </c>
      <c r="J99">
        <v>374.9</v>
      </c>
      <c r="K99" s="14">
        <f>Table2[[#This Row],[订单实际总公里数]]/Table2[[#This Row],[完成订单数]]</f>
        <v>7.7222222222222223</v>
      </c>
      <c r="L99" s="12">
        <f>(Table2[[#This Row],[车费收入]]-15*Table2[[#This Row],[完成订单数]]-Table2[[#This Row],[订单实际总公里数]]*2.9)/0.3</f>
        <v>127.83333333333331</v>
      </c>
      <c r="M99" s="14">
        <f>Table2[[#This Row],[车费收入]]/Table2[[#This Row],[完成订单数]]</f>
        <v>41.655555555555551</v>
      </c>
      <c r="N99">
        <f>IF(AND(Table2[[#This Row],[平均星级]]&gt;4.7,Table2[[#This Row],[在线时长]]&gt;6),60,0)</f>
        <v>60</v>
      </c>
      <c r="O99">
        <f>IF(AND(Table2[[#This Row],[平均星级]]&gt;4.7,Table2[[#This Row],[完成订单数]]&gt;5),5*Table2[[#This Row],[完成订单数]],0)</f>
        <v>45</v>
      </c>
      <c r="P99" s="12">
        <f>Table2[[#This Row],[车费收入]]/Table2[[#This Row],[在线时长]]</f>
        <v>34.606260326954853</v>
      </c>
      <c r="Q99" s="12">
        <f>IF(AND(Table2[[#This Row],[应答率]]&gt;=0.85,Table2[[#This Row],[完成订单数]]&gt;=10,Table2[[#This Row],[平均星级]]&gt;=4.8),1,0)</f>
        <v>0</v>
      </c>
    </row>
    <row r="100" spans="1:17" x14ac:dyDescent="0.15">
      <c r="A100" t="s">
        <v>30</v>
      </c>
      <c r="B100">
        <v>276</v>
      </c>
      <c r="C100">
        <v>4.8</v>
      </c>
      <c r="D100">
        <v>4.9166999999999996</v>
      </c>
      <c r="E100">
        <v>28</v>
      </c>
      <c r="F100">
        <v>7</v>
      </c>
      <c r="G100">
        <v>4</v>
      </c>
      <c r="H100" s="13">
        <f>Table2[[#This Row],[完成订单数]]/Table2[[#This Row],[成功抢单数]]</f>
        <v>0.5714285714285714</v>
      </c>
      <c r="I100">
        <v>31</v>
      </c>
      <c r="J100">
        <v>170.9</v>
      </c>
      <c r="K100" s="14">
        <f>Table2[[#This Row],[订单实际总公里数]]/Table2[[#This Row],[完成订单数]]</f>
        <v>7.75</v>
      </c>
      <c r="L100" s="12">
        <f>(Table2[[#This Row],[车费收入]]-15*Table2[[#This Row],[完成订单数]]-Table2[[#This Row],[订单实际总公里数]]*2.9)/0.3</f>
        <v>70.000000000000057</v>
      </c>
      <c r="M100" s="14">
        <f>Table2[[#This Row],[车费收入]]/Table2[[#This Row],[完成订单数]]</f>
        <v>42.725000000000001</v>
      </c>
      <c r="N100">
        <f>IF(AND(Table2[[#This Row],[平均星级]]&gt;4.7,Table2[[#This Row],[在线时长]]&gt;6),60,0)</f>
        <v>0</v>
      </c>
      <c r="O100">
        <f>IF(AND(Table2[[#This Row],[平均星级]]&gt;4.7,Table2[[#This Row],[完成订单数]]&gt;5),5*Table2[[#This Row],[完成订单数]],0)</f>
        <v>0</v>
      </c>
      <c r="P100" s="12">
        <f>Table2[[#This Row],[车费收入]]/Table2[[#This Row],[在线时长]]</f>
        <v>34.759086379075399</v>
      </c>
      <c r="Q100" s="12">
        <f>IF(AND(Table2[[#This Row],[应答率]]&gt;=0.85,Table2[[#This Row],[完成订单数]]&gt;=10,Table2[[#This Row],[平均星级]]&gt;=4.8),1,0)</f>
        <v>0</v>
      </c>
    </row>
    <row r="101" spans="1:17" x14ac:dyDescent="0.15">
      <c r="A101" t="s">
        <v>30</v>
      </c>
      <c r="B101">
        <v>290</v>
      </c>
      <c r="C101">
        <v>5</v>
      </c>
      <c r="D101">
        <v>3.6667000000000001</v>
      </c>
      <c r="E101">
        <v>42</v>
      </c>
      <c r="F101">
        <v>4</v>
      </c>
      <c r="G101">
        <v>5</v>
      </c>
      <c r="H101" s="13">
        <f>Table2[[#This Row],[完成订单数]]/Table2[[#This Row],[成功抢单数]]</f>
        <v>1.25</v>
      </c>
      <c r="I101">
        <v>15.7</v>
      </c>
      <c r="J101">
        <v>127.49999999999901</v>
      </c>
      <c r="K101" s="14">
        <f>Table2[[#This Row],[订单实际总公里数]]/Table2[[#This Row],[完成订单数]]</f>
        <v>3.1399999999999997</v>
      </c>
      <c r="L101" s="12">
        <f>(Table2[[#This Row],[车费收入]]-15*Table2[[#This Row],[完成订单数]]-Table2[[#This Row],[订单实际总公里数]]*2.9)/0.3</f>
        <v>23.233333333330037</v>
      </c>
      <c r="M101" s="14">
        <f>Table2[[#This Row],[车费收入]]/Table2[[#This Row],[完成订单数]]</f>
        <v>25.499999999999801</v>
      </c>
      <c r="N101">
        <f>IF(AND(Table2[[#This Row],[平均星级]]&gt;4.7,Table2[[#This Row],[在线时长]]&gt;6),60,0)</f>
        <v>0</v>
      </c>
      <c r="O101">
        <f>IF(AND(Table2[[#This Row],[平均星级]]&gt;4.7,Table2[[#This Row],[完成订单数]]&gt;5),5*Table2[[#This Row],[完成订单数]],0)</f>
        <v>0</v>
      </c>
      <c r="P101" s="12">
        <f>Table2[[#This Row],[车费收入]]/Table2[[#This Row],[在线时长]]</f>
        <v>34.772411159898276</v>
      </c>
      <c r="Q101" s="12">
        <f>IF(AND(Table2[[#This Row],[应答率]]&gt;=0.85,Table2[[#This Row],[完成订单数]]&gt;=10,Table2[[#This Row],[平均星级]]&gt;=4.8),1,0)</f>
        <v>0</v>
      </c>
    </row>
    <row r="102" spans="1:17" x14ac:dyDescent="0.15">
      <c r="A102" t="s">
        <v>30</v>
      </c>
      <c r="B102">
        <v>233</v>
      </c>
      <c r="C102">
        <v>5</v>
      </c>
      <c r="D102">
        <v>2.75</v>
      </c>
      <c r="E102">
        <v>12</v>
      </c>
      <c r="F102">
        <v>6</v>
      </c>
      <c r="G102">
        <v>3</v>
      </c>
      <c r="H102" s="13">
        <f>Table2[[#This Row],[完成订单数]]/Table2[[#This Row],[成功抢单数]]</f>
        <v>0.5</v>
      </c>
      <c r="I102">
        <v>13</v>
      </c>
      <c r="J102">
        <v>95.7</v>
      </c>
      <c r="K102" s="14">
        <f>Table2[[#This Row],[订单实际总公里数]]/Table2[[#This Row],[完成订单数]]</f>
        <v>4.333333333333333</v>
      </c>
      <c r="L102" s="12">
        <f>(Table2[[#This Row],[车费收入]]-15*Table2[[#This Row],[完成订单数]]-Table2[[#This Row],[订单实际总公里数]]*2.9)/0.3</f>
        <v>43.333333333333357</v>
      </c>
      <c r="M102" s="14">
        <f>Table2[[#This Row],[车费收入]]/Table2[[#This Row],[完成订单数]]</f>
        <v>31.900000000000002</v>
      </c>
      <c r="N102">
        <f>IF(AND(Table2[[#This Row],[平均星级]]&gt;4.7,Table2[[#This Row],[在线时长]]&gt;6),60,0)</f>
        <v>0</v>
      </c>
      <c r="O102">
        <f>IF(AND(Table2[[#This Row],[平均星级]]&gt;4.7,Table2[[#This Row],[完成订单数]]&gt;5),5*Table2[[#This Row],[完成订单数]],0)</f>
        <v>0</v>
      </c>
      <c r="P102" s="12">
        <f>Table2[[#This Row],[车费收入]]/Table2[[#This Row],[在线时长]]</f>
        <v>34.800000000000004</v>
      </c>
      <c r="Q102" s="12">
        <f>IF(AND(Table2[[#This Row],[应答率]]&gt;=0.85,Table2[[#This Row],[完成订单数]]&gt;=10,Table2[[#This Row],[平均星级]]&gt;=4.8),1,0)</f>
        <v>0</v>
      </c>
    </row>
    <row r="103" spans="1:17" x14ac:dyDescent="0.15">
      <c r="A103" t="s">
        <v>30</v>
      </c>
      <c r="B103">
        <v>27</v>
      </c>
      <c r="C103">
        <v>5</v>
      </c>
      <c r="D103">
        <v>17.329999999999998</v>
      </c>
      <c r="E103">
        <v>42</v>
      </c>
      <c r="F103">
        <v>9</v>
      </c>
      <c r="G103">
        <v>8</v>
      </c>
      <c r="H103" s="13">
        <f>Table2[[#This Row],[完成订单数]]/Table2[[#This Row],[成功抢单数]]</f>
        <v>0.88888888888888884</v>
      </c>
      <c r="I103">
        <v>118.9</v>
      </c>
      <c r="J103">
        <v>603.70000000000005</v>
      </c>
      <c r="K103" s="14">
        <f>Table2[[#This Row],[订单实际总公里数]]/Table2[[#This Row],[完成订单数]]</f>
        <v>14.862500000000001</v>
      </c>
      <c r="L103" s="12">
        <f>(Table2[[#This Row],[车费收入]]-15*Table2[[#This Row],[完成订单数]]-Table2[[#This Row],[订单实际总公里数]]*2.9)/0.3</f>
        <v>462.96666666666681</v>
      </c>
      <c r="M103" s="14">
        <f>Table2[[#This Row],[车费收入]]/Table2[[#This Row],[完成订单数]]</f>
        <v>75.462500000000006</v>
      </c>
      <c r="N103">
        <f>IF(AND(Table2[[#This Row],[平均星级]]&gt;4.7,Table2[[#This Row],[在线时长]]&gt;6),60,0)</f>
        <v>60</v>
      </c>
      <c r="O103">
        <f>IF(AND(Table2[[#This Row],[平均星级]]&gt;4.7,Table2[[#This Row],[完成订单数]]&gt;5),5*Table2[[#This Row],[完成订单数]],0)</f>
        <v>40</v>
      </c>
      <c r="P103" s="12">
        <f>Table2[[#This Row],[车费收入]]/Table2[[#This Row],[在线时长]]</f>
        <v>34.835545297172537</v>
      </c>
      <c r="Q103" s="12">
        <f>IF(AND(Table2[[#This Row],[应答率]]&gt;=0.85,Table2[[#This Row],[完成订单数]]&gt;=10,Table2[[#This Row],[平均星级]]&gt;=4.8),1,0)</f>
        <v>0</v>
      </c>
    </row>
    <row r="104" spans="1:17" x14ac:dyDescent="0.15">
      <c r="A104" t="s">
        <v>30</v>
      </c>
      <c r="B104">
        <v>48</v>
      </c>
      <c r="C104">
        <v>5</v>
      </c>
      <c r="D104">
        <v>16.670000000000002</v>
      </c>
      <c r="E104">
        <v>41</v>
      </c>
      <c r="F104">
        <v>13</v>
      </c>
      <c r="G104">
        <v>11</v>
      </c>
      <c r="H104" s="13">
        <f>Table2[[#This Row],[完成订单数]]/Table2[[#This Row],[成功抢单数]]</f>
        <v>0.84615384615384615</v>
      </c>
      <c r="I104">
        <v>102.1</v>
      </c>
      <c r="J104">
        <v>580.9</v>
      </c>
      <c r="K104" s="14">
        <f>Table2[[#This Row],[订单实际总公里数]]/Table2[[#This Row],[完成订单数]]</f>
        <v>9.2818181818181813</v>
      </c>
      <c r="L104" s="12">
        <f>(Table2[[#This Row],[车费收入]]-15*Table2[[#This Row],[完成订单数]]-Table2[[#This Row],[订单实际总公里数]]*2.9)/0.3</f>
        <v>399.36666666666667</v>
      </c>
      <c r="M104" s="14">
        <f>Table2[[#This Row],[车费收入]]/Table2[[#This Row],[完成订单数]]</f>
        <v>52.809090909090905</v>
      </c>
      <c r="N104">
        <f>IF(AND(Table2[[#This Row],[平均星级]]&gt;4.7,Table2[[#This Row],[在线时长]]&gt;6),60,0)</f>
        <v>60</v>
      </c>
      <c r="O104">
        <f>IF(AND(Table2[[#This Row],[平均星级]]&gt;4.7,Table2[[#This Row],[完成订单数]]&gt;5),5*Table2[[#This Row],[完成订单数]],0)</f>
        <v>55</v>
      </c>
      <c r="P104" s="12">
        <f>Table2[[#This Row],[车费收入]]/Table2[[#This Row],[在线时长]]</f>
        <v>34.847030593881222</v>
      </c>
      <c r="Q104" s="12">
        <f>IF(AND(Table2[[#This Row],[应答率]]&gt;=0.85,Table2[[#This Row],[完成订单数]]&gt;=10,Table2[[#This Row],[平均星级]]&gt;=4.8),1,0)</f>
        <v>0</v>
      </c>
    </row>
    <row r="105" spans="1:17" x14ac:dyDescent="0.15">
      <c r="A105" t="s">
        <v>30</v>
      </c>
      <c r="B105">
        <v>256</v>
      </c>
      <c r="C105">
        <v>4.8</v>
      </c>
      <c r="D105">
        <v>9.5832999999999995</v>
      </c>
      <c r="E105">
        <v>82</v>
      </c>
      <c r="F105">
        <v>10</v>
      </c>
      <c r="G105">
        <v>7</v>
      </c>
      <c r="H105" s="13">
        <f>Table2[[#This Row],[完成订单数]]/Table2[[#This Row],[成功抢单数]]</f>
        <v>0.7</v>
      </c>
      <c r="I105">
        <v>68</v>
      </c>
      <c r="J105">
        <v>337.4</v>
      </c>
      <c r="K105" s="14">
        <f>Table2[[#This Row],[订单实际总公里数]]/Table2[[#This Row],[完成订单数]]</f>
        <v>9.7142857142857135</v>
      </c>
      <c r="L105" s="12">
        <f>(Table2[[#This Row],[车费收入]]-15*Table2[[#This Row],[完成订单数]]-Table2[[#This Row],[订单实际总公里数]]*2.9)/0.3</f>
        <v>117.3333333333333</v>
      </c>
      <c r="M105" s="14">
        <f>Table2[[#This Row],[车费收入]]/Table2[[#This Row],[完成订单数]]</f>
        <v>48.199999999999996</v>
      </c>
      <c r="N105">
        <f>IF(AND(Table2[[#This Row],[平均星级]]&gt;4.7,Table2[[#This Row],[在线时长]]&gt;6),60,0)</f>
        <v>60</v>
      </c>
      <c r="O105">
        <f>IF(AND(Table2[[#This Row],[平均星级]]&gt;4.7,Table2[[#This Row],[完成订单数]]&gt;5),5*Table2[[#This Row],[完成订单数]],0)</f>
        <v>35</v>
      </c>
      <c r="P105" s="12">
        <f>Table2[[#This Row],[车费收入]]/Table2[[#This Row],[在线时长]]</f>
        <v>35.207078981144285</v>
      </c>
      <c r="Q105" s="12">
        <f>IF(AND(Table2[[#This Row],[应答率]]&gt;=0.85,Table2[[#This Row],[完成订单数]]&gt;=10,Table2[[#This Row],[平均星级]]&gt;=4.8),1,0)</f>
        <v>0</v>
      </c>
    </row>
    <row r="106" spans="1:17" x14ac:dyDescent="0.15">
      <c r="A106" t="s">
        <v>30</v>
      </c>
      <c r="B106">
        <v>220</v>
      </c>
      <c r="C106">
        <v>5</v>
      </c>
      <c r="D106">
        <v>8</v>
      </c>
      <c r="E106">
        <v>110</v>
      </c>
      <c r="F106">
        <v>9</v>
      </c>
      <c r="G106">
        <v>9</v>
      </c>
      <c r="H106" s="13">
        <f>Table2[[#This Row],[完成订单数]]/Table2[[#This Row],[成功抢单数]]</f>
        <v>1</v>
      </c>
      <c r="I106">
        <v>41.9</v>
      </c>
      <c r="J106">
        <v>283.5</v>
      </c>
      <c r="K106" s="14">
        <f>Table2[[#This Row],[订单实际总公里数]]/Table2[[#This Row],[完成订单数]]</f>
        <v>4.655555555555555</v>
      </c>
      <c r="L106" s="12">
        <f>(Table2[[#This Row],[车费收入]]-15*Table2[[#This Row],[完成订单数]]-Table2[[#This Row],[订单实际总公里数]]*2.9)/0.3</f>
        <v>89.966666666666697</v>
      </c>
      <c r="M106" s="14">
        <f>Table2[[#This Row],[车费收入]]/Table2[[#This Row],[完成订单数]]</f>
        <v>31.5</v>
      </c>
      <c r="N106">
        <f>IF(AND(Table2[[#This Row],[平均星级]]&gt;4.7,Table2[[#This Row],[在线时长]]&gt;6),60,0)</f>
        <v>60</v>
      </c>
      <c r="O106">
        <f>IF(AND(Table2[[#This Row],[平均星级]]&gt;4.7,Table2[[#This Row],[完成订单数]]&gt;5),5*Table2[[#This Row],[完成订单数]],0)</f>
        <v>45</v>
      </c>
      <c r="P106" s="12">
        <f>Table2[[#This Row],[车费收入]]/Table2[[#This Row],[在线时长]]</f>
        <v>35.4375</v>
      </c>
      <c r="Q106" s="12">
        <f>IF(AND(Table2[[#This Row],[应答率]]&gt;=0.85,Table2[[#This Row],[完成订单数]]&gt;=10,Table2[[#This Row],[平均星级]]&gt;=4.8),1,0)</f>
        <v>0</v>
      </c>
    </row>
    <row r="107" spans="1:17" x14ac:dyDescent="0.15">
      <c r="A107" t="s">
        <v>30</v>
      </c>
      <c r="B107">
        <v>45</v>
      </c>
      <c r="C107">
        <v>4.7</v>
      </c>
      <c r="D107">
        <v>8.25</v>
      </c>
      <c r="E107">
        <v>48</v>
      </c>
      <c r="F107">
        <v>5</v>
      </c>
      <c r="G107">
        <v>5</v>
      </c>
      <c r="H107" s="13">
        <f>Table2[[#This Row],[完成订单数]]/Table2[[#This Row],[成功抢单数]]</f>
        <v>1</v>
      </c>
      <c r="I107">
        <v>51</v>
      </c>
      <c r="J107">
        <v>298.89999999999998</v>
      </c>
      <c r="K107" s="14">
        <f>Table2[[#This Row],[订单实际总公里数]]/Table2[[#This Row],[完成订单数]]</f>
        <v>10.199999999999999</v>
      </c>
      <c r="L107" s="12">
        <f>(Table2[[#This Row],[车费收入]]-15*Table2[[#This Row],[完成订单数]]-Table2[[#This Row],[订单实际总公里数]]*2.9)/0.3</f>
        <v>253.33333333333326</v>
      </c>
      <c r="M107" s="14">
        <f>Table2[[#This Row],[车费收入]]/Table2[[#This Row],[完成订单数]]</f>
        <v>59.779999999999994</v>
      </c>
      <c r="N107">
        <f>IF(AND(Table2[[#This Row],[平均星级]]&gt;4.7,Table2[[#This Row],[在线时长]]&gt;6),60,0)</f>
        <v>0</v>
      </c>
      <c r="O107">
        <f>IF(AND(Table2[[#This Row],[平均星级]]&gt;4.7,Table2[[#This Row],[完成订单数]]&gt;5),5*Table2[[#This Row],[完成订单数]],0)</f>
        <v>0</v>
      </c>
      <c r="P107" s="12">
        <f>Table2[[#This Row],[车费收入]]/Table2[[#This Row],[在线时长]]</f>
        <v>36.230303030303027</v>
      </c>
      <c r="Q107" s="12">
        <f>IF(AND(Table2[[#This Row],[应答率]]&gt;=0.85,Table2[[#This Row],[完成订单数]]&gt;=10,Table2[[#This Row],[平均星级]]&gt;=4.8),1,0)</f>
        <v>0</v>
      </c>
    </row>
    <row r="108" spans="1:17" x14ac:dyDescent="0.15">
      <c r="A108" t="s">
        <v>30</v>
      </c>
      <c r="B108">
        <v>288</v>
      </c>
      <c r="C108">
        <v>5</v>
      </c>
      <c r="D108">
        <v>5.9166999999999996</v>
      </c>
      <c r="E108">
        <v>19</v>
      </c>
      <c r="F108">
        <v>5</v>
      </c>
      <c r="G108">
        <v>4</v>
      </c>
      <c r="H108" s="13">
        <f>Table2[[#This Row],[完成订单数]]/Table2[[#This Row],[成功抢单数]]</f>
        <v>0.8</v>
      </c>
      <c r="I108">
        <v>51.4</v>
      </c>
      <c r="J108">
        <v>214.79999999999899</v>
      </c>
      <c r="K108" s="14">
        <f>Table2[[#This Row],[订单实际总公里数]]/Table2[[#This Row],[完成订单数]]</f>
        <v>12.85</v>
      </c>
      <c r="L108" s="12">
        <f>(Table2[[#This Row],[车费收入]]-15*Table2[[#This Row],[完成订单数]]-Table2[[#This Row],[订单实际总公里数]]*2.9)/0.3</f>
        <v>19.133333333329954</v>
      </c>
      <c r="M108" s="14">
        <f>Table2[[#This Row],[车费收入]]/Table2[[#This Row],[完成订单数]]</f>
        <v>53.699999999999747</v>
      </c>
      <c r="N108">
        <f>IF(AND(Table2[[#This Row],[平均星级]]&gt;4.7,Table2[[#This Row],[在线时长]]&gt;6),60,0)</f>
        <v>0</v>
      </c>
      <c r="O108">
        <f>IF(AND(Table2[[#This Row],[平均星级]]&gt;4.7,Table2[[#This Row],[完成订单数]]&gt;5),5*Table2[[#This Row],[完成订单数]],0)</f>
        <v>0</v>
      </c>
      <c r="P108" s="12">
        <f>Table2[[#This Row],[车费收入]]/Table2[[#This Row],[在线时长]]</f>
        <v>36.304020822417733</v>
      </c>
      <c r="Q108" s="12">
        <f>IF(AND(Table2[[#This Row],[应答率]]&gt;=0.85,Table2[[#This Row],[完成订单数]]&gt;=10,Table2[[#This Row],[平均星级]]&gt;=4.8),1,0)</f>
        <v>0</v>
      </c>
    </row>
    <row r="109" spans="1:17" x14ac:dyDescent="0.15">
      <c r="A109" t="s">
        <v>30</v>
      </c>
      <c r="B109">
        <v>108</v>
      </c>
      <c r="C109">
        <v>4.9000000000000004</v>
      </c>
      <c r="D109">
        <v>9.83</v>
      </c>
      <c r="E109">
        <v>15</v>
      </c>
      <c r="F109">
        <v>9</v>
      </c>
      <c r="G109">
        <v>9</v>
      </c>
      <c r="H109" s="13">
        <f>Table2[[#This Row],[完成订单数]]/Table2[[#This Row],[成功抢单数]]</f>
        <v>1</v>
      </c>
      <c r="I109">
        <v>60.7</v>
      </c>
      <c r="J109">
        <v>357.8</v>
      </c>
      <c r="K109" s="14">
        <f>Table2[[#This Row],[订单实际总公里数]]/Table2[[#This Row],[完成订单数]]</f>
        <v>6.7444444444444445</v>
      </c>
      <c r="L109" s="12">
        <f>(Table2[[#This Row],[车费收入]]-15*Table2[[#This Row],[完成订单数]]-Table2[[#This Row],[订单实际总公里数]]*2.9)/0.3</f>
        <v>155.90000000000003</v>
      </c>
      <c r="M109" s="14">
        <f>Table2[[#This Row],[车费收入]]/Table2[[#This Row],[完成订单数]]</f>
        <v>39.75555555555556</v>
      </c>
      <c r="N109">
        <f>IF(AND(Table2[[#This Row],[平均星级]]&gt;4.7,Table2[[#This Row],[在线时长]]&gt;6),60,0)</f>
        <v>60</v>
      </c>
      <c r="O109">
        <f>IF(AND(Table2[[#This Row],[平均星级]]&gt;4.7,Table2[[#This Row],[完成订单数]]&gt;5),5*Table2[[#This Row],[完成订单数]],0)</f>
        <v>45</v>
      </c>
      <c r="P109" s="12">
        <f>Table2[[#This Row],[车费收入]]/Table2[[#This Row],[在线时长]]</f>
        <v>36.398779247202441</v>
      </c>
      <c r="Q109" s="12">
        <f>IF(AND(Table2[[#This Row],[应答率]]&gt;=0.85,Table2[[#This Row],[完成订单数]]&gt;=10,Table2[[#This Row],[平均星级]]&gt;=4.8),1,0)</f>
        <v>0</v>
      </c>
    </row>
    <row r="110" spans="1:17" x14ac:dyDescent="0.15">
      <c r="A110" t="s">
        <v>30</v>
      </c>
      <c r="B110">
        <v>99</v>
      </c>
      <c r="C110">
        <v>4.9000000000000004</v>
      </c>
      <c r="D110">
        <v>10.83</v>
      </c>
      <c r="E110">
        <v>59</v>
      </c>
      <c r="F110">
        <v>10</v>
      </c>
      <c r="G110">
        <v>9</v>
      </c>
      <c r="H110" s="13">
        <f>Table2[[#This Row],[完成订单数]]/Table2[[#This Row],[成功抢单数]]</f>
        <v>0.9</v>
      </c>
      <c r="I110">
        <v>70.5</v>
      </c>
      <c r="J110">
        <v>398.7</v>
      </c>
      <c r="K110" s="14">
        <f>Table2[[#This Row],[订单实际总公里数]]/Table2[[#This Row],[完成订单数]]</f>
        <v>7.833333333333333</v>
      </c>
      <c r="L110" s="12">
        <f>(Table2[[#This Row],[车费收入]]-15*Table2[[#This Row],[完成订单数]]-Table2[[#This Row],[订单实际总公里数]]*2.9)/0.3</f>
        <v>197.5</v>
      </c>
      <c r="M110" s="14">
        <f>Table2[[#This Row],[车费收入]]/Table2[[#This Row],[完成订单数]]</f>
        <v>44.3</v>
      </c>
      <c r="N110">
        <f>IF(AND(Table2[[#This Row],[平均星级]]&gt;4.7,Table2[[#This Row],[在线时长]]&gt;6),60,0)</f>
        <v>60</v>
      </c>
      <c r="O110">
        <f>IF(AND(Table2[[#This Row],[平均星级]]&gt;4.7,Table2[[#This Row],[完成订单数]]&gt;5),5*Table2[[#This Row],[完成订单数]],0)</f>
        <v>45</v>
      </c>
      <c r="P110" s="12">
        <f>Table2[[#This Row],[车费收入]]/Table2[[#This Row],[在线时长]]</f>
        <v>36.81440443213296</v>
      </c>
      <c r="Q110" s="12">
        <f>IF(AND(Table2[[#This Row],[应答率]]&gt;=0.85,Table2[[#This Row],[完成订单数]]&gt;=10,Table2[[#This Row],[平均星级]]&gt;=4.8),1,0)</f>
        <v>0</v>
      </c>
    </row>
    <row r="111" spans="1:17" x14ac:dyDescent="0.15">
      <c r="A111" t="s">
        <v>30</v>
      </c>
      <c r="B111">
        <v>280</v>
      </c>
      <c r="C111">
        <v>5</v>
      </c>
      <c r="D111">
        <v>4.6666999999999996</v>
      </c>
      <c r="E111">
        <v>18</v>
      </c>
      <c r="F111">
        <v>5</v>
      </c>
      <c r="G111">
        <v>4</v>
      </c>
      <c r="H111" s="13">
        <f>Table2[[#This Row],[完成订单数]]/Table2[[#This Row],[成功抢单数]]</f>
        <v>0.8</v>
      </c>
      <c r="I111">
        <v>26.9</v>
      </c>
      <c r="J111">
        <v>172.9</v>
      </c>
      <c r="K111" s="14">
        <f>Table2[[#This Row],[订单实际总公里数]]/Table2[[#This Row],[完成订单数]]</f>
        <v>6.7249999999999996</v>
      </c>
      <c r="L111" s="12">
        <f>(Table2[[#This Row],[车费收入]]-15*Table2[[#This Row],[完成订单数]]-Table2[[#This Row],[订单实际总公里数]]*2.9)/0.3</f>
        <v>116.30000000000005</v>
      </c>
      <c r="M111" s="14">
        <f>Table2[[#This Row],[车费收入]]/Table2[[#This Row],[完成订单数]]</f>
        <v>43.225000000000001</v>
      </c>
      <c r="N111">
        <f>IF(AND(Table2[[#This Row],[平均星级]]&gt;4.7,Table2[[#This Row],[在线时长]]&gt;6),60,0)</f>
        <v>0</v>
      </c>
      <c r="O111">
        <f>IF(AND(Table2[[#This Row],[平均星级]]&gt;4.7,Table2[[#This Row],[完成订单数]]&gt;5),5*Table2[[#This Row],[完成订单数]],0)</f>
        <v>0</v>
      </c>
      <c r="P111" s="12">
        <f>Table2[[#This Row],[车费收入]]/Table2[[#This Row],[在线时长]]</f>
        <v>37.049735359033157</v>
      </c>
      <c r="Q111" s="12">
        <f>IF(AND(Table2[[#This Row],[应答率]]&gt;=0.85,Table2[[#This Row],[完成订单数]]&gt;=10,Table2[[#This Row],[平均星级]]&gt;=4.8),1,0)</f>
        <v>0</v>
      </c>
    </row>
    <row r="112" spans="1:17" x14ac:dyDescent="0.15">
      <c r="A112" t="s">
        <v>30</v>
      </c>
      <c r="B112">
        <v>11</v>
      </c>
      <c r="C112">
        <v>5</v>
      </c>
      <c r="D112">
        <v>13.67</v>
      </c>
      <c r="E112">
        <v>50</v>
      </c>
      <c r="F112">
        <v>10</v>
      </c>
      <c r="G112">
        <v>10</v>
      </c>
      <c r="H112" s="13">
        <f>Table2[[#This Row],[完成订单数]]/Table2[[#This Row],[成功抢单数]]</f>
        <v>1</v>
      </c>
      <c r="I112">
        <v>97.6</v>
      </c>
      <c r="J112">
        <v>516.4</v>
      </c>
      <c r="K112" s="14">
        <f>Table2[[#This Row],[订单实际总公里数]]/Table2[[#This Row],[完成订单数]]</f>
        <v>9.76</v>
      </c>
      <c r="L112" s="12">
        <f>(Table2[[#This Row],[车费收入]]-15*Table2[[#This Row],[完成订单数]]-Table2[[#This Row],[订单实际总公里数]]*2.9)/0.3</f>
        <v>277.86666666666673</v>
      </c>
      <c r="M112" s="14">
        <f>Table2[[#This Row],[车费收入]]/Table2[[#This Row],[完成订单数]]</f>
        <v>51.64</v>
      </c>
      <c r="N112">
        <f>IF(AND(Table2[[#This Row],[平均星级]]&gt;4.7,Table2[[#This Row],[在线时长]]&gt;6),60,0)</f>
        <v>60</v>
      </c>
      <c r="O112">
        <f>IF(AND(Table2[[#This Row],[平均星级]]&gt;4.7,Table2[[#This Row],[完成订单数]]&gt;5),5*Table2[[#This Row],[完成订单数]],0)</f>
        <v>50</v>
      </c>
      <c r="P112" s="12">
        <f>Table2[[#This Row],[车费收入]]/Table2[[#This Row],[在线时长]]</f>
        <v>37.776152158010241</v>
      </c>
      <c r="Q112" s="12">
        <f>IF(AND(Table2[[#This Row],[应答率]]&gt;=0.85,Table2[[#This Row],[完成订单数]]&gt;=10,Table2[[#This Row],[平均星级]]&gt;=4.8),1,0)</f>
        <v>1</v>
      </c>
    </row>
    <row r="113" spans="1:17" x14ac:dyDescent="0.15">
      <c r="A113" t="s">
        <v>30</v>
      </c>
      <c r="B113">
        <v>4</v>
      </c>
      <c r="C113">
        <v>5</v>
      </c>
      <c r="D113">
        <v>9</v>
      </c>
      <c r="E113">
        <v>14</v>
      </c>
      <c r="F113">
        <v>8</v>
      </c>
      <c r="G113">
        <v>8</v>
      </c>
      <c r="H113" s="13">
        <f>Table2[[#This Row],[完成订单数]]/Table2[[#This Row],[成功抢单数]]</f>
        <v>1</v>
      </c>
      <c r="I113">
        <v>66</v>
      </c>
      <c r="J113">
        <v>345.4</v>
      </c>
      <c r="K113" s="14">
        <f>Table2[[#This Row],[订单实际总公里数]]/Table2[[#This Row],[完成订单数]]</f>
        <v>8.25</v>
      </c>
      <c r="L113" s="12">
        <f>(Table2[[#This Row],[车费收入]]-15*Table2[[#This Row],[完成订单数]]-Table2[[#This Row],[订单实际总公里数]]*2.9)/0.3</f>
        <v>113.33333333333324</v>
      </c>
      <c r="M113" s="14">
        <f>Table2[[#This Row],[车费收入]]/Table2[[#This Row],[完成订单数]]</f>
        <v>43.174999999999997</v>
      </c>
      <c r="N113">
        <f>IF(AND(Table2[[#This Row],[平均星级]]&gt;4.7,Table2[[#This Row],[在线时长]]&gt;6),60,0)</f>
        <v>60</v>
      </c>
      <c r="O113">
        <f>IF(AND(Table2[[#This Row],[平均星级]]&gt;4.7,Table2[[#This Row],[完成订单数]]&gt;5),5*Table2[[#This Row],[完成订单数]],0)</f>
        <v>40</v>
      </c>
      <c r="P113" s="12">
        <f>Table2[[#This Row],[车费收入]]/Table2[[#This Row],[在线时长]]</f>
        <v>38.377777777777773</v>
      </c>
      <c r="Q113" s="12">
        <f>IF(AND(Table2[[#This Row],[应答率]]&gt;=0.85,Table2[[#This Row],[完成订单数]]&gt;=10,Table2[[#This Row],[平均星级]]&gt;=4.8),1,0)</f>
        <v>0</v>
      </c>
    </row>
    <row r="114" spans="1:17" x14ac:dyDescent="0.15">
      <c r="A114" t="s">
        <v>30</v>
      </c>
      <c r="B114">
        <v>266</v>
      </c>
      <c r="C114">
        <v>4.7</v>
      </c>
      <c r="D114">
        <v>15.333299999999999</v>
      </c>
      <c r="E114">
        <v>34</v>
      </c>
      <c r="F114">
        <v>8</v>
      </c>
      <c r="G114">
        <v>8</v>
      </c>
      <c r="H114" s="13">
        <f>Table2[[#This Row],[完成订单数]]/Table2[[#This Row],[成功抢单数]]</f>
        <v>1</v>
      </c>
      <c r="I114">
        <v>107.4</v>
      </c>
      <c r="J114">
        <v>589.29999999999995</v>
      </c>
      <c r="K114" s="14">
        <f>Table2[[#This Row],[订单实际总公里数]]/Table2[[#This Row],[完成订单数]]</f>
        <v>13.425000000000001</v>
      </c>
      <c r="L114" s="12">
        <f>(Table2[[#This Row],[车费收入]]-15*Table2[[#This Row],[完成订单数]]-Table2[[#This Row],[订单实际总公里数]]*2.9)/0.3</f>
        <v>526.13333333333333</v>
      </c>
      <c r="M114" s="14">
        <f>Table2[[#This Row],[车费收入]]/Table2[[#This Row],[完成订单数]]</f>
        <v>73.662499999999994</v>
      </c>
      <c r="N114">
        <f>IF(AND(Table2[[#This Row],[平均星级]]&gt;4.7,Table2[[#This Row],[在线时长]]&gt;6),60,0)</f>
        <v>0</v>
      </c>
      <c r="O114">
        <f>IF(AND(Table2[[#This Row],[平均星级]]&gt;4.7,Table2[[#This Row],[完成订单数]]&gt;5),5*Table2[[#This Row],[完成订单数]],0)</f>
        <v>0</v>
      </c>
      <c r="P114" s="12">
        <f>Table2[[#This Row],[车费收入]]/Table2[[#This Row],[在线时长]]</f>
        <v>38.432692244983137</v>
      </c>
      <c r="Q114" s="12">
        <f>IF(AND(Table2[[#This Row],[应答率]]&gt;=0.85,Table2[[#This Row],[完成订单数]]&gt;=10,Table2[[#This Row],[平均星级]]&gt;=4.8),1,0)</f>
        <v>0</v>
      </c>
    </row>
    <row r="115" spans="1:17" x14ac:dyDescent="0.15">
      <c r="A115" t="s">
        <v>30</v>
      </c>
      <c r="B115">
        <v>183</v>
      </c>
      <c r="C115">
        <v>4.5999999999999996</v>
      </c>
      <c r="D115">
        <v>6.5</v>
      </c>
      <c r="E115">
        <v>52</v>
      </c>
      <c r="F115">
        <v>9</v>
      </c>
      <c r="G115">
        <v>7</v>
      </c>
      <c r="H115" s="13">
        <f>Table2[[#This Row],[完成订单数]]/Table2[[#This Row],[成功抢单数]]</f>
        <v>0.77777777777777779</v>
      </c>
      <c r="I115">
        <v>41.7</v>
      </c>
      <c r="J115">
        <v>250.8</v>
      </c>
      <c r="K115" s="14">
        <f>Table2[[#This Row],[订单实际总公里数]]/Table2[[#This Row],[完成订单数]]</f>
        <v>5.9571428571428573</v>
      </c>
      <c r="L115" s="12">
        <f>(Table2[[#This Row],[车费收入]]-15*Table2[[#This Row],[完成订单数]]-Table2[[#This Row],[订单实际总公里数]]*2.9)/0.3</f>
        <v>82.90000000000002</v>
      </c>
      <c r="M115" s="14">
        <f>Table2[[#This Row],[车费收入]]/Table2[[#This Row],[完成订单数]]</f>
        <v>35.828571428571429</v>
      </c>
      <c r="N115">
        <f>IF(AND(Table2[[#This Row],[平均星级]]&gt;4.7,Table2[[#This Row],[在线时长]]&gt;6),60,0)</f>
        <v>0</v>
      </c>
      <c r="O115">
        <f>IF(AND(Table2[[#This Row],[平均星级]]&gt;4.7,Table2[[#This Row],[完成订单数]]&gt;5),5*Table2[[#This Row],[完成订单数]],0)</f>
        <v>0</v>
      </c>
      <c r="P115" s="12">
        <f>Table2[[#This Row],[车费收入]]/Table2[[#This Row],[在线时长]]</f>
        <v>38.58461538461539</v>
      </c>
      <c r="Q115" s="12">
        <f>IF(AND(Table2[[#This Row],[应答率]]&gt;=0.85,Table2[[#This Row],[完成订单数]]&gt;=10,Table2[[#This Row],[平均星级]]&gt;=4.8),1,0)</f>
        <v>0</v>
      </c>
    </row>
    <row r="116" spans="1:17" x14ac:dyDescent="0.15">
      <c r="A116" t="s">
        <v>30</v>
      </c>
      <c r="B116">
        <v>214</v>
      </c>
      <c r="C116">
        <v>4.9000000000000004</v>
      </c>
      <c r="D116">
        <v>13.666700000000001</v>
      </c>
      <c r="E116">
        <v>45</v>
      </c>
      <c r="F116">
        <v>11</v>
      </c>
      <c r="G116">
        <v>11</v>
      </c>
      <c r="H116" s="13">
        <f>Table2[[#This Row],[完成订单数]]/Table2[[#This Row],[成功抢单数]]</f>
        <v>1</v>
      </c>
      <c r="I116">
        <v>100.2</v>
      </c>
      <c r="J116">
        <v>527.70000000000005</v>
      </c>
      <c r="K116" s="14">
        <f>Table2[[#This Row],[订单实际总公里数]]/Table2[[#This Row],[完成订单数]]</f>
        <v>9.1090909090909093</v>
      </c>
      <c r="L116" s="12">
        <f>(Table2[[#This Row],[车费收入]]-15*Table2[[#This Row],[完成订单数]]-Table2[[#This Row],[订单实际总公里数]]*2.9)/0.3</f>
        <v>240.4000000000002</v>
      </c>
      <c r="M116" s="14">
        <f>Table2[[#This Row],[车费收入]]/Table2[[#This Row],[完成订单数]]</f>
        <v>47.972727272727276</v>
      </c>
      <c r="N116">
        <f>IF(AND(Table2[[#This Row],[平均星级]]&gt;4.7,Table2[[#This Row],[在线时长]]&gt;6),60,0)</f>
        <v>60</v>
      </c>
      <c r="O116">
        <f>IF(AND(Table2[[#This Row],[平均星级]]&gt;4.7,Table2[[#This Row],[完成订单数]]&gt;5),5*Table2[[#This Row],[完成订单数]],0)</f>
        <v>55</v>
      </c>
      <c r="P116" s="12">
        <f>Table2[[#This Row],[车费收入]]/Table2[[#This Row],[在线时长]]</f>
        <v>38.612100946095254</v>
      </c>
      <c r="Q116" s="12">
        <f>IF(AND(Table2[[#This Row],[应答率]]&gt;=0.85,Table2[[#This Row],[完成订单数]]&gt;=10,Table2[[#This Row],[平均星级]]&gt;=4.8),1,0)</f>
        <v>1</v>
      </c>
    </row>
    <row r="117" spans="1:17" x14ac:dyDescent="0.15">
      <c r="A117" t="s">
        <v>30</v>
      </c>
      <c r="B117">
        <v>229</v>
      </c>
      <c r="C117">
        <v>4.8</v>
      </c>
      <c r="D117">
        <v>3.3332999999999999</v>
      </c>
      <c r="E117">
        <v>7</v>
      </c>
      <c r="F117">
        <v>4</v>
      </c>
      <c r="G117">
        <v>4</v>
      </c>
      <c r="H117" s="13">
        <f>Table2[[#This Row],[完成订单数]]/Table2[[#This Row],[成功抢单数]]</f>
        <v>1</v>
      </c>
      <c r="I117">
        <v>16.8</v>
      </c>
      <c r="J117">
        <v>129.69999999999999</v>
      </c>
      <c r="K117" s="14">
        <f>Table2[[#This Row],[订单实际总公里数]]/Table2[[#This Row],[完成订单数]]</f>
        <v>4.2</v>
      </c>
      <c r="L117" s="12">
        <f>(Table2[[#This Row],[车费收入]]-15*Table2[[#This Row],[完成订单数]]-Table2[[#This Row],[订单实际总公里数]]*2.9)/0.3</f>
        <v>69.933333333333309</v>
      </c>
      <c r="M117" s="14">
        <f>Table2[[#This Row],[车费收入]]/Table2[[#This Row],[完成订单数]]</f>
        <v>32.424999999999997</v>
      </c>
      <c r="N117">
        <f>IF(AND(Table2[[#This Row],[平均星级]]&gt;4.7,Table2[[#This Row],[在线时长]]&gt;6),60,0)</f>
        <v>0</v>
      </c>
      <c r="O117">
        <f>IF(AND(Table2[[#This Row],[平均星级]]&gt;4.7,Table2[[#This Row],[完成订单数]]&gt;5),5*Table2[[#This Row],[完成订单数]],0)</f>
        <v>0</v>
      </c>
      <c r="P117" s="12">
        <f>Table2[[#This Row],[车费收入]]/Table2[[#This Row],[在线时长]]</f>
        <v>38.910389103891035</v>
      </c>
      <c r="Q117" s="12">
        <f>IF(AND(Table2[[#This Row],[应答率]]&gt;=0.85,Table2[[#This Row],[完成订单数]]&gt;=10,Table2[[#This Row],[平均星级]]&gt;=4.8),1,0)</f>
        <v>0</v>
      </c>
    </row>
    <row r="118" spans="1:17" x14ac:dyDescent="0.15">
      <c r="A118" t="s">
        <v>30</v>
      </c>
      <c r="B118">
        <v>275</v>
      </c>
      <c r="C118">
        <v>5</v>
      </c>
      <c r="D118">
        <v>4.25</v>
      </c>
      <c r="E118">
        <v>70</v>
      </c>
      <c r="F118">
        <v>6</v>
      </c>
      <c r="G118">
        <v>5</v>
      </c>
      <c r="H118" s="13">
        <f>Table2[[#This Row],[完成订单数]]/Table2[[#This Row],[成功抢单数]]</f>
        <v>0.83333333333333337</v>
      </c>
      <c r="I118">
        <v>25.799999999999901</v>
      </c>
      <c r="J118">
        <v>166.7</v>
      </c>
      <c r="K118" s="14">
        <f>Table2[[#This Row],[订单实际总公里数]]/Table2[[#This Row],[完成订单数]]</f>
        <v>5.1599999999999806</v>
      </c>
      <c r="L118" s="12">
        <f>(Table2[[#This Row],[车费收入]]-15*Table2[[#This Row],[完成订单数]]-Table2[[#This Row],[订单实际总公里数]]*2.9)/0.3</f>
        <v>56.266666666667604</v>
      </c>
      <c r="M118" s="14">
        <f>Table2[[#This Row],[车费收入]]/Table2[[#This Row],[完成订单数]]</f>
        <v>33.339999999999996</v>
      </c>
      <c r="N118">
        <f>IF(AND(Table2[[#This Row],[平均星级]]&gt;4.7,Table2[[#This Row],[在线时长]]&gt;6),60,0)</f>
        <v>0</v>
      </c>
      <c r="O118">
        <f>IF(AND(Table2[[#This Row],[平均星级]]&gt;4.7,Table2[[#This Row],[完成订单数]]&gt;5),5*Table2[[#This Row],[完成订单数]],0)</f>
        <v>0</v>
      </c>
      <c r="P118" s="12">
        <f>Table2[[#This Row],[车费收入]]/Table2[[#This Row],[在线时长]]</f>
        <v>39.223529411764702</v>
      </c>
      <c r="Q118" s="12">
        <f>IF(AND(Table2[[#This Row],[应答率]]&gt;=0.85,Table2[[#This Row],[完成订单数]]&gt;=10,Table2[[#This Row],[平均星级]]&gt;=4.8),1,0)</f>
        <v>0</v>
      </c>
    </row>
    <row r="119" spans="1:17" x14ac:dyDescent="0.15">
      <c r="A119" t="s">
        <v>30</v>
      </c>
      <c r="B119">
        <v>207</v>
      </c>
      <c r="C119">
        <v>4.8</v>
      </c>
      <c r="D119">
        <v>8.3332999999999995</v>
      </c>
      <c r="E119">
        <v>32</v>
      </c>
      <c r="F119">
        <v>12</v>
      </c>
      <c r="G119">
        <v>9</v>
      </c>
      <c r="H119" s="13">
        <f>Table2[[#This Row],[完成订单数]]/Table2[[#This Row],[成功抢单数]]</f>
        <v>0.75</v>
      </c>
      <c r="I119">
        <v>54.3</v>
      </c>
      <c r="J119">
        <v>329.7</v>
      </c>
      <c r="K119" s="14">
        <f>Table2[[#This Row],[订单实际总公里数]]/Table2[[#This Row],[完成订单数]]</f>
        <v>6.0333333333333332</v>
      </c>
      <c r="L119" s="12">
        <f>(Table2[[#This Row],[车费收入]]-15*Table2[[#This Row],[完成订单数]]-Table2[[#This Row],[订单实际总公里数]]*2.9)/0.3</f>
        <v>124.09999999999997</v>
      </c>
      <c r="M119" s="14">
        <f>Table2[[#This Row],[车费收入]]/Table2[[#This Row],[完成订单数]]</f>
        <v>36.633333333333333</v>
      </c>
      <c r="N119">
        <f>IF(AND(Table2[[#This Row],[平均星级]]&gt;4.7,Table2[[#This Row],[在线时长]]&gt;6),60,0)</f>
        <v>60</v>
      </c>
      <c r="O119">
        <f>IF(AND(Table2[[#This Row],[平均星级]]&gt;4.7,Table2[[#This Row],[完成订单数]]&gt;5),5*Table2[[#This Row],[完成订单数]],0)</f>
        <v>45</v>
      </c>
      <c r="P119" s="12">
        <f>Table2[[#This Row],[车费收入]]/Table2[[#This Row],[在线时长]]</f>
        <v>39.564158256633029</v>
      </c>
      <c r="Q119" s="12">
        <f>IF(AND(Table2[[#This Row],[应答率]]&gt;=0.85,Table2[[#This Row],[完成订单数]]&gt;=10,Table2[[#This Row],[平均星级]]&gt;=4.8),1,0)</f>
        <v>0</v>
      </c>
    </row>
    <row r="120" spans="1:17" x14ac:dyDescent="0.15">
      <c r="A120" t="s">
        <v>30</v>
      </c>
      <c r="B120">
        <v>142</v>
      </c>
      <c r="C120">
        <v>4.9000000000000004</v>
      </c>
      <c r="D120">
        <v>9.0832999999999995</v>
      </c>
      <c r="E120">
        <v>41</v>
      </c>
      <c r="F120">
        <v>9</v>
      </c>
      <c r="G120">
        <v>9</v>
      </c>
      <c r="H120" s="13">
        <f>Table2[[#This Row],[完成订单数]]/Table2[[#This Row],[成功抢单数]]</f>
        <v>1</v>
      </c>
      <c r="I120">
        <v>65.400000000000006</v>
      </c>
      <c r="J120">
        <v>361.6</v>
      </c>
      <c r="K120" s="14">
        <f>Table2[[#This Row],[订单实际总公里数]]/Table2[[#This Row],[完成订单数]]</f>
        <v>7.2666666666666675</v>
      </c>
      <c r="L120" s="12">
        <f>(Table2[[#This Row],[车费收入]]-15*Table2[[#This Row],[完成订单数]]-Table2[[#This Row],[订单实际总公里数]]*2.9)/0.3</f>
        <v>123.13333333333343</v>
      </c>
      <c r="M120" s="14">
        <f>Table2[[#This Row],[车费收入]]/Table2[[#This Row],[完成订单数]]</f>
        <v>40.177777777777777</v>
      </c>
      <c r="N120">
        <f>IF(AND(Table2[[#This Row],[平均星级]]&gt;4.7,Table2[[#This Row],[在线时长]]&gt;6),60,0)</f>
        <v>60</v>
      </c>
      <c r="O120">
        <f>IF(AND(Table2[[#This Row],[平均星级]]&gt;4.7,Table2[[#This Row],[完成订单数]]&gt;5),5*Table2[[#This Row],[完成订单数]],0)</f>
        <v>45</v>
      </c>
      <c r="P120" s="12">
        <f>Table2[[#This Row],[车费收入]]/Table2[[#This Row],[在线时长]]</f>
        <v>39.809320401175789</v>
      </c>
      <c r="Q120" s="12">
        <f>IF(AND(Table2[[#This Row],[应答率]]&gt;=0.85,Table2[[#This Row],[完成订单数]]&gt;=10,Table2[[#This Row],[平均星级]]&gt;=4.8),1,0)</f>
        <v>0</v>
      </c>
    </row>
    <row r="121" spans="1:17" x14ac:dyDescent="0.15">
      <c r="A121" t="s">
        <v>30</v>
      </c>
      <c r="B121">
        <v>132</v>
      </c>
      <c r="C121">
        <v>5</v>
      </c>
      <c r="D121">
        <v>10</v>
      </c>
      <c r="E121">
        <v>27</v>
      </c>
      <c r="F121">
        <v>11</v>
      </c>
      <c r="G121">
        <v>8</v>
      </c>
      <c r="H121" s="13">
        <f>Table2[[#This Row],[完成订单数]]/Table2[[#This Row],[成功抢单数]]</f>
        <v>0.72727272727272729</v>
      </c>
      <c r="I121">
        <v>74.3</v>
      </c>
      <c r="J121">
        <v>400.4</v>
      </c>
      <c r="K121" s="14">
        <f>Table2[[#This Row],[订单实际总公里数]]/Table2[[#This Row],[完成订单数]]</f>
        <v>9.2874999999999996</v>
      </c>
      <c r="L121" s="12">
        <f>(Table2[[#This Row],[车费收入]]-15*Table2[[#This Row],[完成订单数]]-Table2[[#This Row],[订单实际总公里数]]*2.9)/0.3</f>
        <v>216.43333333333328</v>
      </c>
      <c r="M121" s="14">
        <f>Table2[[#This Row],[车费收入]]/Table2[[#This Row],[完成订单数]]</f>
        <v>50.05</v>
      </c>
      <c r="N121">
        <f>IF(AND(Table2[[#This Row],[平均星级]]&gt;4.7,Table2[[#This Row],[在线时长]]&gt;6),60,0)</f>
        <v>60</v>
      </c>
      <c r="O121">
        <f>IF(AND(Table2[[#This Row],[平均星级]]&gt;4.7,Table2[[#This Row],[完成订单数]]&gt;5),5*Table2[[#This Row],[完成订单数]],0)</f>
        <v>40</v>
      </c>
      <c r="P121" s="12">
        <f>Table2[[#This Row],[车费收入]]/Table2[[#This Row],[在线时长]]</f>
        <v>40.04</v>
      </c>
      <c r="Q121" s="12">
        <f>IF(AND(Table2[[#This Row],[应答率]]&gt;=0.85,Table2[[#This Row],[完成订单数]]&gt;=10,Table2[[#This Row],[平均星级]]&gt;=4.8),1,0)</f>
        <v>0</v>
      </c>
    </row>
    <row r="122" spans="1:17" x14ac:dyDescent="0.15">
      <c r="A122" t="s">
        <v>30</v>
      </c>
      <c r="B122">
        <v>50</v>
      </c>
      <c r="C122">
        <v>4.9000000000000004</v>
      </c>
      <c r="D122">
        <v>8</v>
      </c>
      <c r="E122">
        <v>134</v>
      </c>
      <c r="F122">
        <v>13</v>
      </c>
      <c r="G122">
        <v>10</v>
      </c>
      <c r="H122" s="13">
        <f>Table2[[#This Row],[完成订单数]]/Table2[[#This Row],[成功抢单数]]</f>
        <v>0.76923076923076927</v>
      </c>
      <c r="I122">
        <v>53.699999999999903</v>
      </c>
      <c r="J122">
        <v>320.39999999999998</v>
      </c>
      <c r="K122" s="14">
        <f>Table2[[#This Row],[订单实际总公里数]]/Table2[[#This Row],[完成订单数]]</f>
        <v>5.3699999999999903</v>
      </c>
      <c r="L122" s="12">
        <f>(Table2[[#This Row],[车费收入]]-15*Table2[[#This Row],[完成订单数]]-Table2[[#This Row],[订单实际总公里数]]*2.9)/0.3</f>
        <v>48.900000000000908</v>
      </c>
      <c r="M122" s="14">
        <f>Table2[[#This Row],[车费收入]]/Table2[[#This Row],[完成订单数]]</f>
        <v>32.04</v>
      </c>
      <c r="N122">
        <f>IF(AND(Table2[[#This Row],[平均星级]]&gt;4.7,Table2[[#This Row],[在线时长]]&gt;6),60,0)</f>
        <v>60</v>
      </c>
      <c r="O122">
        <f>IF(AND(Table2[[#This Row],[平均星级]]&gt;4.7,Table2[[#This Row],[完成订单数]]&gt;5),5*Table2[[#This Row],[完成订单数]],0)</f>
        <v>50</v>
      </c>
      <c r="P122" s="12">
        <f>Table2[[#This Row],[车费收入]]/Table2[[#This Row],[在线时长]]</f>
        <v>40.049999999999997</v>
      </c>
      <c r="Q122" s="12">
        <f>IF(AND(Table2[[#This Row],[应答率]]&gt;=0.85,Table2[[#This Row],[完成订单数]]&gt;=10,Table2[[#This Row],[平均星级]]&gt;=4.8),1,0)</f>
        <v>0</v>
      </c>
    </row>
    <row r="123" spans="1:17" x14ac:dyDescent="0.15">
      <c r="A123" t="s">
        <v>30</v>
      </c>
      <c r="B123">
        <v>199</v>
      </c>
      <c r="C123">
        <v>4.9000000000000004</v>
      </c>
      <c r="D123">
        <v>13.583299999999999</v>
      </c>
      <c r="E123">
        <v>63</v>
      </c>
      <c r="F123">
        <v>20</v>
      </c>
      <c r="G123">
        <v>15</v>
      </c>
      <c r="H123" s="13">
        <f>Table2[[#This Row],[完成订单数]]/Table2[[#This Row],[成功抢单数]]</f>
        <v>0.75</v>
      </c>
      <c r="I123">
        <v>91.399999999999906</v>
      </c>
      <c r="J123">
        <v>544.79999999999995</v>
      </c>
      <c r="K123" s="14">
        <f>Table2[[#This Row],[订单实际总公里数]]/Table2[[#This Row],[完成订单数]]</f>
        <v>6.0933333333333275</v>
      </c>
      <c r="L123" s="12">
        <f>(Table2[[#This Row],[车费收入]]-15*Table2[[#This Row],[完成订单数]]-Table2[[#This Row],[订单实际总公里数]]*2.9)/0.3</f>
        <v>182.46666666666746</v>
      </c>
      <c r="M123" s="14">
        <f>Table2[[#This Row],[车费收入]]/Table2[[#This Row],[完成订单数]]</f>
        <v>36.32</v>
      </c>
      <c r="N123">
        <f>IF(AND(Table2[[#This Row],[平均星级]]&gt;4.7,Table2[[#This Row],[在线时长]]&gt;6),60,0)</f>
        <v>60</v>
      </c>
      <c r="O123">
        <f>IF(AND(Table2[[#This Row],[平均星级]]&gt;4.7,Table2[[#This Row],[完成订单数]]&gt;5),5*Table2[[#This Row],[完成订单数]],0)</f>
        <v>75</v>
      </c>
      <c r="P123" s="12">
        <f>Table2[[#This Row],[车费收入]]/Table2[[#This Row],[在线时长]]</f>
        <v>40.10807388484389</v>
      </c>
      <c r="Q123" s="12">
        <f>IF(AND(Table2[[#This Row],[应答率]]&gt;=0.85,Table2[[#This Row],[完成订单数]]&gt;=10,Table2[[#This Row],[平均星级]]&gt;=4.8),1,0)</f>
        <v>0</v>
      </c>
    </row>
    <row r="124" spans="1:17" x14ac:dyDescent="0.15">
      <c r="A124" t="s">
        <v>30</v>
      </c>
      <c r="B124">
        <v>179</v>
      </c>
      <c r="C124">
        <v>4.8</v>
      </c>
      <c r="D124">
        <v>10.416700000000001</v>
      </c>
      <c r="E124">
        <v>94</v>
      </c>
      <c r="F124">
        <v>12</v>
      </c>
      <c r="G124">
        <v>11</v>
      </c>
      <c r="H124" s="13">
        <f>Table2[[#This Row],[完成订单数]]/Table2[[#This Row],[成功抢单数]]</f>
        <v>0.91666666666666663</v>
      </c>
      <c r="I124">
        <v>77.199999999999903</v>
      </c>
      <c r="J124">
        <v>419.4</v>
      </c>
      <c r="K124" s="14">
        <f>Table2[[#This Row],[订单实际总公里数]]/Table2[[#This Row],[完成订单数]]</f>
        <v>7.0181818181818096</v>
      </c>
      <c r="L124" s="12">
        <f>(Table2[[#This Row],[车费收入]]-15*Table2[[#This Row],[完成订单数]]-Table2[[#This Row],[订单实际总公里数]]*2.9)/0.3</f>
        <v>101.73333333333423</v>
      </c>
      <c r="M124" s="14">
        <f>Table2[[#This Row],[车费收入]]/Table2[[#This Row],[完成订单数]]</f>
        <v>38.127272727272725</v>
      </c>
      <c r="N124">
        <f>IF(AND(Table2[[#This Row],[平均星级]]&gt;4.7,Table2[[#This Row],[在线时长]]&gt;6),60,0)</f>
        <v>60</v>
      </c>
      <c r="O124">
        <f>IF(AND(Table2[[#This Row],[平均星级]]&gt;4.7,Table2[[#This Row],[完成订单数]]&gt;5),5*Table2[[#This Row],[完成订单数]],0)</f>
        <v>55</v>
      </c>
      <c r="P124" s="12">
        <f>Table2[[#This Row],[车费收入]]/Table2[[#This Row],[在线时长]]</f>
        <v>40.262271160732283</v>
      </c>
      <c r="Q124" s="12">
        <f>IF(AND(Table2[[#This Row],[应答率]]&gt;=0.85,Table2[[#This Row],[完成订单数]]&gt;=10,Table2[[#This Row],[平均星级]]&gt;=4.8),1,0)</f>
        <v>1</v>
      </c>
    </row>
    <row r="125" spans="1:17" x14ac:dyDescent="0.15">
      <c r="A125" t="s">
        <v>30</v>
      </c>
      <c r="B125">
        <v>53</v>
      </c>
      <c r="C125">
        <v>5</v>
      </c>
      <c r="D125">
        <v>11</v>
      </c>
      <c r="E125">
        <v>132</v>
      </c>
      <c r="F125">
        <v>16</v>
      </c>
      <c r="G125">
        <v>14</v>
      </c>
      <c r="H125" s="13">
        <f>Table2[[#This Row],[完成订单数]]/Table2[[#This Row],[成功抢单数]]</f>
        <v>0.875</v>
      </c>
      <c r="I125">
        <v>62.3</v>
      </c>
      <c r="J125">
        <v>444.29999999999899</v>
      </c>
      <c r="K125" s="14">
        <f>Table2[[#This Row],[订单实际总公里数]]/Table2[[#This Row],[完成订单数]]</f>
        <v>4.45</v>
      </c>
      <c r="L125" s="12">
        <f>(Table2[[#This Row],[车费收入]]-15*Table2[[#This Row],[完成订单数]]-Table2[[#This Row],[订单实际总公里数]]*2.9)/0.3</f>
        <v>178.76666666666335</v>
      </c>
      <c r="M125" s="14">
        <f>Table2[[#This Row],[车费收入]]/Table2[[#This Row],[完成订单数]]</f>
        <v>31.735714285714213</v>
      </c>
      <c r="N125">
        <f>IF(AND(Table2[[#This Row],[平均星级]]&gt;4.7,Table2[[#This Row],[在线时长]]&gt;6),60,0)</f>
        <v>60</v>
      </c>
      <c r="O125">
        <f>IF(AND(Table2[[#This Row],[平均星级]]&gt;4.7,Table2[[#This Row],[完成订单数]]&gt;5),5*Table2[[#This Row],[完成订单数]],0)</f>
        <v>70</v>
      </c>
      <c r="P125" s="12">
        <f>Table2[[#This Row],[车费收入]]/Table2[[#This Row],[在线时长]]</f>
        <v>40.390909090908998</v>
      </c>
      <c r="Q125" s="12">
        <f>IF(AND(Table2[[#This Row],[应答率]]&gt;=0.85,Table2[[#This Row],[完成订单数]]&gt;=10,Table2[[#This Row],[平均星级]]&gt;=4.8),1,0)</f>
        <v>1</v>
      </c>
    </row>
    <row r="126" spans="1:17" x14ac:dyDescent="0.15">
      <c r="A126" t="s">
        <v>30</v>
      </c>
      <c r="B126">
        <v>258</v>
      </c>
      <c r="C126">
        <v>4.9000000000000004</v>
      </c>
      <c r="D126">
        <v>3.8332999999999999</v>
      </c>
      <c r="E126">
        <v>11</v>
      </c>
      <c r="F126">
        <v>5</v>
      </c>
      <c r="G126">
        <v>4</v>
      </c>
      <c r="H126" s="13">
        <f>Table2[[#This Row],[完成订单数]]/Table2[[#This Row],[成功抢单数]]</f>
        <v>0.8</v>
      </c>
      <c r="I126">
        <v>30.1</v>
      </c>
      <c r="J126">
        <v>156.30000000000001</v>
      </c>
      <c r="K126" s="14">
        <f>Table2[[#This Row],[订单实际总公里数]]/Table2[[#This Row],[完成订单数]]</f>
        <v>7.5250000000000004</v>
      </c>
      <c r="L126" s="12">
        <f>(Table2[[#This Row],[车费收入]]-15*Table2[[#This Row],[完成订单数]]-Table2[[#This Row],[订单实际总公里数]]*2.9)/0.3</f>
        <v>30.033333333333353</v>
      </c>
      <c r="M126" s="14">
        <f>Table2[[#This Row],[车费收入]]/Table2[[#This Row],[完成订单数]]</f>
        <v>39.075000000000003</v>
      </c>
      <c r="N126">
        <f>IF(AND(Table2[[#This Row],[平均星级]]&gt;4.7,Table2[[#This Row],[在线时长]]&gt;6),60,0)</f>
        <v>0</v>
      </c>
      <c r="O126">
        <f>IF(AND(Table2[[#This Row],[平均星级]]&gt;4.7,Table2[[#This Row],[完成订单数]]&gt;5),5*Table2[[#This Row],[完成订单数]],0)</f>
        <v>0</v>
      </c>
      <c r="P126" s="12">
        <f>Table2[[#This Row],[车费收入]]/Table2[[#This Row],[在线时长]]</f>
        <v>40.774267602326979</v>
      </c>
      <c r="Q126" s="12">
        <f>IF(AND(Table2[[#This Row],[应答率]]&gt;=0.85,Table2[[#This Row],[完成订单数]]&gt;=10,Table2[[#This Row],[平均星级]]&gt;=4.8),1,0)</f>
        <v>0</v>
      </c>
    </row>
    <row r="127" spans="1:17" x14ac:dyDescent="0.15">
      <c r="A127" t="s">
        <v>30</v>
      </c>
      <c r="B127">
        <v>300</v>
      </c>
      <c r="C127">
        <v>5</v>
      </c>
      <c r="D127">
        <v>9.9167000000000005</v>
      </c>
      <c r="E127">
        <v>30</v>
      </c>
      <c r="F127">
        <v>12</v>
      </c>
      <c r="G127">
        <v>12</v>
      </c>
      <c r="H127" s="13">
        <f>Table2[[#This Row],[完成订单数]]/Table2[[#This Row],[成功抢单数]]</f>
        <v>1</v>
      </c>
      <c r="I127">
        <v>64</v>
      </c>
      <c r="J127">
        <v>404.4</v>
      </c>
      <c r="K127" s="14">
        <f>Table2[[#This Row],[订单实际总公里数]]/Table2[[#This Row],[完成订单数]]</f>
        <v>5.333333333333333</v>
      </c>
      <c r="L127" s="12">
        <f>(Table2[[#This Row],[车费收入]]-15*Table2[[#This Row],[完成订单数]]-Table2[[#This Row],[订单实际总公里数]]*2.9)/0.3</f>
        <v>129.33333333333329</v>
      </c>
      <c r="M127" s="14">
        <f>Table2[[#This Row],[车费收入]]/Table2[[#This Row],[完成订单数]]</f>
        <v>33.699999999999996</v>
      </c>
      <c r="N127">
        <f>IF(AND(Table2[[#This Row],[平均星级]]&gt;4.7,Table2[[#This Row],[在线时长]]&gt;6),60,0)</f>
        <v>60</v>
      </c>
      <c r="O127">
        <f>IF(AND(Table2[[#This Row],[平均星级]]&gt;4.7,Table2[[#This Row],[完成订单数]]&gt;5),5*Table2[[#This Row],[完成订单数]],0)</f>
        <v>60</v>
      </c>
      <c r="P127" s="12">
        <f>Table2[[#This Row],[车费收入]]/Table2[[#This Row],[在线时长]]</f>
        <v>40.77969485816854</v>
      </c>
      <c r="Q127" s="12">
        <f>IF(AND(Table2[[#This Row],[应答率]]&gt;=0.85,Table2[[#This Row],[完成订单数]]&gt;=10,Table2[[#This Row],[平均星级]]&gt;=4.8),1,0)</f>
        <v>1</v>
      </c>
    </row>
    <row r="128" spans="1:17" x14ac:dyDescent="0.15">
      <c r="A128" t="s">
        <v>30</v>
      </c>
      <c r="B128">
        <v>145</v>
      </c>
      <c r="C128">
        <v>4.5999999999999996</v>
      </c>
      <c r="D128">
        <v>2.5</v>
      </c>
      <c r="E128">
        <v>13</v>
      </c>
      <c r="F128">
        <v>2</v>
      </c>
      <c r="G128">
        <v>2</v>
      </c>
      <c r="H128" s="13">
        <f>Table2[[#This Row],[完成订单数]]/Table2[[#This Row],[成功抢单数]]</f>
        <v>1</v>
      </c>
      <c r="I128">
        <v>23.8</v>
      </c>
      <c r="J128">
        <v>102.1</v>
      </c>
      <c r="K128" s="14">
        <f>Table2[[#This Row],[订单实际总公里数]]/Table2[[#This Row],[完成订单数]]</f>
        <v>11.9</v>
      </c>
      <c r="L128" s="12">
        <f>(Table2[[#This Row],[车费收入]]-15*Table2[[#This Row],[完成订单数]]-Table2[[#This Row],[订单实际总公里数]]*2.9)/0.3</f>
        <v>10.266666666666662</v>
      </c>
      <c r="M128" s="14">
        <f>Table2[[#This Row],[车费收入]]/Table2[[#This Row],[完成订单数]]</f>
        <v>51.05</v>
      </c>
      <c r="N128">
        <f>IF(AND(Table2[[#This Row],[平均星级]]&gt;4.7,Table2[[#This Row],[在线时长]]&gt;6),60,0)</f>
        <v>0</v>
      </c>
      <c r="O128">
        <f>IF(AND(Table2[[#This Row],[平均星级]]&gt;4.7,Table2[[#This Row],[完成订单数]]&gt;5),5*Table2[[#This Row],[完成订单数]],0)</f>
        <v>0</v>
      </c>
      <c r="P128" s="12">
        <f>Table2[[#This Row],[车费收入]]/Table2[[#This Row],[在线时长]]</f>
        <v>40.839999999999996</v>
      </c>
      <c r="Q128" s="12">
        <f>IF(AND(Table2[[#This Row],[应答率]]&gt;=0.85,Table2[[#This Row],[完成订单数]]&gt;=10,Table2[[#This Row],[平均星级]]&gt;=4.8),1,0)</f>
        <v>0</v>
      </c>
    </row>
    <row r="129" spans="1:17" x14ac:dyDescent="0.15">
      <c r="A129" t="s">
        <v>30</v>
      </c>
      <c r="B129">
        <v>115</v>
      </c>
      <c r="C129">
        <v>5</v>
      </c>
      <c r="D129">
        <v>15.08</v>
      </c>
      <c r="E129">
        <v>44</v>
      </c>
      <c r="F129">
        <v>17</v>
      </c>
      <c r="G129">
        <v>16</v>
      </c>
      <c r="H129" s="13">
        <f>Table2[[#This Row],[完成订单数]]/Table2[[#This Row],[成功抢单数]]</f>
        <v>0.94117647058823528</v>
      </c>
      <c r="I129">
        <v>105.5</v>
      </c>
      <c r="J129">
        <v>618.29999999999995</v>
      </c>
      <c r="K129" s="14">
        <f>Table2[[#This Row],[订单实际总公里数]]/Table2[[#This Row],[完成订单数]]</f>
        <v>6.59375</v>
      </c>
      <c r="L129" s="12">
        <f>(Table2[[#This Row],[车费收入]]-15*Table2[[#This Row],[完成订单数]]-Table2[[#This Row],[订单实际总公里数]]*2.9)/0.3</f>
        <v>241.16666666666657</v>
      </c>
      <c r="M129" s="14">
        <f>Table2[[#This Row],[车费收入]]/Table2[[#This Row],[完成订单数]]</f>
        <v>38.643749999999997</v>
      </c>
      <c r="N129">
        <f>IF(AND(Table2[[#This Row],[平均星级]]&gt;4.7,Table2[[#This Row],[在线时长]]&gt;6),60,0)</f>
        <v>60</v>
      </c>
      <c r="O129">
        <f>IF(AND(Table2[[#This Row],[平均星级]]&gt;4.7,Table2[[#This Row],[完成订单数]]&gt;5),5*Table2[[#This Row],[完成订单数]],0)</f>
        <v>80</v>
      </c>
      <c r="P129" s="12">
        <f>Table2[[#This Row],[车费收入]]/Table2[[#This Row],[在线时长]]</f>
        <v>41.00132625994695</v>
      </c>
      <c r="Q129" s="12">
        <f>IF(AND(Table2[[#This Row],[应答率]]&gt;=0.85,Table2[[#This Row],[完成订单数]]&gt;=10,Table2[[#This Row],[平均星级]]&gt;=4.8),1,0)</f>
        <v>1</v>
      </c>
    </row>
    <row r="130" spans="1:17" x14ac:dyDescent="0.15">
      <c r="A130" t="s">
        <v>30</v>
      </c>
      <c r="B130">
        <v>147</v>
      </c>
      <c r="C130">
        <v>4.9000000000000004</v>
      </c>
      <c r="D130">
        <v>18.833300000000001</v>
      </c>
      <c r="E130">
        <v>83</v>
      </c>
      <c r="F130">
        <v>21</v>
      </c>
      <c r="G130">
        <v>15</v>
      </c>
      <c r="H130" s="13">
        <f>Table2[[#This Row],[完成订单数]]/Table2[[#This Row],[成功抢单数]]</f>
        <v>0.7142857142857143</v>
      </c>
      <c r="I130">
        <v>125.1</v>
      </c>
      <c r="J130">
        <v>775.4</v>
      </c>
      <c r="K130" s="14">
        <f>Table2[[#This Row],[订单实际总公里数]]/Table2[[#This Row],[完成订单数]]</f>
        <v>8.34</v>
      </c>
      <c r="L130" s="12">
        <f>(Table2[[#This Row],[车费收入]]-15*Table2[[#This Row],[完成订单数]]-Table2[[#This Row],[订单实际总公里数]]*2.9)/0.3</f>
        <v>625.36666666666679</v>
      </c>
      <c r="M130" s="14">
        <f>Table2[[#This Row],[车费收入]]/Table2[[#This Row],[完成订单数]]</f>
        <v>51.693333333333335</v>
      </c>
      <c r="N130">
        <f>IF(AND(Table2[[#This Row],[平均星级]]&gt;4.7,Table2[[#This Row],[在线时长]]&gt;6),60,0)</f>
        <v>60</v>
      </c>
      <c r="O130">
        <f>IF(AND(Table2[[#This Row],[平均星级]]&gt;4.7,Table2[[#This Row],[完成订单数]]&gt;5),5*Table2[[#This Row],[完成订单数]],0)</f>
        <v>75</v>
      </c>
      <c r="P130" s="12">
        <f>Table2[[#This Row],[车费收入]]/Table2[[#This Row],[在线时长]]</f>
        <v>41.171754286290771</v>
      </c>
      <c r="Q130" s="12">
        <f>IF(AND(Table2[[#This Row],[应答率]]&gt;=0.85,Table2[[#This Row],[完成订单数]]&gt;=10,Table2[[#This Row],[平均星级]]&gt;=4.8),1,0)</f>
        <v>0</v>
      </c>
    </row>
    <row r="131" spans="1:17" x14ac:dyDescent="0.15">
      <c r="A131" t="s">
        <v>30</v>
      </c>
      <c r="B131">
        <v>188</v>
      </c>
      <c r="C131">
        <v>5</v>
      </c>
      <c r="D131">
        <v>16.166699999999999</v>
      </c>
      <c r="E131">
        <v>31</v>
      </c>
      <c r="F131">
        <v>12</v>
      </c>
      <c r="G131">
        <v>11</v>
      </c>
      <c r="H131" s="13">
        <f>Table2[[#This Row],[完成订单数]]/Table2[[#This Row],[成功抢单数]]</f>
        <v>0.91666666666666663</v>
      </c>
      <c r="I131">
        <v>132.6</v>
      </c>
      <c r="J131">
        <v>672.8</v>
      </c>
      <c r="K131" s="14">
        <f>Table2[[#This Row],[订单实际总公里数]]/Table2[[#This Row],[完成订单数]]</f>
        <v>12.054545454545455</v>
      </c>
      <c r="L131" s="12">
        <f>(Table2[[#This Row],[车费收入]]-15*Table2[[#This Row],[完成订单数]]-Table2[[#This Row],[订单实际总公里数]]*2.9)/0.3</f>
        <v>410.86666666666667</v>
      </c>
      <c r="M131" s="14">
        <f>Table2[[#This Row],[车费收入]]/Table2[[#This Row],[完成订单数]]</f>
        <v>61.163636363636357</v>
      </c>
      <c r="N131">
        <f>IF(AND(Table2[[#This Row],[平均星级]]&gt;4.7,Table2[[#This Row],[在线时长]]&gt;6),60,0)</f>
        <v>60</v>
      </c>
      <c r="O131">
        <f>IF(AND(Table2[[#This Row],[平均星级]]&gt;4.7,Table2[[#This Row],[完成订单数]]&gt;5),5*Table2[[#This Row],[完成订单数]],0)</f>
        <v>55</v>
      </c>
      <c r="P131" s="12">
        <f>Table2[[#This Row],[车费收入]]/Table2[[#This Row],[在线时长]]</f>
        <v>41.616409038331881</v>
      </c>
      <c r="Q131" s="12">
        <f>IF(AND(Table2[[#This Row],[应答率]]&gt;=0.85,Table2[[#This Row],[完成订单数]]&gt;=10,Table2[[#This Row],[平均星级]]&gt;=4.8),1,0)</f>
        <v>1</v>
      </c>
    </row>
    <row r="132" spans="1:17" x14ac:dyDescent="0.15">
      <c r="A132" t="s">
        <v>30</v>
      </c>
      <c r="B132">
        <v>33</v>
      </c>
      <c r="C132">
        <v>5</v>
      </c>
      <c r="D132">
        <v>6.42</v>
      </c>
      <c r="E132">
        <v>41</v>
      </c>
      <c r="F132">
        <v>6</v>
      </c>
      <c r="G132">
        <v>6</v>
      </c>
      <c r="H132" s="13">
        <f>Table2[[#This Row],[完成订单数]]/Table2[[#This Row],[成功抢单数]]</f>
        <v>1</v>
      </c>
      <c r="I132">
        <v>38</v>
      </c>
      <c r="J132">
        <v>269</v>
      </c>
      <c r="K132" s="14">
        <f>Table2[[#This Row],[订单实际总公里数]]/Table2[[#This Row],[完成订单数]]</f>
        <v>6.333333333333333</v>
      </c>
      <c r="L132" s="12">
        <f>(Table2[[#This Row],[车费收入]]-15*Table2[[#This Row],[完成订单数]]-Table2[[#This Row],[订单实际总公里数]]*2.9)/0.3</f>
        <v>229.33333333333334</v>
      </c>
      <c r="M132" s="14">
        <f>Table2[[#This Row],[车费收入]]/Table2[[#This Row],[完成订单数]]</f>
        <v>44.833333333333336</v>
      </c>
      <c r="N132">
        <f>IF(AND(Table2[[#This Row],[平均星级]]&gt;4.7,Table2[[#This Row],[在线时长]]&gt;6),60,0)</f>
        <v>60</v>
      </c>
      <c r="O132">
        <f>IF(AND(Table2[[#This Row],[平均星级]]&gt;4.7,Table2[[#This Row],[完成订单数]]&gt;5),5*Table2[[#This Row],[完成订单数]],0)</f>
        <v>30</v>
      </c>
      <c r="P132" s="12">
        <f>Table2[[#This Row],[车费收入]]/Table2[[#This Row],[在线时长]]</f>
        <v>41.900311526479754</v>
      </c>
      <c r="Q132" s="12">
        <f>IF(AND(Table2[[#This Row],[应答率]]&gt;=0.85,Table2[[#This Row],[完成订单数]]&gt;=10,Table2[[#This Row],[平均星级]]&gt;=4.8),1,0)</f>
        <v>0</v>
      </c>
    </row>
    <row r="133" spans="1:17" x14ac:dyDescent="0.15">
      <c r="A133" t="s">
        <v>30</v>
      </c>
      <c r="B133">
        <v>284</v>
      </c>
      <c r="C133">
        <v>4.9000000000000004</v>
      </c>
      <c r="D133">
        <v>10.166700000000001</v>
      </c>
      <c r="E133">
        <v>28</v>
      </c>
      <c r="F133">
        <v>12</v>
      </c>
      <c r="G133">
        <v>12</v>
      </c>
      <c r="H133" s="13">
        <f>Table2[[#This Row],[完成订单数]]/Table2[[#This Row],[成功抢单数]]</f>
        <v>1</v>
      </c>
      <c r="I133">
        <v>63.599999999999902</v>
      </c>
      <c r="J133">
        <v>426.4</v>
      </c>
      <c r="K133" s="14">
        <f>Table2[[#This Row],[订单实际总公里数]]/Table2[[#This Row],[完成订单数]]</f>
        <v>5.2999999999999918</v>
      </c>
      <c r="L133" s="12">
        <f>(Table2[[#This Row],[车费收入]]-15*Table2[[#This Row],[完成订单数]]-Table2[[#This Row],[订单实际总公里数]]*2.9)/0.3</f>
        <v>206.53333333333421</v>
      </c>
      <c r="M133" s="14">
        <f>Table2[[#This Row],[车费收入]]/Table2[[#This Row],[完成订单数]]</f>
        <v>35.533333333333331</v>
      </c>
      <c r="N133">
        <f>IF(AND(Table2[[#This Row],[平均星级]]&gt;4.7,Table2[[#This Row],[在线时长]]&gt;6),60,0)</f>
        <v>60</v>
      </c>
      <c r="O133">
        <f>IF(AND(Table2[[#This Row],[平均星级]]&gt;4.7,Table2[[#This Row],[完成订单数]]&gt;5),5*Table2[[#This Row],[完成订单数]],0)</f>
        <v>60</v>
      </c>
      <c r="P133" s="12">
        <f>Table2[[#This Row],[车费收入]]/Table2[[#This Row],[在线时长]]</f>
        <v>41.940846095586565</v>
      </c>
      <c r="Q133" s="12">
        <f>IF(AND(Table2[[#This Row],[应答率]]&gt;=0.85,Table2[[#This Row],[完成订单数]]&gt;=10,Table2[[#This Row],[平均星级]]&gt;=4.8),1,0)</f>
        <v>1</v>
      </c>
    </row>
    <row r="134" spans="1:17" x14ac:dyDescent="0.15">
      <c r="A134" t="s">
        <v>30</v>
      </c>
      <c r="B134">
        <v>151</v>
      </c>
      <c r="C134">
        <v>5</v>
      </c>
      <c r="D134">
        <v>12.5</v>
      </c>
      <c r="E134">
        <v>83</v>
      </c>
      <c r="F134">
        <v>19</v>
      </c>
      <c r="G134">
        <v>16</v>
      </c>
      <c r="H134" s="13">
        <f>Table2[[#This Row],[完成订单数]]/Table2[[#This Row],[成功抢单数]]</f>
        <v>0.84210526315789469</v>
      </c>
      <c r="I134">
        <v>85.9</v>
      </c>
      <c r="J134">
        <v>524.29999999999995</v>
      </c>
      <c r="K134" s="14">
        <f>Table2[[#This Row],[订单实际总公里数]]/Table2[[#This Row],[完成订单数]]</f>
        <v>5.3687500000000004</v>
      </c>
      <c r="L134" s="12">
        <f>(Table2[[#This Row],[车费收入]]-15*Table2[[#This Row],[完成订单数]]-Table2[[#This Row],[订单实际总公里数]]*2.9)/0.3</f>
        <v>117.29999999999981</v>
      </c>
      <c r="M134" s="14">
        <f>Table2[[#This Row],[车费收入]]/Table2[[#This Row],[完成订单数]]</f>
        <v>32.768749999999997</v>
      </c>
      <c r="N134">
        <f>IF(AND(Table2[[#This Row],[平均星级]]&gt;4.7,Table2[[#This Row],[在线时长]]&gt;6),60,0)</f>
        <v>60</v>
      </c>
      <c r="O134">
        <f>IF(AND(Table2[[#This Row],[平均星级]]&gt;4.7,Table2[[#This Row],[完成订单数]]&gt;5),5*Table2[[#This Row],[完成订单数]],0)</f>
        <v>80</v>
      </c>
      <c r="P134" s="12">
        <f>Table2[[#This Row],[车费收入]]/Table2[[#This Row],[在线时长]]</f>
        <v>41.943999999999996</v>
      </c>
      <c r="Q134" s="12">
        <f>IF(AND(Table2[[#This Row],[应答率]]&gt;=0.85,Table2[[#This Row],[完成订单数]]&gt;=10,Table2[[#This Row],[平均星级]]&gt;=4.8),1,0)</f>
        <v>0</v>
      </c>
    </row>
    <row r="135" spans="1:17" x14ac:dyDescent="0.15">
      <c r="A135" t="s">
        <v>30</v>
      </c>
      <c r="B135">
        <v>170</v>
      </c>
      <c r="C135">
        <v>5</v>
      </c>
      <c r="D135">
        <v>10.25</v>
      </c>
      <c r="E135">
        <v>13</v>
      </c>
      <c r="F135">
        <v>5</v>
      </c>
      <c r="G135">
        <v>6</v>
      </c>
      <c r="H135" s="13">
        <f>Table2[[#This Row],[完成订单数]]/Table2[[#This Row],[成功抢单数]]</f>
        <v>1.2</v>
      </c>
      <c r="I135">
        <v>69</v>
      </c>
      <c r="J135">
        <v>430.7</v>
      </c>
      <c r="K135" s="14">
        <f>Table2[[#This Row],[订单实际总公里数]]/Table2[[#This Row],[完成订单数]]</f>
        <v>11.5</v>
      </c>
      <c r="L135" s="12">
        <f>(Table2[[#This Row],[车费收入]]-15*Table2[[#This Row],[完成订单数]]-Table2[[#This Row],[订单实际总公里数]]*2.9)/0.3</f>
        <v>468.66666666666669</v>
      </c>
      <c r="M135" s="14">
        <f>Table2[[#This Row],[车费收入]]/Table2[[#This Row],[完成订单数]]</f>
        <v>71.783333333333331</v>
      </c>
      <c r="N135">
        <f>IF(AND(Table2[[#This Row],[平均星级]]&gt;4.7,Table2[[#This Row],[在线时长]]&gt;6),60,0)</f>
        <v>60</v>
      </c>
      <c r="O135">
        <f>IF(AND(Table2[[#This Row],[平均星级]]&gt;4.7,Table2[[#This Row],[完成订单数]]&gt;5),5*Table2[[#This Row],[完成订单数]],0)</f>
        <v>30</v>
      </c>
      <c r="P135" s="12">
        <f>Table2[[#This Row],[车费收入]]/Table2[[#This Row],[在线时长]]</f>
        <v>42.019512195121948</v>
      </c>
      <c r="Q135" s="12">
        <f>IF(AND(Table2[[#This Row],[应答率]]&gt;=0.85,Table2[[#This Row],[完成订单数]]&gt;=10,Table2[[#This Row],[平均星级]]&gt;=4.8),1,0)</f>
        <v>0</v>
      </c>
    </row>
    <row r="136" spans="1:17" x14ac:dyDescent="0.15">
      <c r="A136" t="s">
        <v>30</v>
      </c>
      <c r="B136">
        <v>254</v>
      </c>
      <c r="C136">
        <v>5</v>
      </c>
      <c r="D136">
        <v>11.333299999999999</v>
      </c>
      <c r="E136">
        <v>21</v>
      </c>
      <c r="F136">
        <v>9</v>
      </c>
      <c r="G136">
        <v>9</v>
      </c>
      <c r="H136" s="13">
        <f>Table2[[#This Row],[完成订单数]]/Table2[[#This Row],[成功抢单数]]</f>
        <v>1</v>
      </c>
      <c r="I136">
        <v>86.699999999999903</v>
      </c>
      <c r="J136">
        <v>479.2</v>
      </c>
      <c r="K136" s="14">
        <f>Table2[[#This Row],[订单实际总公里数]]/Table2[[#This Row],[完成订单数]]</f>
        <v>9.6333333333333222</v>
      </c>
      <c r="L136" s="12">
        <f>(Table2[[#This Row],[车费收入]]-15*Table2[[#This Row],[完成订单数]]-Table2[[#This Row],[订单实际总公里数]]*2.9)/0.3</f>
        <v>309.23333333333426</v>
      </c>
      <c r="M136" s="14">
        <f>Table2[[#This Row],[车费收入]]/Table2[[#This Row],[完成订单数]]</f>
        <v>53.24444444444444</v>
      </c>
      <c r="N136">
        <f>IF(AND(Table2[[#This Row],[平均星级]]&gt;4.7,Table2[[#This Row],[在线时长]]&gt;6),60,0)</f>
        <v>60</v>
      </c>
      <c r="O136">
        <f>IF(AND(Table2[[#This Row],[平均星级]]&gt;4.7,Table2[[#This Row],[完成订单数]]&gt;5),5*Table2[[#This Row],[完成订单数]],0)</f>
        <v>45</v>
      </c>
      <c r="P136" s="12">
        <f>Table2[[#This Row],[车费收入]]/Table2[[#This Row],[在线时长]]</f>
        <v>42.28247730140383</v>
      </c>
      <c r="Q136" s="12">
        <f>IF(AND(Table2[[#This Row],[应答率]]&gt;=0.85,Table2[[#This Row],[完成订单数]]&gt;=10,Table2[[#This Row],[平均星级]]&gt;=4.8),1,0)</f>
        <v>0</v>
      </c>
    </row>
    <row r="137" spans="1:17" x14ac:dyDescent="0.15">
      <c r="A137" t="s">
        <v>30</v>
      </c>
      <c r="B137">
        <v>248</v>
      </c>
      <c r="C137">
        <v>5</v>
      </c>
      <c r="D137">
        <v>17.083300000000001</v>
      </c>
      <c r="E137">
        <v>73</v>
      </c>
      <c r="F137">
        <v>18</v>
      </c>
      <c r="G137">
        <v>18</v>
      </c>
      <c r="H137" s="13">
        <f>Table2[[#This Row],[完成订单数]]/Table2[[#This Row],[成功抢单数]]</f>
        <v>1</v>
      </c>
      <c r="I137">
        <v>139.9</v>
      </c>
      <c r="J137">
        <v>722.8</v>
      </c>
      <c r="K137" s="14">
        <f>Table2[[#This Row],[订单实际总公里数]]/Table2[[#This Row],[完成订单数]]</f>
        <v>7.7722222222222221</v>
      </c>
      <c r="L137" s="12">
        <f>(Table2[[#This Row],[车费收入]]-15*Table2[[#This Row],[完成订单数]]-Table2[[#This Row],[订单实际总公里数]]*2.9)/0.3</f>
        <v>156.96666666666658</v>
      </c>
      <c r="M137" s="14">
        <f>Table2[[#This Row],[车费收入]]/Table2[[#This Row],[完成订单数]]</f>
        <v>40.155555555555551</v>
      </c>
      <c r="N137">
        <f>IF(AND(Table2[[#This Row],[平均星级]]&gt;4.7,Table2[[#This Row],[在线时长]]&gt;6),60,0)</f>
        <v>60</v>
      </c>
      <c r="O137">
        <f>IF(AND(Table2[[#This Row],[平均星级]]&gt;4.7,Table2[[#This Row],[完成订单数]]&gt;5),5*Table2[[#This Row],[完成订单数]],0)</f>
        <v>90</v>
      </c>
      <c r="P137" s="12">
        <f>Table2[[#This Row],[车费收入]]/Table2[[#This Row],[在线时长]]</f>
        <v>42.310326459173574</v>
      </c>
      <c r="Q137" s="12">
        <f>IF(AND(Table2[[#This Row],[应答率]]&gt;=0.85,Table2[[#This Row],[完成订单数]]&gt;=10,Table2[[#This Row],[平均星级]]&gt;=4.8),1,0)</f>
        <v>1</v>
      </c>
    </row>
    <row r="138" spans="1:17" x14ac:dyDescent="0.15">
      <c r="A138" t="s">
        <v>30</v>
      </c>
      <c r="B138">
        <v>46</v>
      </c>
      <c r="C138">
        <v>5</v>
      </c>
      <c r="D138">
        <v>14.58</v>
      </c>
      <c r="E138">
        <v>52</v>
      </c>
      <c r="F138">
        <v>13</v>
      </c>
      <c r="G138">
        <v>12</v>
      </c>
      <c r="H138" s="13">
        <f>Table2[[#This Row],[完成订单数]]/Table2[[#This Row],[成功抢单数]]</f>
        <v>0.92307692307692313</v>
      </c>
      <c r="I138">
        <v>116.7</v>
      </c>
      <c r="J138">
        <v>626.29999999999995</v>
      </c>
      <c r="K138" s="14">
        <f>Table2[[#This Row],[订单实际总公里数]]/Table2[[#This Row],[完成订单数]]</f>
        <v>9.7249999999999996</v>
      </c>
      <c r="L138" s="12">
        <f>(Table2[[#This Row],[车费收入]]-15*Table2[[#This Row],[完成订单数]]-Table2[[#This Row],[订单实际总公里数]]*2.9)/0.3</f>
        <v>359.56666666666649</v>
      </c>
      <c r="M138" s="14">
        <f>Table2[[#This Row],[车费收入]]/Table2[[#This Row],[完成订单数]]</f>
        <v>52.191666666666663</v>
      </c>
      <c r="N138">
        <f>IF(AND(Table2[[#This Row],[平均星级]]&gt;4.7,Table2[[#This Row],[在线时长]]&gt;6),60,0)</f>
        <v>60</v>
      </c>
      <c r="O138">
        <f>IF(AND(Table2[[#This Row],[平均星级]]&gt;4.7,Table2[[#This Row],[完成订单数]]&gt;5),5*Table2[[#This Row],[完成订单数]],0)</f>
        <v>60</v>
      </c>
      <c r="P138" s="12">
        <f>Table2[[#This Row],[车费收入]]/Table2[[#This Row],[在线时长]]</f>
        <v>42.956104252400543</v>
      </c>
      <c r="Q138" s="12">
        <f>IF(AND(Table2[[#This Row],[应答率]]&gt;=0.85,Table2[[#This Row],[完成订单数]]&gt;=10,Table2[[#This Row],[平均星级]]&gt;=4.8),1,0)</f>
        <v>1</v>
      </c>
    </row>
    <row r="139" spans="1:17" x14ac:dyDescent="0.15">
      <c r="A139" t="s">
        <v>30</v>
      </c>
      <c r="B139">
        <v>148</v>
      </c>
      <c r="C139">
        <v>5</v>
      </c>
      <c r="D139">
        <v>13.666700000000001</v>
      </c>
      <c r="E139">
        <v>56</v>
      </c>
      <c r="F139">
        <v>19</v>
      </c>
      <c r="G139">
        <v>14</v>
      </c>
      <c r="H139" s="13">
        <f>Table2[[#This Row],[完成订单数]]/Table2[[#This Row],[成功抢单数]]</f>
        <v>0.73684210526315785</v>
      </c>
      <c r="I139">
        <v>96.399999999999906</v>
      </c>
      <c r="J139">
        <v>587.9</v>
      </c>
      <c r="K139" s="14">
        <f>Table2[[#This Row],[订单实际总公里数]]/Table2[[#This Row],[完成订单数]]</f>
        <v>6.885714285714279</v>
      </c>
      <c r="L139" s="12">
        <f>(Table2[[#This Row],[车费收入]]-15*Table2[[#This Row],[完成订单数]]-Table2[[#This Row],[订单实际总公里数]]*2.9)/0.3</f>
        <v>327.80000000000086</v>
      </c>
      <c r="M139" s="14">
        <f>Table2[[#This Row],[车费收入]]/Table2[[#This Row],[完成订单数]]</f>
        <v>41.99285714285714</v>
      </c>
      <c r="N139">
        <f>IF(AND(Table2[[#This Row],[平均星级]]&gt;4.7,Table2[[#This Row],[在线时长]]&gt;6),60,0)</f>
        <v>60</v>
      </c>
      <c r="O139">
        <f>IF(AND(Table2[[#This Row],[平均星级]]&gt;4.7,Table2[[#This Row],[完成订单数]]&gt;5),5*Table2[[#This Row],[完成订单数]],0)</f>
        <v>70</v>
      </c>
      <c r="P139" s="12">
        <f>Table2[[#This Row],[车费收入]]/Table2[[#This Row],[在线时长]]</f>
        <v>43.016968251296944</v>
      </c>
      <c r="Q139" s="12">
        <f>IF(AND(Table2[[#This Row],[应答率]]&gt;=0.85,Table2[[#This Row],[完成订单数]]&gt;=10,Table2[[#This Row],[平均星级]]&gt;=4.8),1,0)</f>
        <v>0</v>
      </c>
    </row>
    <row r="140" spans="1:17" x14ac:dyDescent="0.15">
      <c r="A140" t="s">
        <v>30</v>
      </c>
      <c r="B140">
        <v>12</v>
      </c>
      <c r="C140">
        <v>5</v>
      </c>
      <c r="D140">
        <v>10.33</v>
      </c>
      <c r="E140">
        <v>51</v>
      </c>
      <c r="F140">
        <v>12</v>
      </c>
      <c r="G140">
        <v>10</v>
      </c>
      <c r="H140" s="13">
        <f>Table2[[#This Row],[完成订单数]]/Table2[[#This Row],[成功抢单数]]</f>
        <v>0.83333333333333337</v>
      </c>
      <c r="I140">
        <v>76.599999999999994</v>
      </c>
      <c r="J140">
        <v>446.4</v>
      </c>
      <c r="K140" s="14">
        <f>Table2[[#This Row],[订单实际总公里数]]/Table2[[#This Row],[完成订单数]]</f>
        <v>7.6599999999999993</v>
      </c>
      <c r="L140" s="12">
        <f>(Table2[[#This Row],[车费收入]]-15*Table2[[#This Row],[完成订单数]]-Table2[[#This Row],[订单实际总公里数]]*2.9)/0.3</f>
        <v>247.5333333333333</v>
      </c>
      <c r="M140" s="14">
        <f>Table2[[#This Row],[车费收入]]/Table2[[#This Row],[完成订单数]]</f>
        <v>44.64</v>
      </c>
      <c r="N140">
        <f>IF(AND(Table2[[#This Row],[平均星级]]&gt;4.7,Table2[[#This Row],[在线时长]]&gt;6),60,0)</f>
        <v>60</v>
      </c>
      <c r="O140">
        <f>IF(AND(Table2[[#This Row],[平均星级]]&gt;4.7,Table2[[#This Row],[完成订单数]]&gt;5),5*Table2[[#This Row],[完成订单数]],0)</f>
        <v>50</v>
      </c>
      <c r="P140" s="12">
        <f>Table2[[#This Row],[车费收入]]/Table2[[#This Row],[在线时长]]</f>
        <v>43.213939980638912</v>
      </c>
      <c r="Q140" s="12">
        <f>IF(AND(Table2[[#This Row],[应答率]]&gt;=0.85,Table2[[#This Row],[完成订单数]]&gt;=10,Table2[[#This Row],[平均星级]]&gt;=4.8),1,0)</f>
        <v>0</v>
      </c>
    </row>
    <row r="141" spans="1:17" x14ac:dyDescent="0.15">
      <c r="A141" t="s">
        <v>30</v>
      </c>
      <c r="B141">
        <v>270</v>
      </c>
      <c r="C141">
        <v>5</v>
      </c>
      <c r="D141">
        <v>3.0832999999999999</v>
      </c>
      <c r="E141">
        <v>6</v>
      </c>
      <c r="F141">
        <v>2</v>
      </c>
      <c r="G141">
        <v>3</v>
      </c>
      <c r="H141" s="13">
        <f>Table2[[#This Row],[完成订单数]]/Table2[[#This Row],[成功抢单数]]</f>
        <v>1.5</v>
      </c>
      <c r="I141">
        <v>30.7</v>
      </c>
      <c r="J141">
        <v>134</v>
      </c>
      <c r="K141" s="14">
        <f>Table2[[#This Row],[订单实际总公里数]]/Table2[[#This Row],[完成订单数]]</f>
        <v>10.233333333333333</v>
      </c>
      <c r="L141" s="12">
        <f>(Table2[[#This Row],[车费收入]]-15*Table2[[#This Row],[完成订单数]]-Table2[[#This Row],[订单实际总公里数]]*2.9)/0.3</f>
        <v>-0.10000000000000379</v>
      </c>
      <c r="M141" s="14">
        <f>Table2[[#This Row],[车费收入]]/Table2[[#This Row],[完成订单数]]</f>
        <v>44.666666666666664</v>
      </c>
      <c r="N141">
        <f>IF(AND(Table2[[#This Row],[平均星级]]&gt;4.7,Table2[[#This Row],[在线时长]]&gt;6),60,0)</f>
        <v>0</v>
      </c>
      <c r="O141">
        <f>IF(AND(Table2[[#This Row],[平均星级]]&gt;4.7,Table2[[#This Row],[完成订单数]]&gt;5),5*Table2[[#This Row],[完成订单数]],0)</f>
        <v>0</v>
      </c>
      <c r="P141" s="12">
        <f>Table2[[#This Row],[车费收入]]/Table2[[#This Row],[在线时长]]</f>
        <v>43.459929296532934</v>
      </c>
      <c r="Q141" s="12">
        <f>IF(AND(Table2[[#This Row],[应答率]]&gt;=0.85,Table2[[#This Row],[完成订单数]]&gt;=10,Table2[[#This Row],[平均星级]]&gt;=4.8),1,0)</f>
        <v>0</v>
      </c>
    </row>
    <row r="142" spans="1:17" x14ac:dyDescent="0.15">
      <c r="A142" t="s">
        <v>30</v>
      </c>
      <c r="B142">
        <v>245</v>
      </c>
      <c r="C142">
        <v>4.9000000000000004</v>
      </c>
      <c r="D142">
        <v>13.083299999999999</v>
      </c>
      <c r="E142">
        <v>161</v>
      </c>
      <c r="F142">
        <v>23</v>
      </c>
      <c r="G142">
        <v>19</v>
      </c>
      <c r="H142" s="13">
        <f>Table2[[#This Row],[完成订单数]]/Table2[[#This Row],[成功抢单数]]</f>
        <v>0.82608695652173914</v>
      </c>
      <c r="I142">
        <v>87.699999999999903</v>
      </c>
      <c r="J142">
        <v>579.20000000000005</v>
      </c>
      <c r="K142" s="14">
        <f>Table2[[#This Row],[订单实际总公里数]]/Table2[[#This Row],[完成订单数]]</f>
        <v>4.6157894736842051</v>
      </c>
      <c r="L142" s="12">
        <f>(Table2[[#This Row],[车费收入]]-15*Table2[[#This Row],[完成订单数]]-Table2[[#This Row],[订单实际总公里数]]*2.9)/0.3</f>
        <v>132.90000000000117</v>
      </c>
      <c r="M142" s="14">
        <f>Table2[[#This Row],[车费收入]]/Table2[[#This Row],[完成订单数]]</f>
        <v>30.484210526315792</v>
      </c>
      <c r="N142">
        <f>IF(AND(Table2[[#This Row],[平均星级]]&gt;4.7,Table2[[#This Row],[在线时长]]&gt;6),60,0)</f>
        <v>60</v>
      </c>
      <c r="O142">
        <f>IF(AND(Table2[[#This Row],[平均星级]]&gt;4.7,Table2[[#This Row],[完成订单数]]&gt;5),5*Table2[[#This Row],[完成订单数]],0)</f>
        <v>95</v>
      </c>
      <c r="P142" s="12">
        <f>Table2[[#This Row],[车费收入]]/Table2[[#This Row],[在线时长]]</f>
        <v>44.270176484526083</v>
      </c>
      <c r="Q142" s="12">
        <f>IF(AND(Table2[[#This Row],[应答率]]&gt;=0.85,Table2[[#This Row],[完成订单数]]&gt;=10,Table2[[#This Row],[平均星级]]&gt;=4.8),1,0)</f>
        <v>0</v>
      </c>
    </row>
    <row r="143" spans="1:17" x14ac:dyDescent="0.15">
      <c r="A143" t="s">
        <v>30</v>
      </c>
      <c r="B143">
        <v>66</v>
      </c>
      <c r="C143">
        <v>4.9000000000000004</v>
      </c>
      <c r="D143">
        <v>14.33</v>
      </c>
      <c r="E143">
        <v>57</v>
      </c>
      <c r="F143">
        <v>21</v>
      </c>
      <c r="G143">
        <v>20</v>
      </c>
      <c r="H143" s="13">
        <f>Table2[[#This Row],[完成订单数]]/Table2[[#This Row],[成功抢单数]]</f>
        <v>0.95238095238095233</v>
      </c>
      <c r="I143">
        <v>82.3</v>
      </c>
      <c r="J143">
        <v>635.5</v>
      </c>
      <c r="K143" s="14">
        <f>Table2[[#This Row],[订单实际总公里数]]/Table2[[#This Row],[完成订单数]]</f>
        <v>4.1150000000000002</v>
      </c>
      <c r="L143" s="12">
        <f>(Table2[[#This Row],[车费收入]]-15*Table2[[#This Row],[完成订单数]]-Table2[[#This Row],[订单实际总公里数]]*2.9)/0.3</f>
        <v>322.76666666666671</v>
      </c>
      <c r="M143" s="14">
        <f>Table2[[#This Row],[车费收入]]/Table2[[#This Row],[完成订单数]]</f>
        <v>31.774999999999999</v>
      </c>
      <c r="N143">
        <f>IF(AND(Table2[[#This Row],[平均星级]]&gt;4.7,Table2[[#This Row],[在线时长]]&gt;6),60,0)</f>
        <v>60</v>
      </c>
      <c r="O143">
        <f>IF(AND(Table2[[#This Row],[平均星级]]&gt;4.7,Table2[[#This Row],[完成订单数]]&gt;5),5*Table2[[#This Row],[完成订单数]],0)</f>
        <v>100</v>
      </c>
      <c r="P143" s="12">
        <f>Table2[[#This Row],[车费收入]]/Table2[[#This Row],[在线时长]]</f>
        <v>44.34752267969295</v>
      </c>
      <c r="Q143" s="12">
        <f>IF(AND(Table2[[#This Row],[应答率]]&gt;=0.85,Table2[[#This Row],[完成订单数]]&gt;=10,Table2[[#This Row],[平均星级]]&gt;=4.8),1,0)</f>
        <v>1</v>
      </c>
    </row>
    <row r="144" spans="1:17" x14ac:dyDescent="0.15">
      <c r="A144" t="s">
        <v>30</v>
      </c>
      <c r="B144">
        <v>155</v>
      </c>
      <c r="C144">
        <v>5</v>
      </c>
      <c r="D144">
        <v>8.9167000000000005</v>
      </c>
      <c r="E144">
        <v>16</v>
      </c>
      <c r="F144">
        <v>7</v>
      </c>
      <c r="G144">
        <v>6</v>
      </c>
      <c r="H144" s="13">
        <f>Table2[[#This Row],[完成订单数]]/Table2[[#This Row],[成功抢单数]]</f>
        <v>0.8571428571428571</v>
      </c>
      <c r="I144">
        <v>68.399999999999906</v>
      </c>
      <c r="J144">
        <v>398.2</v>
      </c>
      <c r="K144" s="14">
        <f>Table2[[#This Row],[订单实际总公里数]]/Table2[[#This Row],[完成订单数]]</f>
        <v>11.399999999999984</v>
      </c>
      <c r="L144" s="12">
        <f>(Table2[[#This Row],[车费收入]]-15*Table2[[#This Row],[完成订单数]]-Table2[[#This Row],[订单实际总公里数]]*2.9)/0.3</f>
        <v>366.13333333333424</v>
      </c>
      <c r="M144" s="14">
        <f>Table2[[#This Row],[车费收入]]/Table2[[#This Row],[完成订单数]]</f>
        <v>66.36666666666666</v>
      </c>
      <c r="N144">
        <f>IF(AND(Table2[[#This Row],[平均星级]]&gt;4.7,Table2[[#This Row],[在线时长]]&gt;6),60,0)</f>
        <v>60</v>
      </c>
      <c r="O144">
        <f>IF(AND(Table2[[#This Row],[平均星级]]&gt;4.7,Table2[[#This Row],[完成订单数]]&gt;5),5*Table2[[#This Row],[完成订单数]],0)</f>
        <v>30</v>
      </c>
      <c r="P144" s="12">
        <f>Table2[[#This Row],[车费收入]]/Table2[[#This Row],[在线时长]]</f>
        <v>44.65777698027297</v>
      </c>
      <c r="Q144" s="12">
        <f>IF(AND(Table2[[#This Row],[应答率]]&gt;=0.85,Table2[[#This Row],[完成订单数]]&gt;=10,Table2[[#This Row],[平均星级]]&gt;=4.8),1,0)</f>
        <v>0</v>
      </c>
    </row>
    <row r="145" spans="1:17" x14ac:dyDescent="0.15">
      <c r="A145" t="s">
        <v>30</v>
      </c>
      <c r="B145">
        <v>283</v>
      </c>
      <c r="C145">
        <v>4.9000000000000004</v>
      </c>
      <c r="D145">
        <v>9.0832999999999995</v>
      </c>
      <c r="E145">
        <v>162</v>
      </c>
      <c r="F145">
        <v>10</v>
      </c>
      <c r="G145">
        <v>10</v>
      </c>
      <c r="H145" s="13">
        <f>Table2[[#This Row],[完成订单数]]/Table2[[#This Row],[成功抢单数]]</f>
        <v>1</v>
      </c>
      <c r="I145">
        <v>77.3</v>
      </c>
      <c r="J145">
        <v>406.2</v>
      </c>
      <c r="K145" s="14">
        <f>Table2[[#This Row],[订单实际总公里数]]/Table2[[#This Row],[完成订单数]]</f>
        <v>7.7299999999999995</v>
      </c>
      <c r="L145" s="12">
        <f>(Table2[[#This Row],[车费收入]]-15*Table2[[#This Row],[完成订单数]]-Table2[[#This Row],[订单实际总公里数]]*2.9)/0.3</f>
        <v>106.76666666666668</v>
      </c>
      <c r="M145" s="14">
        <f>Table2[[#This Row],[车费收入]]/Table2[[#This Row],[完成订单数]]</f>
        <v>40.619999999999997</v>
      </c>
      <c r="N145">
        <f>IF(AND(Table2[[#This Row],[平均星级]]&gt;4.7,Table2[[#This Row],[在线时长]]&gt;6),60,0)</f>
        <v>60</v>
      </c>
      <c r="O145">
        <f>IF(AND(Table2[[#This Row],[平均星级]]&gt;4.7,Table2[[#This Row],[完成订单数]]&gt;5),5*Table2[[#This Row],[完成订单数]],0)</f>
        <v>50</v>
      </c>
      <c r="P145" s="12">
        <f>Table2[[#This Row],[车费收入]]/Table2[[#This Row],[在线时长]]</f>
        <v>44.719430163046468</v>
      </c>
      <c r="Q145" s="12">
        <f>IF(AND(Table2[[#This Row],[应答率]]&gt;=0.85,Table2[[#This Row],[完成订单数]]&gt;=10,Table2[[#This Row],[平均星级]]&gt;=4.8),1,0)</f>
        <v>1</v>
      </c>
    </row>
    <row r="146" spans="1:17" x14ac:dyDescent="0.15">
      <c r="A146" t="s">
        <v>30</v>
      </c>
      <c r="B146">
        <v>167</v>
      </c>
      <c r="C146">
        <v>4.8</v>
      </c>
      <c r="D146">
        <v>16.75</v>
      </c>
      <c r="E146">
        <v>135</v>
      </c>
      <c r="F146">
        <v>20</v>
      </c>
      <c r="G146">
        <v>19</v>
      </c>
      <c r="H146" s="13">
        <f>Table2[[#This Row],[完成订单数]]/Table2[[#This Row],[成功抢单数]]</f>
        <v>0.95</v>
      </c>
      <c r="I146">
        <v>122.5</v>
      </c>
      <c r="J146">
        <v>752.5</v>
      </c>
      <c r="K146" s="14">
        <f>Table2[[#This Row],[订单实际总公里数]]/Table2[[#This Row],[完成订单数]]</f>
        <v>6.4473684210526319</v>
      </c>
      <c r="L146" s="12">
        <f>(Table2[[#This Row],[车费收入]]-15*Table2[[#This Row],[完成订单数]]-Table2[[#This Row],[订单实际总公里数]]*2.9)/0.3</f>
        <v>374.16666666666669</v>
      </c>
      <c r="M146" s="14">
        <f>Table2[[#This Row],[车费收入]]/Table2[[#This Row],[完成订单数]]</f>
        <v>39.60526315789474</v>
      </c>
      <c r="N146">
        <f>IF(AND(Table2[[#This Row],[平均星级]]&gt;4.7,Table2[[#This Row],[在线时长]]&gt;6),60,0)</f>
        <v>60</v>
      </c>
      <c r="O146">
        <f>IF(AND(Table2[[#This Row],[平均星级]]&gt;4.7,Table2[[#This Row],[完成订单数]]&gt;5),5*Table2[[#This Row],[完成订单数]],0)</f>
        <v>95</v>
      </c>
      <c r="P146" s="12">
        <f>Table2[[#This Row],[车费收入]]/Table2[[#This Row],[在线时长]]</f>
        <v>44.92537313432836</v>
      </c>
      <c r="Q146" s="12">
        <f>IF(AND(Table2[[#This Row],[应答率]]&gt;=0.85,Table2[[#This Row],[完成订单数]]&gt;=10,Table2[[#This Row],[平均星级]]&gt;=4.8),1,0)</f>
        <v>1</v>
      </c>
    </row>
    <row r="147" spans="1:17" x14ac:dyDescent="0.15">
      <c r="A147" t="s">
        <v>30</v>
      </c>
      <c r="B147">
        <v>9</v>
      </c>
      <c r="C147">
        <v>5</v>
      </c>
      <c r="D147">
        <v>15.17</v>
      </c>
      <c r="E147">
        <v>37</v>
      </c>
      <c r="F147">
        <v>11</v>
      </c>
      <c r="G147">
        <v>10</v>
      </c>
      <c r="H147" s="13">
        <f>Table2[[#This Row],[完成订单数]]/Table2[[#This Row],[成功抢单数]]</f>
        <v>0.90909090909090906</v>
      </c>
      <c r="I147">
        <v>132.80000000000001</v>
      </c>
      <c r="J147">
        <v>681.599999999999</v>
      </c>
      <c r="K147" s="14">
        <f>Table2[[#This Row],[订单实际总公里数]]/Table2[[#This Row],[完成订单数]]</f>
        <v>13.280000000000001</v>
      </c>
      <c r="L147" s="12">
        <f>(Table2[[#This Row],[车费收入]]-15*Table2[[#This Row],[完成订单数]]-Table2[[#This Row],[订单实际总公里数]]*2.9)/0.3</f>
        <v>488.26666666666335</v>
      </c>
      <c r="M147" s="14">
        <f>Table2[[#This Row],[车费收入]]/Table2[[#This Row],[完成订单数]]</f>
        <v>68.159999999999897</v>
      </c>
      <c r="N147">
        <f>IF(AND(Table2[[#This Row],[平均星级]]&gt;4.7,Table2[[#This Row],[在线时长]]&gt;6),60,0)</f>
        <v>60</v>
      </c>
      <c r="O147">
        <f>IF(AND(Table2[[#This Row],[平均星级]]&gt;4.7,Table2[[#This Row],[完成订单数]]&gt;5),5*Table2[[#This Row],[完成订单数]],0)</f>
        <v>50</v>
      </c>
      <c r="P147" s="12">
        <f>Table2[[#This Row],[车费收入]]/Table2[[#This Row],[在线时长]]</f>
        <v>44.930784442979501</v>
      </c>
      <c r="Q147" s="12">
        <f>IF(AND(Table2[[#This Row],[应答率]]&gt;=0.85,Table2[[#This Row],[完成订单数]]&gt;=10,Table2[[#This Row],[平均星级]]&gt;=4.8),1,0)</f>
        <v>1</v>
      </c>
    </row>
    <row r="148" spans="1:17" x14ac:dyDescent="0.15">
      <c r="A148" t="s">
        <v>30</v>
      </c>
      <c r="B148">
        <v>234</v>
      </c>
      <c r="C148">
        <v>5</v>
      </c>
      <c r="D148">
        <v>6</v>
      </c>
      <c r="E148">
        <v>17</v>
      </c>
      <c r="F148">
        <v>6</v>
      </c>
      <c r="G148">
        <v>6</v>
      </c>
      <c r="H148" s="13">
        <f>Table2[[#This Row],[完成订单数]]/Table2[[#This Row],[成功抢单数]]</f>
        <v>1</v>
      </c>
      <c r="I148">
        <v>31.6</v>
      </c>
      <c r="J148">
        <v>269.60000000000002</v>
      </c>
      <c r="K148" s="14">
        <f>Table2[[#This Row],[订单实际总公里数]]/Table2[[#This Row],[完成订单数]]</f>
        <v>5.2666666666666666</v>
      </c>
      <c r="L148" s="12">
        <f>(Table2[[#This Row],[车费收入]]-15*Table2[[#This Row],[完成订单数]]-Table2[[#This Row],[订单实际总公里数]]*2.9)/0.3</f>
        <v>293.2000000000001</v>
      </c>
      <c r="M148" s="14">
        <f>Table2[[#This Row],[车费收入]]/Table2[[#This Row],[完成订单数]]</f>
        <v>44.933333333333337</v>
      </c>
      <c r="N148">
        <f>IF(AND(Table2[[#This Row],[平均星级]]&gt;4.7,Table2[[#This Row],[在线时长]]&gt;6),60,0)</f>
        <v>0</v>
      </c>
      <c r="O148">
        <f>IF(AND(Table2[[#This Row],[平均星级]]&gt;4.7,Table2[[#This Row],[完成订单数]]&gt;5),5*Table2[[#This Row],[完成订单数]],0)</f>
        <v>30</v>
      </c>
      <c r="P148" s="12">
        <f>Table2[[#This Row],[车费收入]]/Table2[[#This Row],[在线时长]]</f>
        <v>44.933333333333337</v>
      </c>
      <c r="Q148" s="12">
        <f>IF(AND(Table2[[#This Row],[应答率]]&gt;=0.85,Table2[[#This Row],[完成订单数]]&gt;=10,Table2[[#This Row],[平均星级]]&gt;=4.8),1,0)</f>
        <v>0</v>
      </c>
    </row>
    <row r="149" spans="1:17" x14ac:dyDescent="0.15">
      <c r="A149" t="s">
        <v>30</v>
      </c>
      <c r="B149">
        <v>259</v>
      </c>
      <c r="C149">
        <v>4.8</v>
      </c>
      <c r="D149">
        <v>16.583300000000001</v>
      </c>
      <c r="E149">
        <v>116</v>
      </c>
      <c r="F149">
        <v>19</v>
      </c>
      <c r="G149">
        <v>17</v>
      </c>
      <c r="H149" s="13">
        <f>Table2[[#This Row],[完成订单数]]/Table2[[#This Row],[成功抢单数]]</f>
        <v>0.89473684210526316</v>
      </c>
      <c r="I149">
        <v>123.5</v>
      </c>
      <c r="J149">
        <v>745.5</v>
      </c>
      <c r="K149" s="14">
        <f>Table2[[#This Row],[订单实际总公里数]]/Table2[[#This Row],[完成订单数]]</f>
        <v>7.2647058823529411</v>
      </c>
      <c r="L149" s="12">
        <f>(Table2[[#This Row],[车费收入]]-15*Table2[[#This Row],[完成订单数]]-Table2[[#This Row],[订单实际总公里数]]*2.9)/0.3</f>
        <v>441.16666666666674</v>
      </c>
      <c r="M149" s="14">
        <f>Table2[[#This Row],[车费收入]]/Table2[[#This Row],[完成订单数]]</f>
        <v>43.852941176470587</v>
      </c>
      <c r="N149">
        <f>IF(AND(Table2[[#This Row],[平均星级]]&gt;4.7,Table2[[#This Row],[在线时长]]&gt;6),60,0)</f>
        <v>60</v>
      </c>
      <c r="O149">
        <f>IF(AND(Table2[[#This Row],[平均星级]]&gt;4.7,Table2[[#This Row],[完成订单数]]&gt;5),5*Table2[[#This Row],[完成订单数]],0)</f>
        <v>85</v>
      </c>
      <c r="P149" s="12">
        <f>Table2[[#This Row],[车费收入]]/Table2[[#This Row],[在线时长]]</f>
        <v>44.954864230882876</v>
      </c>
      <c r="Q149" s="12">
        <f>IF(AND(Table2[[#This Row],[应答率]]&gt;=0.85,Table2[[#This Row],[完成订单数]]&gt;=10,Table2[[#This Row],[平均星级]]&gt;=4.8),1,0)</f>
        <v>1</v>
      </c>
    </row>
    <row r="150" spans="1:17" x14ac:dyDescent="0.15">
      <c r="A150" t="s">
        <v>30</v>
      </c>
      <c r="B150">
        <v>152</v>
      </c>
      <c r="C150">
        <v>4.8</v>
      </c>
      <c r="D150">
        <v>11.083299999999999</v>
      </c>
      <c r="E150">
        <v>44</v>
      </c>
      <c r="F150">
        <v>13</v>
      </c>
      <c r="G150">
        <v>12</v>
      </c>
      <c r="H150" s="13">
        <f>Table2[[#This Row],[完成订单数]]/Table2[[#This Row],[成功抢单数]]</f>
        <v>0.92307692307692313</v>
      </c>
      <c r="I150">
        <v>96.5</v>
      </c>
      <c r="J150">
        <v>498.6</v>
      </c>
      <c r="K150" s="14">
        <f>Table2[[#This Row],[订单实际总公里数]]/Table2[[#This Row],[完成订单数]]</f>
        <v>8.0416666666666661</v>
      </c>
      <c r="L150" s="12">
        <f>(Table2[[#This Row],[车费收入]]-15*Table2[[#This Row],[完成订单数]]-Table2[[#This Row],[订单实际总公里数]]*2.9)/0.3</f>
        <v>129.16666666666686</v>
      </c>
      <c r="M150" s="14">
        <f>Table2[[#This Row],[车费收入]]/Table2[[#This Row],[完成订单数]]</f>
        <v>41.550000000000004</v>
      </c>
      <c r="N150">
        <f>IF(AND(Table2[[#This Row],[平均星级]]&gt;4.7,Table2[[#This Row],[在线时长]]&gt;6),60,0)</f>
        <v>60</v>
      </c>
      <c r="O150">
        <f>IF(AND(Table2[[#This Row],[平均星级]]&gt;4.7,Table2[[#This Row],[完成订单数]]&gt;5),5*Table2[[#This Row],[完成订单数]],0)</f>
        <v>60</v>
      </c>
      <c r="P150" s="12">
        <f>Table2[[#This Row],[车费收入]]/Table2[[#This Row],[在线时长]]</f>
        <v>44.986601463463053</v>
      </c>
      <c r="Q150" s="12">
        <f>IF(AND(Table2[[#This Row],[应答率]]&gt;=0.85,Table2[[#This Row],[完成订单数]]&gt;=10,Table2[[#This Row],[平均星级]]&gt;=4.8),1,0)</f>
        <v>1</v>
      </c>
    </row>
    <row r="151" spans="1:17" x14ac:dyDescent="0.15">
      <c r="A151" t="s">
        <v>30</v>
      </c>
      <c r="B151">
        <v>74</v>
      </c>
      <c r="C151">
        <v>4.9000000000000004</v>
      </c>
      <c r="D151">
        <v>14</v>
      </c>
      <c r="E151">
        <v>54</v>
      </c>
      <c r="F151">
        <v>15</v>
      </c>
      <c r="G151">
        <v>13</v>
      </c>
      <c r="H151" s="13">
        <f>Table2[[#This Row],[完成订单数]]/Table2[[#This Row],[成功抢单数]]</f>
        <v>0.8666666666666667</v>
      </c>
      <c r="I151">
        <v>111.4</v>
      </c>
      <c r="J151">
        <v>630.9</v>
      </c>
      <c r="K151" s="14">
        <f>Table2[[#This Row],[订单实际总公里数]]/Table2[[#This Row],[完成订单数]]</f>
        <v>8.569230769230769</v>
      </c>
      <c r="L151" s="12">
        <f>(Table2[[#This Row],[车费收入]]-15*Table2[[#This Row],[完成订单数]]-Table2[[#This Row],[订单实际总公里数]]*2.9)/0.3</f>
        <v>376.13333333333327</v>
      </c>
      <c r="M151" s="14">
        <f>Table2[[#This Row],[车费收入]]/Table2[[#This Row],[完成订单数]]</f>
        <v>48.530769230769231</v>
      </c>
      <c r="N151">
        <f>IF(AND(Table2[[#This Row],[平均星级]]&gt;4.7,Table2[[#This Row],[在线时长]]&gt;6),60,0)</f>
        <v>60</v>
      </c>
      <c r="O151">
        <f>IF(AND(Table2[[#This Row],[平均星级]]&gt;4.7,Table2[[#This Row],[完成订单数]]&gt;5),5*Table2[[#This Row],[完成订单数]],0)</f>
        <v>65</v>
      </c>
      <c r="P151" s="12">
        <f>Table2[[#This Row],[车费收入]]/Table2[[#This Row],[在线时长]]</f>
        <v>45.06428571428571</v>
      </c>
      <c r="Q151" s="12">
        <f>IF(AND(Table2[[#This Row],[应答率]]&gt;=0.85,Table2[[#This Row],[完成订单数]]&gt;=10,Table2[[#This Row],[平均星级]]&gt;=4.8),1,0)</f>
        <v>1</v>
      </c>
    </row>
    <row r="152" spans="1:17" x14ac:dyDescent="0.15">
      <c r="A152" t="s">
        <v>30</v>
      </c>
      <c r="B152">
        <v>163</v>
      </c>
      <c r="C152">
        <v>5</v>
      </c>
      <c r="D152">
        <v>8.3332999999999995</v>
      </c>
      <c r="E152">
        <v>25</v>
      </c>
      <c r="F152">
        <v>9</v>
      </c>
      <c r="G152">
        <v>8</v>
      </c>
      <c r="H152" s="13">
        <f>Table2[[#This Row],[完成订单数]]/Table2[[#This Row],[成功抢单数]]</f>
        <v>0.88888888888888884</v>
      </c>
      <c r="I152">
        <v>69</v>
      </c>
      <c r="J152">
        <v>375.599999999999</v>
      </c>
      <c r="K152" s="14">
        <f>Table2[[#This Row],[订单实际总公里数]]/Table2[[#This Row],[完成订单数]]</f>
        <v>8.625</v>
      </c>
      <c r="L152" s="12">
        <f>(Table2[[#This Row],[车费收入]]-15*Table2[[#This Row],[完成订单数]]-Table2[[#This Row],[订单实际总公里数]]*2.9)/0.3</f>
        <v>184.9999999999967</v>
      </c>
      <c r="M152" s="14">
        <f>Table2[[#This Row],[车费收入]]/Table2[[#This Row],[完成订单数]]</f>
        <v>46.949999999999875</v>
      </c>
      <c r="N152">
        <f>IF(AND(Table2[[#This Row],[平均星级]]&gt;4.7,Table2[[#This Row],[在线时长]]&gt;6),60,0)</f>
        <v>60</v>
      </c>
      <c r="O152">
        <f>IF(AND(Table2[[#This Row],[平均星级]]&gt;4.7,Table2[[#This Row],[完成订单数]]&gt;5),5*Table2[[#This Row],[完成订单数]],0)</f>
        <v>40</v>
      </c>
      <c r="P152" s="12">
        <f>Table2[[#This Row],[车费收入]]/Table2[[#This Row],[在线时长]]</f>
        <v>45.072180288721036</v>
      </c>
      <c r="Q152" s="12">
        <f>IF(AND(Table2[[#This Row],[应答率]]&gt;=0.85,Table2[[#This Row],[完成订单数]]&gt;=10,Table2[[#This Row],[平均星级]]&gt;=4.8),1,0)</f>
        <v>0</v>
      </c>
    </row>
    <row r="153" spans="1:17" x14ac:dyDescent="0.15">
      <c r="A153" t="s">
        <v>30</v>
      </c>
      <c r="B153">
        <v>84</v>
      </c>
      <c r="C153">
        <v>4.9000000000000004</v>
      </c>
      <c r="D153">
        <v>13.83</v>
      </c>
      <c r="E153">
        <v>46</v>
      </c>
      <c r="F153">
        <v>18</v>
      </c>
      <c r="G153">
        <v>16</v>
      </c>
      <c r="H153" s="13">
        <f>Table2[[#This Row],[完成订单数]]/Table2[[#This Row],[成功抢单数]]</f>
        <v>0.88888888888888884</v>
      </c>
      <c r="I153">
        <v>93.4</v>
      </c>
      <c r="J153">
        <v>625.5</v>
      </c>
      <c r="K153" s="14">
        <f>Table2[[#This Row],[订单实际总公里数]]/Table2[[#This Row],[完成订单数]]</f>
        <v>5.8375000000000004</v>
      </c>
      <c r="L153" s="12">
        <f>(Table2[[#This Row],[车费收入]]-15*Table2[[#This Row],[完成订单数]]-Table2[[#This Row],[订单实际总公里数]]*2.9)/0.3</f>
        <v>382.13333333333333</v>
      </c>
      <c r="M153" s="14">
        <f>Table2[[#This Row],[车费收入]]/Table2[[#This Row],[完成订单数]]</f>
        <v>39.09375</v>
      </c>
      <c r="N153">
        <f>IF(AND(Table2[[#This Row],[平均星级]]&gt;4.7,Table2[[#This Row],[在线时长]]&gt;6),60,0)</f>
        <v>60</v>
      </c>
      <c r="O153">
        <f>IF(AND(Table2[[#This Row],[平均星级]]&gt;4.7,Table2[[#This Row],[完成订单数]]&gt;5),5*Table2[[#This Row],[完成订单数]],0)</f>
        <v>80</v>
      </c>
      <c r="P153" s="12">
        <f>Table2[[#This Row],[车费收入]]/Table2[[#This Row],[在线时长]]</f>
        <v>45.227765726681127</v>
      </c>
      <c r="Q153" s="12">
        <f>IF(AND(Table2[[#This Row],[应答率]]&gt;=0.85,Table2[[#This Row],[完成订单数]]&gt;=10,Table2[[#This Row],[平均星级]]&gt;=4.8),1,0)</f>
        <v>1</v>
      </c>
    </row>
    <row r="154" spans="1:17" x14ac:dyDescent="0.15">
      <c r="A154" t="s">
        <v>30</v>
      </c>
      <c r="B154">
        <v>210</v>
      </c>
      <c r="C154">
        <v>5</v>
      </c>
      <c r="D154">
        <v>9.4167000000000005</v>
      </c>
      <c r="E154">
        <v>54</v>
      </c>
      <c r="F154">
        <v>12</v>
      </c>
      <c r="G154">
        <v>11</v>
      </c>
      <c r="H154" s="13">
        <f>Table2[[#This Row],[完成订单数]]/Table2[[#This Row],[成功抢单数]]</f>
        <v>0.91666666666666663</v>
      </c>
      <c r="I154">
        <v>73.7</v>
      </c>
      <c r="J154">
        <v>430.1</v>
      </c>
      <c r="K154" s="14">
        <f>Table2[[#This Row],[订单实际总公里数]]/Table2[[#This Row],[完成订单数]]</f>
        <v>6.7</v>
      </c>
      <c r="L154" s="12">
        <f>(Table2[[#This Row],[车费收入]]-15*Table2[[#This Row],[完成订单数]]-Table2[[#This Row],[订单实际总公里数]]*2.9)/0.3</f>
        <v>171.23333333333346</v>
      </c>
      <c r="M154" s="14">
        <f>Table2[[#This Row],[车费收入]]/Table2[[#This Row],[完成订单数]]</f>
        <v>39.1</v>
      </c>
      <c r="N154">
        <f>IF(AND(Table2[[#This Row],[平均星级]]&gt;4.7,Table2[[#This Row],[在线时长]]&gt;6),60,0)</f>
        <v>60</v>
      </c>
      <c r="O154">
        <f>IF(AND(Table2[[#This Row],[平均星级]]&gt;4.7,Table2[[#This Row],[完成订单数]]&gt;5),5*Table2[[#This Row],[完成订单数]],0)</f>
        <v>55</v>
      </c>
      <c r="P154" s="12">
        <f>Table2[[#This Row],[车费收入]]/Table2[[#This Row],[在线时长]]</f>
        <v>45.674174604691665</v>
      </c>
      <c r="Q154" s="12">
        <f>IF(AND(Table2[[#This Row],[应答率]]&gt;=0.85,Table2[[#This Row],[完成订单数]]&gt;=10,Table2[[#This Row],[平均星级]]&gt;=4.8),1,0)</f>
        <v>1</v>
      </c>
    </row>
    <row r="155" spans="1:17" x14ac:dyDescent="0.15">
      <c r="A155" t="s">
        <v>30</v>
      </c>
      <c r="B155">
        <v>174</v>
      </c>
      <c r="C155">
        <v>4.8</v>
      </c>
      <c r="D155">
        <v>5.0833000000000004</v>
      </c>
      <c r="E155">
        <v>56</v>
      </c>
      <c r="F155">
        <v>8</v>
      </c>
      <c r="G155">
        <v>7</v>
      </c>
      <c r="H155" s="13">
        <f>Table2[[#This Row],[完成订单数]]/Table2[[#This Row],[成功抢单数]]</f>
        <v>0.875</v>
      </c>
      <c r="I155">
        <v>38.799999999999997</v>
      </c>
      <c r="J155">
        <v>235</v>
      </c>
      <c r="K155" s="14">
        <f>Table2[[#This Row],[订单实际总公里数]]/Table2[[#This Row],[完成订单数]]</f>
        <v>5.5428571428571427</v>
      </c>
      <c r="L155" s="12">
        <f>(Table2[[#This Row],[车费收入]]-15*Table2[[#This Row],[完成订单数]]-Table2[[#This Row],[订单实际总公里数]]*2.9)/0.3</f>
        <v>58.26666666666673</v>
      </c>
      <c r="M155" s="14">
        <f>Table2[[#This Row],[车费收入]]/Table2[[#This Row],[完成订单数]]</f>
        <v>33.571428571428569</v>
      </c>
      <c r="N155">
        <f>IF(AND(Table2[[#This Row],[平均星级]]&gt;4.7,Table2[[#This Row],[在线时长]]&gt;6),60,0)</f>
        <v>0</v>
      </c>
      <c r="O155">
        <f>IF(AND(Table2[[#This Row],[平均星级]]&gt;4.7,Table2[[#This Row],[完成订单数]]&gt;5),5*Table2[[#This Row],[完成订单数]],0)</f>
        <v>35</v>
      </c>
      <c r="P155" s="12">
        <f>Table2[[#This Row],[车费收入]]/Table2[[#This Row],[在线时长]]</f>
        <v>46.229811343025197</v>
      </c>
      <c r="Q155" s="12">
        <f>IF(AND(Table2[[#This Row],[应答率]]&gt;=0.85,Table2[[#This Row],[完成订单数]]&gt;=10,Table2[[#This Row],[平均星级]]&gt;=4.8),1,0)</f>
        <v>0</v>
      </c>
    </row>
    <row r="156" spans="1:17" x14ac:dyDescent="0.15">
      <c r="A156" t="s">
        <v>30</v>
      </c>
      <c r="B156">
        <v>106</v>
      </c>
      <c r="C156">
        <v>5</v>
      </c>
      <c r="D156">
        <v>14.83</v>
      </c>
      <c r="E156">
        <v>58</v>
      </c>
      <c r="F156">
        <v>5</v>
      </c>
      <c r="G156">
        <v>5</v>
      </c>
      <c r="H156" s="13">
        <f>Table2[[#This Row],[完成订单数]]/Table2[[#This Row],[成功抢单数]]</f>
        <v>1</v>
      </c>
      <c r="I156">
        <v>148.5</v>
      </c>
      <c r="J156">
        <v>686.9</v>
      </c>
      <c r="K156" s="14">
        <f>Table2[[#This Row],[订单实际总公里数]]/Table2[[#This Row],[完成订单数]]</f>
        <v>29.7</v>
      </c>
      <c r="L156" s="12">
        <f>(Table2[[#This Row],[车费收入]]-15*Table2[[#This Row],[完成订单数]]-Table2[[#This Row],[订单实际总公里数]]*2.9)/0.3</f>
        <v>604.16666666666674</v>
      </c>
      <c r="M156" s="14">
        <f>Table2[[#This Row],[车费收入]]/Table2[[#This Row],[完成订单数]]</f>
        <v>137.38</v>
      </c>
      <c r="N156">
        <f>IF(AND(Table2[[#This Row],[平均星级]]&gt;4.7,Table2[[#This Row],[在线时长]]&gt;6),60,0)</f>
        <v>60</v>
      </c>
      <c r="O156">
        <f>IF(AND(Table2[[#This Row],[平均星级]]&gt;4.7,Table2[[#This Row],[完成订单数]]&gt;5),5*Table2[[#This Row],[完成订单数]],0)</f>
        <v>0</v>
      </c>
      <c r="P156" s="12">
        <f>Table2[[#This Row],[车费收入]]/Table2[[#This Row],[在线时长]]</f>
        <v>46.31827376938638</v>
      </c>
      <c r="Q156" s="12">
        <f>IF(AND(Table2[[#This Row],[应答率]]&gt;=0.85,Table2[[#This Row],[完成订单数]]&gt;=10,Table2[[#This Row],[平均星级]]&gt;=4.8),1,0)</f>
        <v>0</v>
      </c>
    </row>
    <row r="157" spans="1:17" x14ac:dyDescent="0.15">
      <c r="A157" t="s">
        <v>30</v>
      </c>
      <c r="B157">
        <v>61</v>
      </c>
      <c r="C157">
        <v>5</v>
      </c>
      <c r="D157">
        <v>12.75</v>
      </c>
      <c r="E157">
        <v>20</v>
      </c>
      <c r="F157">
        <v>12</v>
      </c>
      <c r="G157">
        <v>12</v>
      </c>
      <c r="H157" s="13">
        <f>Table2[[#This Row],[完成订单数]]/Table2[[#This Row],[成功抢单数]]</f>
        <v>1</v>
      </c>
      <c r="I157">
        <v>125</v>
      </c>
      <c r="J157">
        <v>593.1</v>
      </c>
      <c r="K157" s="14">
        <f>Table2[[#This Row],[订单实际总公里数]]/Table2[[#This Row],[完成订单数]]</f>
        <v>10.416666666666666</v>
      </c>
      <c r="L157" s="12">
        <f>(Table2[[#This Row],[车费收入]]-15*Table2[[#This Row],[完成订单数]]-Table2[[#This Row],[订单实际总公里数]]*2.9)/0.3</f>
        <v>168.66666666666674</v>
      </c>
      <c r="M157" s="14">
        <f>Table2[[#This Row],[车费收入]]/Table2[[#This Row],[完成订单数]]</f>
        <v>49.425000000000004</v>
      </c>
      <c r="N157">
        <f>IF(AND(Table2[[#This Row],[平均星级]]&gt;4.7,Table2[[#This Row],[在线时长]]&gt;6),60,0)</f>
        <v>60</v>
      </c>
      <c r="O157">
        <f>IF(AND(Table2[[#This Row],[平均星级]]&gt;4.7,Table2[[#This Row],[完成订单数]]&gt;5),5*Table2[[#This Row],[完成订单数]],0)</f>
        <v>60</v>
      </c>
      <c r="P157" s="12">
        <f>Table2[[#This Row],[车费收入]]/Table2[[#This Row],[在线时长]]</f>
        <v>46.517647058823535</v>
      </c>
      <c r="Q157" s="12">
        <f>IF(AND(Table2[[#This Row],[应答率]]&gt;=0.85,Table2[[#This Row],[完成订单数]]&gt;=10,Table2[[#This Row],[平均星级]]&gt;=4.8),1,0)</f>
        <v>1</v>
      </c>
    </row>
    <row r="158" spans="1:17" x14ac:dyDescent="0.15">
      <c r="A158" t="s">
        <v>30</v>
      </c>
      <c r="B158">
        <v>184</v>
      </c>
      <c r="C158">
        <v>4.9000000000000004</v>
      </c>
      <c r="D158">
        <v>16.416699999999999</v>
      </c>
      <c r="E158">
        <v>42</v>
      </c>
      <c r="F158">
        <v>14</v>
      </c>
      <c r="G158">
        <v>12</v>
      </c>
      <c r="H158" s="13">
        <f>Table2[[#This Row],[完成订单数]]/Table2[[#This Row],[成功抢单数]]</f>
        <v>0.8571428571428571</v>
      </c>
      <c r="I158">
        <v>169.89999999999901</v>
      </c>
      <c r="J158">
        <v>764.6</v>
      </c>
      <c r="K158" s="14">
        <f>Table2[[#This Row],[订单实际总公里数]]/Table2[[#This Row],[完成订单数]]</f>
        <v>14.158333333333252</v>
      </c>
      <c r="L158" s="12">
        <f>(Table2[[#This Row],[车费收入]]-15*Table2[[#This Row],[完成订单数]]-Table2[[#This Row],[订单实际总公里数]]*2.9)/0.3</f>
        <v>306.30000000000962</v>
      </c>
      <c r="M158" s="14">
        <f>Table2[[#This Row],[车费收入]]/Table2[[#This Row],[完成订单数]]</f>
        <v>63.716666666666669</v>
      </c>
      <c r="N158">
        <f>IF(AND(Table2[[#This Row],[平均星级]]&gt;4.7,Table2[[#This Row],[在线时长]]&gt;6),60,0)</f>
        <v>60</v>
      </c>
      <c r="O158">
        <f>IF(AND(Table2[[#This Row],[平均星级]]&gt;4.7,Table2[[#This Row],[完成订单数]]&gt;5),5*Table2[[#This Row],[完成订单数]],0)</f>
        <v>60</v>
      </c>
      <c r="P158" s="12">
        <f>Table2[[#This Row],[车费收入]]/Table2[[#This Row],[在线时长]]</f>
        <v>46.574524721777223</v>
      </c>
      <c r="Q158" s="12">
        <f>IF(AND(Table2[[#This Row],[应答率]]&gt;=0.85,Table2[[#This Row],[完成订单数]]&gt;=10,Table2[[#This Row],[平均星级]]&gt;=4.8),1,0)</f>
        <v>1</v>
      </c>
    </row>
    <row r="159" spans="1:17" x14ac:dyDescent="0.15">
      <c r="A159" t="s">
        <v>30</v>
      </c>
      <c r="B159">
        <v>130</v>
      </c>
      <c r="C159">
        <v>5</v>
      </c>
      <c r="D159">
        <v>9.25</v>
      </c>
      <c r="E159">
        <v>20</v>
      </c>
      <c r="F159">
        <v>7</v>
      </c>
      <c r="G159">
        <v>7</v>
      </c>
      <c r="H159" s="13">
        <f>Table2[[#This Row],[完成订单数]]/Table2[[#This Row],[成功抢单数]]</f>
        <v>1</v>
      </c>
      <c r="I159">
        <v>91.6</v>
      </c>
      <c r="J159">
        <v>431.5</v>
      </c>
      <c r="K159" s="14">
        <f>Table2[[#This Row],[订单实际总公里数]]/Table2[[#This Row],[完成订单数]]</f>
        <v>13.085714285714285</v>
      </c>
      <c r="L159" s="12">
        <f>(Table2[[#This Row],[车费收入]]-15*Table2[[#This Row],[完成订单数]]-Table2[[#This Row],[订单实际总公里数]]*2.9)/0.3</f>
        <v>202.86666666666673</v>
      </c>
      <c r="M159" s="14">
        <f>Table2[[#This Row],[车费收入]]/Table2[[#This Row],[完成订单数]]</f>
        <v>61.642857142857146</v>
      </c>
      <c r="N159">
        <f>IF(AND(Table2[[#This Row],[平均星级]]&gt;4.7,Table2[[#This Row],[在线时长]]&gt;6),60,0)</f>
        <v>60</v>
      </c>
      <c r="O159">
        <f>IF(AND(Table2[[#This Row],[平均星级]]&gt;4.7,Table2[[#This Row],[完成订单数]]&gt;5),5*Table2[[#This Row],[完成订单数]],0)</f>
        <v>35</v>
      </c>
      <c r="P159" s="12">
        <f>Table2[[#This Row],[车费收入]]/Table2[[#This Row],[在线时长]]</f>
        <v>46.648648648648646</v>
      </c>
      <c r="Q159" s="12">
        <f>IF(AND(Table2[[#This Row],[应答率]]&gt;=0.85,Table2[[#This Row],[完成订单数]]&gt;=10,Table2[[#This Row],[平均星级]]&gt;=4.8),1,0)</f>
        <v>0</v>
      </c>
    </row>
    <row r="160" spans="1:17" x14ac:dyDescent="0.15">
      <c r="A160" t="s">
        <v>30</v>
      </c>
      <c r="B160">
        <v>209</v>
      </c>
      <c r="C160">
        <v>4.9000000000000004</v>
      </c>
      <c r="D160">
        <v>20.416699999999999</v>
      </c>
      <c r="E160">
        <v>97</v>
      </c>
      <c r="F160">
        <v>18</v>
      </c>
      <c r="G160">
        <v>17</v>
      </c>
      <c r="H160" s="13">
        <f>Table2[[#This Row],[完成订单数]]/Table2[[#This Row],[成功抢单数]]</f>
        <v>0.94444444444444442</v>
      </c>
      <c r="I160">
        <v>179.2</v>
      </c>
      <c r="J160">
        <v>958.2</v>
      </c>
      <c r="K160" s="14">
        <f>Table2[[#This Row],[订单实际总公里数]]/Table2[[#This Row],[完成订单数]]</f>
        <v>10.541176470588235</v>
      </c>
      <c r="L160" s="12">
        <f>(Table2[[#This Row],[车费收入]]-15*Table2[[#This Row],[完成订单数]]-Table2[[#This Row],[订单实际总公里数]]*2.9)/0.3</f>
        <v>611.73333333333369</v>
      </c>
      <c r="M160" s="14">
        <f>Table2[[#This Row],[车费收入]]/Table2[[#This Row],[完成订单数]]</f>
        <v>56.364705882352943</v>
      </c>
      <c r="N160">
        <f>IF(AND(Table2[[#This Row],[平均星级]]&gt;4.7,Table2[[#This Row],[在线时长]]&gt;6),60,0)</f>
        <v>60</v>
      </c>
      <c r="O160">
        <f>IF(AND(Table2[[#This Row],[平均星级]]&gt;4.7,Table2[[#This Row],[完成订单数]]&gt;5),5*Table2[[#This Row],[完成订单数]],0)</f>
        <v>85</v>
      </c>
      <c r="P160" s="12">
        <f>Table2[[#This Row],[车费收入]]/Table2[[#This Row],[在线时长]]</f>
        <v>46.932168274010984</v>
      </c>
      <c r="Q160" s="12">
        <f>IF(AND(Table2[[#This Row],[应答率]]&gt;=0.85,Table2[[#This Row],[完成订单数]]&gt;=10,Table2[[#This Row],[平均星级]]&gt;=4.8),1,0)</f>
        <v>1</v>
      </c>
    </row>
    <row r="161" spans="1:17" x14ac:dyDescent="0.15">
      <c r="A161" t="s">
        <v>30</v>
      </c>
      <c r="B161">
        <v>141</v>
      </c>
      <c r="C161">
        <v>4.9000000000000004</v>
      </c>
      <c r="D161">
        <v>12.833299999999999</v>
      </c>
      <c r="E161">
        <v>66</v>
      </c>
      <c r="F161">
        <v>17</v>
      </c>
      <c r="G161">
        <v>16</v>
      </c>
      <c r="H161" s="13">
        <f>Table2[[#This Row],[完成订单数]]/Table2[[#This Row],[成功抢单数]]</f>
        <v>0.94117647058823528</v>
      </c>
      <c r="I161">
        <v>106.6</v>
      </c>
      <c r="J161">
        <v>604.5</v>
      </c>
      <c r="K161" s="14">
        <f>Table2[[#This Row],[订单实际总公里数]]/Table2[[#This Row],[完成订单数]]</f>
        <v>6.6624999999999996</v>
      </c>
      <c r="L161" s="12">
        <f>(Table2[[#This Row],[车费收入]]-15*Table2[[#This Row],[完成订单数]]-Table2[[#This Row],[订单实际总公里数]]*2.9)/0.3</f>
        <v>184.53333333333339</v>
      </c>
      <c r="M161" s="14">
        <f>Table2[[#This Row],[车费收入]]/Table2[[#This Row],[完成订单数]]</f>
        <v>37.78125</v>
      </c>
      <c r="N161">
        <f>IF(AND(Table2[[#This Row],[平均星级]]&gt;4.7,Table2[[#This Row],[在线时长]]&gt;6),60,0)</f>
        <v>60</v>
      </c>
      <c r="O161">
        <f>IF(AND(Table2[[#This Row],[平均星级]]&gt;4.7,Table2[[#This Row],[完成订单数]]&gt;5),5*Table2[[#This Row],[完成订单数]],0)</f>
        <v>80</v>
      </c>
      <c r="P161" s="12">
        <f>Table2[[#This Row],[车费收入]]/Table2[[#This Row],[在线时长]]</f>
        <v>47.104018451995984</v>
      </c>
      <c r="Q161" s="12">
        <f>IF(AND(Table2[[#This Row],[应答率]]&gt;=0.85,Table2[[#This Row],[完成订单数]]&gt;=10,Table2[[#This Row],[平均星级]]&gt;=4.8),1,0)</f>
        <v>1</v>
      </c>
    </row>
    <row r="162" spans="1:17" x14ac:dyDescent="0.15">
      <c r="A162" t="s">
        <v>30</v>
      </c>
      <c r="B162">
        <v>212</v>
      </c>
      <c r="C162">
        <v>4.9000000000000004</v>
      </c>
      <c r="D162">
        <v>5.25</v>
      </c>
      <c r="E162">
        <v>42</v>
      </c>
      <c r="F162">
        <v>7</v>
      </c>
      <c r="G162">
        <v>7</v>
      </c>
      <c r="H162" s="13">
        <f>Table2[[#This Row],[完成订单数]]/Table2[[#This Row],[成功抢单数]]</f>
        <v>1</v>
      </c>
      <c r="I162">
        <v>35.700000000000003</v>
      </c>
      <c r="J162">
        <v>247.5</v>
      </c>
      <c r="K162" s="14">
        <f>Table2[[#This Row],[订单实际总公里数]]/Table2[[#This Row],[完成订单数]]</f>
        <v>5.1000000000000005</v>
      </c>
      <c r="L162" s="12">
        <f>(Table2[[#This Row],[车费收入]]-15*Table2[[#This Row],[完成订单数]]-Table2[[#This Row],[订单实际总公里数]]*2.9)/0.3</f>
        <v>129.9</v>
      </c>
      <c r="M162" s="14">
        <f>Table2[[#This Row],[车费收入]]/Table2[[#This Row],[完成订单数]]</f>
        <v>35.357142857142854</v>
      </c>
      <c r="N162">
        <f>IF(AND(Table2[[#This Row],[平均星级]]&gt;4.7,Table2[[#This Row],[在线时长]]&gt;6),60,0)</f>
        <v>0</v>
      </c>
      <c r="O162">
        <f>IF(AND(Table2[[#This Row],[平均星级]]&gt;4.7,Table2[[#This Row],[完成订单数]]&gt;5),5*Table2[[#This Row],[完成订单数]],0)</f>
        <v>35</v>
      </c>
      <c r="P162" s="12">
        <f>Table2[[#This Row],[车费收入]]/Table2[[#This Row],[在线时长]]</f>
        <v>47.142857142857146</v>
      </c>
      <c r="Q162" s="12">
        <f>IF(AND(Table2[[#This Row],[应答率]]&gt;=0.85,Table2[[#This Row],[完成订单数]]&gt;=10,Table2[[#This Row],[平均星级]]&gt;=4.8),1,0)</f>
        <v>0</v>
      </c>
    </row>
    <row r="163" spans="1:17" x14ac:dyDescent="0.15">
      <c r="A163" t="s">
        <v>30</v>
      </c>
      <c r="B163">
        <v>37</v>
      </c>
      <c r="C163">
        <v>5</v>
      </c>
      <c r="D163">
        <v>15.5</v>
      </c>
      <c r="E163">
        <v>137</v>
      </c>
      <c r="F163">
        <v>21</v>
      </c>
      <c r="G163">
        <v>19</v>
      </c>
      <c r="H163" s="13">
        <f>Table2[[#This Row],[完成订单数]]/Table2[[#This Row],[成功抢单数]]</f>
        <v>0.90476190476190477</v>
      </c>
      <c r="I163">
        <v>117.5</v>
      </c>
      <c r="J163">
        <v>735.8</v>
      </c>
      <c r="K163" s="14">
        <f>Table2[[#This Row],[订单实际总公里数]]/Table2[[#This Row],[完成订单数]]</f>
        <v>6.1842105263157894</v>
      </c>
      <c r="L163" s="12">
        <f>(Table2[[#This Row],[车费收入]]-15*Table2[[#This Row],[完成订单数]]-Table2[[#This Row],[订单实际总公里数]]*2.9)/0.3</f>
        <v>366.8333333333332</v>
      </c>
      <c r="M163" s="14">
        <f>Table2[[#This Row],[车费收入]]/Table2[[#This Row],[完成订单数]]</f>
        <v>38.726315789473681</v>
      </c>
      <c r="N163">
        <f>IF(AND(Table2[[#This Row],[平均星级]]&gt;4.7,Table2[[#This Row],[在线时长]]&gt;6),60,0)</f>
        <v>60</v>
      </c>
      <c r="O163">
        <f>IF(AND(Table2[[#This Row],[平均星级]]&gt;4.7,Table2[[#This Row],[完成订单数]]&gt;5),5*Table2[[#This Row],[完成订单数]],0)</f>
        <v>95</v>
      </c>
      <c r="P163" s="12">
        <f>Table2[[#This Row],[车费收入]]/Table2[[#This Row],[在线时长]]</f>
        <v>47.470967741935482</v>
      </c>
      <c r="Q163" s="12">
        <f>IF(AND(Table2[[#This Row],[应答率]]&gt;=0.85,Table2[[#This Row],[完成订单数]]&gt;=10,Table2[[#This Row],[平均星级]]&gt;=4.8),1,0)</f>
        <v>1</v>
      </c>
    </row>
    <row r="164" spans="1:17" x14ac:dyDescent="0.15">
      <c r="A164" t="s">
        <v>30</v>
      </c>
      <c r="B164">
        <v>213</v>
      </c>
      <c r="C164">
        <v>5</v>
      </c>
      <c r="D164">
        <v>7.5</v>
      </c>
      <c r="E164">
        <v>73</v>
      </c>
      <c r="F164">
        <v>11</v>
      </c>
      <c r="G164">
        <v>10</v>
      </c>
      <c r="H164" s="13">
        <f>Table2[[#This Row],[完成订单数]]/Table2[[#This Row],[成功抢单数]]</f>
        <v>0.90909090909090906</v>
      </c>
      <c r="I164">
        <v>62.7</v>
      </c>
      <c r="J164">
        <v>357.99999999999898</v>
      </c>
      <c r="K164" s="14">
        <f>Table2[[#This Row],[订单实际总公里数]]/Table2[[#This Row],[完成订单数]]</f>
        <v>6.2700000000000005</v>
      </c>
      <c r="L164" s="12">
        <f>(Table2[[#This Row],[车费收入]]-15*Table2[[#This Row],[完成订单数]]-Table2[[#This Row],[订单实际总公里数]]*2.9)/0.3</f>
        <v>87.233333333329881</v>
      </c>
      <c r="M164" s="14">
        <f>Table2[[#This Row],[车费收入]]/Table2[[#This Row],[完成订单数]]</f>
        <v>35.799999999999898</v>
      </c>
      <c r="N164">
        <f>IF(AND(Table2[[#This Row],[平均星级]]&gt;4.7,Table2[[#This Row],[在线时长]]&gt;6),60,0)</f>
        <v>60</v>
      </c>
      <c r="O164">
        <f>IF(AND(Table2[[#This Row],[平均星级]]&gt;4.7,Table2[[#This Row],[完成订单数]]&gt;5),5*Table2[[#This Row],[完成订单数]],0)</f>
        <v>50</v>
      </c>
      <c r="P164" s="12">
        <f>Table2[[#This Row],[车费收入]]/Table2[[#This Row],[在线时长]]</f>
        <v>47.733333333333199</v>
      </c>
      <c r="Q164" s="12">
        <f>IF(AND(Table2[[#This Row],[应答率]]&gt;=0.85,Table2[[#This Row],[完成订单数]]&gt;=10,Table2[[#This Row],[平均星级]]&gt;=4.8),1,0)</f>
        <v>1</v>
      </c>
    </row>
    <row r="165" spans="1:17" x14ac:dyDescent="0.15">
      <c r="A165" t="s">
        <v>30</v>
      </c>
      <c r="B165">
        <v>291</v>
      </c>
      <c r="C165">
        <v>5</v>
      </c>
      <c r="D165">
        <v>3</v>
      </c>
      <c r="E165">
        <v>18</v>
      </c>
      <c r="F165">
        <v>4</v>
      </c>
      <c r="G165">
        <v>3</v>
      </c>
      <c r="H165" s="13">
        <f>Table2[[#This Row],[完成订单数]]/Table2[[#This Row],[成功抢单数]]</f>
        <v>0.75</v>
      </c>
      <c r="I165">
        <v>25.1</v>
      </c>
      <c r="J165">
        <v>143.69999999999999</v>
      </c>
      <c r="K165" s="14">
        <f>Table2[[#This Row],[订单实际总公里数]]/Table2[[#This Row],[完成订单数]]</f>
        <v>8.3666666666666671</v>
      </c>
      <c r="L165" s="12">
        <f>(Table2[[#This Row],[车费收入]]-15*Table2[[#This Row],[完成订单数]]-Table2[[#This Row],[订单实际总公里数]]*2.9)/0.3</f>
        <v>86.366666666666617</v>
      </c>
      <c r="M165" s="14">
        <f>Table2[[#This Row],[车费收入]]/Table2[[#This Row],[完成订单数]]</f>
        <v>47.9</v>
      </c>
      <c r="N165">
        <f>IF(AND(Table2[[#This Row],[平均星级]]&gt;4.7,Table2[[#This Row],[在线时长]]&gt;6),60,0)</f>
        <v>0</v>
      </c>
      <c r="O165">
        <f>IF(AND(Table2[[#This Row],[平均星级]]&gt;4.7,Table2[[#This Row],[完成订单数]]&gt;5),5*Table2[[#This Row],[完成订单数]],0)</f>
        <v>0</v>
      </c>
      <c r="P165" s="12">
        <f>Table2[[#This Row],[车费收入]]/Table2[[#This Row],[在线时长]]</f>
        <v>47.9</v>
      </c>
      <c r="Q165" s="12">
        <f>IF(AND(Table2[[#This Row],[应答率]]&gt;=0.85,Table2[[#This Row],[完成订单数]]&gt;=10,Table2[[#This Row],[平均星级]]&gt;=4.8),1,0)</f>
        <v>0</v>
      </c>
    </row>
    <row r="166" spans="1:17" x14ac:dyDescent="0.15">
      <c r="A166" t="s">
        <v>30</v>
      </c>
      <c r="B166">
        <v>277</v>
      </c>
      <c r="C166">
        <v>4.9000000000000004</v>
      </c>
      <c r="D166">
        <v>14.333299999999999</v>
      </c>
      <c r="E166">
        <v>64</v>
      </c>
      <c r="F166">
        <v>18</v>
      </c>
      <c r="G166">
        <v>16</v>
      </c>
      <c r="H166" s="13">
        <f>Table2[[#This Row],[完成订单数]]/Table2[[#This Row],[成功抢单数]]</f>
        <v>0.88888888888888884</v>
      </c>
      <c r="I166">
        <v>111.1</v>
      </c>
      <c r="J166">
        <v>688.2</v>
      </c>
      <c r="K166" s="14">
        <f>Table2[[#This Row],[订单实际总公里数]]/Table2[[#This Row],[完成订单数]]</f>
        <v>6.9437499999999996</v>
      </c>
      <c r="L166" s="12">
        <f>(Table2[[#This Row],[车费收入]]-15*Table2[[#This Row],[完成订单数]]-Table2[[#This Row],[订单实际总公里数]]*2.9)/0.3</f>
        <v>420.03333333333353</v>
      </c>
      <c r="M166" s="14">
        <f>Table2[[#This Row],[车费收入]]/Table2[[#This Row],[完成订单数]]</f>
        <v>43.012500000000003</v>
      </c>
      <c r="N166">
        <f>IF(AND(Table2[[#This Row],[平均星级]]&gt;4.7,Table2[[#This Row],[在线时长]]&gt;6),60,0)</f>
        <v>60</v>
      </c>
      <c r="O166">
        <f>IF(AND(Table2[[#This Row],[平均星级]]&gt;4.7,Table2[[#This Row],[完成订单数]]&gt;5),5*Table2[[#This Row],[完成订单数]],0)</f>
        <v>80</v>
      </c>
      <c r="P166" s="12">
        <f>Table2[[#This Row],[车费收入]]/Table2[[#This Row],[在线时长]]</f>
        <v>48.01406514898872</v>
      </c>
      <c r="Q166" s="12">
        <f>IF(AND(Table2[[#This Row],[应答率]]&gt;=0.85,Table2[[#This Row],[完成订单数]]&gt;=10,Table2[[#This Row],[平均星级]]&gt;=4.8),1,0)</f>
        <v>1</v>
      </c>
    </row>
    <row r="167" spans="1:17" x14ac:dyDescent="0.15">
      <c r="A167" t="s">
        <v>30</v>
      </c>
      <c r="B167">
        <v>190</v>
      </c>
      <c r="C167">
        <v>5</v>
      </c>
      <c r="D167">
        <v>9.0832999999999995</v>
      </c>
      <c r="E167">
        <v>21</v>
      </c>
      <c r="F167">
        <v>9</v>
      </c>
      <c r="G167">
        <v>7</v>
      </c>
      <c r="H167" s="13">
        <f>Table2[[#This Row],[完成订单数]]/Table2[[#This Row],[成功抢单数]]</f>
        <v>0.77777777777777779</v>
      </c>
      <c r="I167">
        <v>81.400000000000006</v>
      </c>
      <c r="J167">
        <v>437.5</v>
      </c>
      <c r="K167" s="14">
        <f>Table2[[#This Row],[订单实际总公里数]]/Table2[[#This Row],[完成订单数]]</f>
        <v>11.62857142857143</v>
      </c>
      <c r="L167" s="12">
        <f>(Table2[[#This Row],[车费收入]]-15*Table2[[#This Row],[完成订单数]]-Table2[[#This Row],[订单实际总公里数]]*2.9)/0.3</f>
        <v>321.4666666666667</v>
      </c>
      <c r="M167" s="14">
        <f>Table2[[#This Row],[车费收入]]/Table2[[#This Row],[完成订单数]]</f>
        <v>62.5</v>
      </c>
      <c r="N167">
        <f>IF(AND(Table2[[#This Row],[平均星级]]&gt;4.7,Table2[[#This Row],[在线时长]]&gt;6),60,0)</f>
        <v>60</v>
      </c>
      <c r="O167">
        <f>IF(AND(Table2[[#This Row],[平均星级]]&gt;4.7,Table2[[#This Row],[完成订单数]]&gt;5),5*Table2[[#This Row],[完成订单数]],0)</f>
        <v>35</v>
      </c>
      <c r="P167" s="12">
        <f>Table2[[#This Row],[车费收入]]/Table2[[#This Row],[在线时长]]</f>
        <v>48.165314368126126</v>
      </c>
      <c r="Q167" s="12">
        <f>IF(AND(Table2[[#This Row],[应答率]]&gt;=0.85,Table2[[#This Row],[完成订单数]]&gt;=10,Table2[[#This Row],[平均星级]]&gt;=4.8),1,0)</f>
        <v>0</v>
      </c>
    </row>
    <row r="168" spans="1:17" x14ac:dyDescent="0.15">
      <c r="A168" t="s">
        <v>30</v>
      </c>
      <c r="B168">
        <v>240</v>
      </c>
      <c r="C168">
        <v>4.9000000000000004</v>
      </c>
      <c r="D168">
        <v>15.083299999999999</v>
      </c>
      <c r="E168">
        <v>75</v>
      </c>
      <c r="F168">
        <v>19</v>
      </c>
      <c r="G168">
        <v>17</v>
      </c>
      <c r="H168" s="13">
        <f>Table2[[#This Row],[完成订单数]]/Table2[[#This Row],[成功抢单数]]</f>
        <v>0.89473684210526316</v>
      </c>
      <c r="I168">
        <v>98.5</v>
      </c>
      <c r="J168">
        <v>731.8</v>
      </c>
      <c r="K168" s="14">
        <f>Table2[[#This Row],[订单实际总公里数]]/Table2[[#This Row],[完成订单数]]</f>
        <v>5.7941176470588234</v>
      </c>
      <c r="L168" s="12">
        <f>(Table2[[#This Row],[车费收入]]-15*Table2[[#This Row],[完成订单数]]-Table2[[#This Row],[订单实际总公里数]]*2.9)/0.3</f>
        <v>637.16666666666663</v>
      </c>
      <c r="M168" s="14">
        <f>Table2[[#This Row],[车费收入]]/Table2[[#This Row],[完成订单数]]</f>
        <v>43.047058823529412</v>
      </c>
      <c r="N168">
        <f>IF(AND(Table2[[#This Row],[平均星级]]&gt;4.7,Table2[[#This Row],[在线时长]]&gt;6),60,0)</f>
        <v>60</v>
      </c>
      <c r="O168">
        <f>IF(AND(Table2[[#This Row],[平均星级]]&gt;4.7,Table2[[#This Row],[完成订单数]]&gt;5),5*Table2[[#This Row],[完成订单数]],0)</f>
        <v>85</v>
      </c>
      <c r="P168" s="12">
        <f>Table2[[#This Row],[车费收入]]/Table2[[#This Row],[在线时长]]</f>
        <v>48.517234292230476</v>
      </c>
      <c r="Q168" s="12">
        <f>IF(AND(Table2[[#This Row],[应答率]]&gt;=0.85,Table2[[#This Row],[完成订单数]]&gt;=10,Table2[[#This Row],[平均星级]]&gt;=4.8),1,0)</f>
        <v>1</v>
      </c>
    </row>
    <row r="169" spans="1:17" x14ac:dyDescent="0.15">
      <c r="A169" t="s">
        <v>30</v>
      </c>
      <c r="B169">
        <v>181</v>
      </c>
      <c r="C169">
        <v>5</v>
      </c>
      <c r="D169">
        <v>13.333299999999999</v>
      </c>
      <c r="E169">
        <v>42</v>
      </c>
      <c r="F169">
        <v>20</v>
      </c>
      <c r="G169">
        <v>17</v>
      </c>
      <c r="H169" s="13">
        <f>Table2[[#This Row],[完成订单数]]/Table2[[#This Row],[成功抢单数]]</f>
        <v>0.85</v>
      </c>
      <c r="I169">
        <v>103.1</v>
      </c>
      <c r="J169">
        <v>656.2</v>
      </c>
      <c r="K169" s="14">
        <f>Table2[[#This Row],[订单实际总公里数]]/Table2[[#This Row],[完成订单数]]</f>
        <v>6.0647058823529409</v>
      </c>
      <c r="L169" s="12">
        <f>(Table2[[#This Row],[车费收入]]-15*Table2[[#This Row],[完成订单数]]-Table2[[#This Row],[订单实际总公里数]]*2.9)/0.3</f>
        <v>340.70000000000033</v>
      </c>
      <c r="M169" s="14">
        <f>Table2[[#This Row],[车费收入]]/Table2[[#This Row],[完成订单数]]</f>
        <v>38.6</v>
      </c>
      <c r="N169">
        <f>IF(AND(Table2[[#This Row],[平均星级]]&gt;4.7,Table2[[#This Row],[在线时长]]&gt;6),60,0)</f>
        <v>60</v>
      </c>
      <c r="O169">
        <f>IF(AND(Table2[[#This Row],[平均星级]]&gt;4.7,Table2[[#This Row],[完成订单数]]&gt;5),5*Table2[[#This Row],[完成订单数]],0)</f>
        <v>85</v>
      </c>
      <c r="P169" s="12">
        <f>Table2[[#This Row],[车费收入]]/Table2[[#This Row],[在线时长]]</f>
        <v>49.215123037807601</v>
      </c>
      <c r="Q169" s="12">
        <f>IF(AND(Table2[[#This Row],[应答率]]&gt;=0.85,Table2[[#This Row],[完成订单数]]&gt;=10,Table2[[#This Row],[平均星级]]&gt;=4.8),1,0)</f>
        <v>1</v>
      </c>
    </row>
    <row r="170" spans="1:17" x14ac:dyDescent="0.15">
      <c r="A170" t="s">
        <v>30</v>
      </c>
      <c r="B170">
        <v>286</v>
      </c>
      <c r="C170">
        <v>4.5999999999999996</v>
      </c>
      <c r="D170">
        <v>12</v>
      </c>
      <c r="E170">
        <v>59</v>
      </c>
      <c r="F170">
        <v>17</v>
      </c>
      <c r="G170">
        <v>15</v>
      </c>
      <c r="H170" s="13">
        <f>Table2[[#This Row],[完成订单数]]/Table2[[#This Row],[成功抢单数]]</f>
        <v>0.88235294117647056</v>
      </c>
      <c r="I170">
        <v>99.5</v>
      </c>
      <c r="J170">
        <v>591.1</v>
      </c>
      <c r="K170" s="14">
        <f>Table2[[#This Row],[订单实际总公里数]]/Table2[[#This Row],[完成订单数]]</f>
        <v>6.6333333333333337</v>
      </c>
      <c r="L170" s="12">
        <f>(Table2[[#This Row],[车费收入]]-15*Table2[[#This Row],[完成订单数]]-Table2[[#This Row],[订单实际总公里数]]*2.9)/0.3</f>
        <v>258.50000000000006</v>
      </c>
      <c r="M170" s="14">
        <f>Table2[[#This Row],[车费收入]]/Table2[[#This Row],[完成订单数]]</f>
        <v>39.406666666666666</v>
      </c>
      <c r="N170">
        <f>IF(AND(Table2[[#This Row],[平均星级]]&gt;4.7,Table2[[#This Row],[在线时长]]&gt;6),60,0)</f>
        <v>0</v>
      </c>
      <c r="O170">
        <f>IF(AND(Table2[[#This Row],[平均星级]]&gt;4.7,Table2[[#This Row],[完成订单数]]&gt;5),5*Table2[[#This Row],[完成订单数]],0)</f>
        <v>0</v>
      </c>
      <c r="P170" s="12">
        <f>Table2[[#This Row],[车费收入]]/Table2[[#This Row],[在线时长]]</f>
        <v>49.258333333333333</v>
      </c>
      <c r="Q170" s="12">
        <f>IF(AND(Table2[[#This Row],[应答率]]&gt;=0.85,Table2[[#This Row],[完成订单数]]&gt;=10,Table2[[#This Row],[平均星级]]&gt;=4.8),1,0)</f>
        <v>0</v>
      </c>
    </row>
    <row r="171" spans="1:17" x14ac:dyDescent="0.15">
      <c r="A171" t="s">
        <v>30</v>
      </c>
      <c r="B171">
        <v>16</v>
      </c>
      <c r="C171">
        <v>5</v>
      </c>
      <c r="D171">
        <v>4.67</v>
      </c>
      <c r="E171">
        <v>60</v>
      </c>
      <c r="F171">
        <v>7</v>
      </c>
      <c r="G171">
        <v>6</v>
      </c>
      <c r="H171" s="13">
        <f>Table2[[#This Row],[完成订单数]]/Table2[[#This Row],[成功抢单数]]</f>
        <v>0.8571428571428571</v>
      </c>
      <c r="I171">
        <v>33.6</v>
      </c>
      <c r="J171">
        <v>230.5</v>
      </c>
      <c r="K171" s="14">
        <f>Table2[[#This Row],[订单实际总公里数]]/Table2[[#This Row],[完成订单数]]</f>
        <v>5.6000000000000005</v>
      </c>
      <c r="L171" s="12">
        <f>(Table2[[#This Row],[车费收入]]-15*Table2[[#This Row],[完成订单数]]-Table2[[#This Row],[订单实际总公里数]]*2.9)/0.3</f>
        <v>143.53333333333336</v>
      </c>
      <c r="M171" s="14">
        <f>Table2[[#This Row],[车费收入]]/Table2[[#This Row],[完成订单数]]</f>
        <v>38.416666666666664</v>
      </c>
      <c r="N171">
        <f>IF(AND(Table2[[#This Row],[平均星级]]&gt;4.7,Table2[[#This Row],[在线时长]]&gt;6),60,0)</f>
        <v>0</v>
      </c>
      <c r="O171">
        <f>IF(AND(Table2[[#This Row],[平均星级]]&gt;4.7,Table2[[#This Row],[完成订单数]]&gt;5),5*Table2[[#This Row],[完成订单数]],0)</f>
        <v>30</v>
      </c>
      <c r="P171" s="12">
        <f>Table2[[#This Row],[车费收入]]/Table2[[#This Row],[在线时长]]</f>
        <v>49.357601713062103</v>
      </c>
      <c r="Q171" s="12">
        <f>IF(AND(Table2[[#This Row],[应答率]]&gt;=0.85,Table2[[#This Row],[完成订单数]]&gt;=10,Table2[[#This Row],[平均星级]]&gt;=4.8),1,0)</f>
        <v>0</v>
      </c>
    </row>
    <row r="172" spans="1:17" x14ac:dyDescent="0.15">
      <c r="A172" t="s">
        <v>30</v>
      </c>
      <c r="B172">
        <v>247</v>
      </c>
      <c r="C172">
        <v>5</v>
      </c>
      <c r="D172">
        <v>13</v>
      </c>
      <c r="E172">
        <v>83</v>
      </c>
      <c r="F172">
        <v>14</v>
      </c>
      <c r="G172">
        <v>13</v>
      </c>
      <c r="H172" s="13">
        <f>Table2[[#This Row],[完成订单数]]/Table2[[#This Row],[成功抢单数]]</f>
        <v>0.9285714285714286</v>
      </c>
      <c r="I172">
        <v>111.6</v>
      </c>
      <c r="J172">
        <v>642</v>
      </c>
      <c r="K172" s="14">
        <f>Table2[[#This Row],[订单实际总公里数]]/Table2[[#This Row],[完成订单数]]</f>
        <v>8.5846153846153843</v>
      </c>
      <c r="L172" s="12">
        <f>(Table2[[#This Row],[车费收入]]-15*Table2[[#This Row],[完成订单数]]-Table2[[#This Row],[订单实际总公里数]]*2.9)/0.3</f>
        <v>411.20000000000005</v>
      </c>
      <c r="M172" s="14">
        <f>Table2[[#This Row],[车费收入]]/Table2[[#This Row],[完成订单数]]</f>
        <v>49.384615384615387</v>
      </c>
      <c r="N172">
        <f>IF(AND(Table2[[#This Row],[平均星级]]&gt;4.7,Table2[[#This Row],[在线时长]]&gt;6),60,0)</f>
        <v>60</v>
      </c>
      <c r="O172">
        <f>IF(AND(Table2[[#This Row],[平均星级]]&gt;4.7,Table2[[#This Row],[完成订单数]]&gt;5),5*Table2[[#This Row],[完成订单数]],0)</f>
        <v>65</v>
      </c>
      <c r="P172" s="12">
        <f>Table2[[#This Row],[车费收入]]/Table2[[#This Row],[在线时长]]</f>
        <v>49.384615384615387</v>
      </c>
      <c r="Q172" s="12">
        <f>IF(AND(Table2[[#This Row],[应答率]]&gt;=0.85,Table2[[#This Row],[完成订单数]]&gt;=10,Table2[[#This Row],[平均星级]]&gt;=4.8),1,0)</f>
        <v>1</v>
      </c>
    </row>
    <row r="173" spans="1:17" x14ac:dyDescent="0.15">
      <c r="A173" t="s">
        <v>30</v>
      </c>
      <c r="B173">
        <v>40</v>
      </c>
      <c r="C173">
        <v>5</v>
      </c>
      <c r="D173">
        <v>14.58</v>
      </c>
      <c r="E173">
        <v>91</v>
      </c>
      <c r="F173">
        <v>20</v>
      </c>
      <c r="G173">
        <v>18</v>
      </c>
      <c r="H173" s="13">
        <f>Table2[[#This Row],[完成订单数]]/Table2[[#This Row],[成功抢单数]]</f>
        <v>0.9</v>
      </c>
      <c r="I173">
        <v>116.4</v>
      </c>
      <c r="J173">
        <v>720.7</v>
      </c>
      <c r="K173" s="14">
        <f>Table2[[#This Row],[订单实际总公里数]]/Table2[[#This Row],[完成订单数]]</f>
        <v>6.4666666666666668</v>
      </c>
      <c r="L173" s="12">
        <f>(Table2[[#This Row],[车费收入]]-15*Table2[[#This Row],[完成订单数]]-Table2[[#This Row],[订单实际总公里数]]*2.9)/0.3</f>
        <v>377.1333333333335</v>
      </c>
      <c r="M173" s="14">
        <f>Table2[[#This Row],[车费收入]]/Table2[[#This Row],[完成订单数]]</f>
        <v>40.038888888888891</v>
      </c>
      <c r="N173">
        <f>IF(AND(Table2[[#This Row],[平均星级]]&gt;4.7,Table2[[#This Row],[在线时长]]&gt;6),60,0)</f>
        <v>60</v>
      </c>
      <c r="O173">
        <f>IF(AND(Table2[[#This Row],[平均星级]]&gt;4.7,Table2[[#This Row],[完成订单数]]&gt;5),5*Table2[[#This Row],[完成订单数]],0)</f>
        <v>90</v>
      </c>
      <c r="P173" s="12">
        <f>Table2[[#This Row],[车费收入]]/Table2[[#This Row],[在线时长]]</f>
        <v>49.430727023319619</v>
      </c>
      <c r="Q173" s="12">
        <f>IF(AND(Table2[[#This Row],[应答率]]&gt;=0.85,Table2[[#This Row],[完成订单数]]&gt;=10,Table2[[#This Row],[平均星级]]&gt;=4.8),1,0)</f>
        <v>1</v>
      </c>
    </row>
    <row r="174" spans="1:17" x14ac:dyDescent="0.15">
      <c r="A174" t="s">
        <v>30</v>
      </c>
      <c r="B174">
        <v>178</v>
      </c>
      <c r="C174">
        <v>5</v>
      </c>
      <c r="D174">
        <v>11.333299999999999</v>
      </c>
      <c r="E174">
        <v>29</v>
      </c>
      <c r="F174">
        <v>10</v>
      </c>
      <c r="G174">
        <v>11</v>
      </c>
      <c r="H174" s="13">
        <f>Table2[[#This Row],[完成订单数]]/Table2[[#This Row],[成功抢单数]]</f>
        <v>1.1000000000000001</v>
      </c>
      <c r="I174">
        <v>107.1</v>
      </c>
      <c r="J174">
        <v>561.70000000000005</v>
      </c>
      <c r="K174" s="14">
        <f>Table2[[#This Row],[订单实际总公里数]]/Table2[[#This Row],[完成订单数]]</f>
        <v>9.7363636363636363</v>
      </c>
      <c r="L174" s="12">
        <f>(Table2[[#This Row],[车费收入]]-15*Table2[[#This Row],[完成订单数]]-Table2[[#This Row],[订单实际总公里数]]*2.9)/0.3</f>
        <v>287.03333333333359</v>
      </c>
      <c r="M174" s="14">
        <f>Table2[[#This Row],[车费收入]]/Table2[[#This Row],[完成订单数]]</f>
        <v>51.06363636363637</v>
      </c>
      <c r="N174">
        <f>IF(AND(Table2[[#This Row],[平均星级]]&gt;4.7,Table2[[#This Row],[在线时长]]&gt;6),60,0)</f>
        <v>60</v>
      </c>
      <c r="O174">
        <f>IF(AND(Table2[[#This Row],[平均星级]]&gt;4.7,Table2[[#This Row],[完成订单数]]&gt;5),5*Table2[[#This Row],[完成订单数]],0)</f>
        <v>55</v>
      </c>
      <c r="P174" s="12">
        <f>Table2[[#This Row],[车费收入]]/Table2[[#This Row],[在线时长]]</f>
        <v>49.561910476207288</v>
      </c>
      <c r="Q174" s="12">
        <f>IF(AND(Table2[[#This Row],[应答率]]&gt;=0.85,Table2[[#This Row],[完成订单数]]&gt;=10,Table2[[#This Row],[平均星级]]&gt;=4.8),1,0)</f>
        <v>1</v>
      </c>
    </row>
    <row r="175" spans="1:17" x14ac:dyDescent="0.15">
      <c r="A175" t="s">
        <v>30</v>
      </c>
      <c r="B175">
        <v>185</v>
      </c>
      <c r="C175">
        <v>4.9000000000000004</v>
      </c>
      <c r="D175">
        <v>3.1667000000000001</v>
      </c>
      <c r="E175">
        <v>27</v>
      </c>
      <c r="F175">
        <v>7</v>
      </c>
      <c r="G175">
        <v>6</v>
      </c>
      <c r="H175" s="13">
        <f>Table2[[#This Row],[完成订单数]]/Table2[[#This Row],[成功抢单数]]</f>
        <v>0.8571428571428571</v>
      </c>
      <c r="I175">
        <v>24.2</v>
      </c>
      <c r="J175">
        <v>157.5</v>
      </c>
      <c r="K175" s="14">
        <f>Table2[[#This Row],[订单实际总公里数]]/Table2[[#This Row],[完成订单数]]</f>
        <v>4.0333333333333332</v>
      </c>
      <c r="L175" s="12">
        <f>(Table2[[#This Row],[车费收入]]-15*Table2[[#This Row],[完成订单数]]-Table2[[#This Row],[订单实际总公里数]]*2.9)/0.3</f>
        <v>-8.9333333333333087</v>
      </c>
      <c r="M175" s="14">
        <f>Table2[[#This Row],[车费收入]]/Table2[[#This Row],[完成订单数]]</f>
        <v>26.25</v>
      </c>
      <c r="N175">
        <f>IF(AND(Table2[[#This Row],[平均星级]]&gt;4.7,Table2[[#This Row],[在线时长]]&gt;6),60,0)</f>
        <v>0</v>
      </c>
      <c r="O175">
        <f>IF(AND(Table2[[#This Row],[平均星级]]&gt;4.7,Table2[[#This Row],[完成订单数]]&gt;5),5*Table2[[#This Row],[完成订单数]],0)</f>
        <v>30</v>
      </c>
      <c r="P175" s="12">
        <f>Table2[[#This Row],[车费收入]]/Table2[[#This Row],[在线时长]]</f>
        <v>49.736318565067734</v>
      </c>
      <c r="Q175" s="12">
        <f>IF(AND(Table2[[#This Row],[应答率]]&gt;=0.85,Table2[[#This Row],[完成订单数]]&gt;=10,Table2[[#This Row],[平均星级]]&gt;=4.8),1,0)</f>
        <v>0</v>
      </c>
    </row>
    <row r="176" spans="1:17" x14ac:dyDescent="0.15">
      <c r="A176" t="s">
        <v>30</v>
      </c>
      <c r="B176">
        <v>191</v>
      </c>
      <c r="C176">
        <v>4.8</v>
      </c>
      <c r="D176">
        <v>10.083299999999999</v>
      </c>
      <c r="E176">
        <v>50</v>
      </c>
      <c r="F176">
        <v>11</v>
      </c>
      <c r="G176">
        <v>11</v>
      </c>
      <c r="H176" s="13">
        <f>Table2[[#This Row],[完成订单数]]/Table2[[#This Row],[成功抢单数]]</f>
        <v>1</v>
      </c>
      <c r="I176">
        <v>78.3</v>
      </c>
      <c r="J176">
        <v>501.7</v>
      </c>
      <c r="K176" s="14">
        <f>Table2[[#This Row],[订单实际总公里数]]/Table2[[#This Row],[完成订单数]]</f>
        <v>7.1181818181818182</v>
      </c>
      <c r="L176" s="12">
        <f>(Table2[[#This Row],[车费收入]]-15*Table2[[#This Row],[完成订单数]]-Table2[[#This Row],[订单实际总公里数]]*2.9)/0.3</f>
        <v>365.43333333333334</v>
      </c>
      <c r="M176" s="14">
        <f>Table2[[#This Row],[车费收入]]/Table2[[#This Row],[完成订单数]]</f>
        <v>45.609090909090909</v>
      </c>
      <c r="N176">
        <f>IF(AND(Table2[[#This Row],[平均星级]]&gt;4.7,Table2[[#This Row],[在线时长]]&gt;6),60,0)</f>
        <v>60</v>
      </c>
      <c r="O176">
        <f>IF(AND(Table2[[#This Row],[平均星级]]&gt;4.7,Table2[[#This Row],[完成订单数]]&gt;5),5*Table2[[#This Row],[完成订单数]],0)</f>
        <v>55</v>
      </c>
      <c r="P176" s="12">
        <f>Table2[[#This Row],[车费收入]]/Table2[[#This Row],[在线时长]]</f>
        <v>49.755536381938455</v>
      </c>
      <c r="Q176" s="12">
        <f>IF(AND(Table2[[#This Row],[应答率]]&gt;=0.85,Table2[[#This Row],[完成订单数]]&gt;=10,Table2[[#This Row],[平均星级]]&gt;=4.8),1,0)</f>
        <v>1</v>
      </c>
    </row>
    <row r="177" spans="1:17" x14ac:dyDescent="0.15">
      <c r="A177" t="s">
        <v>30</v>
      </c>
      <c r="B177">
        <v>51</v>
      </c>
      <c r="C177">
        <v>5</v>
      </c>
      <c r="D177">
        <v>14.08</v>
      </c>
      <c r="E177">
        <v>54</v>
      </c>
      <c r="F177">
        <v>18</v>
      </c>
      <c r="G177">
        <v>15</v>
      </c>
      <c r="H177" s="13">
        <f>Table2[[#This Row],[完成订单数]]/Table2[[#This Row],[成功抢单数]]</f>
        <v>0.83333333333333337</v>
      </c>
      <c r="I177">
        <v>119.3</v>
      </c>
      <c r="J177">
        <v>704.5</v>
      </c>
      <c r="K177" s="14">
        <f>Table2[[#This Row],[订单实际总公里数]]/Table2[[#This Row],[完成订单数]]</f>
        <v>7.9533333333333331</v>
      </c>
      <c r="L177" s="12">
        <f>(Table2[[#This Row],[车费收入]]-15*Table2[[#This Row],[完成订单数]]-Table2[[#This Row],[订单实际总公里数]]*2.9)/0.3</f>
        <v>445.10000000000014</v>
      </c>
      <c r="M177" s="14">
        <f>Table2[[#This Row],[车费收入]]/Table2[[#This Row],[完成订单数]]</f>
        <v>46.966666666666669</v>
      </c>
      <c r="N177">
        <f>IF(AND(Table2[[#This Row],[平均星级]]&gt;4.7,Table2[[#This Row],[在线时长]]&gt;6),60,0)</f>
        <v>60</v>
      </c>
      <c r="O177">
        <f>IF(AND(Table2[[#This Row],[平均星级]]&gt;4.7,Table2[[#This Row],[完成订单数]]&gt;5),5*Table2[[#This Row],[完成订单数]],0)</f>
        <v>75</v>
      </c>
      <c r="P177" s="12">
        <f>Table2[[#This Row],[车费收入]]/Table2[[#This Row],[在线时长]]</f>
        <v>50.035511363636367</v>
      </c>
      <c r="Q177" s="12">
        <f>IF(AND(Table2[[#This Row],[应答率]]&gt;=0.85,Table2[[#This Row],[完成订单数]]&gt;=10,Table2[[#This Row],[平均星级]]&gt;=4.8),1,0)</f>
        <v>0</v>
      </c>
    </row>
    <row r="178" spans="1:17" x14ac:dyDescent="0.15">
      <c r="A178" t="s">
        <v>30</v>
      </c>
      <c r="B178">
        <v>221</v>
      </c>
      <c r="C178">
        <v>4.7</v>
      </c>
      <c r="D178">
        <v>13.083299999999999</v>
      </c>
      <c r="E178">
        <v>119</v>
      </c>
      <c r="F178">
        <v>20</v>
      </c>
      <c r="G178">
        <v>18</v>
      </c>
      <c r="H178" s="13">
        <f>Table2[[#This Row],[完成订单数]]/Table2[[#This Row],[成功抢单数]]</f>
        <v>0.9</v>
      </c>
      <c r="I178">
        <v>114.1</v>
      </c>
      <c r="J178">
        <v>656.599999999999</v>
      </c>
      <c r="K178" s="14">
        <f>Table2[[#This Row],[订单实际总公里数]]/Table2[[#This Row],[完成订单数]]</f>
        <v>6.3388888888888886</v>
      </c>
      <c r="L178" s="12">
        <f>(Table2[[#This Row],[车费收入]]-15*Table2[[#This Row],[完成订单数]]-Table2[[#This Row],[订单实际总公里数]]*2.9)/0.3</f>
        <v>185.69999999999672</v>
      </c>
      <c r="M178" s="14">
        <f>Table2[[#This Row],[车费收入]]/Table2[[#This Row],[完成订单数]]</f>
        <v>36.477777777777725</v>
      </c>
      <c r="N178">
        <f>IF(AND(Table2[[#This Row],[平均星级]]&gt;4.7,Table2[[#This Row],[在线时长]]&gt;6),60,0)</f>
        <v>0</v>
      </c>
      <c r="O178">
        <f>IF(AND(Table2[[#This Row],[平均星级]]&gt;4.7,Table2[[#This Row],[完成订单数]]&gt;5),5*Table2[[#This Row],[完成订单数]],0)</f>
        <v>0</v>
      </c>
      <c r="P178" s="12">
        <f>Table2[[#This Row],[车费收入]]/Table2[[#This Row],[在线时长]]</f>
        <v>50.186115123860112</v>
      </c>
      <c r="Q178" s="12">
        <f>IF(AND(Table2[[#This Row],[应答率]]&gt;=0.85,Table2[[#This Row],[完成订单数]]&gt;=10,Table2[[#This Row],[平均星级]]&gt;=4.8),1,0)</f>
        <v>0</v>
      </c>
    </row>
    <row r="179" spans="1:17" x14ac:dyDescent="0.15">
      <c r="A179" t="s">
        <v>30</v>
      </c>
      <c r="B179">
        <v>292</v>
      </c>
      <c r="C179">
        <v>5</v>
      </c>
      <c r="D179">
        <v>12.5</v>
      </c>
      <c r="E179">
        <v>38</v>
      </c>
      <c r="F179">
        <v>18</v>
      </c>
      <c r="G179">
        <v>15</v>
      </c>
      <c r="H179" s="13">
        <f>Table2[[#This Row],[完成订单数]]/Table2[[#This Row],[成功抢单数]]</f>
        <v>0.83333333333333337</v>
      </c>
      <c r="I179">
        <v>105.8</v>
      </c>
      <c r="J179">
        <v>627.70000000000005</v>
      </c>
      <c r="K179" s="14">
        <f>Table2[[#This Row],[订单实际总公里数]]/Table2[[#This Row],[完成订单数]]</f>
        <v>7.0533333333333328</v>
      </c>
      <c r="L179" s="12">
        <f>(Table2[[#This Row],[车费收入]]-15*Table2[[#This Row],[完成订单数]]-Table2[[#This Row],[订单实际总公里数]]*2.9)/0.3</f>
        <v>319.60000000000019</v>
      </c>
      <c r="M179" s="14">
        <f>Table2[[#This Row],[车费收入]]/Table2[[#This Row],[完成订单数]]</f>
        <v>41.846666666666671</v>
      </c>
      <c r="N179">
        <f>IF(AND(Table2[[#This Row],[平均星级]]&gt;4.7,Table2[[#This Row],[在线时长]]&gt;6),60,0)</f>
        <v>60</v>
      </c>
      <c r="O179">
        <f>IF(AND(Table2[[#This Row],[平均星级]]&gt;4.7,Table2[[#This Row],[完成订单数]]&gt;5),5*Table2[[#This Row],[完成订单数]],0)</f>
        <v>75</v>
      </c>
      <c r="P179" s="12">
        <f>Table2[[#This Row],[车费收入]]/Table2[[#This Row],[在线时长]]</f>
        <v>50.216000000000001</v>
      </c>
      <c r="Q179" s="12">
        <f>IF(AND(Table2[[#This Row],[应答率]]&gt;=0.85,Table2[[#This Row],[完成订单数]]&gt;=10,Table2[[#This Row],[平均星级]]&gt;=4.8),1,0)</f>
        <v>0</v>
      </c>
    </row>
    <row r="180" spans="1:17" x14ac:dyDescent="0.15">
      <c r="A180" t="s">
        <v>30</v>
      </c>
      <c r="B180">
        <v>6</v>
      </c>
      <c r="C180">
        <v>5</v>
      </c>
      <c r="D180">
        <v>13.5</v>
      </c>
      <c r="E180">
        <v>105</v>
      </c>
      <c r="F180">
        <v>17</v>
      </c>
      <c r="G180">
        <v>16</v>
      </c>
      <c r="H180" s="13">
        <f>Table2[[#This Row],[完成订单数]]/Table2[[#This Row],[成功抢单数]]</f>
        <v>0.94117647058823528</v>
      </c>
      <c r="I180">
        <v>128.30000000000001</v>
      </c>
      <c r="J180">
        <v>679</v>
      </c>
      <c r="K180" s="14">
        <f>Table2[[#This Row],[订单实际总公里数]]/Table2[[#This Row],[完成订单数]]</f>
        <v>8.0187500000000007</v>
      </c>
      <c r="L180" s="12">
        <f>(Table2[[#This Row],[车费收入]]-15*Table2[[#This Row],[完成订单数]]-Table2[[#This Row],[订单实际总公里数]]*2.9)/0.3</f>
        <v>223.10000000000002</v>
      </c>
      <c r="M180" s="14">
        <f>Table2[[#This Row],[车费收入]]/Table2[[#This Row],[完成订单数]]</f>
        <v>42.4375</v>
      </c>
      <c r="N180">
        <f>IF(AND(Table2[[#This Row],[平均星级]]&gt;4.7,Table2[[#This Row],[在线时长]]&gt;6),60,0)</f>
        <v>60</v>
      </c>
      <c r="O180">
        <f>IF(AND(Table2[[#This Row],[平均星级]]&gt;4.7,Table2[[#This Row],[完成订单数]]&gt;5),5*Table2[[#This Row],[完成订单数]],0)</f>
        <v>80</v>
      </c>
      <c r="P180" s="12">
        <f>Table2[[#This Row],[车费收入]]/Table2[[#This Row],[在线时长]]</f>
        <v>50.296296296296298</v>
      </c>
      <c r="Q180" s="12">
        <f>IF(AND(Table2[[#This Row],[应答率]]&gt;=0.85,Table2[[#This Row],[完成订单数]]&gt;=10,Table2[[#This Row],[平均星级]]&gt;=4.8),1,0)</f>
        <v>1</v>
      </c>
    </row>
    <row r="181" spans="1:17" x14ac:dyDescent="0.15">
      <c r="A181" t="s">
        <v>30</v>
      </c>
      <c r="B181">
        <v>157</v>
      </c>
      <c r="C181">
        <v>4.9000000000000004</v>
      </c>
      <c r="D181">
        <v>15.833299999999999</v>
      </c>
      <c r="E181">
        <v>113</v>
      </c>
      <c r="F181">
        <v>16</v>
      </c>
      <c r="G181">
        <v>16</v>
      </c>
      <c r="H181" s="13">
        <f>Table2[[#This Row],[完成订单数]]/Table2[[#This Row],[成功抢单数]]</f>
        <v>1</v>
      </c>
      <c r="I181">
        <v>143.30000000000001</v>
      </c>
      <c r="J181">
        <v>798.3</v>
      </c>
      <c r="K181" s="14">
        <f>Table2[[#This Row],[订单实际总公里数]]/Table2[[#This Row],[完成订单数]]</f>
        <v>8.9562500000000007</v>
      </c>
      <c r="L181" s="12">
        <f>(Table2[[#This Row],[车费收入]]-15*Table2[[#This Row],[完成订单数]]-Table2[[#This Row],[订单实际总公里数]]*2.9)/0.3</f>
        <v>475.76666666666654</v>
      </c>
      <c r="M181" s="14">
        <f>Table2[[#This Row],[车费收入]]/Table2[[#This Row],[完成订单数]]</f>
        <v>49.893749999999997</v>
      </c>
      <c r="N181">
        <f>IF(AND(Table2[[#This Row],[平均星级]]&gt;4.7,Table2[[#This Row],[在线时长]]&gt;6),60,0)</f>
        <v>60</v>
      </c>
      <c r="O181">
        <f>IF(AND(Table2[[#This Row],[平均星级]]&gt;4.7,Table2[[#This Row],[完成订单数]]&gt;5),5*Table2[[#This Row],[完成订单数]],0)</f>
        <v>80</v>
      </c>
      <c r="P181" s="12">
        <f>Table2[[#This Row],[车费收入]]/Table2[[#This Row],[在线时长]]</f>
        <v>50.419053513796868</v>
      </c>
      <c r="Q181" s="12">
        <f>IF(AND(Table2[[#This Row],[应答率]]&gt;=0.85,Table2[[#This Row],[完成订单数]]&gt;=10,Table2[[#This Row],[平均星级]]&gt;=4.8),1,0)</f>
        <v>1</v>
      </c>
    </row>
    <row r="182" spans="1:17" x14ac:dyDescent="0.15">
      <c r="A182" t="s">
        <v>30</v>
      </c>
      <c r="B182">
        <v>218</v>
      </c>
      <c r="C182">
        <v>4.7</v>
      </c>
      <c r="D182">
        <v>1.75</v>
      </c>
      <c r="E182">
        <v>31</v>
      </c>
      <c r="F182">
        <v>3</v>
      </c>
      <c r="G182">
        <v>3</v>
      </c>
      <c r="H182" s="13">
        <f>Table2[[#This Row],[完成订单数]]/Table2[[#This Row],[成功抢单数]]</f>
        <v>1</v>
      </c>
      <c r="I182">
        <v>10.6</v>
      </c>
      <c r="J182">
        <v>88.3</v>
      </c>
      <c r="K182" s="14">
        <f>Table2[[#This Row],[订单实际总公里数]]/Table2[[#This Row],[完成订单数]]</f>
        <v>3.5333333333333332</v>
      </c>
      <c r="L182" s="12">
        <f>(Table2[[#This Row],[车费收入]]-15*Table2[[#This Row],[完成订单数]]-Table2[[#This Row],[订单实际总公里数]]*2.9)/0.3</f>
        <v>41.866666666666667</v>
      </c>
      <c r="M182" s="14">
        <f>Table2[[#This Row],[车费收入]]/Table2[[#This Row],[完成订单数]]</f>
        <v>29.433333333333334</v>
      </c>
      <c r="N182">
        <f>IF(AND(Table2[[#This Row],[平均星级]]&gt;4.7,Table2[[#This Row],[在线时长]]&gt;6),60,0)</f>
        <v>0</v>
      </c>
      <c r="O182">
        <f>IF(AND(Table2[[#This Row],[平均星级]]&gt;4.7,Table2[[#This Row],[完成订单数]]&gt;5),5*Table2[[#This Row],[完成订单数]],0)</f>
        <v>0</v>
      </c>
      <c r="P182" s="12">
        <f>Table2[[#This Row],[车费收入]]/Table2[[#This Row],[在线时长]]</f>
        <v>50.457142857142856</v>
      </c>
      <c r="Q182" s="12">
        <f>IF(AND(Table2[[#This Row],[应答率]]&gt;=0.85,Table2[[#This Row],[完成订单数]]&gt;=10,Table2[[#This Row],[平均星级]]&gt;=4.8),1,0)</f>
        <v>0</v>
      </c>
    </row>
    <row r="183" spans="1:17" x14ac:dyDescent="0.15">
      <c r="A183" t="s">
        <v>30</v>
      </c>
      <c r="B183">
        <v>295</v>
      </c>
      <c r="C183">
        <v>5</v>
      </c>
      <c r="D183">
        <v>9.5832999999999995</v>
      </c>
      <c r="E183">
        <v>36</v>
      </c>
      <c r="F183">
        <v>15</v>
      </c>
      <c r="G183">
        <v>14</v>
      </c>
      <c r="H183" s="13">
        <f>Table2[[#This Row],[完成订单数]]/Table2[[#This Row],[成功抢单数]]</f>
        <v>0.93333333333333335</v>
      </c>
      <c r="I183">
        <v>75.599999999999994</v>
      </c>
      <c r="J183">
        <v>484.2</v>
      </c>
      <c r="K183" s="14">
        <f>Table2[[#This Row],[订单实际总公里数]]/Table2[[#This Row],[完成订单数]]</f>
        <v>5.3999999999999995</v>
      </c>
      <c r="L183" s="12">
        <f>(Table2[[#This Row],[车费收入]]-15*Table2[[#This Row],[完成订单数]]-Table2[[#This Row],[订单实际总公里数]]*2.9)/0.3</f>
        <v>183.20000000000005</v>
      </c>
      <c r="M183" s="14">
        <f>Table2[[#This Row],[车费收入]]/Table2[[#This Row],[完成订单数]]</f>
        <v>34.585714285714282</v>
      </c>
      <c r="N183">
        <f>IF(AND(Table2[[#This Row],[平均星级]]&gt;4.7,Table2[[#This Row],[在线时长]]&gt;6),60,0)</f>
        <v>60</v>
      </c>
      <c r="O183">
        <f>IF(AND(Table2[[#This Row],[平均星级]]&gt;4.7,Table2[[#This Row],[完成订单数]]&gt;5),5*Table2[[#This Row],[完成订单数]],0)</f>
        <v>70</v>
      </c>
      <c r="P183" s="12">
        <f>Table2[[#This Row],[车费收入]]/Table2[[#This Row],[在线时长]]</f>
        <v>50.525393131802197</v>
      </c>
      <c r="Q183" s="12">
        <f>IF(AND(Table2[[#This Row],[应答率]]&gt;=0.85,Table2[[#This Row],[完成订单数]]&gt;=10,Table2[[#This Row],[平均星级]]&gt;=4.8),1,0)</f>
        <v>1</v>
      </c>
    </row>
    <row r="184" spans="1:17" x14ac:dyDescent="0.15">
      <c r="A184" t="s">
        <v>30</v>
      </c>
      <c r="B184">
        <v>215</v>
      </c>
      <c r="C184">
        <v>4.7</v>
      </c>
      <c r="D184">
        <v>8.5832999999999995</v>
      </c>
      <c r="E184">
        <v>32</v>
      </c>
      <c r="F184">
        <v>7</v>
      </c>
      <c r="G184">
        <v>5</v>
      </c>
      <c r="H184" s="13">
        <f>Table2[[#This Row],[完成订单数]]/Table2[[#This Row],[成功抢单数]]</f>
        <v>0.7142857142857143</v>
      </c>
      <c r="I184">
        <v>100.1</v>
      </c>
      <c r="J184">
        <v>434.6</v>
      </c>
      <c r="K184" s="14">
        <f>Table2[[#This Row],[订单实际总公里数]]/Table2[[#This Row],[完成订单数]]</f>
        <v>20.02</v>
      </c>
      <c r="L184" s="12">
        <f>(Table2[[#This Row],[车费收入]]-15*Table2[[#This Row],[完成订单数]]-Table2[[#This Row],[订单实际总公里数]]*2.9)/0.3</f>
        <v>231.03333333333353</v>
      </c>
      <c r="M184" s="14">
        <f>Table2[[#This Row],[车费收入]]/Table2[[#This Row],[完成订单数]]</f>
        <v>86.92</v>
      </c>
      <c r="N184">
        <f>IF(AND(Table2[[#This Row],[平均星级]]&gt;4.7,Table2[[#This Row],[在线时长]]&gt;6),60,0)</f>
        <v>0</v>
      </c>
      <c r="O184">
        <f>IF(AND(Table2[[#This Row],[平均星级]]&gt;4.7,Table2[[#This Row],[完成订单数]]&gt;5),5*Table2[[#This Row],[完成订单数]],0)</f>
        <v>0</v>
      </c>
      <c r="P184" s="12">
        <f>Table2[[#This Row],[车费收入]]/Table2[[#This Row],[在线时长]]</f>
        <v>50.63320634254891</v>
      </c>
      <c r="Q184" s="12">
        <f>IF(AND(Table2[[#This Row],[应答率]]&gt;=0.85,Table2[[#This Row],[完成订单数]]&gt;=10,Table2[[#This Row],[平均星级]]&gt;=4.8),1,0)</f>
        <v>0</v>
      </c>
    </row>
    <row r="185" spans="1:17" x14ac:dyDescent="0.15">
      <c r="A185" t="s">
        <v>30</v>
      </c>
      <c r="B185">
        <v>166</v>
      </c>
      <c r="C185">
        <v>4.9000000000000004</v>
      </c>
      <c r="D185">
        <v>12.916700000000001</v>
      </c>
      <c r="E185">
        <v>57</v>
      </c>
      <c r="F185">
        <v>20</v>
      </c>
      <c r="G185">
        <v>19</v>
      </c>
      <c r="H185" s="13">
        <f>Table2[[#This Row],[完成订单数]]/Table2[[#This Row],[成功抢单数]]</f>
        <v>0.95</v>
      </c>
      <c r="I185">
        <v>115.19999999999899</v>
      </c>
      <c r="J185">
        <v>656.9</v>
      </c>
      <c r="K185" s="14">
        <f>Table2[[#This Row],[订单实际总公里数]]/Table2[[#This Row],[完成订单数]]</f>
        <v>6.063157894736789</v>
      </c>
      <c r="L185" s="12">
        <f>(Table2[[#This Row],[车费收入]]-15*Table2[[#This Row],[完成订单数]]-Table2[[#This Row],[订单实际总公里数]]*2.9)/0.3</f>
        <v>126.06666666667631</v>
      </c>
      <c r="M185" s="14">
        <f>Table2[[#This Row],[车费收入]]/Table2[[#This Row],[完成订单数]]</f>
        <v>34.573684210526316</v>
      </c>
      <c r="N185">
        <f>IF(AND(Table2[[#This Row],[平均星级]]&gt;4.7,Table2[[#This Row],[在线时长]]&gt;6),60,0)</f>
        <v>60</v>
      </c>
      <c r="O185">
        <f>IF(AND(Table2[[#This Row],[平均星级]]&gt;4.7,Table2[[#This Row],[完成订单数]]&gt;5),5*Table2[[#This Row],[完成订单数]],0)</f>
        <v>95</v>
      </c>
      <c r="P185" s="12">
        <f>Table2[[#This Row],[车费收入]]/Table2[[#This Row],[在线时长]]</f>
        <v>50.856642950598832</v>
      </c>
      <c r="Q185" s="12">
        <f>IF(AND(Table2[[#This Row],[应答率]]&gt;=0.85,Table2[[#This Row],[完成订单数]]&gt;=10,Table2[[#This Row],[平均星级]]&gt;=4.8),1,0)</f>
        <v>1</v>
      </c>
    </row>
    <row r="186" spans="1:17" x14ac:dyDescent="0.15">
      <c r="A186" t="s">
        <v>30</v>
      </c>
      <c r="B186">
        <v>201</v>
      </c>
      <c r="C186">
        <v>4.9000000000000004</v>
      </c>
      <c r="D186">
        <v>12.25</v>
      </c>
      <c r="E186">
        <v>24</v>
      </c>
      <c r="F186">
        <v>10</v>
      </c>
      <c r="G186">
        <v>9</v>
      </c>
      <c r="H186" s="13">
        <f>Table2[[#This Row],[完成订单数]]/Table2[[#This Row],[成功抢单数]]</f>
        <v>0.9</v>
      </c>
      <c r="I186">
        <v>110.3</v>
      </c>
      <c r="J186">
        <v>626</v>
      </c>
      <c r="K186" s="14">
        <f>Table2[[#This Row],[订单实际总公里数]]/Table2[[#This Row],[完成订单数]]</f>
        <v>12.255555555555555</v>
      </c>
      <c r="L186" s="12">
        <f>(Table2[[#This Row],[车费收入]]-15*Table2[[#This Row],[完成订单数]]-Table2[[#This Row],[订单实际总公里数]]*2.9)/0.3</f>
        <v>570.43333333333339</v>
      </c>
      <c r="M186" s="14">
        <f>Table2[[#This Row],[车费收入]]/Table2[[#This Row],[完成订单数]]</f>
        <v>69.555555555555557</v>
      </c>
      <c r="N186">
        <f>IF(AND(Table2[[#This Row],[平均星级]]&gt;4.7,Table2[[#This Row],[在线时长]]&gt;6),60,0)</f>
        <v>60</v>
      </c>
      <c r="O186">
        <f>IF(AND(Table2[[#This Row],[平均星级]]&gt;4.7,Table2[[#This Row],[完成订单数]]&gt;5),5*Table2[[#This Row],[完成订单数]],0)</f>
        <v>45</v>
      </c>
      <c r="P186" s="12">
        <f>Table2[[#This Row],[车费收入]]/Table2[[#This Row],[在线时长]]</f>
        <v>51.102040816326529</v>
      </c>
      <c r="Q186" s="12">
        <f>IF(AND(Table2[[#This Row],[应答率]]&gt;=0.85,Table2[[#This Row],[完成订单数]]&gt;=10,Table2[[#This Row],[平均星级]]&gt;=4.8),1,0)</f>
        <v>0</v>
      </c>
    </row>
    <row r="187" spans="1:17" x14ac:dyDescent="0.15">
      <c r="A187" t="s">
        <v>30</v>
      </c>
      <c r="B187">
        <v>76</v>
      </c>
      <c r="C187">
        <v>4.9000000000000004</v>
      </c>
      <c r="D187">
        <v>13.67</v>
      </c>
      <c r="E187">
        <v>127</v>
      </c>
      <c r="F187">
        <v>19</v>
      </c>
      <c r="G187">
        <v>18</v>
      </c>
      <c r="H187" s="13">
        <f>Table2[[#This Row],[完成订单数]]/Table2[[#This Row],[成功抢单数]]</f>
        <v>0.94736842105263153</v>
      </c>
      <c r="I187">
        <v>125.9</v>
      </c>
      <c r="J187">
        <v>699.69999999999902</v>
      </c>
      <c r="K187" s="14">
        <f>Table2[[#This Row],[订单实际总公里数]]/Table2[[#This Row],[完成订单数]]</f>
        <v>6.9944444444444445</v>
      </c>
      <c r="L187" s="12">
        <f>(Table2[[#This Row],[车费收入]]-15*Table2[[#This Row],[完成订单数]]-Table2[[#This Row],[订单实际总公里数]]*2.9)/0.3</f>
        <v>215.29999999999671</v>
      </c>
      <c r="M187" s="14">
        <f>Table2[[#This Row],[车费收入]]/Table2[[#This Row],[完成订单数]]</f>
        <v>38.87222222222217</v>
      </c>
      <c r="N187">
        <f>IF(AND(Table2[[#This Row],[平均星级]]&gt;4.7,Table2[[#This Row],[在线时长]]&gt;6),60,0)</f>
        <v>60</v>
      </c>
      <c r="O187">
        <f>IF(AND(Table2[[#This Row],[平均星级]]&gt;4.7,Table2[[#This Row],[完成订单数]]&gt;5),5*Table2[[#This Row],[完成订单数]],0)</f>
        <v>90</v>
      </c>
      <c r="P187" s="12">
        <f>Table2[[#This Row],[车费收入]]/Table2[[#This Row],[在线时长]]</f>
        <v>51.185076810533943</v>
      </c>
      <c r="Q187" s="12">
        <f>IF(AND(Table2[[#This Row],[应答率]]&gt;=0.85,Table2[[#This Row],[完成订单数]]&gt;=10,Table2[[#This Row],[平均星级]]&gt;=4.8),1,0)</f>
        <v>1</v>
      </c>
    </row>
    <row r="188" spans="1:17" x14ac:dyDescent="0.15">
      <c r="A188" t="s">
        <v>30</v>
      </c>
      <c r="B188">
        <v>189</v>
      </c>
      <c r="C188">
        <v>4.9000000000000004</v>
      </c>
      <c r="D188">
        <v>6.1666999999999996</v>
      </c>
      <c r="E188">
        <v>45</v>
      </c>
      <c r="F188">
        <v>8</v>
      </c>
      <c r="G188">
        <v>7</v>
      </c>
      <c r="H188" s="13">
        <f>Table2[[#This Row],[完成订单数]]/Table2[[#This Row],[成功抢单数]]</f>
        <v>0.875</v>
      </c>
      <c r="I188">
        <v>49.5</v>
      </c>
      <c r="J188">
        <v>317.60000000000002</v>
      </c>
      <c r="K188" s="14">
        <f>Table2[[#This Row],[订单实际总公里数]]/Table2[[#This Row],[完成订单数]]</f>
        <v>7.0714285714285712</v>
      </c>
      <c r="L188" s="12">
        <f>(Table2[[#This Row],[车费收入]]-15*Table2[[#This Row],[完成订单数]]-Table2[[#This Row],[订单实际总公里数]]*2.9)/0.3</f>
        <v>230.1666666666668</v>
      </c>
      <c r="M188" s="14">
        <f>Table2[[#This Row],[车费收入]]/Table2[[#This Row],[完成订单数]]</f>
        <v>45.371428571428574</v>
      </c>
      <c r="N188">
        <f>IF(AND(Table2[[#This Row],[平均星级]]&gt;4.7,Table2[[#This Row],[在线时长]]&gt;6),60,0)</f>
        <v>60</v>
      </c>
      <c r="O188">
        <f>IF(AND(Table2[[#This Row],[平均星级]]&gt;4.7,Table2[[#This Row],[完成订单数]]&gt;5),5*Table2[[#This Row],[完成订单数]],0)</f>
        <v>35</v>
      </c>
      <c r="P188" s="12">
        <f>Table2[[#This Row],[车费收入]]/Table2[[#This Row],[在线时长]]</f>
        <v>51.502424311219947</v>
      </c>
      <c r="Q188" s="12">
        <f>IF(AND(Table2[[#This Row],[应答率]]&gt;=0.85,Table2[[#This Row],[完成订单数]]&gt;=10,Table2[[#This Row],[平均星级]]&gt;=4.8),1,0)</f>
        <v>0</v>
      </c>
    </row>
    <row r="189" spans="1:17" x14ac:dyDescent="0.15">
      <c r="A189" t="s">
        <v>30</v>
      </c>
      <c r="B189">
        <v>269</v>
      </c>
      <c r="C189">
        <v>5</v>
      </c>
      <c r="D189">
        <v>13.25</v>
      </c>
      <c r="E189">
        <v>52</v>
      </c>
      <c r="F189">
        <v>14</v>
      </c>
      <c r="G189">
        <v>13</v>
      </c>
      <c r="H189" s="13">
        <f>Table2[[#This Row],[完成订单数]]/Table2[[#This Row],[成功抢单数]]</f>
        <v>0.9285714285714286</v>
      </c>
      <c r="I189">
        <v>110.5</v>
      </c>
      <c r="J189">
        <v>684.7</v>
      </c>
      <c r="K189" s="14">
        <f>Table2[[#This Row],[订单实际总公里数]]/Table2[[#This Row],[完成订单数]]</f>
        <v>8.5</v>
      </c>
      <c r="L189" s="12">
        <f>(Table2[[#This Row],[车费收入]]-15*Table2[[#This Row],[完成订单数]]-Table2[[#This Row],[订单实际总公里数]]*2.9)/0.3</f>
        <v>564.16666666666686</v>
      </c>
      <c r="M189" s="14">
        <f>Table2[[#This Row],[车费收入]]/Table2[[#This Row],[完成订单数]]</f>
        <v>52.669230769230772</v>
      </c>
      <c r="N189">
        <f>IF(AND(Table2[[#This Row],[平均星级]]&gt;4.7,Table2[[#This Row],[在线时长]]&gt;6),60,0)</f>
        <v>60</v>
      </c>
      <c r="O189">
        <f>IF(AND(Table2[[#This Row],[平均星级]]&gt;4.7,Table2[[#This Row],[完成订单数]]&gt;5),5*Table2[[#This Row],[完成订单数]],0)</f>
        <v>65</v>
      </c>
      <c r="P189" s="12">
        <f>Table2[[#This Row],[车费收入]]/Table2[[#This Row],[在线时长]]</f>
        <v>51.675471698113213</v>
      </c>
      <c r="Q189" s="12">
        <f>IF(AND(Table2[[#This Row],[应答率]]&gt;=0.85,Table2[[#This Row],[完成订单数]]&gt;=10,Table2[[#This Row],[平均星级]]&gt;=4.8),1,0)</f>
        <v>1</v>
      </c>
    </row>
    <row r="190" spans="1:17" x14ac:dyDescent="0.15">
      <c r="A190" t="s">
        <v>30</v>
      </c>
      <c r="B190">
        <v>124</v>
      </c>
      <c r="C190">
        <v>4.8</v>
      </c>
      <c r="D190">
        <v>12.42</v>
      </c>
      <c r="E190">
        <v>115</v>
      </c>
      <c r="F190">
        <v>20</v>
      </c>
      <c r="G190">
        <v>14</v>
      </c>
      <c r="H190" s="13">
        <f>Table2[[#This Row],[完成订单数]]/Table2[[#This Row],[成功抢单数]]</f>
        <v>0.7</v>
      </c>
      <c r="I190">
        <v>120</v>
      </c>
      <c r="J190">
        <v>645.1</v>
      </c>
      <c r="K190" s="14">
        <f>Table2[[#This Row],[订单实际总公里数]]/Table2[[#This Row],[完成订单数]]</f>
        <v>8.5714285714285712</v>
      </c>
      <c r="L190" s="12">
        <f>(Table2[[#This Row],[车费收入]]-15*Table2[[#This Row],[完成订单数]]-Table2[[#This Row],[订单实际总公里数]]*2.9)/0.3</f>
        <v>290.33333333333343</v>
      </c>
      <c r="M190" s="14">
        <f>Table2[[#This Row],[车费收入]]/Table2[[#This Row],[完成订单数]]</f>
        <v>46.078571428571429</v>
      </c>
      <c r="N190">
        <f>IF(AND(Table2[[#This Row],[平均星级]]&gt;4.7,Table2[[#This Row],[在线时长]]&gt;6),60,0)</f>
        <v>60</v>
      </c>
      <c r="O190">
        <f>IF(AND(Table2[[#This Row],[平均星级]]&gt;4.7,Table2[[#This Row],[完成订单数]]&gt;5),5*Table2[[#This Row],[完成订单数]],0)</f>
        <v>70</v>
      </c>
      <c r="P190" s="12">
        <f>Table2[[#This Row],[车费收入]]/Table2[[#This Row],[在线时长]]</f>
        <v>51.940418679549119</v>
      </c>
      <c r="Q190" s="12">
        <f>IF(AND(Table2[[#This Row],[应答率]]&gt;=0.85,Table2[[#This Row],[完成订单数]]&gt;=10,Table2[[#This Row],[平均星级]]&gt;=4.8),1,0)</f>
        <v>0</v>
      </c>
    </row>
    <row r="191" spans="1:17" x14ac:dyDescent="0.15">
      <c r="A191" t="s">
        <v>30</v>
      </c>
      <c r="B191">
        <v>138</v>
      </c>
      <c r="C191">
        <v>4.9000000000000004</v>
      </c>
      <c r="D191">
        <v>14.333299999999999</v>
      </c>
      <c r="E191">
        <v>125</v>
      </c>
      <c r="F191">
        <v>15</v>
      </c>
      <c r="G191">
        <v>14</v>
      </c>
      <c r="H191" s="13">
        <f>Table2[[#This Row],[完成订单数]]/Table2[[#This Row],[成功抢单数]]</f>
        <v>0.93333333333333335</v>
      </c>
      <c r="I191">
        <v>165.4</v>
      </c>
      <c r="J191">
        <v>745.3</v>
      </c>
      <c r="K191" s="14">
        <f>Table2[[#This Row],[订单实际总公里数]]/Table2[[#This Row],[完成订单数]]</f>
        <v>11.814285714285715</v>
      </c>
      <c r="L191" s="12">
        <f>(Table2[[#This Row],[车费收入]]-15*Table2[[#This Row],[完成订单数]]-Table2[[#This Row],[订单实际总公里数]]*2.9)/0.3</f>
        <v>185.46666666666644</v>
      </c>
      <c r="M191" s="14">
        <f>Table2[[#This Row],[车费收入]]/Table2[[#This Row],[完成订单数]]</f>
        <v>53.23571428571428</v>
      </c>
      <c r="N191">
        <f>IF(AND(Table2[[#This Row],[平均星级]]&gt;4.7,Table2[[#This Row],[在线时长]]&gt;6),60,0)</f>
        <v>60</v>
      </c>
      <c r="O191">
        <f>IF(AND(Table2[[#This Row],[平均星级]]&gt;4.7,Table2[[#This Row],[完成订单数]]&gt;5),5*Table2[[#This Row],[完成订单数]],0)</f>
        <v>70</v>
      </c>
      <c r="P191" s="12">
        <f>Table2[[#This Row],[车费收入]]/Table2[[#This Row],[在线时长]]</f>
        <v>51.997795343710102</v>
      </c>
      <c r="Q191" s="12">
        <f>IF(AND(Table2[[#This Row],[应答率]]&gt;=0.85,Table2[[#This Row],[完成订单数]]&gt;=10,Table2[[#This Row],[平均星级]]&gt;=4.8),1,0)</f>
        <v>1</v>
      </c>
    </row>
    <row r="192" spans="1:17" x14ac:dyDescent="0.15">
      <c r="A192" t="s">
        <v>30</v>
      </c>
      <c r="B192">
        <v>297</v>
      </c>
      <c r="C192">
        <v>5</v>
      </c>
      <c r="D192">
        <v>5.75</v>
      </c>
      <c r="E192">
        <v>39</v>
      </c>
      <c r="F192">
        <v>12</v>
      </c>
      <c r="G192">
        <v>10</v>
      </c>
      <c r="H192" s="13">
        <f>Table2[[#This Row],[完成订单数]]/Table2[[#This Row],[成功抢单数]]</f>
        <v>0.83333333333333337</v>
      </c>
      <c r="I192">
        <v>41.099999999999902</v>
      </c>
      <c r="J192">
        <v>300.10000000000002</v>
      </c>
      <c r="K192" s="14">
        <f>Table2[[#This Row],[订单实际总公里数]]/Table2[[#This Row],[完成订单数]]</f>
        <v>4.1099999999999905</v>
      </c>
      <c r="L192" s="12">
        <f>(Table2[[#This Row],[车费收入]]-15*Table2[[#This Row],[完成订单数]]-Table2[[#This Row],[订单实际总公里数]]*2.9)/0.3</f>
        <v>103.03333333333437</v>
      </c>
      <c r="M192" s="14">
        <f>Table2[[#This Row],[车费收入]]/Table2[[#This Row],[完成订单数]]</f>
        <v>30.01</v>
      </c>
      <c r="N192">
        <f>IF(AND(Table2[[#This Row],[平均星级]]&gt;4.7,Table2[[#This Row],[在线时长]]&gt;6),60,0)</f>
        <v>0</v>
      </c>
      <c r="O192">
        <f>IF(AND(Table2[[#This Row],[平均星级]]&gt;4.7,Table2[[#This Row],[完成订单数]]&gt;5),5*Table2[[#This Row],[完成订单数]],0)</f>
        <v>50</v>
      </c>
      <c r="P192" s="12">
        <f>Table2[[#This Row],[车费收入]]/Table2[[#This Row],[在线时长]]</f>
        <v>52.19130434782609</v>
      </c>
      <c r="Q192" s="12">
        <f>IF(AND(Table2[[#This Row],[应答率]]&gt;=0.85,Table2[[#This Row],[完成订单数]]&gt;=10,Table2[[#This Row],[平均星级]]&gt;=4.8),1,0)</f>
        <v>0</v>
      </c>
    </row>
    <row r="193" spans="1:17" x14ac:dyDescent="0.15">
      <c r="A193" t="s">
        <v>30</v>
      </c>
      <c r="B193">
        <v>211</v>
      </c>
      <c r="C193">
        <v>4.9000000000000004</v>
      </c>
      <c r="D193">
        <v>7.25</v>
      </c>
      <c r="E193">
        <v>57</v>
      </c>
      <c r="F193">
        <v>11</v>
      </c>
      <c r="G193">
        <v>8</v>
      </c>
      <c r="H193" s="13">
        <f>Table2[[#This Row],[完成订单数]]/Table2[[#This Row],[成功抢单数]]</f>
        <v>0.72727272727272729</v>
      </c>
      <c r="I193">
        <v>78.900000000000006</v>
      </c>
      <c r="J193">
        <v>378.69999999999902</v>
      </c>
      <c r="K193" s="14">
        <f>Table2[[#This Row],[订单实际总公里数]]/Table2[[#This Row],[完成订单数]]</f>
        <v>9.8625000000000007</v>
      </c>
      <c r="L193" s="12">
        <f>(Table2[[#This Row],[车费收入]]-15*Table2[[#This Row],[完成订单数]]-Table2[[#This Row],[订单实际总公里数]]*2.9)/0.3</f>
        <v>99.633333333330071</v>
      </c>
      <c r="M193" s="14">
        <f>Table2[[#This Row],[车费收入]]/Table2[[#This Row],[完成订单数]]</f>
        <v>47.337499999999878</v>
      </c>
      <c r="N193">
        <f>IF(AND(Table2[[#This Row],[平均星级]]&gt;4.7,Table2[[#This Row],[在线时长]]&gt;6),60,0)</f>
        <v>60</v>
      </c>
      <c r="O193">
        <f>IF(AND(Table2[[#This Row],[平均星级]]&gt;4.7,Table2[[#This Row],[完成订单数]]&gt;5),5*Table2[[#This Row],[完成订单数]],0)</f>
        <v>40</v>
      </c>
      <c r="P193" s="12">
        <f>Table2[[#This Row],[车费收入]]/Table2[[#This Row],[在线时长]]</f>
        <v>52.234482758620558</v>
      </c>
      <c r="Q193" s="12">
        <f>IF(AND(Table2[[#This Row],[应答率]]&gt;=0.85,Table2[[#This Row],[完成订单数]]&gt;=10,Table2[[#This Row],[平均星级]]&gt;=4.8),1,0)</f>
        <v>0</v>
      </c>
    </row>
    <row r="194" spans="1:17" x14ac:dyDescent="0.15">
      <c r="A194" t="s">
        <v>30</v>
      </c>
      <c r="B194">
        <v>249</v>
      </c>
      <c r="C194">
        <v>5</v>
      </c>
      <c r="D194">
        <v>6.75</v>
      </c>
      <c r="E194">
        <v>66</v>
      </c>
      <c r="F194">
        <v>9</v>
      </c>
      <c r="G194">
        <v>9</v>
      </c>
      <c r="H194" s="13">
        <f>Table2[[#This Row],[完成订单数]]/Table2[[#This Row],[成功抢单数]]</f>
        <v>1</v>
      </c>
      <c r="I194">
        <v>70.099999999999994</v>
      </c>
      <c r="J194">
        <v>357.099999999999</v>
      </c>
      <c r="K194" s="14">
        <f>Table2[[#This Row],[订单实际总公里数]]/Table2[[#This Row],[完成订单数]]</f>
        <v>7.7888888888888879</v>
      </c>
      <c r="L194" s="12">
        <f>(Table2[[#This Row],[车费收入]]-15*Table2[[#This Row],[完成订单数]]-Table2[[#This Row],[订单实际总公里数]]*2.9)/0.3</f>
        <v>62.699999999996791</v>
      </c>
      <c r="M194" s="14">
        <f>Table2[[#This Row],[车费收入]]/Table2[[#This Row],[完成订单数]]</f>
        <v>39.677777777777663</v>
      </c>
      <c r="N194">
        <f>IF(AND(Table2[[#This Row],[平均星级]]&gt;4.7,Table2[[#This Row],[在线时长]]&gt;6),60,0)</f>
        <v>60</v>
      </c>
      <c r="O194">
        <f>IF(AND(Table2[[#This Row],[平均星级]]&gt;4.7,Table2[[#This Row],[完成订单数]]&gt;5),5*Table2[[#This Row],[完成订单数]],0)</f>
        <v>45</v>
      </c>
      <c r="P194" s="12">
        <f>Table2[[#This Row],[车费收入]]/Table2[[#This Row],[在线时长]]</f>
        <v>52.903703703703556</v>
      </c>
      <c r="Q194" s="12">
        <f>IF(AND(Table2[[#This Row],[应答率]]&gt;=0.85,Table2[[#This Row],[完成订单数]]&gt;=10,Table2[[#This Row],[平均星级]]&gt;=4.8),1,0)</f>
        <v>0</v>
      </c>
    </row>
    <row r="195" spans="1:17" x14ac:dyDescent="0.15">
      <c r="A195" t="s">
        <v>30</v>
      </c>
      <c r="B195">
        <v>273</v>
      </c>
      <c r="C195">
        <v>4.9000000000000004</v>
      </c>
      <c r="D195">
        <v>10.416700000000001</v>
      </c>
      <c r="E195">
        <v>43</v>
      </c>
      <c r="F195">
        <v>18</v>
      </c>
      <c r="G195">
        <v>14</v>
      </c>
      <c r="H195" s="13">
        <f>Table2[[#This Row],[完成订单数]]/Table2[[#This Row],[成功抢单数]]</f>
        <v>0.77777777777777779</v>
      </c>
      <c r="I195">
        <v>85.6</v>
      </c>
      <c r="J195">
        <v>551.5</v>
      </c>
      <c r="K195" s="14">
        <f>Table2[[#This Row],[订单实际总公里数]]/Table2[[#This Row],[完成订单数]]</f>
        <v>6.1142857142857139</v>
      </c>
      <c r="L195" s="12">
        <f>(Table2[[#This Row],[车费收入]]-15*Table2[[#This Row],[完成订单数]]-Table2[[#This Row],[订单实际总公里数]]*2.9)/0.3</f>
        <v>310.86666666666673</v>
      </c>
      <c r="M195" s="14">
        <f>Table2[[#This Row],[车费收入]]/Table2[[#This Row],[完成订单数]]</f>
        <v>39.392857142857146</v>
      </c>
      <c r="N195">
        <f>IF(AND(Table2[[#This Row],[平均星级]]&gt;4.7,Table2[[#This Row],[在线时长]]&gt;6),60,0)</f>
        <v>60</v>
      </c>
      <c r="O195">
        <f>IF(AND(Table2[[#This Row],[平均星级]]&gt;4.7,Table2[[#This Row],[完成订单数]]&gt;5),5*Table2[[#This Row],[完成订单数]],0)</f>
        <v>70</v>
      </c>
      <c r="P195" s="12">
        <f>Table2[[#This Row],[车费收入]]/Table2[[#This Row],[在线时长]]</f>
        <v>52.943830579742141</v>
      </c>
      <c r="Q195" s="12">
        <f>IF(AND(Table2[[#This Row],[应答率]]&gt;=0.85,Table2[[#This Row],[完成订单数]]&gt;=10,Table2[[#This Row],[平均星级]]&gt;=4.8),1,0)</f>
        <v>0</v>
      </c>
    </row>
    <row r="196" spans="1:17" x14ac:dyDescent="0.15">
      <c r="A196" t="s">
        <v>30</v>
      </c>
      <c r="B196">
        <v>78</v>
      </c>
      <c r="C196">
        <v>4.9000000000000004</v>
      </c>
      <c r="D196">
        <v>15.5</v>
      </c>
      <c r="E196">
        <v>123</v>
      </c>
      <c r="F196">
        <v>20</v>
      </c>
      <c r="G196">
        <v>18</v>
      </c>
      <c r="H196" s="13">
        <f>Table2[[#This Row],[完成订单数]]/Table2[[#This Row],[成功抢单数]]</f>
        <v>0.9</v>
      </c>
      <c r="I196">
        <v>163.89999999999901</v>
      </c>
      <c r="J196">
        <v>821.5</v>
      </c>
      <c r="K196" s="14">
        <f>Table2[[#This Row],[订单实际总公里数]]/Table2[[#This Row],[完成订单数]]</f>
        <v>9.105555555555501</v>
      </c>
      <c r="L196" s="12">
        <f>(Table2[[#This Row],[车费收入]]-15*Table2[[#This Row],[完成订单数]]-Table2[[#This Row],[订单实际总公里数]]*2.9)/0.3</f>
        <v>253.96666666667633</v>
      </c>
      <c r="M196" s="14">
        <f>Table2[[#This Row],[车费收入]]/Table2[[#This Row],[完成订单数]]</f>
        <v>45.638888888888886</v>
      </c>
      <c r="N196">
        <f>IF(AND(Table2[[#This Row],[平均星级]]&gt;4.7,Table2[[#This Row],[在线时长]]&gt;6),60,0)</f>
        <v>60</v>
      </c>
      <c r="O196">
        <f>IF(AND(Table2[[#This Row],[平均星级]]&gt;4.7,Table2[[#This Row],[完成订单数]]&gt;5),5*Table2[[#This Row],[完成订单数]],0)</f>
        <v>90</v>
      </c>
      <c r="P196" s="12">
        <f>Table2[[#This Row],[车费收入]]/Table2[[#This Row],[在线时长]]</f>
        <v>53</v>
      </c>
      <c r="Q196" s="12">
        <f>IF(AND(Table2[[#This Row],[应答率]]&gt;=0.85,Table2[[#This Row],[完成订单数]]&gt;=10,Table2[[#This Row],[平均星级]]&gt;=4.8),1,0)</f>
        <v>1</v>
      </c>
    </row>
    <row r="197" spans="1:17" x14ac:dyDescent="0.15">
      <c r="A197" t="s">
        <v>30</v>
      </c>
      <c r="B197">
        <v>36</v>
      </c>
      <c r="C197">
        <v>5</v>
      </c>
      <c r="D197">
        <v>5.75</v>
      </c>
      <c r="E197">
        <v>69</v>
      </c>
      <c r="F197">
        <v>10</v>
      </c>
      <c r="G197">
        <v>8</v>
      </c>
      <c r="H197" s="13">
        <f>Table2[[#This Row],[完成订单数]]/Table2[[#This Row],[成功抢单数]]</f>
        <v>0.8</v>
      </c>
      <c r="I197">
        <v>51.699999999999903</v>
      </c>
      <c r="J197">
        <v>304.89999999999998</v>
      </c>
      <c r="K197" s="14">
        <f>Table2[[#This Row],[订单实际总公里数]]/Table2[[#This Row],[完成订单数]]</f>
        <v>6.4624999999999879</v>
      </c>
      <c r="L197" s="12">
        <f>(Table2[[#This Row],[车费收入]]-15*Table2[[#This Row],[完成订单数]]-Table2[[#This Row],[订单实际总公里数]]*2.9)/0.3</f>
        <v>116.56666666666752</v>
      </c>
      <c r="M197" s="14">
        <f>Table2[[#This Row],[车费收入]]/Table2[[#This Row],[完成订单数]]</f>
        <v>38.112499999999997</v>
      </c>
      <c r="N197">
        <f>IF(AND(Table2[[#This Row],[平均星级]]&gt;4.7,Table2[[#This Row],[在线时长]]&gt;6),60,0)</f>
        <v>0</v>
      </c>
      <c r="O197">
        <f>IF(AND(Table2[[#This Row],[平均星级]]&gt;4.7,Table2[[#This Row],[完成订单数]]&gt;5),5*Table2[[#This Row],[完成订单数]],0)</f>
        <v>40</v>
      </c>
      <c r="P197" s="12">
        <f>Table2[[#This Row],[车费收入]]/Table2[[#This Row],[在线时长]]</f>
        <v>53.026086956521738</v>
      </c>
      <c r="Q197" s="12">
        <f>IF(AND(Table2[[#This Row],[应答率]]&gt;=0.85,Table2[[#This Row],[完成订单数]]&gt;=10,Table2[[#This Row],[平均星级]]&gt;=4.8),1,0)</f>
        <v>0</v>
      </c>
    </row>
    <row r="198" spans="1:17" x14ac:dyDescent="0.15">
      <c r="A198" t="s">
        <v>30</v>
      </c>
      <c r="B198">
        <v>175</v>
      </c>
      <c r="C198">
        <v>5</v>
      </c>
      <c r="D198">
        <v>11.166700000000001</v>
      </c>
      <c r="E198">
        <v>79</v>
      </c>
      <c r="F198">
        <v>12</v>
      </c>
      <c r="G198">
        <v>13</v>
      </c>
      <c r="H198" s="13">
        <f>Table2[[#This Row],[完成订单数]]/Table2[[#This Row],[成功抢单数]]</f>
        <v>1.0833333333333333</v>
      </c>
      <c r="I198">
        <v>92.3</v>
      </c>
      <c r="J198">
        <v>595.1</v>
      </c>
      <c r="K198" s="14">
        <f>Table2[[#This Row],[订单实际总公里数]]/Table2[[#This Row],[完成订单数]]</f>
        <v>7.1</v>
      </c>
      <c r="L198" s="12">
        <f>(Table2[[#This Row],[车费收入]]-15*Table2[[#This Row],[完成订单数]]-Table2[[#This Row],[订单实际总公里数]]*2.9)/0.3</f>
        <v>441.43333333333356</v>
      </c>
      <c r="M198" s="14">
        <f>Table2[[#This Row],[车费收入]]/Table2[[#This Row],[完成订单数]]</f>
        <v>45.776923076923076</v>
      </c>
      <c r="N198">
        <f>IF(AND(Table2[[#This Row],[平均星级]]&gt;4.7,Table2[[#This Row],[在线时长]]&gt;6),60,0)</f>
        <v>60</v>
      </c>
      <c r="O198">
        <f>IF(AND(Table2[[#This Row],[平均星级]]&gt;4.7,Table2[[#This Row],[完成订单数]]&gt;5),5*Table2[[#This Row],[完成订单数]],0)</f>
        <v>65</v>
      </c>
      <c r="P198" s="12">
        <f>Table2[[#This Row],[车费收入]]/Table2[[#This Row],[在线时长]]</f>
        <v>53.29237823170677</v>
      </c>
      <c r="Q198" s="12">
        <f>IF(AND(Table2[[#This Row],[应答率]]&gt;=0.85,Table2[[#This Row],[完成订单数]]&gt;=10,Table2[[#This Row],[平均星级]]&gt;=4.8),1,0)</f>
        <v>1</v>
      </c>
    </row>
    <row r="199" spans="1:17" x14ac:dyDescent="0.15">
      <c r="A199" t="s">
        <v>30</v>
      </c>
      <c r="B199">
        <v>160</v>
      </c>
      <c r="C199">
        <v>5</v>
      </c>
      <c r="D199">
        <v>3.8332999999999999</v>
      </c>
      <c r="E199">
        <v>22</v>
      </c>
      <c r="F199">
        <v>5</v>
      </c>
      <c r="G199">
        <v>5</v>
      </c>
      <c r="H199" s="13">
        <f>Table2[[#This Row],[完成订单数]]/Table2[[#This Row],[成功抢单数]]</f>
        <v>1</v>
      </c>
      <c r="I199">
        <v>39.5</v>
      </c>
      <c r="J199">
        <v>206.1</v>
      </c>
      <c r="K199" s="14">
        <f>Table2[[#This Row],[订单实际总公里数]]/Table2[[#This Row],[完成订单数]]</f>
        <v>7.9</v>
      </c>
      <c r="L199" s="12">
        <f>(Table2[[#This Row],[车费收入]]-15*Table2[[#This Row],[完成订单数]]-Table2[[#This Row],[订单实际总公里数]]*2.9)/0.3</f>
        <v>55.166666666666657</v>
      </c>
      <c r="M199" s="14">
        <f>Table2[[#This Row],[车费收入]]/Table2[[#This Row],[完成订单数]]</f>
        <v>41.22</v>
      </c>
      <c r="N199">
        <f>IF(AND(Table2[[#This Row],[平均星级]]&gt;4.7,Table2[[#This Row],[在线时长]]&gt;6),60,0)</f>
        <v>0</v>
      </c>
      <c r="O199">
        <f>IF(AND(Table2[[#This Row],[平均星级]]&gt;4.7,Table2[[#This Row],[完成订单数]]&gt;5),5*Table2[[#This Row],[完成订单数]],0)</f>
        <v>0</v>
      </c>
      <c r="P199" s="12">
        <f>Table2[[#This Row],[车费收入]]/Table2[[#This Row],[在线时长]]</f>
        <v>53.765684918999298</v>
      </c>
      <c r="Q199" s="12">
        <f>IF(AND(Table2[[#This Row],[应答率]]&gt;=0.85,Table2[[#This Row],[完成订单数]]&gt;=10,Table2[[#This Row],[平均星级]]&gt;=4.8),1,0)</f>
        <v>0</v>
      </c>
    </row>
    <row r="200" spans="1:17" x14ac:dyDescent="0.15">
      <c r="A200" t="s">
        <v>30</v>
      </c>
      <c r="B200">
        <v>227</v>
      </c>
      <c r="C200">
        <v>4.8</v>
      </c>
      <c r="D200">
        <v>3.5</v>
      </c>
      <c r="E200">
        <v>10</v>
      </c>
      <c r="F200">
        <v>6</v>
      </c>
      <c r="G200">
        <v>6</v>
      </c>
      <c r="H200" s="13">
        <f>Table2[[#This Row],[完成订单数]]/Table2[[#This Row],[成功抢单数]]</f>
        <v>1</v>
      </c>
      <c r="I200">
        <v>27.1</v>
      </c>
      <c r="J200">
        <v>188.6</v>
      </c>
      <c r="K200" s="14">
        <f>Table2[[#This Row],[订单实际总公里数]]/Table2[[#This Row],[完成订单数]]</f>
        <v>4.5166666666666666</v>
      </c>
      <c r="L200" s="12">
        <f>(Table2[[#This Row],[车费收入]]-15*Table2[[#This Row],[完成订单数]]-Table2[[#This Row],[订单实际总公里数]]*2.9)/0.3</f>
        <v>66.699999999999974</v>
      </c>
      <c r="M200" s="14">
        <f>Table2[[#This Row],[车费收入]]/Table2[[#This Row],[完成订单数]]</f>
        <v>31.433333333333334</v>
      </c>
      <c r="N200">
        <f>IF(AND(Table2[[#This Row],[平均星级]]&gt;4.7,Table2[[#This Row],[在线时长]]&gt;6),60,0)</f>
        <v>0</v>
      </c>
      <c r="O200">
        <f>IF(AND(Table2[[#This Row],[平均星级]]&gt;4.7,Table2[[#This Row],[完成订单数]]&gt;5),5*Table2[[#This Row],[完成订单数]],0)</f>
        <v>30</v>
      </c>
      <c r="P200" s="12">
        <f>Table2[[#This Row],[车费收入]]/Table2[[#This Row],[在线时长]]</f>
        <v>53.885714285714286</v>
      </c>
      <c r="Q200" s="12">
        <f>IF(AND(Table2[[#This Row],[应答率]]&gt;=0.85,Table2[[#This Row],[完成订单数]]&gt;=10,Table2[[#This Row],[平均星级]]&gt;=4.8),1,0)</f>
        <v>0</v>
      </c>
    </row>
    <row r="201" spans="1:17" x14ac:dyDescent="0.15">
      <c r="A201" t="s">
        <v>30</v>
      </c>
      <c r="B201">
        <v>8</v>
      </c>
      <c r="C201">
        <v>5</v>
      </c>
      <c r="D201">
        <v>15.25</v>
      </c>
      <c r="E201">
        <v>96</v>
      </c>
      <c r="F201">
        <v>21</v>
      </c>
      <c r="G201">
        <v>18</v>
      </c>
      <c r="H201" s="13">
        <f>Table2[[#This Row],[完成订单数]]/Table2[[#This Row],[成功抢单数]]</f>
        <v>0.8571428571428571</v>
      </c>
      <c r="I201">
        <v>131.69999999999999</v>
      </c>
      <c r="J201">
        <v>823.1</v>
      </c>
      <c r="K201" s="14">
        <f>Table2[[#This Row],[订单实际总公里数]]/Table2[[#This Row],[完成订单数]]</f>
        <v>7.3166666666666664</v>
      </c>
      <c r="L201" s="12">
        <f>(Table2[[#This Row],[车费收入]]-15*Table2[[#This Row],[完成订单数]]-Table2[[#This Row],[订单实际总公里数]]*2.9)/0.3</f>
        <v>570.56666666666695</v>
      </c>
      <c r="M201" s="14">
        <f>Table2[[#This Row],[车费收入]]/Table2[[#This Row],[完成订单数]]</f>
        <v>45.727777777777781</v>
      </c>
      <c r="N201">
        <f>IF(AND(Table2[[#This Row],[平均星级]]&gt;4.7,Table2[[#This Row],[在线时长]]&gt;6),60,0)</f>
        <v>60</v>
      </c>
      <c r="O201">
        <f>IF(AND(Table2[[#This Row],[平均星级]]&gt;4.7,Table2[[#This Row],[完成订单数]]&gt;5),5*Table2[[#This Row],[完成订单数]],0)</f>
        <v>90</v>
      </c>
      <c r="P201" s="12">
        <f>Table2[[#This Row],[车费收入]]/Table2[[#This Row],[在线时长]]</f>
        <v>53.973770491803279</v>
      </c>
      <c r="Q201" s="12">
        <f>IF(AND(Table2[[#This Row],[应答率]]&gt;=0.85,Table2[[#This Row],[完成订单数]]&gt;=10,Table2[[#This Row],[平均星级]]&gt;=4.8),1,0)</f>
        <v>1</v>
      </c>
    </row>
    <row r="202" spans="1:17" x14ac:dyDescent="0.15">
      <c r="A202" t="s">
        <v>30</v>
      </c>
      <c r="B202">
        <v>171</v>
      </c>
      <c r="C202">
        <v>4.9000000000000004</v>
      </c>
      <c r="D202">
        <v>13.166700000000001</v>
      </c>
      <c r="E202">
        <v>38</v>
      </c>
      <c r="F202">
        <v>19</v>
      </c>
      <c r="G202">
        <v>19</v>
      </c>
      <c r="H202" s="13">
        <f>Table2[[#This Row],[完成订单数]]/Table2[[#This Row],[成功抢单数]]</f>
        <v>1</v>
      </c>
      <c r="I202">
        <v>100.19999999999899</v>
      </c>
      <c r="J202">
        <v>711.3</v>
      </c>
      <c r="K202" s="14">
        <f>Table2[[#This Row],[订单实际总公里数]]/Table2[[#This Row],[完成订单数]]</f>
        <v>5.2736842105262625</v>
      </c>
      <c r="L202" s="12">
        <f>(Table2[[#This Row],[车费收入]]-15*Table2[[#This Row],[完成订单数]]-Table2[[#This Row],[订单实际总公里数]]*2.9)/0.3</f>
        <v>452.40000000000958</v>
      </c>
      <c r="M202" s="14">
        <f>Table2[[#This Row],[车费收入]]/Table2[[#This Row],[完成订单数]]</f>
        <v>37.436842105263153</v>
      </c>
      <c r="N202">
        <f>IF(AND(Table2[[#This Row],[平均星级]]&gt;4.7,Table2[[#This Row],[在线时长]]&gt;6),60,0)</f>
        <v>60</v>
      </c>
      <c r="O202">
        <f>IF(AND(Table2[[#This Row],[平均星级]]&gt;4.7,Table2[[#This Row],[完成订单数]]&gt;5),5*Table2[[#This Row],[完成订单数]],0)</f>
        <v>95</v>
      </c>
      <c r="P202" s="12">
        <f>Table2[[#This Row],[车费收入]]/Table2[[#This Row],[在线时长]]</f>
        <v>54.022648043928996</v>
      </c>
      <c r="Q202" s="12">
        <f>IF(AND(Table2[[#This Row],[应答率]]&gt;=0.85,Table2[[#This Row],[完成订单数]]&gt;=10,Table2[[#This Row],[平均星级]]&gt;=4.8),1,0)</f>
        <v>1</v>
      </c>
    </row>
    <row r="203" spans="1:17" x14ac:dyDescent="0.15">
      <c r="A203" t="s">
        <v>30</v>
      </c>
      <c r="B203">
        <v>176</v>
      </c>
      <c r="C203">
        <v>5</v>
      </c>
      <c r="D203">
        <v>13.833299999999999</v>
      </c>
      <c r="E203">
        <v>106</v>
      </c>
      <c r="F203">
        <v>18</v>
      </c>
      <c r="G203">
        <v>15</v>
      </c>
      <c r="H203" s="13">
        <f>Table2[[#This Row],[完成订单数]]/Table2[[#This Row],[成功抢单数]]</f>
        <v>0.83333333333333337</v>
      </c>
      <c r="I203">
        <v>140.6</v>
      </c>
      <c r="J203">
        <v>751.1</v>
      </c>
      <c r="K203" s="14">
        <f>Table2[[#This Row],[订单实际总公里数]]/Table2[[#This Row],[完成订单数]]</f>
        <v>9.3733333333333331</v>
      </c>
      <c r="L203" s="12">
        <f>(Table2[[#This Row],[车费收入]]-15*Table2[[#This Row],[完成订单数]]-Table2[[#This Row],[订单实际总公里数]]*2.9)/0.3</f>
        <v>394.53333333333359</v>
      </c>
      <c r="M203" s="14">
        <f>Table2[[#This Row],[车费收入]]/Table2[[#This Row],[完成订单数]]</f>
        <v>50.073333333333338</v>
      </c>
      <c r="N203">
        <f>IF(AND(Table2[[#This Row],[平均星级]]&gt;4.7,Table2[[#This Row],[在线时长]]&gt;6),60,0)</f>
        <v>60</v>
      </c>
      <c r="O203">
        <f>IF(AND(Table2[[#This Row],[平均星级]]&gt;4.7,Table2[[#This Row],[完成订单数]]&gt;5),5*Table2[[#This Row],[完成订单数]],0)</f>
        <v>75</v>
      </c>
      <c r="P203" s="12">
        <f>Table2[[#This Row],[车费收入]]/Table2[[#This Row],[在线时长]]</f>
        <v>54.296516377147903</v>
      </c>
      <c r="Q203" s="12">
        <f>IF(AND(Table2[[#This Row],[应答率]]&gt;=0.85,Table2[[#This Row],[完成订单数]]&gt;=10,Table2[[#This Row],[平均星级]]&gt;=4.8),1,0)</f>
        <v>0</v>
      </c>
    </row>
    <row r="204" spans="1:17" x14ac:dyDescent="0.15">
      <c r="A204" t="s">
        <v>30</v>
      </c>
      <c r="B204">
        <v>87</v>
      </c>
      <c r="C204">
        <v>4.9000000000000004</v>
      </c>
      <c r="D204">
        <v>10.92</v>
      </c>
      <c r="E204">
        <v>71</v>
      </c>
      <c r="F204">
        <v>8</v>
      </c>
      <c r="G204">
        <v>5</v>
      </c>
      <c r="H204" s="13">
        <f>Table2[[#This Row],[完成订单数]]/Table2[[#This Row],[成功抢单数]]</f>
        <v>0.625</v>
      </c>
      <c r="I204">
        <v>123</v>
      </c>
      <c r="J204">
        <v>599.6</v>
      </c>
      <c r="K204" s="14">
        <f>Table2[[#This Row],[订单实际总公里数]]/Table2[[#This Row],[完成订单数]]</f>
        <v>24.6</v>
      </c>
      <c r="L204" s="12">
        <f>(Table2[[#This Row],[车费收入]]-15*Table2[[#This Row],[完成订单数]]-Table2[[#This Row],[订单实际总公里数]]*2.9)/0.3</f>
        <v>559.66666666666686</v>
      </c>
      <c r="M204" s="14">
        <f>Table2[[#This Row],[车费收入]]/Table2[[#This Row],[完成订单数]]</f>
        <v>119.92</v>
      </c>
      <c r="N204">
        <f>IF(AND(Table2[[#This Row],[平均星级]]&gt;4.7,Table2[[#This Row],[在线时长]]&gt;6),60,0)</f>
        <v>60</v>
      </c>
      <c r="O204">
        <f>IF(AND(Table2[[#This Row],[平均星级]]&gt;4.7,Table2[[#This Row],[完成订单数]]&gt;5),5*Table2[[#This Row],[完成订单数]],0)</f>
        <v>0</v>
      </c>
      <c r="P204" s="12">
        <f>Table2[[#This Row],[车费收入]]/Table2[[#This Row],[在线时长]]</f>
        <v>54.908424908424912</v>
      </c>
      <c r="Q204" s="12">
        <f>IF(AND(Table2[[#This Row],[应答率]]&gt;=0.85,Table2[[#This Row],[完成订单数]]&gt;=10,Table2[[#This Row],[平均星级]]&gt;=4.8),1,0)</f>
        <v>0</v>
      </c>
    </row>
    <row r="205" spans="1:17" x14ac:dyDescent="0.15">
      <c r="A205" t="s">
        <v>30</v>
      </c>
      <c r="B205">
        <v>222</v>
      </c>
      <c r="C205">
        <v>4.9000000000000004</v>
      </c>
      <c r="D205">
        <v>6.3333000000000004</v>
      </c>
      <c r="E205">
        <v>56</v>
      </c>
      <c r="F205">
        <v>12</v>
      </c>
      <c r="G205">
        <v>12</v>
      </c>
      <c r="H205" s="13">
        <f>Table2[[#This Row],[完成订单数]]/Table2[[#This Row],[成功抢单数]]</f>
        <v>1</v>
      </c>
      <c r="I205">
        <v>43.3</v>
      </c>
      <c r="J205">
        <v>354.9</v>
      </c>
      <c r="K205" s="14">
        <f>Table2[[#This Row],[订单实际总公里数]]/Table2[[#This Row],[完成订单数]]</f>
        <v>3.6083333333333329</v>
      </c>
      <c r="L205" s="12">
        <f>(Table2[[#This Row],[车费收入]]-15*Table2[[#This Row],[完成订单数]]-Table2[[#This Row],[订单实际总公里数]]*2.9)/0.3</f>
        <v>164.43333333333328</v>
      </c>
      <c r="M205" s="14">
        <f>Table2[[#This Row],[车费收入]]/Table2[[#This Row],[完成订单数]]</f>
        <v>29.574999999999999</v>
      </c>
      <c r="N205">
        <f>IF(AND(Table2[[#This Row],[平均星级]]&gt;4.7,Table2[[#This Row],[在线时长]]&gt;6),60,0)</f>
        <v>60</v>
      </c>
      <c r="O205">
        <f>IF(AND(Table2[[#This Row],[平均星级]]&gt;4.7,Table2[[#This Row],[完成订单数]]&gt;5),5*Table2[[#This Row],[完成订单数]],0)</f>
        <v>60</v>
      </c>
      <c r="P205" s="12">
        <f>Table2[[#This Row],[车费收入]]/Table2[[#This Row],[在线时长]]</f>
        <v>56.037137037563348</v>
      </c>
      <c r="Q205" s="12">
        <f>IF(AND(Table2[[#This Row],[应答率]]&gt;=0.85,Table2[[#This Row],[完成订单数]]&gt;=10,Table2[[#This Row],[平均星级]]&gt;=4.8),1,0)</f>
        <v>1</v>
      </c>
    </row>
    <row r="206" spans="1:17" x14ac:dyDescent="0.15">
      <c r="A206" t="s">
        <v>30</v>
      </c>
      <c r="B206">
        <v>19</v>
      </c>
      <c r="C206">
        <v>5</v>
      </c>
      <c r="D206">
        <v>13.75</v>
      </c>
      <c r="E206">
        <v>134</v>
      </c>
      <c r="F206">
        <v>18</v>
      </c>
      <c r="G206">
        <v>18</v>
      </c>
      <c r="H206" s="13">
        <f>Table2[[#This Row],[完成订单数]]/Table2[[#This Row],[成功抢单数]]</f>
        <v>1</v>
      </c>
      <c r="I206">
        <v>136.6</v>
      </c>
      <c r="J206">
        <v>771.599999999999</v>
      </c>
      <c r="K206" s="14">
        <f>Table2[[#This Row],[订单实际总公里数]]/Table2[[#This Row],[完成订单数]]</f>
        <v>7.5888888888888886</v>
      </c>
      <c r="L206" s="12">
        <f>(Table2[[#This Row],[车费收入]]-15*Table2[[#This Row],[完成订单数]]-Table2[[#This Row],[订单实际总公里数]]*2.9)/0.3</f>
        <v>351.53333333333006</v>
      </c>
      <c r="M206" s="14">
        <f>Table2[[#This Row],[车费收入]]/Table2[[#This Row],[完成订单数]]</f>
        <v>42.86666666666661</v>
      </c>
      <c r="N206">
        <f>IF(AND(Table2[[#This Row],[平均星级]]&gt;4.7,Table2[[#This Row],[在线时长]]&gt;6),60,0)</f>
        <v>60</v>
      </c>
      <c r="O206">
        <f>IF(AND(Table2[[#This Row],[平均星级]]&gt;4.7,Table2[[#This Row],[完成订单数]]&gt;5),5*Table2[[#This Row],[完成订单数]],0)</f>
        <v>90</v>
      </c>
      <c r="P206" s="12">
        <f>Table2[[#This Row],[车费收入]]/Table2[[#This Row],[在线时长]]</f>
        <v>56.116363636363566</v>
      </c>
      <c r="Q206" s="12">
        <f>IF(AND(Table2[[#This Row],[应答率]]&gt;=0.85,Table2[[#This Row],[完成订单数]]&gt;=10,Table2[[#This Row],[平均星级]]&gt;=4.8),1,0)</f>
        <v>1</v>
      </c>
    </row>
    <row r="207" spans="1:17" x14ac:dyDescent="0.15">
      <c r="A207" t="s">
        <v>30</v>
      </c>
      <c r="B207">
        <v>134</v>
      </c>
      <c r="C207">
        <v>5</v>
      </c>
      <c r="D207">
        <v>9.42</v>
      </c>
      <c r="E207">
        <v>26</v>
      </c>
      <c r="F207">
        <v>10</v>
      </c>
      <c r="G207">
        <v>9</v>
      </c>
      <c r="H207" s="13">
        <f>Table2[[#This Row],[完成订单数]]/Table2[[#This Row],[成功抢单数]]</f>
        <v>0.9</v>
      </c>
      <c r="I207">
        <v>102.4</v>
      </c>
      <c r="J207">
        <v>530.5</v>
      </c>
      <c r="K207" s="14">
        <f>Table2[[#This Row],[订单实际总公里数]]/Table2[[#This Row],[完成订单数]]</f>
        <v>11.377777777777778</v>
      </c>
      <c r="L207" s="12">
        <f>(Table2[[#This Row],[车费收入]]-15*Table2[[#This Row],[完成订单数]]-Table2[[#This Row],[订单实际总公里数]]*2.9)/0.3</f>
        <v>328.46666666666675</v>
      </c>
      <c r="M207" s="14">
        <f>Table2[[#This Row],[车费收入]]/Table2[[#This Row],[完成订单数]]</f>
        <v>58.944444444444443</v>
      </c>
      <c r="N207">
        <f>IF(AND(Table2[[#This Row],[平均星级]]&gt;4.7,Table2[[#This Row],[在线时长]]&gt;6),60,0)</f>
        <v>60</v>
      </c>
      <c r="O207">
        <f>IF(AND(Table2[[#This Row],[平均星级]]&gt;4.7,Table2[[#This Row],[完成订单数]]&gt;5),5*Table2[[#This Row],[完成订单数]],0)</f>
        <v>45</v>
      </c>
      <c r="P207" s="12">
        <f>Table2[[#This Row],[车费收入]]/Table2[[#This Row],[在线时长]]</f>
        <v>56.316348195329084</v>
      </c>
      <c r="Q207" s="12">
        <f>IF(AND(Table2[[#This Row],[应答率]]&gt;=0.85,Table2[[#This Row],[完成订单数]]&gt;=10,Table2[[#This Row],[平均星级]]&gt;=4.8),1,0)</f>
        <v>0</v>
      </c>
    </row>
    <row r="208" spans="1:17" x14ac:dyDescent="0.15">
      <c r="A208" t="s">
        <v>30</v>
      </c>
      <c r="B208">
        <v>168</v>
      </c>
      <c r="C208">
        <v>4.9000000000000004</v>
      </c>
      <c r="D208">
        <v>17.666699999999999</v>
      </c>
      <c r="E208">
        <v>86</v>
      </c>
      <c r="F208">
        <v>27</v>
      </c>
      <c r="G208">
        <v>25</v>
      </c>
      <c r="H208" s="13">
        <f>Table2[[#This Row],[完成订单数]]/Table2[[#This Row],[成功抢单数]]</f>
        <v>0.92592592592592593</v>
      </c>
      <c r="I208">
        <v>162</v>
      </c>
      <c r="J208">
        <v>995.6</v>
      </c>
      <c r="K208" s="14">
        <f>Table2[[#This Row],[订单实际总公里数]]/Table2[[#This Row],[完成订单数]]</f>
        <v>6.48</v>
      </c>
      <c r="L208" s="12">
        <f>(Table2[[#This Row],[车费收入]]-15*Table2[[#This Row],[完成订单数]]-Table2[[#This Row],[订单实际总公里数]]*2.9)/0.3</f>
        <v>502.66666666666674</v>
      </c>
      <c r="M208" s="14">
        <f>Table2[[#This Row],[车费收入]]/Table2[[#This Row],[完成订单数]]</f>
        <v>39.823999999999998</v>
      </c>
      <c r="N208">
        <f>IF(AND(Table2[[#This Row],[平均星级]]&gt;4.7,Table2[[#This Row],[在线时长]]&gt;6),60,0)</f>
        <v>60</v>
      </c>
      <c r="O208">
        <f>IF(AND(Table2[[#This Row],[平均星级]]&gt;4.7,Table2[[#This Row],[完成订单数]]&gt;5),5*Table2[[#This Row],[完成订单数]],0)</f>
        <v>125</v>
      </c>
      <c r="P208" s="12">
        <f>Table2[[#This Row],[车费收入]]/Table2[[#This Row],[在线时长]]</f>
        <v>56.354610651678023</v>
      </c>
      <c r="Q208" s="12">
        <f>IF(AND(Table2[[#This Row],[应答率]]&gt;=0.85,Table2[[#This Row],[完成订单数]]&gt;=10,Table2[[#This Row],[平均星级]]&gt;=4.8),1,0)</f>
        <v>1</v>
      </c>
    </row>
    <row r="209" spans="1:17" x14ac:dyDescent="0.15">
      <c r="A209" t="s">
        <v>30</v>
      </c>
      <c r="B209">
        <v>279</v>
      </c>
      <c r="C209">
        <v>4.8</v>
      </c>
      <c r="D209">
        <v>15.25</v>
      </c>
      <c r="E209">
        <v>97</v>
      </c>
      <c r="F209">
        <v>25</v>
      </c>
      <c r="G209">
        <v>21</v>
      </c>
      <c r="H209" s="13">
        <f>Table2[[#This Row],[完成订单数]]/Table2[[#This Row],[成功抢单数]]</f>
        <v>0.84</v>
      </c>
      <c r="I209">
        <v>138.9</v>
      </c>
      <c r="J209">
        <v>862</v>
      </c>
      <c r="K209" s="14">
        <f>Table2[[#This Row],[订单实际总公里数]]/Table2[[#This Row],[完成订单数]]</f>
        <v>6.6142857142857148</v>
      </c>
      <c r="L209" s="12">
        <f>(Table2[[#This Row],[车费收入]]-15*Table2[[#This Row],[完成订单数]]-Table2[[#This Row],[订单实际总公里数]]*2.9)/0.3</f>
        <v>480.63333333333333</v>
      </c>
      <c r="M209" s="14">
        <f>Table2[[#This Row],[车费收入]]/Table2[[#This Row],[完成订单数]]</f>
        <v>41.047619047619051</v>
      </c>
      <c r="N209">
        <f>IF(AND(Table2[[#This Row],[平均星级]]&gt;4.7,Table2[[#This Row],[在线时长]]&gt;6),60,0)</f>
        <v>60</v>
      </c>
      <c r="O209">
        <f>IF(AND(Table2[[#This Row],[平均星级]]&gt;4.7,Table2[[#This Row],[完成订单数]]&gt;5),5*Table2[[#This Row],[完成订单数]],0)</f>
        <v>105</v>
      </c>
      <c r="P209" s="12">
        <f>Table2[[#This Row],[车费收入]]/Table2[[#This Row],[在线时长]]</f>
        <v>56.524590163934427</v>
      </c>
      <c r="Q209" s="12">
        <f>IF(AND(Table2[[#This Row],[应答率]]&gt;=0.85,Table2[[#This Row],[完成订单数]]&gt;=10,Table2[[#This Row],[平均星级]]&gt;=4.8),1,0)</f>
        <v>0</v>
      </c>
    </row>
    <row r="210" spans="1:17" x14ac:dyDescent="0.15">
      <c r="A210" t="s">
        <v>30</v>
      </c>
      <c r="B210">
        <v>146</v>
      </c>
      <c r="C210">
        <v>5</v>
      </c>
      <c r="D210">
        <v>11.75</v>
      </c>
      <c r="E210">
        <v>57</v>
      </c>
      <c r="F210">
        <v>17</v>
      </c>
      <c r="G210">
        <v>15</v>
      </c>
      <c r="H210" s="13">
        <f>Table2[[#This Row],[完成订单数]]/Table2[[#This Row],[成功抢单数]]</f>
        <v>0.88235294117647056</v>
      </c>
      <c r="I210">
        <v>120.49999999999901</v>
      </c>
      <c r="J210">
        <v>667.1</v>
      </c>
      <c r="K210" s="14">
        <f>Table2[[#This Row],[订单实际总公里数]]/Table2[[#This Row],[完成订单数]]</f>
        <v>8.0333333333332675</v>
      </c>
      <c r="L210" s="12">
        <f>(Table2[[#This Row],[车费收入]]-15*Table2[[#This Row],[完成订单数]]-Table2[[#This Row],[订单实际总公里数]]*2.9)/0.3</f>
        <v>308.83333333334315</v>
      </c>
      <c r="M210" s="14">
        <f>Table2[[#This Row],[车费收入]]/Table2[[#This Row],[完成订单数]]</f>
        <v>44.473333333333336</v>
      </c>
      <c r="N210">
        <f>IF(AND(Table2[[#This Row],[平均星级]]&gt;4.7,Table2[[#This Row],[在线时长]]&gt;6),60,0)</f>
        <v>60</v>
      </c>
      <c r="O210">
        <f>IF(AND(Table2[[#This Row],[平均星级]]&gt;4.7,Table2[[#This Row],[完成订单数]]&gt;5),5*Table2[[#This Row],[完成订单数]],0)</f>
        <v>75</v>
      </c>
      <c r="P210" s="12">
        <f>Table2[[#This Row],[车费收入]]/Table2[[#This Row],[在线时长]]</f>
        <v>56.774468085106385</v>
      </c>
      <c r="Q210" s="12">
        <f>IF(AND(Table2[[#This Row],[应答率]]&gt;=0.85,Table2[[#This Row],[完成订单数]]&gt;=10,Table2[[#This Row],[平均星级]]&gt;=4.8),1,0)</f>
        <v>1</v>
      </c>
    </row>
    <row r="211" spans="1:17" x14ac:dyDescent="0.15">
      <c r="A211" t="s">
        <v>30</v>
      </c>
      <c r="B211">
        <v>281</v>
      </c>
      <c r="C211">
        <v>4.9000000000000004</v>
      </c>
      <c r="D211">
        <v>12.333299999999999</v>
      </c>
      <c r="E211">
        <v>55</v>
      </c>
      <c r="F211">
        <v>15</v>
      </c>
      <c r="G211">
        <v>16</v>
      </c>
      <c r="H211" s="13">
        <f>Table2[[#This Row],[完成订单数]]/Table2[[#This Row],[成功抢单数]]</f>
        <v>1.0666666666666667</v>
      </c>
      <c r="I211">
        <v>133</v>
      </c>
      <c r="J211">
        <v>703</v>
      </c>
      <c r="K211" s="14">
        <f>Table2[[#This Row],[订单实际总公里数]]/Table2[[#This Row],[完成订单数]]</f>
        <v>8.3125</v>
      </c>
      <c r="L211" s="12">
        <f>(Table2[[#This Row],[车费收入]]-15*Table2[[#This Row],[完成订单数]]-Table2[[#This Row],[订单实际总公里数]]*2.9)/0.3</f>
        <v>257.66666666666674</v>
      </c>
      <c r="M211" s="14">
        <f>Table2[[#This Row],[车费收入]]/Table2[[#This Row],[完成订单数]]</f>
        <v>43.9375</v>
      </c>
      <c r="N211">
        <f>IF(AND(Table2[[#This Row],[平均星级]]&gt;4.7,Table2[[#This Row],[在线时长]]&gt;6),60,0)</f>
        <v>60</v>
      </c>
      <c r="O211">
        <f>IF(AND(Table2[[#This Row],[平均星级]]&gt;4.7,Table2[[#This Row],[完成订单数]]&gt;5),5*Table2[[#This Row],[完成订单数]],0)</f>
        <v>80</v>
      </c>
      <c r="P211" s="12">
        <f>Table2[[#This Row],[车费收入]]/Table2[[#This Row],[在线时长]]</f>
        <v>57.000154054470421</v>
      </c>
      <c r="Q211" s="12">
        <f>IF(AND(Table2[[#This Row],[应答率]]&gt;=0.85,Table2[[#This Row],[完成订单数]]&gt;=10,Table2[[#This Row],[平均星级]]&gt;=4.8),1,0)</f>
        <v>1</v>
      </c>
    </row>
    <row r="212" spans="1:17" x14ac:dyDescent="0.15">
      <c r="A212" t="s">
        <v>30</v>
      </c>
      <c r="B212">
        <v>203</v>
      </c>
      <c r="C212">
        <v>5</v>
      </c>
      <c r="D212">
        <v>8</v>
      </c>
      <c r="E212">
        <v>28</v>
      </c>
      <c r="F212">
        <v>12</v>
      </c>
      <c r="G212">
        <v>12</v>
      </c>
      <c r="H212" s="13">
        <f>Table2[[#This Row],[完成订单数]]/Table2[[#This Row],[成功抢单数]]</f>
        <v>1</v>
      </c>
      <c r="I212">
        <v>73.8</v>
      </c>
      <c r="J212">
        <v>456.1</v>
      </c>
      <c r="K212" s="14">
        <f>Table2[[#This Row],[订单实际总公里数]]/Table2[[#This Row],[完成订单数]]</f>
        <v>6.1499999999999995</v>
      </c>
      <c r="L212" s="12">
        <f>(Table2[[#This Row],[车费收入]]-15*Table2[[#This Row],[完成订单数]]-Table2[[#This Row],[订单实际总公里数]]*2.9)/0.3</f>
        <v>206.93333333333348</v>
      </c>
      <c r="M212" s="14">
        <f>Table2[[#This Row],[车费收入]]/Table2[[#This Row],[完成订单数]]</f>
        <v>38.008333333333333</v>
      </c>
      <c r="N212">
        <f>IF(AND(Table2[[#This Row],[平均星级]]&gt;4.7,Table2[[#This Row],[在线时长]]&gt;6),60,0)</f>
        <v>60</v>
      </c>
      <c r="O212">
        <f>IF(AND(Table2[[#This Row],[平均星级]]&gt;4.7,Table2[[#This Row],[完成订单数]]&gt;5),5*Table2[[#This Row],[完成订单数]],0)</f>
        <v>60</v>
      </c>
      <c r="P212" s="12">
        <f>Table2[[#This Row],[车费收入]]/Table2[[#This Row],[在线时长]]</f>
        <v>57.012500000000003</v>
      </c>
      <c r="Q212" s="12">
        <f>IF(AND(Table2[[#This Row],[应答率]]&gt;=0.85,Table2[[#This Row],[完成订单数]]&gt;=10,Table2[[#This Row],[平均星级]]&gt;=4.8),1,0)</f>
        <v>1</v>
      </c>
    </row>
    <row r="213" spans="1:17" x14ac:dyDescent="0.15">
      <c r="A213" t="s">
        <v>30</v>
      </c>
      <c r="B213">
        <v>235</v>
      </c>
      <c r="C213">
        <v>5</v>
      </c>
      <c r="D213">
        <v>9.5</v>
      </c>
      <c r="E213">
        <v>22</v>
      </c>
      <c r="F213">
        <v>10</v>
      </c>
      <c r="G213">
        <v>10</v>
      </c>
      <c r="H213" s="13">
        <f>Table2[[#This Row],[完成订单数]]/Table2[[#This Row],[成功抢单数]]</f>
        <v>1</v>
      </c>
      <c r="I213">
        <v>90.9</v>
      </c>
      <c r="J213">
        <v>542.29999999999995</v>
      </c>
      <c r="K213" s="14">
        <f>Table2[[#This Row],[订单实际总公里数]]/Table2[[#This Row],[完成订单数]]</f>
        <v>9.09</v>
      </c>
      <c r="L213" s="12">
        <f>(Table2[[#This Row],[车费收入]]-15*Table2[[#This Row],[完成订单数]]-Table2[[#This Row],[订单实际总公里数]]*2.9)/0.3</f>
        <v>428.96666666666647</v>
      </c>
      <c r="M213" s="14">
        <f>Table2[[#This Row],[车费收入]]/Table2[[#This Row],[完成订单数]]</f>
        <v>54.23</v>
      </c>
      <c r="N213">
        <f>IF(AND(Table2[[#This Row],[平均星级]]&gt;4.7,Table2[[#This Row],[在线时长]]&gt;6),60,0)</f>
        <v>60</v>
      </c>
      <c r="O213">
        <f>IF(AND(Table2[[#This Row],[平均星级]]&gt;4.7,Table2[[#This Row],[完成订单数]]&gt;5),5*Table2[[#This Row],[完成订单数]],0)</f>
        <v>50</v>
      </c>
      <c r="P213" s="12">
        <f>Table2[[#This Row],[车费收入]]/Table2[[#This Row],[在线时长]]</f>
        <v>57.084210526315786</v>
      </c>
      <c r="Q213" s="12">
        <f>IF(AND(Table2[[#This Row],[应答率]]&gt;=0.85,Table2[[#This Row],[完成订单数]]&gt;=10,Table2[[#This Row],[平均星级]]&gt;=4.8),1,0)</f>
        <v>1</v>
      </c>
    </row>
    <row r="214" spans="1:17" x14ac:dyDescent="0.15">
      <c r="A214" t="s">
        <v>30</v>
      </c>
      <c r="B214">
        <v>92</v>
      </c>
      <c r="C214">
        <v>4.9000000000000004</v>
      </c>
      <c r="D214">
        <v>12.92</v>
      </c>
      <c r="E214">
        <v>56</v>
      </c>
      <c r="F214">
        <v>21</v>
      </c>
      <c r="G214">
        <v>20</v>
      </c>
      <c r="H214" s="13">
        <f>Table2[[#This Row],[完成订单数]]/Table2[[#This Row],[成功抢单数]]</f>
        <v>0.95238095238095233</v>
      </c>
      <c r="I214">
        <v>113.5</v>
      </c>
      <c r="J214">
        <v>740.4</v>
      </c>
      <c r="K214" s="14">
        <f>Table2[[#This Row],[订单实际总公里数]]/Table2[[#This Row],[完成订单数]]</f>
        <v>5.6749999999999998</v>
      </c>
      <c r="L214" s="12">
        <f>(Table2[[#This Row],[车费收入]]-15*Table2[[#This Row],[完成订单数]]-Table2[[#This Row],[订单实际总公里数]]*2.9)/0.3</f>
        <v>370.83333333333337</v>
      </c>
      <c r="M214" s="14">
        <f>Table2[[#This Row],[车费收入]]/Table2[[#This Row],[完成订单数]]</f>
        <v>37.019999999999996</v>
      </c>
      <c r="N214">
        <f>IF(AND(Table2[[#This Row],[平均星级]]&gt;4.7,Table2[[#This Row],[在线时长]]&gt;6),60,0)</f>
        <v>60</v>
      </c>
      <c r="O214">
        <f>IF(AND(Table2[[#This Row],[平均星级]]&gt;4.7,Table2[[#This Row],[完成订单数]]&gt;5),5*Table2[[#This Row],[完成订单数]],0)</f>
        <v>100</v>
      </c>
      <c r="P214" s="12">
        <f>Table2[[#This Row],[车费收入]]/Table2[[#This Row],[在线时长]]</f>
        <v>57.306501547987615</v>
      </c>
      <c r="Q214" s="12">
        <f>IF(AND(Table2[[#This Row],[应答率]]&gt;=0.85,Table2[[#This Row],[完成订单数]]&gt;=10,Table2[[#This Row],[平均星级]]&gt;=4.8),1,0)</f>
        <v>1</v>
      </c>
    </row>
    <row r="215" spans="1:17" x14ac:dyDescent="0.15">
      <c r="A215" t="s">
        <v>30</v>
      </c>
      <c r="B215">
        <v>262</v>
      </c>
      <c r="C215">
        <v>4.8</v>
      </c>
      <c r="D215">
        <v>15.25</v>
      </c>
      <c r="E215">
        <v>164</v>
      </c>
      <c r="F215">
        <v>24</v>
      </c>
      <c r="G215">
        <v>22</v>
      </c>
      <c r="H215" s="13">
        <f>Table2[[#This Row],[完成订单数]]/Table2[[#This Row],[成功抢单数]]</f>
        <v>0.91666666666666663</v>
      </c>
      <c r="I215">
        <v>146.30000000000001</v>
      </c>
      <c r="J215">
        <v>877.8</v>
      </c>
      <c r="K215" s="14">
        <f>Table2[[#This Row],[订单实际总公里数]]/Table2[[#This Row],[完成订单数]]</f>
        <v>6.65</v>
      </c>
      <c r="L215" s="12">
        <f>(Table2[[#This Row],[车费收入]]-15*Table2[[#This Row],[完成订单数]]-Table2[[#This Row],[订单实际总公里数]]*2.9)/0.3</f>
        <v>411.76666666666642</v>
      </c>
      <c r="M215" s="14">
        <f>Table2[[#This Row],[车费收入]]/Table2[[#This Row],[完成订单数]]</f>
        <v>39.9</v>
      </c>
      <c r="N215">
        <f>IF(AND(Table2[[#This Row],[平均星级]]&gt;4.7,Table2[[#This Row],[在线时长]]&gt;6),60,0)</f>
        <v>60</v>
      </c>
      <c r="O215">
        <f>IF(AND(Table2[[#This Row],[平均星级]]&gt;4.7,Table2[[#This Row],[完成订单数]]&gt;5),5*Table2[[#This Row],[完成订单数]],0)</f>
        <v>110</v>
      </c>
      <c r="P215" s="12">
        <f>Table2[[#This Row],[车费收入]]/Table2[[#This Row],[在线时长]]</f>
        <v>57.560655737704913</v>
      </c>
      <c r="Q215" s="12">
        <f>IF(AND(Table2[[#This Row],[应答率]]&gt;=0.85,Table2[[#This Row],[完成订单数]]&gt;=10,Table2[[#This Row],[平均星级]]&gt;=4.8),1,0)</f>
        <v>1</v>
      </c>
    </row>
    <row r="216" spans="1:17" x14ac:dyDescent="0.15">
      <c r="A216" t="s">
        <v>30</v>
      </c>
      <c r="B216">
        <v>206</v>
      </c>
      <c r="C216">
        <v>5</v>
      </c>
      <c r="D216">
        <v>12.333299999999999</v>
      </c>
      <c r="E216">
        <v>93</v>
      </c>
      <c r="F216">
        <v>18</v>
      </c>
      <c r="G216">
        <v>17</v>
      </c>
      <c r="H216" s="13">
        <f>Table2[[#This Row],[完成订单数]]/Table2[[#This Row],[成功抢单数]]</f>
        <v>0.94444444444444442</v>
      </c>
      <c r="I216">
        <v>120.8</v>
      </c>
      <c r="J216">
        <v>716.2</v>
      </c>
      <c r="K216" s="14">
        <f>Table2[[#This Row],[订单实际总公里数]]/Table2[[#This Row],[完成订单数]]</f>
        <v>7.1058823529411761</v>
      </c>
      <c r="L216" s="12">
        <f>(Table2[[#This Row],[车费收入]]-15*Table2[[#This Row],[完成订单数]]-Table2[[#This Row],[订单实际总公里数]]*2.9)/0.3</f>
        <v>369.60000000000019</v>
      </c>
      <c r="M216" s="14">
        <f>Table2[[#This Row],[车费收入]]/Table2[[#This Row],[完成订单数]]</f>
        <v>42.129411764705885</v>
      </c>
      <c r="N216">
        <f>IF(AND(Table2[[#This Row],[平均星级]]&gt;4.7,Table2[[#This Row],[在线时长]]&gt;6),60,0)</f>
        <v>60</v>
      </c>
      <c r="O216">
        <f>IF(AND(Table2[[#This Row],[平均星级]]&gt;4.7,Table2[[#This Row],[完成订单数]]&gt;5),5*Table2[[#This Row],[完成订单数]],0)</f>
        <v>85</v>
      </c>
      <c r="P216" s="12">
        <f>Table2[[#This Row],[车费收入]]/Table2[[#This Row],[在线时长]]</f>
        <v>58.070427217370863</v>
      </c>
      <c r="Q216" s="12">
        <f>IF(AND(Table2[[#This Row],[应答率]]&gt;=0.85,Table2[[#This Row],[完成订单数]]&gt;=10,Table2[[#This Row],[平均星级]]&gt;=4.8),1,0)</f>
        <v>1</v>
      </c>
    </row>
    <row r="217" spans="1:17" x14ac:dyDescent="0.15">
      <c r="A217" t="s">
        <v>30</v>
      </c>
      <c r="B217">
        <v>224</v>
      </c>
      <c r="C217">
        <v>4.8</v>
      </c>
      <c r="D217">
        <v>12.916700000000001</v>
      </c>
      <c r="E217">
        <v>47</v>
      </c>
      <c r="F217">
        <v>20</v>
      </c>
      <c r="G217">
        <v>19</v>
      </c>
      <c r="H217" s="13">
        <f>Table2[[#This Row],[完成订单数]]/Table2[[#This Row],[成功抢单数]]</f>
        <v>0.95</v>
      </c>
      <c r="I217">
        <v>134.6</v>
      </c>
      <c r="J217">
        <v>750.8</v>
      </c>
      <c r="K217" s="14">
        <f>Table2[[#This Row],[订单实际总公里数]]/Table2[[#This Row],[完成订单数]]</f>
        <v>7.0842105263157888</v>
      </c>
      <c r="L217" s="12">
        <f>(Table2[[#This Row],[车费收入]]-15*Table2[[#This Row],[完成订单数]]-Table2[[#This Row],[订单实际总公里数]]*2.9)/0.3</f>
        <v>251.53333333333327</v>
      </c>
      <c r="M217" s="14">
        <f>Table2[[#This Row],[车费收入]]/Table2[[#This Row],[完成订单数]]</f>
        <v>39.515789473684208</v>
      </c>
      <c r="N217">
        <f>IF(AND(Table2[[#This Row],[平均星级]]&gt;4.7,Table2[[#This Row],[在线时长]]&gt;6),60,0)</f>
        <v>60</v>
      </c>
      <c r="O217">
        <f>IF(AND(Table2[[#This Row],[平均星级]]&gt;4.7,Table2[[#This Row],[完成订单数]]&gt;5),5*Table2[[#This Row],[完成订单数]],0)</f>
        <v>95</v>
      </c>
      <c r="P217" s="12">
        <f>Table2[[#This Row],[车费收入]]/Table2[[#This Row],[在线时长]]</f>
        <v>58.126301609544228</v>
      </c>
      <c r="Q217" s="12">
        <f>IF(AND(Table2[[#This Row],[应答率]]&gt;=0.85,Table2[[#This Row],[完成订单数]]&gt;=10,Table2[[#This Row],[平均星级]]&gt;=4.8),1,0)</f>
        <v>1</v>
      </c>
    </row>
    <row r="218" spans="1:17" x14ac:dyDescent="0.15">
      <c r="A218" t="s">
        <v>30</v>
      </c>
      <c r="B218">
        <v>59</v>
      </c>
      <c r="C218">
        <v>5</v>
      </c>
      <c r="D218">
        <v>16.170000000000002</v>
      </c>
      <c r="E218">
        <v>67</v>
      </c>
      <c r="F218">
        <v>22</v>
      </c>
      <c r="G218">
        <v>21</v>
      </c>
      <c r="H218" s="13">
        <f>Table2[[#This Row],[完成订单数]]/Table2[[#This Row],[成功抢单数]]</f>
        <v>0.95454545454545459</v>
      </c>
      <c r="I218">
        <v>190</v>
      </c>
      <c r="J218">
        <v>940.8</v>
      </c>
      <c r="K218" s="14">
        <f>Table2[[#This Row],[订单实际总公里数]]/Table2[[#This Row],[完成订单数]]</f>
        <v>9.0476190476190474</v>
      </c>
      <c r="L218" s="12">
        <f>(Table2[[#This Row],[车费收入]]-15*Table2[[#This Row],[完成订单数]]-Table2[[#This Row],[订单实际总公里数]]*2.9)/0.3</f>
        <v>249.3333333333332</v>
      </c>
      <c r="M218" s="14">
        <f>Table2[[#This Row],[车费收入]]/Table2[[#This Row],[完成订单数]]</f>
        <v>44.8</v>
      </c>
      <c r="N218">
        <f>IF(AND(Table2[[#This Row],[平均星级]]&gt;4.7,Table2[[#This Row],[在线时长]]&gt;6),60,0)</f>
        <v>60</v>
      </c>
      <c r="O218">
        <f>IF(AND(Table2[[#This Row],[平均星级]]&gt;4.7,Table2[[#This Row],[完成订单数]]&gt;5),5*Table2[[#This Row],[完成订单数]],0)</f>
        <v>105</v>
      </c>
      <c r="P218" s="12">
        <f>Table2[[#This Row],[车费收入]]/Table2[[#This Row],[在线时长]]</f>
        <v>58.181818181818173</v>
      </c>
      <c r="Q218" s="12">
        <f>IF(AND(Table2[[#This Row],[应答率]]&gt;=0.85,Table2[[#This Row],[完成订单数]]&gt;=10,Table2[[#This Row],[平均星级]]&gt;=4.8),1,0)</f>
        <v>1</v>
      </c>
    </row>
    <row r="219" spans="1:17" x14ac:dyDescent="0.15">
      <c r="A219" t="s">
        <v>30</v>
      </c>
      <c r="B219">
        <v>135</v>
      </c>
      <c r="C219">
        <v>4.9000000000000004</v>
      </c>
      <c r="D219">
        <v>11.333299999999999</v>
      </c>
      <c r="E219">
        <v>103</v>
      </c>
      <c r="F219">
        <v>18</v>
      </c>
      <c r="G219">
        <v>17</v>
      </c>
      <c r="H219" s="13">
        <f>Table2[[#This Row],[完成订单数]]/Table2[[#This Row],[成功抢单数]]</f>
        <v>0.94444444444444442</v>
      </c>
      <c r="I219">
        <v>109.3</v>
      </c>
      <c r="J219">
        <v>659.7</v>
      </c>
      <c r="K219" s="14">
        <f>Table2[[#This Row],[订单实际总公里数]]/Table2[[#This Row],[完成订单数]]</f>
        <v>6.4294117647058826</v>
      </c>
      <c r="L219" s="12">
        <f>(Table2[[#This Row],[车费收入]]-15*Table2[[#This Row],[完成订单数]]-Table2[[#This Row],[订单实际总公里数]]*2.9)/0.3</f>
        <v>292.43333333333362</v>
      </c>
      <c r="M219" s="14">
        <f>Table2[[#This Row],[车费收入]]/Table2[[#This Row],[完成订单数]]</f>
        <v>38.805882352941182</v>
      </c>
      <c r="N219">
        <f>IF(AND(Table2[[#This Row],[平均星级]]&gt;4.7,Table2[[#This Row],[在线时长]]&gt;6),60,0)</f>
        <v>60</v>
      </c>
      <c r="O219">
        <f>IF(AND(Table2[[#This Row],[平均星级]]&gt;4.7,Table2[[#This Row],[完成订单数]]&gt;5),5*Table2[[#This Row],[完成订单数]],0)</f>
        <v>85</v>
      </c>
      <c r="P219" s="12">
        <f>Table2[[#This Row],[车费收入]]/Table2[[#This Row],[在线时长]]</f>
        <v>58.208994732337452</v>
      </c>
      <c r="Q219" s="12">
        <f>IF(AND(Table2[[#This Row],[应答率]]&gt;=0.85,Table2[[#This Row],[完成订单数]]&gt;=10,Table2[[#This Row],[平均星级]]&gt;=4.8),1,0)</f>
        <v>1</v>
      </c>
    </row>
    <row r="220" spans="1:17" x14ac:dyDescent="0.15">
      <c r="A220" t="s">
        <v>30</v>
      </c>
      <c r="B220">
        <v>296</v>
      </c>
      <c r="C220">
        <v>4.9000000000000004</v>
      </c>
      <c r="D220">
        <v>15.666700000000001</v>
      </c>
      <c r="E220">
        <v>78</v>
      </c>
      <c r="F220">
        <v>24</v>
      </c>
      <c r="G220">
        <v>22</v>
      </c>
      <c r="H220" s="13">
        <f>Table2[[#This Row],[完成订单数]]/Table2[[#This Row],[成功抢单数]]</f>
        <v>0.91666666666666663</v>
      </c>
      <c r="I220">
        <v>158.30000000000001</v>
      </c>
      <c r="J220">
        <v>913.6</v>
      </c>
      <c r="K220" s="14">
        <f>Table2[[#This Row],[订单实际总公里数]]/Table2[[#This Row],[完成订单数]]</f>
        <v>7.1954545454545462</v>
      </c>
      <c r="L220" s="12">
        <f>(Table2[[#This Row],[车费收入]]-15*Table2[[#This Row],[完成订单数]]-Table2[[#This Row],[订单实际总公里数]]*2.9)/0.3</f>
        <v>415.10000000000014</v>
      </c>
      <c r="M220" s="14">
        <f>Table2[[#This Row],[车费收入]]/Table2[[#This Row],[完成订单数]]</f>
        <v>41.527272727272731</v>
      </c>
      <c r="N220">
        <f>IF(AND(Table2[[#This Row],[平均星级]]&gt;4.7,Table2[[#This Row],[在线时长]]&gt;6),60,0)</f>
        <v>60</v>
      </c>
      <c r="O220">
        <f>IF(AND(Table2[[#This Row],[平均星级]]&gt;4.7,Table2[[#This Row],[完成订单数]]&gt;5),5*Table2[[#This Row],[完成订单数]],0)</f>
        <v>110</v>
      </c>
      <c r="P220" s="12">
        <f>Table2[[#This Row],[车费收入]]/Table2[[#This Row],[在线时长]]</f>
        <v>58.314769543043525</v>
      </c>
      <c r="Q220" s="12">
        <f>IF(AND(Table2[[#This Row],[应答率]]&gt;=0.85,Table2[[#This Row],[完成订单数]]&gt;=10,Table2[[#This Row],[平均星级]]&gt;=4.8),1,0)</f>
        <v>1</v>
      </c>
    </row>
    <row r="221" spans="1:17" x14ac:dyDescent="0.15">
      <c r="A221" t="s">
        <v>30</v>
      </c>
      <c r="B221">
        <v>140</v>
      </c>
      <c r="C221">
        <v>5</v>
      </c>
      <c r="D221">
        <v>16.833300000000001</v>
      </c>
      <c r="E221">
        <v>68</v>
      </c>
      <c r="F221">
        <v>24</v>
      </c>
      <c r="G221">
        <v>23</v>
      </c>
      <c r="H221" s="13">
        <f>Table2[[#This Row],[完成订单数]]/Table2[[#This Row],[成功抢单数]]</f>
        <v>0.95833333333333337</v>
      </c>
      <c r="I221">
        <v>186.89999999999901</v>
      </c>
      <c r="J221">
        <v>994.6</v>
      </c>
      <c r="K221" s="14">
        <f>Table2[[#This Row],[订单实际总公里数]]/Table2[[#This Row],[完成订单数]]</f>
        <v>8.1260869565216964</v>
      </c>
      <c r="L221" s="12">
        <f>(Table2[[#This Row],[车费收入]]-15*Table2[[#This Row],[完成订单数]]-Table2[[#This Row],[订单实际总公里数]]*2.9)/0.3</f>
        <v>358.63333333334293</v>
      </c>
      <c r="M221" s="14">
        <f>Table2[[#This Row],[车费收入]]/Table2[[#This Row],[完成订单数]]</f>
        <v>43.243478260869566</v>
      </c>
      <c r="N221">
        <f>IF(AND(Table2[[#This Row],[平均星级]]&gt;4.7,Table2[[#This Row],[在线时长]]&gt;6),60,0)</f>
        <v>60</v>
      </c>
      <c r="O221">
        <f>IF(AND(Table2[[#This Row],[平均星级]]&gt;4.7,Table2[[#This Row],[完成订单数]]&gt;5),5*Table2[[#This Row],[完成订单数]],0)</f>
        <v>115</v>
      </c>
      <c r="P221" s="12">
        <f>Table2[[#This Row],[车费收入]]/Table2[[#This Row],[在线时长]]</f>
        <v>59.085265515377252</v>
      </c>
      <c r="Q221" s="12">
        <f>IF(AND(Table2[[#This Row],[应答率]]&gt;=0.85,Table2[[#This Row],[完成订单数]]&gt;=10,Table2[[#This Row],[平均星级]]&gt;=4.8),1,0)</f>
        <v>1</v>
      </c>
    </row>
    <row r="222" spans="1:17" x14ac:dyDescent="0.15">
      <c r="A222" t="s">
        <v>30</v>
      </c>
      <c r="B222">
        <v>65</v>
      </c>
      <c r="C222">
        <v>4.9000000000000004</v>
      </c>
      <c r="D222">
        <v>11.42</v>
      </c>
      <c r="E222">
        <v>67</v>
      </c>
      <c r="F222">
        <v>21</v>
      </c>
      <c r="G222">
        <v>18</v>
      </c>
      <c r="H222" s="13">
        <f>Table2[[#This Row],[完成订单数]]/Table2[[#This Row],[成功抢单数]]</f>
        <v>0.8571428571428571</v>
      </c>
      <c r="I222">
        <v>112.99999999999901</v>
      </c>
      <c r="J222">
        <v>675.9</v>
      </c>
      <c r="K222" s="14">
        <f>Table2[[#This Row],[订单实际总公里数]]/Table2[[#This Row],[完成订单数]]</f>
        <v>6.2777777777777226</v>
      </c>
      <c r="L222" s="12">
        <f>(Table2[[#This Row],[车费收入]]-15*Table2[[#This Row],[完成订单数]]-Table2[[#This Row],[订单实际总公里数]]*2.9)/0.3</f>
        <v>260.66666666667629</v>
      </c>
      <c r="M222" s="14">
        <f>Table2[[#This Row],[车费收入]]/Table2[[#This Row],[完成订单数]]</f>
        <v>37.549999999999997</v>
      </c>
      <c r="N222">
        <f>IF(AND(Table2[[#This Row],[平均星级]]&gt;4.7,Table2[[#This Row],[在线时长]]&gt;6),60,0)</f>
        <v>60</v>
      </c>
      <c r="O222">
        <f>IF(AND(Table2[[#This Row],[平均星级]]&gt;4.7,Table2[[#This Row],[完成订单数]]&gt;5),5*Table2[[#This Row],[完成订单数]],0)</f>
        <v>90</v>
      </c>
      <c r="P222" s="12">
        <f>Table2[[#This Row],[车费收入]]/Table2[[#This Row],[在线时长]]</f>
        <v>59.185639229422065</v>
      </c>
      <c r="Q222" s="12">
        <f>IF(AND(Table2[[#This Row],[应答率]]&gt;=0.85,Table2[[#This Row],[完成订单数]]&gt;=10,Table2[[#This Row],[平均星级]]&gt;=4.8),1,0)</f>
        <v>1</v>
      </c>
    </row>
    <row r="223" spans="1:17" x14ac:dyDescent="0.15">
      <c r="A223" t="s">
        <v>30</v>
      </c>
      <c r="B223">
        <v>246</v>
      </c>
      <c r="C223">
        <v>5</v>
      </c>
      <c r="D223">
        <v>9.75</v>
      </c>
      <c r="E223">
        <v>25</v>
      </c>
      <c r="F223">
        <v>11</v>
      </c>
      <c r="G223">
        <v>10</v>
      </c>
      <c r="H223" s="13">
        <f>Table2[[#This Row],[完成订单数]]/Table2[[#This Row],[成功抢单数]]</f>
        <v>0.90909090909090906</v>
      </c>
      <c r="I223">
        <v>102.7</v>
      </c>
      <c r="J223">
        <v>580.099999999999</v>
      </c>
      <c r="K223" s="14">
        <f>Table2[[#This Row],[订单实际总公里数]]/Table2[[#This Row],[完成订单数]]</f>
        <v>10.27</v>
      </c>
      <c r="L223" s="12">
        <f>(Table2[[#This Row],[车费收入]]-15*Table2[[#This Row],[完成订单数]]-Table2[[#This Row],[订单实际总公里数]]*2.9)/0.3</f>
        <v>440.89999999999674</v>
      </c>
      <c r="M223" s="14">
        <f>Table2[[#This Row],[车费收入]]/Table2[[#This Row],[完成订单数]]</f>
        <v>58.009999999999899</v>
      </c>
      <c r="N223">
        <f>IF(AND(Table2[[#This Row],[平均星级]]&gt;4.7,Table2[[#This Row],[在线时长]]&gt;6),60,0)</f>
        <v>60</v>
      </c>
      <c r="O223">
        <f>IF(AND(Table2[[#This Row],[平均星级]]&gt;4.7,Table2[[#This Row],[完成订单数]]&gt;5),5*Table2[[#This Row],[完成订单数]],0)</f>
        <v>50</v>
      </c>
      <c r="P223" s="12">
        <f>Table2[[#This Row],[车费收入]]/Table2[[#This Row],[在线时长]]</f>
        <v>59.497435897435793</v>
      </c>
      <c r="Q223" s="12">
        <f>IF(AND(Table2[[#This Row],[应答率]]&gt;=0.85,Table2[[#This Row],[完成订单数]]&gt;=10,Table2[[#This Row],[平均星级]]&gt;=4.8),1,0)</f>
        <v>1</v>
      </c>
    </row>
    <row r="224" spans="1:17" x14ac:dyDescent="0.15">
      <c r="A224" t="s">
        <v>30</v>
      </c>
      <c r="B224">
        <v>41</v>
      </c>
      <c r="C224">
        <v>5</v>
      </c>
      <c r="D224">
        <v>9.25</v>
      </c>
      <c r="E224">
        <v>73</v>
      </c>
      <c r="F224">
        <v>15</v>
      </c>
      <c r="G224">
        <v>13</v>
      </c>
      <c r="H224" s="13">
        <f>Table2[[#This Row],[完成订单数]]/Table2[[#This Row],[成功抢单数]]</f>
        <v>0.8666666666666667</v>
      </c>
      <c r="I224">
        <v>99.9</v>
      </c>
      <c r="J224">
        <v>551.69999999999902</v>
      </c>
      <c r="K224" s="14">
        <f>Table2[[#This Row],[订单实际总公里数]]/Table2[[#This Row],[完成订单数]]</f>
        <v>7.6846153846153848</v>
      </c>
      <c r="L224" s="12">
        <f>(Table2[[#This Row],[车费收入]]-15*Table2[[#This Row],[完成订单数]]-Table2[[#This Row],[订单实际总公里数]]*2.9)/0.3</f>
        <v>223.29999999999683</v>
      </c>
      <c r="M224" s="14">
        <f>Table2[[#This Row],[车费收入]]/Table2[[#This Row],[完成订单数]]</f>
        <v>42.438461538461461</v>
      </c>
      <c r="N224">
        <f>IF(AND(Table2[[#This Row],[平均星级]]&gt;4.7,Table2[[#This Row],[在线时长]]&gt;6),60,0)</f>
        <v>60</v>
      </c>
      <c r="O224">
        <f>IF(AND(Table2[[#This Row],[平均星级]]&gt;4.7,Table2[[#This Row],[完成订单数]]&gt;5),5*Table2[[#This Row],[完成订单数]],0)</f>
        <v>65</v>
      </c>
      <c r="P224" s="12">
        <f>Table2[[#This Row],[车费收入]]/Table2[[#This Row],[在线时长]]</f>
        <v>59.643243243243134</v>
      </c>
      <c r="Q224" s="12">
        <f>IF(AND(Table2[[#This Row],[应答率]]&gt;=0.85,Table2[[#This Row],[完成订单数]]&gt;=10,Table2[[#This Row],[平均星级]]&gt;=4.8),1,0)</f>
        <v>1</v>
      </c>
    </row>
    <row r="225" spans="1:17" x14ac:dyDescent="0.15">
      <c r="A225" t="s">
        <v>30</v>
      </c>
      <c r="B225">
        <v>55</v>
      </c>
      <c r="C225">
        <v>5</v>
      </c>
      <c r="D225">
        <v>12.42</v>
      </c>
      <c r="E225">
        <v>34</v>
      </c>
      <c r="F225">
        <v>11</v>
      </c>
      <c r="G225">
        <v>11</v>
      </c>
      <c r="H225" s="13">
        <f>Table2[[#This Row],[完成订单数]]/Table2[[#This Row],[成功抢单数]]</f>
        <v>1</v>
      </c>
      <c r="I225">
        <v>138</v>
      </c>
      <c r="J225">
        <v>745</v>
      </c>
      <c r="K225" s="14">
        <f>Table2[[#This Row],[订单实际总公里数]]/Table2[[#This Row],[完成订单数]]</f>
        <v>12.545454545454545</v>
      </c>
      <c r="L225" s="12">
        <f>(Table2[[#This Row],[车费收入]]-15*Table2[[#This Row],[完成订单数]]-Table2[[#This Row],[订单实际总公里数]]*2.9)/0.3</f>
        <v>599.33333333333337</v>
      </c>
      <c r="M225" s="14">
        <f>Table2[[#This Row],[车费收入]]/Table2[[#This Row],[完成订单数]]</f>
        <v>67.727272727272734</v>
      </c>
      <c r="N225">
        <f>IF(AND(Table2[[#This Row],[平均星级]]&gt;4.7,Table2[[#This Row],[在线时长]]&gt;6),60,0)</f>
        <v>60</v>
      </c>
      <c r="O225">
        <f>IF(AND(Table2[[#This Row],[平均星级]]&gt;4.7,Table2[[#This Row],[完成订单数]]&gt;5),5*Table2[[#This Row],[完成订单数]],0)</f>
        <v>55</v>
      </c>
      <c r="P225" s="12">
        <f>Table2[[#This Row],[车费收入]]/Table2[[#This Row],[在线时长]]</f>
        <v>59.983896940418681</v>
      </c>
      <c r="Q225" s="12">
        <f>IF(AND(Table2[[#This Row],[应答率]]&gt;=0.85,Table2[[#This Row],[完成订单数]]&gt;=10,Table2[[#This Row],[平均星级]]&gt;=4.8),1,0)</f>
        <v>1</v>
      </c>
    </row>
    <row r="226" spans="1:17" x14ac:dyDescent="0.15">
      <c r="A226" t="s">
        <v>30</v>
      </c>
      <c r="B226">
        <v>202</v>
      </c>
      <c r="C226">
        <v>4.9000000000000004</v>
      </c>
      <c r="D226">
        <v>11</v>
      </c>
      <c r="E226">
        <v>33</v>
      </c>
      <c r="F226">
        <v>18</v>
      </c>
      <c r="G226">
        <v>18</v>
      </c>
      <c r="H226" s="13">
        <f>Table2[[#This Row],[完成订单数]]/Table2[[#This Row],[成功抢单数]]</f>
        <v>1</v>
      </c>
      <c r="I226">
        <v>110.899999999999</v>
      </c>
      <c r="J226">
        <v>663.2</v>
      </c>
      <c r="K226" s="14">
        <f>Table2[[#This Row],[订单实际总公里数]]/Table2[[#This Row],[完成订单数]]</f>
        <v>6.1611111111110555</v>
      </c>
      <c r="L226" s="12">
        <f>(Table2[[#This Row],[车费收入]]-15*Table2[[#This Row],[完成订单数]]-Table2[[#This Row],[订单实际总公里数]]*2.9)/0.3</f>
        <v>238.6333333333433</v>
      </c>
      <c r="M226" s="14">
        <f>Table2[[#This Row],[车费收入]]/Table2[[#This Row],[完成订单数]]</f>
        <v>36.844444444444449</v>
      </c>
      <c r="N226">
        <f>IF(AND(Table2[[#This Row],[平均星级]]&gt;4.7,Table2[[#This Row],[在线时长]]&gt;6),60,0)</f>
        <v>60</v>
      </c>
      <c r="O226">
        <f>IF(AND(Table2[[#This Row],[平均星级]]&gt;4.7,Table2[[#This Row],[完成订单数]]&gt;5),5*Table2[[#This Row],[完成订单数]],0)</f>
        <v>90</v>
      </c>
      <c r="P226" s="12">
        <f>Table2[[#This Row],[车费收入]]/Table2[[#This Row],[在线时长]]</f>
        <v>60.290909090909096</v>
      </c>
      <c r="Q226" s="12">
        <f>IF(AND(Table2[[#This Row],[应答率]]&gt;=0.85,Table2[[#This Row],[完成订单数]]&gt;=10,Table2[[#This Row],[平均星级]]&gt;=4.8),1,0)</f>
        <v>1</v>
      </c>
    </row>
    <row r="227" spans="1:17" x14ac:dyDescent="0.15">
      <c r="A227" t="s">
        <v>30</v>
      </c>
      <c r="B227">
        <v>126</v>
      </c>
      <c r="C227">
        <v>4.8</v>
      </c>
      <c r="D227">
        <v>12.42</v>
      </c>
      <c r="E227">
        <v>79</v>
      </c>
      <c r="F227">
        <v>20</v>
      </c>
      <c r="G227">
        <v>15</v>
      </c>
      <c r="H227" s="13">
        <f>Table2[[#This Row],[完成订单数]]/Table2[[#This Row],[成功抢单数]]</f>
        <v>0.75</v>
      </c>
      <c r="I227">
        <v>146.1</v>
      </c>
      <c r="J227">
        <v>752.9</v>
      </c>
      <c r="K227" s="14">
        <f>Table2[[#This Row],[订单实际总公里数]]/Table2[[#This Row],[完成订单数]]</f>
        <v>9.74</v>
      </c>
      <c r="L227" s="12">
        <f>(Table2[[#This Row],[车费收入]]-15*Table2[[#This Row],[完成订单数]]-Table2[[#This Row],[订单实际总公里数]]*2.9)/0.3</f>
        <v>347.36666666666662</v>
      </c>
      <c r="M227" s="14">
        <f>Table2[[#This Row],[车费收入]]/Table2[[#This Row],[完成订单数]]</f>
        <v>50.193333333333335</v>
      </c>
      <c r="N227">
        <f>IF(AND(Table2[[#This Row],[平均星级]]&gt;4.7,Table2[[#This Row],[在线时长]]&gt;6),60,0)</f>
        <v>60</v>
      </c>
      <c r="O227">
        <f>IF(AND(Table2[[#This Row],[平均星级]]&gt;4.7,Table2[[#This Row],[完成订单数]]&gt;5),5*Table2[[#This Row],[完成订单数]],0)</f>
        <v>75</v>
      </c>
      <c r="P227" s="12">
        <f>Table2[[#This Row],[车费收入]]/Table2[[#This Row],[在线时长]]</f>
        <v>60.619967793880839</v>
      </c>
      <c r="Q227" s="12">
        <f>IF(AND(Table2[[#This Row],[应答率]]&gt;=0.85,Table2[[#This Row],[完成订单数]]&gt;=10,Table2[[#This Row],[平均星级]]&gt;=4.8),1,0)</f>
        <v>0</v>
      </c>
    </row>
    <row r="228" spans="1:17" x14ac:dyDescent="0.15">
      <c r="A228" t="s">
        <v>30</v>
      </c>
      <c r="B228">
        <v>285</v>
      </c>
      <c r="C228">
        <v>5</v>
      </c>
      <c r="D228">
        <v>5.5833000000000004</v>
      </c>
      <c r="E228">
        <v>48</v>
      </c>
      <c r="F228">
        <v>15</v>
      </c>
      <c r="G228">
        <v>12</v>
      </c>
      <c r="H228" s="13">
        <f>Table2[[#This Row],[完成订单数]]/Table2[[#This Row],[成功抢单数]]</f>
        <v>0.8</v>
      </c>
      <c r="I228">
        <v>54.099999999999902</v>
      </c>
      <c r="J228">
        <v>341</v>
      </c>
      <c r="K228" s="14">
        <f>Table2[[#This Row],[订单实际总公里数]]/Table2[[#This Row],[完成订单数]]</f>
        <v>4.5083333333333249</v>
      </c>
      <c r="L228" s="12">
        <f>(Table2[[#This Row],[车费收入]]-15*Table2[[#This Row],[完成订单数]]-Table2[[#This Row],[订单实际总公里数]]*2.9)/0.3</f>
        <v>13.700000000000994</v>
      </c>
      <c r="M228" s="14">
        <f>Table2[[#This Row],[车费收入]]/Table2[[#This Row],[完成订单数]]</f>
        <v>28.416666666666668</v>
      </c>
      <c r="N228">
        <f>IF(AND(Table2[[#This Row],[平均星级]]&gt;4.7,Table2[[#This Row],[在线时长]]&gt;6),60,0)</f>
        <v>0</v>
      </c>
      <c r="O228">
        <f>IF(AND(Table2[[#This Row],[平均星级]]&gt;4.7,Table2[[#This Row],[完成订单数]]&gt;5),5*Table2[[#This Row],[完成订单数]],0)</f>
        <v>60</v>
      </c>
      <c r="P228" s="12">
        <f>Table2[[#This Row],[车费收入]]/Table2[[#This Row],[在线时长]]</f>
        <v>61.074991492486518</v>
      </c>
      <c r="Q228" s="12">
        <f>IF(AND(Table2[[#This Row],[应答率]]&gt;=0.85,Table2[[#This Row],[完成订单数]]&gt;=10,Table2[[#This Row],[平均星级]]&gt;=4.8),1,0)</f>
        <v>0</v>
      </c>
    </row>
    <row r="229" spans="1:17" x14ac:dyDescent="0.15">
      <c r="A229" t="s">
        <v>30</v>
      </c>
      <c r="B229">
        <v>255</v>
      </c>
      <c r="C229">
        <v>5</v>
      </c>
      <c r="D229">
        <v>9.75</v>
      </c>
      <c r="E229">
        <v>48</v>
      </c>
      <c r="F229">
        <v>13</v>
      </c>
      <c r="G229">
        <v>12</v>
      </c>
      <c r="H229" s="13">
        <f>Table2[[#This Row],[完成订单数]]/Table2[[#This Row],[成功抢单数]]</f>
        <v>0.92307692307692313</v>
      </c>
      <c r="I229">
        <v>116.7</v>
      </c>
      <c r="J229">
        <v>600.4</v>
      </c>
      <c r="K229" s="14">
        <f>Table2[[#This Row],[订单实际总公里数]]/Table2[[#This Row],[完成订单数]]</f>
        <v>9.7249999999999996</v>
      </c>
      <c r="L229" s="12">
        <f>(Table2[[#This Row],[车费收入]]-15*Table2[[#This Row],[完成订单数]]-Table2[[#This Row],[订单实际总公里数]]*2.9)/0.3</f>
        <v>273.23333333333323</v>
      </c>
      <c r="M229" s="14">
        <f>Table2[[#This Row],[车费收入]]/Table2[[#This Row],[完成订单数]]</f>
        <v>50.033333333333331</v>
      </c>
      <c r="N229">
        <f>IF(AND(Table2[[#This Row],[平均星级]]&gt;4.7,Table2[[#This Row],[在线时长]]&gt;6),60,0)</f>
        <v>60</v>
      </c>
      <c r="O229">
        <f>IF(AND(Table2[[#This Row],[平均星级]]&gt;4.7,Table2[[#This Row],[完成订单数]]&gt;5),5*Table2[[#This Row],[完成订单数]],0)</f>
        <v>60</v>
      </c>
      <c r="P229" s="12">
        <f>Table2[[#This Row],[车费收入]]/Table2[[#This Row],[在线时长]]</f>
        <v>61.579487179487174</v>
      </c>
      <c r="Q229" s="12">
        <f>IF(AND(Table2[[#This Row],[应答率]]&gt;=0.85,Table2[[#This Row],[完成订单数]]&gt;=10,Table2[[#This Row],[平均星级]]&gt;=4.8),1,0)</f>
        <v>1</v>
      </c>
    </row>
    <row r="230" spans="1:17" x14ac:dyDescent="0.15">
      <c r="A230" t="s">
        <v>30</v>
      </c>
      <c r="B230">
        <v>231</v>
      </c>
      <c r="C230">
        <v>5</v>
      </c>
      <c r="D230">
        <v>12.416700000000001</v>
      </c>
      <c r="E230">
        <v>47</v>
      </c>
      <c r="F230">
        <v>15</v>
      </c>
      <c r="G230">
        <v>15</v>
      </c>
      <c r="H230" s="13">
        <f>Table2[[#This Row],[完成订单数]]/Table2[[#This Row],[成功抢单数]]</f>
        <v>1</v>
      </c>
      <c r="I230">
        <v>149.6</v>
      </c>
      <c r="J230">
        <v>769.49999999999898</v>
      </c>
      <c r="K230" s="14">
        <f>Table2[[#This Row],[订单实际总公里数]]/Table2[[#This Row],[完成订单数]]</f>
        <v>9.9733333333333327</v>
      </c>
      <c r="L230" s="12">
        <f>(Table2[[#This Row],[车费收入]]-15*Table2[[#This Row],[完成订单数]]-Table2[[#This Row],[订单实际总公里数]]*2.9)/0.3</f>
        <v>368.86666666666338</v>
      </c>
      <c r="M230" s="14">
        <f>Table2[[#This Row],[车费收入]]/Table2[[#This Row],[完成订单数]]</f>
        <v>51.299999999999933</v>
      </c>
      <c r="N230">
        <f>IF(AND(Table2[[#This Row],[平均星级]]&gt;4.7,Table2[[#This Row],[在线时长]]&gt;6),60,0)</f>
        <v>60</v>
      </c>
      <c r="O230">
        <f>IF(AND(Table2[[#This Row],[平均星级]]&gt;4.7,Table2[[#This Row],[完成订单数]]&gt;5),5*Table2[[#This Row],[完成订单数]],0)</f>
        <v>75</v>
      </c>
      <c r="P230" s="12">
        <f>Table2[[#This Row],[车费收入]]/Table2[[#This Row],[在线时长]]</f>
        <v>61.972987991978457</v>
      </c>
      <c r="Q230" s="12">
        <f>IF(AND(Table2[[#This Row],[应答率]]&gt;=0.85,Table2[[#This Row],[完成订单数]]&gt;=10,Table2[[#This Row],[平均星级]]&gt;=4.8),1,0)</f>
        <v>1</v>
      </c>
    </row>
    <row r="231" spans="1:17" x14ac:dyDescent="0.15">
      <c r="A231" t="s">
        <v>30</v>
      </c>
      <c r="B231">
        <v>122</v>
      </c>
      <c r="C231">
        <v>5</v>
      </c>
      <c r="D231">
        <v>5.58</v>
      </c>
      <c r="E231">
        <v>65</v>
      </c>
      <c r="F231">
        <v>12</v>
      </c>
      <c r="G231">
        <v>10</v>
      </c>
      <c r="H231" s="13">
        <f>Table2[[#This Row],[完成订单数]]/Table2[[#This Row],[成功抢单数]]</f>
        <v>0.83333333333333337</v>
      </c>
      <c r="I231">
        <v>66.5</v>
      </c>
      <c r="J231">
        <v>345.9</v>
      </c>
      <c r="K231" s="14">
        <f>Table2[[#This Row],[订单实际总公里数]]/Table2[[#This Row],[完成订单数]]</f>
        <v>6.65</v>
      </c>
      <c r="L231" s="12">
        <f>(Table2[[#This Row],[车费收入]]-15*Table2[[#This Row],[完成订单数]]-Table2[[#This Row],[订单实际总公里数]]*2.9)/0.3</f>
        <v>10.166666666666611</v>
      </c>
      <c r="M231" s="14">
        <f>Table2[[#This Row],[车费收入]]/Table2[[#This Row],[完成订单数]]</f>
        <v>34.589999999999996</v>
      </c>
      <c r="N231">
        <f>IF(AND(Table2[[#This Row],[平均星级]]&gt;4.7,Table2[[#This Row],[在线时长]]&gt;6),60,0)</f>
        <v>0</v>
      </c>
      <c r="O231">
        <f>IF(AND(Table2[[#This Row],[平均星级]]&gt;4.7,Table2[[#This Row],[完成订单数]]&gt;5),5*Table2[[#This Row],[完成订单数]],0)</f>
        <v>50</v>
      </c>
      <c r="P231" s="12">
        <f>Table2[[#This Row],[车费收入]]/Table2[[#This Row],[在线时长]]</f>
        <v>61.989247311827953</v>
      </c>
      <c r="Q231" s="12">
        <f>IF(AND(Table2[[#This Row],[应答率]]&gt;=0.85,Table2[[#This Row],[完成订单数]]&gt;=10,Table2[[#This Row],[平均星级]]&gt;=4.8),1,0)</f>
        <v>0</v>
      </c>
    </row>
    <row r="232" spans="1:17" x14ac:dyDescent="0.15">
      <c r="A232" t="s">
        <v>30</v>
      </c>
      <c r="B232">
        <v>217</v>
      </c>
      <c r="C232">
        <v>5</v>
      </c>
      <c r="D232">
        <v>12.25</v>
      </c>
      <c r="E232">
        <v>72</v>
      </c>
      <c r="F232">
        <v>18</v>
      </c>
      <c r="G232">
        <v>16</v>
      </c>
      <c r="H232" s="13">
        <f>Table2[[#This Row],[完成订单数]]/Table2[[#This Row],[成功抢单数]]</f>
        <v>0.88888888888888884</v>
      </c>
      <c r="I232">
        <v>140.9</v>
      </c>
      <c r="J232">
        <v>760.49999999999898</v>
      </c>
      <c r="K232" s="14">
        <f>Table2[[#This Row],[订单实际总公里数]]/Table2[[#This Row],[完成订单数]]</f>
        <v>8.8062500000000004</v>
      </c>
      <c r="L232" s="12">
        <f>(Table2[[#This Row],[车费收入]]-15*Table2[[#This Row],[完成订单数]]-Table2[[#This Row],[订单实际总公里数]]*2.9)/0.3</f>
        <v>372.96666666666323</v>
      </c>
      <c r="M232" s="14">
        <f>Table2[[#This Row],[车费收入]]/Table2[[#This Row],[完成订单数]]</f>
        <v>47.531249999999936</v>
      </c>
      <c r="N232">
        <f>IF(AND(Table2[[#This Row],[平均星级]]&gt;4.7,Table2[[#This Row],[在线时长]]&gt;6),60,0)</f>
        <v>60</v>
      </c>
      <c r="O232">
        <f>IF(AND(Table2[[#This Row],[平均星级]]&gt;4.7,Table2[[#This Row],[完成订单数]]&gt;5),5*Table2[[#This Row],[完成订单数]],0)</f>
        <v>80</v>
      </c>
      <c r="P232" s="12">
        <f>Table2[[#This Row],[车费收入]]/Table2[[#This Row],[在线时长]]</f>
        <v>62.081632653061142</v>
      </c>
      <c r="Q232" s="12">
        <f>IF(AND(Table2[[#This Row],[应答率]]&gt;=0.85,Table2[[#This Row],[完成订单数]]&gt;=10,Table2[[#This Row],[平均星级]]&gt;=4.8),1,0)</f>
        <v>1</v>
      </c>
    </row>
    <row r="233" spans="1:17" x14ac:dyDescent="0.15">
      <c r="A233" t="s">
        <v>30</v>
      </c>
      <c r="B233">
        <v>83</v>
      </c>
      <c r="C233">
        <v>5</v>
      </c>
      <c r="D233">
        <v>14.75</v>
      </c>
      <c r="E233">
        <v>69</v>
      </c>
      <c r="F233">
        <v>16</v>
      </c>
      <c r="G233">
        <v>14</v>
      </c>
      <c r="H233" s="13">
        <f>Table2[[#This Row],[完成订单数]]/Table2[[#This Row],[成功抢单数]]</f>
        <v>0.875</v>
      </c>
      <c r="I233">
        <v>194.2</v>
      </c>
      <c r="J233">
        <v>930.39999999999895</v>
      </c>
      <c r="K233" s="14">
        <f>Table2[[#This Row],[订单实际总公里数]]/Table2[[#This Row],[完成订单数]]</f>
        <v>13.87142857142857</v>
      </c>
      <c r="L233" s="12">
        <f>(Table2[[#This Row],[车费收入]]-15*Table2[[#This Row],[完成订单数]]-Table2[[#This Row],[订单实际总公里数]]*2.9)/0.3</f>
        <v>524.06666666666342</v>
      </c>
      <c r="M233" s="14">
        <f>Table2[[#This Row],[车费收入]]/Table2[[#This Row],[完成订单数]]</f>
        <v>66.457142857142784</v>
      </c>
      <c r="N233">
        <f>IF(AND(Table2[[#This Row],[平均星级]]&gt;4.7,Table2[[#This Row],[在线时长]]&gt;6),60,0)</f>
        <v>60</v>
      </c>
      <c r="O233">
        <f>IF(AND(Table2[[#This Row],[平均星级]]&gt;4.7,Table2[[#This Row],[完成订单数]]&gt;5),5*Table2[[#This Row],[完成订单数]],0)</f>
        <v>70</v>
      </c>
      <c r="P233" s="12">
        <f>Table2[[#This Row],[车费收入]]/Table2[[#This Row],[在线时长]]</f>
        <v>63.077966101694841</v>
      </c>
      <c r="Q233" s="12">
        <f>IF(AND(Table2[[#This Row],[应答率]]&gt;=0.85,Table2[[#This Row],[完成订单数]]&gt;=10,Table2[[#This Row],[平均星级]]&gt;=4.8),1,0)</f>
        <v>1</v>
      </c>
    </row>
    <row r="234" spans="1:17" x14ac:dyDescent="0.15">
      <c r="A234" t="s">
        <v>30</v>
      </c>
      <c r="B234">
        <v>117</v>
      </c>
      <c r="C234">
        <v>4.9000000000000004</v>
      </c>
      <c r="D234">
        <v>12.08</v>
      </c>
      <c r="E234">
        <v>104</v>
      </c>
      <c r="F234">
        <v>15</v>
      </c>
      <c r="G234">
        <v>14</v>
      </c>
      <c r="H234" s="13">
        <f>Table2[[#This Row],[完成订单数]]/Table2[[#This Row],[成功抢单数]]</f>
        <v>0.93333333333333335</v>
      </c>
      <c r="I234">
        <v>148</v>
      </c>
      <c r="J234">
        <v>777.4</v>
      </c>
      <c r="K234" s="14">
        <f>Table2[[#This Row],[订单实际总公里数]]/Table2[[#This Row],[完成订单数]]</f>
        <v>10.571428571428571</v>
      </c>
      <c r="L234" s="12">
        <f>(Table2[[#This Row],[车费收入]]-15*Table2[[#This Row],[完成订单数]]-Table2[[#This Row],[订单实际总公里数]]*2.9)/0.3</f>
        <v>460.66666666666663</v>
      </c>
      <c r="M234" s="14">
        <f>Table2[[#This Row],[车费收入]]/Table2[[#This Row],[完成订单数]]</f>
        <v>55.528571428571425</v>
      </c>
      <c r="N234">
        <f>IF(AND(Table2[[#This Row],[平均星级]]&gt;4.7,Table2[[#This Row],[在线时长]]&gt;6),60,0)</f>
        <v>60</v>
      </c>
      <c r="O234">
        <f>IF(AND(Table2[[#This Row],[平均星级]]&gt;4.7,Table2[[#This Row],[完成订单数]]&gt;5),5*Table2[[#This Row],[完成订单数]],0)</f>
        <v>70</v>
      </c>
      <c r="P234" s="12">
        <f>Table2[[#This Row],[车费收入]]/Table2[[#This Row],[在线时长]]</f>
        <v>64.354304635761594</v>
      </c>
      <c r="Q234" s="12">
        <f>IF(AND(Table2[[#This Row],[应答率]]&gt;=0.85,Table2[[#This Row],[完成订单数]]&gt;=10,Table2[[#This Row],[平均星级]]&gt;=4.8),1,0)</f>
        <v>1</v>
      </c>
    </row>
    <row r="235" spans="1:17" x14ac:dyDescent="0.15">
      <c r="A235" t="s">
        <v>30</v>
      </c>
      <c r="B235">
        <v>250</v>
      </c>
      <c r="C235">
        <v>5</v>
      </c>
      <c r="D235">
        <v>4.5833000000000004</v>
      </c>
      <c r="E235">
        <v>10</v>
      </c>
      <c r="F235">
        <v>6</v>
      </c>
      <c r="G235">
        <v>5</v>
      </c>
      <c r="H235" s="13">
        <f>Table2[[#This Row],[完成订单数]]/Table2[[#This Row],[成功抢单数]]</f>
        <v>0.83333333333333337</v>
      </c>
      <c r="I235">
        <v>54.899999999999899</v>
      </c>
      <c r="J235">
        <v>295.60000000000002</v>
      </c>
      <c r="K235" s="14">
        <f>Table2[[#This Row],[订单实际总公里数]]/Table2[[#This Row],[完成订单数]]</f>
        <v>10.979999999999979</v>
      </c>
      <c r="L235" s="12">
        <f>(Table2[[#This Row],[车费收入]]-15*Table2[[#This Row],[完成订单数]]-Table2[[#This Row],[订单实际总公里数]]*2.9)/0.3</f>
        <v>204.63333333333443</v>
      </c>
      <c r="M235" s="14">
        <f>Table2[[#This Row],[车费收入]]/Table2[[#This Row],[完成订单数]]</f>
        <v>59.120000000000005</v>
      </c>
      <c r="N235">
        <f>IF(AND(Table2[[#This Row],[平均星级]]&gt;4.7,Table2[[#This Row],[在线时长]]&gt;6),60,0)</f>
        <v>0</v>
      </c>
      <c r="O235">
        <f>IF(AND(Table2[[#This Row],[平均星级]]&gt;4.7,Table2[[#This Row],[完成订单数]]&gt;5),5*Table2[[#This Row],[完成订单数]],0)</f>
        <v>0</v>
      </c>
      <c r="P235" s="12">
        <f>Table2[[#This Row],[车费收入]]/Table2[[#This Row],[在线时长]]</f>
        <v>64.495014509196437</v>
      </c>
      <c r="Q235" s="12">
        <f>IF(AND(Table2[[#This Row],[应答率]]&gt;=0.85,Table2[[#This Row],[完成订单数]]&gt;=10,Table2[[#This Row],[平均星级]]&gt;=4.8),1,0)</f>
        <v>0</v>
      </c>
    </row>
    <row r="236" spans="1:17" x14ac:dyDescent="0.15">
      <c r="A236" t="s">
        <v>30</v>
      </c>
      <c r="B236">
        <v>121</v>
      </c>
      <c r="C236">
        <v>4.5999999999999996</v>
      </c>
      <c r="D236">
        <v>7.25</v>
      </c>
      <c r="E236">
        <v>72</v>
      </c>
      <c r="F236">
        <v>13</v>
      </c>
      <c r="G236">
        <v>9</v>
      </c>
      <c r="H236" s="13">
        <f>Table2[[#This Row],[完成订单数]]/Table2[[#This Row],[成功抢单数]]</f>
        <v>0.69230769230769229</v>
      </c>
      <c r="I236">
        <v>93.699999999999903</v>
      </c>
      <c r="J236">
        <v>470</v>
      </c>
      <c r="K236" s="14">
        <f>Table2[[#This Row],[订单实际总公里数]]/Table2[[#This Row],[完成订单数]]</f>
        <v>10.411111111111101</v>
      </c>
      <c r="L236" s="12">
        <f>(Table2[[#This Row],[车费收入]]-15*Table2[[#This Row],[完成订单数]]-Table2[[#This Row],[订单实际总公里数]]*2.9)/0.3</f>
        <v>210.90000000000089</v>
      </c>
      <c r="M236" s="14">
        <f>Table2[[#This Row],[车费收入]]/Table2[[#This Row],[完成订单数]]</f>
        <v>52.222222222222221</v>
      </c>
      <c r="N236">
        <f>IF(AND(Table2[[#This Row],[平均星级]]&gt;4.7,Table2[[#This Row],[在线时长]]&gt;6),60,0)</f>
        <v>0</v>
      </c>
      <c r="O236">
        <f>IF(AND(Table2[[#This Row],[平均星级]]&gt;4.7,Table2[[#This Row],[完成订单数]]&gt;5),5*Table2[[#This Row],[完成订单数]],0)</f>
        <v>0</v>
      </c>
      <c r="P236" s="12">
        <f>Table2[[#This Row],[车费收入]]/Table2[[#This Row],[在线时长]]</f>
        <v>64.827586206896555</v>
      </c>
      <c r="Q236" s="12">
        <f>IF(AND(Table2[[#This Row],[应答率]]&gt;=0.85,Table2[[#This Row],[完成订单数]]&gt;=10,Table2[[#This Row],[平均星级]]&gt;=4.8),1,0)</f>
        <v>0</v>
      </c>
    </row>
    <row r="237" spans="1:17" x14ac:dyDescent="0.15">
      <c r="A237" t="s">
        <v>30</v>
      </c>
      <c r="B237">
        <v>125</v>
      </c>
      <c r="C237">
        <v>5</v>
      </c>
      <c r="D237">
        <v>9.33</v>
      </c>
      <c r="E237">
        <v>102</v>
      </c>
      <c r="F237">
        <v>11</v>
      </c>
      <c r="G237">
        <v>11</v>
      </c>
      <c r="H237" s="13">
        <f>Table2[[#This Row],[完成订单数]]/Table2[[#This Row],[成功抢单数]]</f>
        <v>1</v>
      </c>
      <c r="I237">
        <v>92.4</v>
      </c>
      <c r="J237">
        <v>607.6</v>
      </c>
      <c r="K237" s="14">
        <f>Table2[[#This Row],[订单实际总公里数]]/Table2[[#This Row],[完成订单数]]</f>
        <v>8.4</v>
      </c>
      <c r="L237" s="12">
        <f>(Table2[[#This Row],[车费收入]]-15*Table2[[#This Row],[完成订单数]]-Table2[[#This Row],[订单实际总公里数]]*2.9)/0.3</f>
        <v>582.13333333333333</v>
      </c>
      <c r="M237" s="14">
        <f>Table2[[#This Row],[车费收入]]/Table2[[#This Row],[完成订单数]]</f>
        <v>55.236363636363642</v>
      </c>
      <c r="N237">
        <f>IF(AND(Table2[[#This Row],[平均星级]]&gt;4.7,Table2[[#This Row],[在线时长]]&gt;6),60,0)</f>
        <v>60</v>
      </c>
      <c r="O237">
        <f>IF(AND(Table2[[#This Row],[平均星级]]&gt;4.7,Table2[[#This Row],[完成订单数]]&gt;5),5*Table2[[#This Row],[完成订单数]],0)</f>
        <v>55</v>
      </c>
      <c r="P237" s="12">
        <f>Table2[[#This Row],[车费收入]]/Table2[[#This Row],[在线时长]]</f>
        <v>65.123258306538048</v>
      </c>
      <c r="Q237" s="12">
        <f>IF(AND(Table2[[#This Row],[应答率]]&gt;=0.85,Table2[[#This Row],[完成订单数]]&gt;=10,Table2[[#This Row],[平均星级]]&gt;=4.8),1,0)</f>
        <v>1</v>
      </c>
    </row>
    <row r="238" spans="1:17" x14ac:dyDescent="0.15">
      <c r="A238" t="s">
        <v>30</v>
      </c>
      <c r="B238">
        <v>162</v>
      </c>
      <c r="C238">
        <v>4.9000000000000004</v>
      </c>
      <c r="D238">
        <v>2.75</v>
      </c>
      <c r="E238">
        <v>7</v>
      </c>
      <c r="F238">
        <v>3</v>
      </c>
      <c r="G238">
        <v>3</v>
      </c>
      <c r="H238" s="13">
        <f>Table2[[#This Row],[完成订单数]]/Table2[[#This Row],[成功抢单数]]</f>
        <v>1</v>
      </c>
      <c r="I238">
        <v>37.4</v>
      </c>
      <c r="J238">
        <v>180.3</v>
      </c>
      <c r="K238" s="14">
        <f>Table2[[#This Row],[订单实际总公里数]]/Table2[[#This Row],[完成订单数]]</f>
        <v>12.466666666666667</v>
      </c>
      <c r="L238" s="12">
        <f>(Table2[[#This Row],[车费收入]]-15*Table2[[#This Row],[完成订单数]]-Table2[[#This Row],[订单实际总公里数]]*2.9)/0.3</f>
        <v>89.466666666666725</v>
      </c>
      <c r="M238" s="14">
        <f>Table2[[#This Row],[车费收入]]/Table2[[#This Row],[完成订单数]]</f>
        <v>60.1</v>
      </c>
      <c r="N238">
        <f>IF(AND(Table2[[#This Row],[平均星级]]&gt;4.7,Table2[[#This Row],[在线时长]]&gt;6),60,0)</f>
        <v>0</v>
      </c>
      <c r="O238">
        <f>IF(AND(Table2[[#This Row],[平均星级]]&gt;4.7,Table2[[#This Row],[完成订单数]]&gt;5),5*Table2[[#This Row],[完成订单数]],0)</f>
        <v>0</v>
      </c>
      <c r="P238" s="12">
        <f>Table2[[#This Row],[车费收入]]/Table2[[#This Row],[在线时长]]</f>
        <v>65.563636363636363</v>
      </c>
      <c r="Q238" s="12">
        <f>IF(AND(Table2[[#This Row],[应答率]]&gt;=0.85,Table2[[#This Row],[完成订单数]]&gt;=10,Table2[[#This Row],[平均星级]]&gt;=4.8),1,0)</f>
        <v>0</v>
      </c>
    </row>
    <row r="239" spans="1:17" x14ac:dyDescent="0.15">
      <c r="A239" t="s">
        <v>30</v>
      </c>
      <c r="B239">
        <v>208</v>
      </c>
      <c r="C239">
        <v>5</v>
      </c>
      <c r="D239">
        <v>6.4166999999999996</v>
      </c>
      <c r="E239">
        <v>13</v>
      </c>
      <c r="F239">
        <v>11</v>
      </c>
      <c r="G239">
        <v>11</v>
      </c>
      <c r="H239" s="13">
        <f>Table2[[#This Row],[完成订单数]]/Table2[[#This Row],[成功抢单数]]</f>
        <v>1</v>
      </c>
      <c r="I239">
        <v>67.5</v>
      </c>
      <c r="J239">
        <v>421.4</v>
      </c>
      <c r="K239" s="14">
        <f>Table2[[#This Row],[订单实际总公里数]]/Table2[[#This Row],[完成订单数]]</f>
        <v>6.1363636363636367</v>
      </c>
      <c r="L239" s="12">
        <f>(Table2[[#This Row],[车费收入]]-15*Table2[[#This Row],[完成订单数]]-Table2[[#This Row],[订单实际总公里数]]*2.9)/0.3</f>
        <v>202.1666666666666</v>
      </c>
      <c r="M239" s="14">
        <f>Table2[[#This Row],[车费收入]]/Table2[[#This Row],[完成订单数]]</f>
        <v>38.309090909090905</v>
      </c>
      <c r="N239">
        <f>IF(AND(Table2[[#This Row],[平均星级]]&gt;4.7,Table2[[#This Row],[在线时长]]&gt;6),60,0)</f>
        <v>60</v>
      </c>
      <c r="O239">
        <f>IF(AND(Table2[[#This Row],[平均星级]]&gt;4.7,Table2[[#This Row],[完成订单数]]&gt;5),5*Table2[[#This Row],[完成订单数]],0)</f>
        <v>55</v>
      </c>
      <c r="P239" s="12">
        <f>Table2[[#This Row],[车费收入]]/Table2[[#This Row],[在线时长]]</f>
        <v>65.672386117474716</v>
      </c>
      <c r="Q239" s="12">
        <f>IF(AND(Table2[[#This Row],[应答率]]&gt;=0.85,Table2[[#This Row],[完成订单数]]&gt;=10,Table2[[#This Row],[平均星级]]&gt;=4.8),1,0)</f>
        <v>1</v>
      </c>
    </row>
    <row r="240" spans="1:17" x14ac:dyDescent="0.15">
      <c r="A240" t="s">
        <v>30</v>
      </c>
      <c r="B240">
        <v>264</v>
      </c>
      <c r="C240">
        <v>4.9000000000000004</v>
      </c>
      <c r="D240">
        <v>4</v>
      </c>
      <c r="E240">
        <v>10</v>
      </c>
      <c r="F240">
        <v>7</v>
      </c>
      <c r="G240">
        <v>4</v>
      </c>
      <c r="H240" s="13">
        <f>Table2[[#This Row],[完成订单数]]/Table2[[#This Row],[成功抢单数]]</f>
        <v>0.5714285714285714</v>
      </c>
      <c r="I240">
        <v>51.9</v>
      </c>
      <c r="J240">
        <v>263.7</v>
      </c>
      <c r="K240" s="14">
        <f>Table2[[#This Row],[订单实际总公里数]]/Table2[[#This Row],[完成订单数]]</f>
        <v>12.975</v>
      </c>
      <c r="L240" s="12">
        <f>(Table2[[#This Row],[车费收入]]-15*Table2[[#This Row],[完成订单数]]-Table2[[#This Row],[订单实际总公里数]]*2.9)/0.3</f>
        <v>177.3</v>
      </c>
      <c r="M240" s="14">
        <f>Table2[[#This Row],[车费收入]]/Table2[[#This Row],[完成订单数]]</f>
        <v>65.924999999999997</v>
      </c>
      <c r="N240">
        <f>IF(AND(Table2[[#This Row],[平均星级]]&gt;4.7,Table2[[#This Row],[在线时长]]&gt;6),60,0)</f>
        <v>0</v>
      </c>
      <c r="O240">
        <f>IF(AND(Table2[[#This Row],[平均星级]]&gt;4.7,Table2[[#This Row],[完成订单数]]&gt;5),5*Table2[[#This Row],[完成订单数]],0)</f>
        <v>0</v>
      </c>
      <c r="P240" s="12">
        <f>Table2[[#This Row],[车费收入]]/Table2[[#This Row],[在线时长]]</f>
        <v>65.924999999999997</v>
      </c>
      <c r="Q240" s="12">
        <f>IF(AND(Table2[[#This Row],[应答率]]&gt;=0.85,Table2[[#This Row],[完成订单数]]&gt;=10,Table2[[#This Row],[平均星级]]&gt;=4.8),1,0)</f>
        <v>0</v>
      </c>
    </row>
    <row r="241" spans="1:17" x14ac:dyDescent="0.15">
      <c r="A241" t="s">
        <v>30</v>
      </c>
      <c r="B241">
        <v>101</v>
      </c>
      <c r="C241">
        <v>4.9000000000000004</v>
      </c>
      <c r="D241">
        <v>14.75</v>
      </c>
      <c r="E241">
        <v>28</v>
      </c>
      <c r="F241">
        <v>16</v>
      </c>
      <c r="G241">
        <v>14</v>
      </c>
      <c r="H241" s="13">
        <f>Table2[[#This Row],[完成订单数]]/Table2[[#This Row],[成功抢单数]]</f>
        <v>0.875</v>
      </c>
      <c r="I241">
        <v>189.6</v>
      </c>
      <c r="J241">
        <v>973.1</v>
      </c>
      <c r="K241" s="14">
        <f>Table2[[#This Row],[订单实际总公里数]]/Table2[[#This Row],[完成订单数]]</f>
        <v>13.542857142857143</v>
      </c>
      <c r="L241" s="12">
        <f>(Table2[[#This Row],[车费收入]]-15*Table2[[#This Row],[完成订单数]]-Table2[[#This Row],[订单实际总公里数]]*2.9)/0.3</f>
        <v>710.86666666666702</v>
      </c>
      <c r="M241" s="14">
        <f>Table2[[#This Row],[车费收入]]/Table2[[#This Row],[完成订单数]]</f>
        <v>69.507142857142853</v>
      </c>
      <c r="N241">
        <f>IF(AND(Table2[[#This Row],[平均星级]]&gt;4.7,Table2[[#This Row],[在线时长]]&gt;6),60,0)</f>
        <v>60</v>
      </c>
      <c r="O241">
        <f>IF(AND(Table2[[#This Row],[平均星级]]&gt;4.7,Table2[[#This Row],[完成订单数]]&gt;5),5*Table2[[#This Row],[完成订单数]],0)</f>
        <v>70</v>
      </c>
      <c r="P241" s="12">
        <f>Table2[[#This Row],[车费收入]]/Table2[[#This Row],[在线时长]]</f>
        <v>65.972881355932202</v>
      </c>
      <c r="Q241" s="12">
        <f>IF(AND(Table2[[#This Row],[应答率]]&gt;=0.85,Table2[[#This Row],[完成订单数]]&gt;=10,Table2[[#This Row],[平均星级]]&gt;=4.8),1,0)</f>
        <v>1</v>
      </c>
    </row>
    <row r="242" spans="1:17" x14ac:dyDescent="0.15">
      <c r="A242" t="s">
        <v>30</v>
      </c>
      <c r="B242">
        <v>144</v>
      </c>
      <c r="C242">
        <v>4.9000000000000004</v>
      </c>
      <c r="D242">
        <v>13.666700000000001</v>
      </c>
      <c r="E242">
        <v>81</v>
      </c>
      <c r="F242">
        <v>12</v>
      </c>
      <c r="G242">
        <v>7</v>
      </c>
      <c r="H242" s="13">
        <f>Table2[[#This Row],[完成订单数]]/Table2[[#This Row],[成功抢单数]]</f>
        <v>0.58333333333333337</v>
      </c>
      <c r="I242">
        <v>201.7</v>
      </c>
      <c r="J242">
        <v>911</v>
      </c>
      <c r="K242" s="14">
        <f>Table2[[#This Row],[订单实际总公里数]]/Table2[[#This Row],[完成订单数]]</f>
        <v>28.814285714285713</v>
      </c>
      <c r="L242" s="12">
        <f>(Table2[[#This Row],[车费收入]]-15*Table2[[#This Row],[完成订单数]]-Table2[[#This Row],[订单实际总公里数]]*2.9)/0.3</f>
        <v>736.9000000000002</v>
      </c>
      <c r="M242" s="14">
        <f>Table2[[#This Row],[车费收入]]/Table2[[#This Row],[完成订单数]]</f>
        <v>130.14285714285714</v>
      </c>
      <c r="N242">
        <f>IF(AND(Table2[[#This Row],[平均星级]]&gt;4.7,Table2[[#This Row],[在线时长]]&gt;6),60,0)</f>
        <v>60</v>
      </c>
      <c r="O242">
        <f>IF(AND(Table2[[#This Row],[平均星级]]&gt;4.7,Table2[[#This Row],[完成订单数]]&gt;5),5*Table2[[#This Row],[完成订单数]],0)</f>
        <v>35</v>
      </c>
      <c r="P242" s="12">
        <f>Table2[[#This Row],[车费收入]]/Table2[[#This Row],[在线时长]]</f>
        <v>66.658374003965847</v>
      </c>
      <c r="Q242" s="12">
        <f>IF(AND(Table2[[#This Row],[应答率]]&gt;=0.85,Table2[[#This Row],[完成订单数]]&gt;=10,Table2[[#This Row],[平均星级]]&gt;=4.8),1,0)</f>
        <v>0</v>
      </c>
    </row>
    <row r="243" spans="1:17" x14ac:dyDescent="0.15">
      <c r="A243" t="s">
        <v>30</v>
      </c>
      <c r="B243">
        <v>82</v>
      </c>
      <c r="C243">
        <v>4.9000000000000004</v>
      </c>
      <c r="D243">
        <v>10.33</v>
      </c>
      <c r="E243">
        <v>85</v>
      </c>
      <c r="F243">
        <v>19</v>
      </c>
      <c r="G243">
        <v>16</v>
      </c>
      <c r="H243" s="13">
        <f>Table2[[#This Row],[完成订单数]]/Table2[[#This Row],[成功抢单数]]</f>
        <v>0.84210526315789469</v>
      </c>
      <c r="I243">
        <v>120.6</v>
      </c>
      <c r="J243">
        <v>697</v>
      </c>
      <c r="K243" s="14">
        <f>Table2[[#This Row],[订单实际总公里数]]/Table2[[#This Row],[完成订单数]]</f>
        <v>7.5374999999999996</v>
      </c>
      <c r="L243" s="12">
        <f>(Table2[[#This Row],[车费收入]]-15*Table2[[#This Row],[完成订单数]]-Table2[[#This Row],[订单实际总公里数]]*2.9)/0.3</f>
        <v>357.53333333333353</v>
      </c>
      <c r="M243" s="14">
        <f>Table2[[#This Row],[车费收入]]/Table2[[#This Row],[完成订单数]]</f>
        <v>43.5625</v>
      </c>
      <c r="N243">
        <f>IF(AND(Table2[[#This Row],[平均星级]]&gt;4.7,Table2[[#This Row],[在线时长]]&gt;6),60,0)</f>
        <v>60</v>
      </c>
      <c r="O243">
        <f>IF(AND(Table2[[#This Row],[平均星级]]&gt;4.7,Table2[[#This Row],[完成订单数]]&gt;5),5*Table2[[#This Row],[完成订单数]],0)</f>
        <v>80</v>
      </c>
      <c r="P243" s="12">
        <f>Table2[[#This Row],[车费收入]]/Table2[[#This Row],[在线时长]]</f>
        <v>67.473378509196507</v>
      </c>
      <c r="Q243" s="12">
        <f>IF(AND(Table2[[#This Row],[应答率]]&gt;=0.85,Table2[[#This Row],[完成订单数]]&gt;=10,Table2[[#This Row],[平均星级]]&gt;=4.8),1,0)</f>
        <v>0</v>
      </c>
    </row>
    <row r="244" spans="1:17" x14ac:dyDescent="0.15">
      <c r="A244" t="s">
        <v>30</v>
      </c>
      <c r="B244">
        <v>204</v>
      </c>
      <c r="C244">
        <v>5</v>
      </c>
      <c r="D244">
        <v>16.333300000000001</v>
      </c>
      <c r="E244">
        <v>93</v>
      </c>
      <c r="F244">
        <v>24</v>
      </c>
      <c r="G244">
        <v>21</v>
      </c>
      <c r="H244" s="13">
        <f>Table2[[#This Row],[完成订单数]]/Table2[[#This Row],[成功抢单数]]</f>
        <v>0.875</v>
      </c>
      <c r="I244">
        <v>196</v>
      </c>
      <c r="J244">
        <v>1111.7</v>
      </c>
      <c r="K244" s="14">
        <f>Table2[[#This Row],[订单实际总公里数]]/Table2[[#This Row],[完成订单数]]</f>
        <v>9.3333333333333339</v>
      </c>
      <c r="L244" s="12">
        <f>(Table2[[#This Row],[车费收入]]-15*Table2[[#This Row],[完成订单数]]-Table2[[#This Row],[订单实际总公里数]]*2.9)/0.3</f>
        <v>761.00000000000023</v>
      </c>
      <c r="M244" s="14">
        <f>Table2[[#This Row],[车费收入]]/Table2[[#This Row],[完成订单数]]</f>
        <v>52.938095238095244</v>
      </c>
      <c r="N244">
        <f>IF(AND(Table2[[#This Row],[平均星级]]&gt;4.7,Table2[[#This Row],[在线时长]]&gt;6),60,0)</f>
        <v>60</v>
      </c>
      <c r="O244">
        <f>IF(AND(Table2[[#This Row],[平均星级]]&gt;4.7,Table2[[#This Row],[完成订单数]]&gt;5),5*Table2[[#This Row],[完成订单数]],0)</f>
        <v>105</v>
      </c>
      <c r="P244" s="12">
        <f>Table2[[#This Row],[车费收入]]/Table2[[#This Row],[在线时长]]</f>
        <v>68.063404211028995</v>
      </c>
      <c r="Q244" s="12">
        <f>IF(AND(Table2[[#This Row],[应答率]]&gt;=0.85,Table2[[#This Row],[完成订单数]]&gt;=10,Table2[[#This Row],[平均星级]]&gt;=4.8),1,0)</f>
        <v>1</v>
      </c>
    </row>
    <row r="245" spans="1:17" x14ac:dyDescent="0.15">
      <c r="A245" t="s">
        <v>30</v>
      </c>
      <c r="B245">
        <v>219</v>
      </c>
      <c r="C245">
        <v>5</v>
      </c>
      <c r="D245">
        <v>6.3333000000000004</v>
      </c>
      <c r="E245">
        <v>55</v>
      </c>
      <c r="F245">
        <v>8</v>
      </c>
      <c r="G245">
        <v>8</v>
      </c>
      <c r="H245" s="13">
        <f>Table2[[#This Row],[完成订单数]]/Table2[[#This Row],[成功抢单数]]</f>
        <v>1</v>
      </c>
      <c r="I245">
        <v>85.5</v>
      </c>
      <c r="J245">
        <v>431.9</v>
      </c>
      <c r="K245" s="14">
        <f>Table2[[#This Row],[订单实际总公里数]]/Table2[[#This Row],[完成订单数]]</f>
        <v>10.6875</v>
      </c>
      <c r="L245" s="12">
        <f>(Table2[[#This Row],[车费收入]]-15*Table2[[#This Row],[完成订单数]]-Table2[[#This Row],[订单实际总公里数]]*2.9)/0.3</f>
        <v>213.16666666666663</v>
      </c>
      <c r="M245" s="14">
        <f>Table2[[#This Row],[车费收入]]/Table2[[#This Row],[完成订单数]]</f>
        <v>53.987499999999997</v>
      </c>
      <c r="N245">
        <f>IF(AND(Table2[[#This Row],[平均星级]]&gt;4.7,Table2[[#This Row],[在线时长]]&gt;6),60,0)</f>
        <v>60</v>
      </c>
      <c r="O245">
        <f>IF(AND(Table2[[#This Row],[平均星级]]&gt;4.7,Table2[[#This Row],[完成订单数]]&gt;5),5*Table2[[#This Row],[完成订单数]],0)</f>
        <v>40</v>
      </c>
      <c r="P245" s="12">
        <f>Table2[[#This Row],[车费收入]]/Table2[[#This Row],[在线时长]]</f>
        <v>68.195095763661911</v>
      </c>
      <c r="Q245" s="12">
        <f>IF(AND(Table2[[#This Row],[应答率]]&gt;=0.85,Table2[[#This Row],[完成订单数]]&gt;=10,Table2[[#This Row],[平均星级]]&gt;=4.8),1,0)</f>
        <v>0</v>
      </c>
    </row>
    <row r="246" spans="1:17" x14ac:dyDescent="0.15">
      <c r="A246" t="s">
        <v>30</v>
      </c>
      <c r="B246">
        <v>93</v>
      </c>
      <c r="C246">
        <v>5</v>
      </c>
      <c r="D246">
        <v>11.42</v>
      </c>
      <c r="E246">
        <v>79</v>
      </c>
      <c r="F246">
        <v>21</v>
      </c>
      <c r="G246">
        <v>18</v>
      </c>
      <c r="H246" s="13">
        <f>Table2[[#This Row],[完成订单数]]/Table2[[#This Row],[成功抢单数]]</f>
        <v>0.8571428571428571</v>
      </c>
      <c r="I246">
        <v>134</v>
      </c>
      <c r="J246">
        <v>780.4</v>
      </c>
      <c r="K246" s="14">
        <f>Table2[[#This Row],[订单实际总公里数]]/Table2[[#This Row],[完成订单数]]</f>
        <v>7.4444444444444446</v>
      </c>
      <c r="L246" s="12">
        <f>(Table2[[#This Row],[车费收入]]-15*Table2[[#This Row],[完成订单数]]-Table2[[#This Row],[订单实际总公里数]]*2.9)/0.3</f>
        <v>406.00000000000006</v>
      </c>
      <c r="M246" s="14">
        <f>Table2[[#This Row],[车费收入]]/Table2[[#This Row],[完成订单数]]</f>
        <v>43.355555555555554</v>
      </c>
      <c r="N246">
        <f>IF(AND(Table2[[#This Row],[平均星级]]&gt;4.7,Table2[[#This Row],[在线时长]]&gt;6),60,0)</f>
        <v>60</v>
      </c>
      <c r="O246">
        <f>IF(AND(Table2[[#This Row],[平均星级]]&gt;4.7,Table2[[#This Row],[完成订单数]]&gt;5),5*Table2[[#This Row],[完成订单数]],0)</f>
        <v>90</v>
      </c>
      <c r="P246" s="12">
        <f>Table2[[#This Row],[车费收入]]/Table2[[#This Row],[在线时长]]</f>
        <v>68.33625218914186</v>
      </c>
      <c r="Q246" s="12">
        <f>IF(AND(Table2[[#This Row],[应答率]]&gt;=0.85,Table2[[#This Row],[完成订单数]]&gt;=10,Table2[[#This Row],[平均星级]]&gt;=4.8),1,0)</f>
        <v>1</v>
      </c>
    </row>
    <row r="247" spans="1:17" x14ac:dyDescent="0.15">
      <c r="A247" t="s">
        <v>30</v>
      </c>
      <c r="B247">
        <v>150</v>
      </c>
      <c r="C247">
        <v>5</v>
      </c>
      <c r="D247">
        <v>9.5832999999999995</v>
      </c>
      <c r="E247">
        <v>64</v>
      </c>
      <c r="F247">
        <v>16</v>
      </c>
      <c r="G247">
        <v>11</v>
      </c>
      <c r="H247" s="13">
        <f>Table2[[#This Row],[完成订单数]]/Table2[[#This Row],[成功抢单数]]</f>
        <v>0.6875</v>
      </c>
      <c r="I247">
        <v>126.4</v>
      </c>
      <c r="J247">
        <v>655.5</v>
      </c>
      <c r="K247" s="14">
        <f>Table2[[#This Row],[订单实际总公里数]]/Table2[[#This Row],[完成订单数]]</f>
        <v>11.490909090909092</v>
      </c>
      <c r="L247" s="12">
        <f>(Table2[[#This Row],[车费收入]]-15*Table2[[#This Row],[完成订单数]]-Table2[[#This Row],[订单实际总公里数]]*2.9)/0.3</f>
        <v>413.13333333333333</v>
      </c>
      <c r="M247" s="14">
        <f>Table2[[#This Row],[车费收入]]/Table2[[#This Row],[完成订单数]]</f>
        <v>59.590909090909093</v>
      </c>
      <c r="N247">
        <f>IF(AND(Table2[[#This Row],[平均星级]]&gt;4.7,Table2[[#This Row],[在线时长]]&gt;6),60,0)</f>
        <v>60</v>
      </c>
      <c r="O247">
        <f>IF(AND(Table2[[#This Row],[平均星级]]&gt;4.7,Table2[[#This Row],[完成订单数]]&gt;5),5*Table2[[#This Row],[完成订单数]],0)</f>
        <v>55</v>
      </c>
      <c r="P247" s="12">
        <f>Table2[[#This Row],[车费收入]]/Table2[[#This Row],[在线时长]]</f>
        <v>68.40023791387101</v>
      </c>
      <c r="Q247" s="12">
        <f>IF(AND(Table2[[#This Row],[应答率]]&gt;=0.85,Table2[[#This Row],[完成订单数]]&gt;=10,Table2[[#This Row],[平均星级]]&gt;=4.8),1,0)</f>
        <v>0</v>
      </c>
    </row>
    <row r="248" spans="1:17" x14ac:dyDescent="0.15">
      <c r="A248" t="s">
        <v>30</v>
      </c>
      <c r="B248">
        <v>114</v>
      </c>
      <c r="C248">
        <v>4.9000000000000004</v>
      </c>
      <c r="D248">
        <v>13.58</v>
      </c>
      <c r="E248">
        <v>78</v>
      </c>
      <c r="F248">
        <v>20</v>
      </c>
      <c r="G248">
        <v>16</v>
      </c>
      <c r="H248" s="13">
        <f>Table2[[#This Row],[完成订单数]]/Table2[[#This Row],[成功抢单数]]</f>
        <v>0.8</v>
      </c>
      <c r="I248">
        <v>203.1</v>
      </c>
      <c r="J248">
        <v>934.3</v>
      </c>
      <c r="K248" s="14">
        <f>Table2[[#This Row],[订单实际总公里数]]/Table2[[#This Row],[完成订单数]]</f>
        <v>12.69375</v>
      </c>
      <c r="L248" s="12">
        <f>(Table2[[#This Row],[车费收入]]-15*Table2[[#This Row],[完成订单数]]-Table2[[#This Row],[订单实际总公里数]]*2.9)/0.3</f>
        <v>351.03333333333319</v>
      </c>
      <c r="M248" s="14">
        <f>Table2[[#This Row],[车费收入]]/Table2[[#This Row],[完成订单数]]</f>
        <v>58.393749999999997</v>
      </c>
      <c r="N248">
        <f>IF(AND(Table2[[#This Row],[平均星级]]&gt;4.7,Table2[[#This Row],[在线时长]]&gt;6),60,0)</f>
        <v>60</v>
      </c>
      <c r="O248">
        <f>IF(AND(Table2[[#This Row],[平均星级]]&gt;4.7,Table2[[#This Row],[完成订单数]]&gt;5),5*Table2[[#This Row],[完成订单数]],0)</f>
        <v>80</v>
      </c>
      <c r="P248" s="12">
        <f>Table2[[#This Row],[车费收入]]/Table2[[#This Row],[在线时长]]</f>
        <v>68.799705449189986</v>
      </c>
      <c r="Q248" s="12">
        <f>IF(AND(Table2[[#This Row],[应答率]]&gt;=0.85,Table2[[#This Row],[完成订单数]]&gt;=10,Table2[[#This Row],[平均星级]]&gt;=4.8),1,0)</f>
        <v>0</v>
      </c>
    </row>
    <row r="249" spans="1:17" x14ac:dyDescent="0.15">
      <c r="A249" t="s">
        <v>30</v>
      </c>
      <c r="B249">
        <v>243</v>
      </c>
      <c r="C249">
        <v>5</v>
      </c>
      <c r="D249">
        <v>10.666700000000001</v>
      </c>
      <c r="E249">
        <v>31</v>
      </c>
      <c r="F249">
        <v>21</v>
      </c>
      <c r="G249">
        <v>19</v>
      </c>
      <c r="H249" s="13">
        <f>Table2[[#This Row],[完成订单数]]/Table2[[#This Row],[成功抢单数]]</f>
        <v>0.90476190476190477</v>
      </c>
      <c r="I249">
        <v>107.69999999999899</v>
      </c>
      <c r="J249">
        <v>734.9</v>
      </c>
      <c r="K249" s="14">
        <f>Table2[[#This Row],[订单实际总公里数]]/Table2[[#This Row],[完成订单数]]</f>
        <v>5.6684210526315262</v>
      </c>
      <c r="L249" s="12">
        <f>(Table2[[#This Row],[车费收入]]-15*Table2[[#This Row],[完成订单数]]-Table2[[#This Row],[订单实际总公里数]]*2.9)/0.3</f>
        <v>458.56666666667633</v>
      </c>
      <c r="M249" s="14">
        <f>Table2[[#This Row],[车费收入]]/Table2[[#This Row],[完成订单数]]</f>
        <v>38.678947368421049</v>
      </c>
      <c r="N249">
        <f>IF(AND(Table2[[#This Row],[平均星级]]&gt;4.7,Table2[[#This Row],[在线时长]]&gt;6),60,0)</f>
        <v>60</v>
      </c>
      <c r="O249">
        <f>IF(AND(Table2[[#This Row],[平均星级]]&gt;4.7,Table2[[#This Row],[完成订单数]]&gt;5),5*Table2[[#This Row],[完成订单数]],0)</f>
        <v>95</v>
      </c>
      <c r="P249" s="12">
        <f>Table2[[#This Row],[车费收入]]/Table2[[#This Row],[在线时长]]</f>
        <v>68.896659697938432</v>
      </c>
      <c r="Q249" s="12">
        <f>IF(AND(Table2[[#This Row],[应答率]]&gt;=0.85,Table2[[#This Row],[完成订单数]]&gt;=10,Table2[[#This Row],[平均星级]]&gt;=4.8),1,0)</f>
        <v>1</v>
      </c>
    </row>
    <row r="250" spans="1:17" x14ac:dyDescent="0.15">
      <c r="A250" t="s">
        <v>30</v>
      </c>
      <c r="B250">
        <v>62</v>
      </c>
      <c r="C250">
        <v>4.9000000000000004</v>
      </c>
      <c r="D250">
        <v>13.08</v>
      </c>
      <c r="E250">
        <v>32</v>
      </c>
      <c r="F250">
        <v>18</v>
      </c>
      <c r="G250">
        <v>17</v>
      </c>
      <c r="H250" s="13">
        <f>Table2[[#This Row],[完成订单数]]/Table2[[#This Row],[成功抢单数]]</f>
        <v>0.94444444444444442</v>
      </c>
      <c r="I250">
        <v>180.5</v>
      </c>
      <c r="J250">
        <v>905.7</v>
      </c>
      <c r="K250" s="14">
        <f>Table2[[#This Row],[订单实际总公里数]]/Table2[[#This Row],[完成订单数]]</f>
        <v>10.617647058823529</v>
      </c>
      <c r="L250" s="12">
        <f>(Table2[[#This Row],[车费收入]]-15*Table2[[#This Row],[完成订单数]]-Table2[[#This Row],[订单实际总公里数]]*2.9)/0.3</f>
        <v>424.16666666666708</v>
      </c>
      <c r="M250" s="14">
        <f>Table2[[#This Row],[车费收入]]/Table2[[#This Row],[完成订单数]]</f>
        <v>53.276470588235298</v>
      </c>
      <c r="N250">
        <f>IF(AND(Table2[[#This Row],[平均星级]]&gt;4.7,Table2[[#This Row],[在线时长]]&gt;6),60,0)</f>
        <v>60</v>
      </c>
      <c r="O250">
        <f>IF(AND(Table2[[#This Row],[平均星级]]&gt;4.7,Table2[[#This Row],[完成订单数]]&gt;5),5*Table2[[#This Row],[完成订单数]],0)</f>
        <v>85</v>
      </c>
      <c r="P250" s="12">
        <f>Table2[[#This Row],[车费收入]]/Table2[[#This Row],[在线时长]]</f>
        <v>69.243119266055047</v>
      </c>
      <c r="Q250" s="12">
        <f>IF(AND(Table2[[#This Row],[应答率]]&gt;=0.85,Table2[[#This Row],[完成订单数]]&gt;=10,Table2[[#This Row],[平均星级]]&gt;=4.8),1,0)</f>
        <v>1</v>
      </c>
    </row>
    <row r="251" spans="1:17" x14ac:dyDescent="0.15">
      <c r="A251" t="s">
        <v>30</v>
      </c>
      <c r="B251">
        <v>26</v>
      </c>
      <c r="C251">
        <v>4.9000000000000004</v>
      </c>
      <c r="D251">
        <v>15.92</v>
      </c>
      <c r="E251">
        <v>78</v>
      </c>
      <c r="F251">
        <v>18</v>
      </c>
      <c r="G251">
        <v>17</v>
      </c>
      <c r="H251" s="13">
        <f>Table2[[#This Row],[完成订单数]]/Table2[[#This Row],[成功抢单数]]</f>
        <v>0.94444444444444442</v>
      </c>
      <c r="I251">
        <v>209.6</v>
      </c>
      <c r="J251">
        <v>1116.5999999999999</v>
      </c>
      <c r="K251" s="14">
        <f>Table2[[#This Row],[订单实际总公里数]]/Table2[[#This Row],[完成订单数]]</f>
        <v>12.329411764705881</v>
      </c>
      <c r="L251" s="12">
        <f>(Table2[[#This Row],[车费收入]]-15*Table2[[#This Row],[完成订单数]]-Table2[[#This Row],[订单实际总公里数]]*2.9)/0.3</f>
        <v>845.86666666666667</v>
      </c>
      <c r="M251" s="14">
        <f>Table2[[#This Row],[车费收入]]/Table2[[#This Row],[完成订单数]]</f>
        <v>65.682352941176461</v>
      </c>
      <c r="N251">
        <f>IF(AND(Table2[[#This Row],[平均星级]]&gt;4.7,Table2[[#This Row],[在线时长]]&gt;6),60,0)</f>
        <v>60</v>
      </c>
      <c r="O251">
        <f>IF(AND(Table2[[#This Row],[平均星级]]&gt;4.7,Table2[[#This Row],[完成订单数]]&gt;5),5*Table2[[#This Row],[完成订单数]],0)</f>
        <v>85</v>
      </c>
      <c r="P251" s="12">
        <f>Table2[[#This Row],[车费收入]]/Table2[[#This Row],[在线时长]]</f>
        <v>70.138190954773862</v>
      </c>
      <c r="Q251" s="12">
        <f>IF(AND(Table2[[#This Row],[应答率]]&gt;=0.85,Table2[[#This Row],[完成订单数]]&gt;=10,Table2[[#This Row],[平均星级]]&gt;=4.8),1,0)</f>
        <v>1</v>
      </c>
    </row>
    <row r="252" spans="1:17" x14ac:dyDescent="0.15">
      <c r="A252" t="s">
        <v>30</v>
      </c>
      <c r="B252">
        <v>54</v>
      </c>
      <c r="C252">
        <v>4.9000000000000004</v>
      </c>
      <c r="D252">
        <v>8.33</v>
      </c>
      <c r="E252">
        <v>53</v>
      </c>
      <c r="F252">
        <v>14</v>
      </c>
      <c r="G252">
        <v>13</v>
      </c>
      <c r="H252" s="13">
        <f>Table2[[#This Row],[完成订单数]]/Table2[[#This Row],[成功抢单数]]</f>
        <v>0.9285714285714286</v>
      </c>
      <c r="I252">
        <v>101.3</v>
      </c>
      <c r="J252">
        <v>597.79999999999995</v>
      </c>
      <c r="K252" s="14">
        <f>Table2[[#This Row],[订单实际总公里数]]/Table2[[#This Row],[完成订单数]]</f>
        <v>7.7923076923076922</v>
      </c>
      <c r="L252" s="12">
        <f>(Table2[[#This Row],[车费收入]]-15*Table2[[#This Row],[完成订单数]]-Table2[[#This Row],[订单实际总公里数]]*2.9)/0.3</f>
        <v>363.43333333333328</v>
      </c>
      <c r="M252" s="14">
        <f>Table2[[#This Row],[车费收入]]/Table2[[#This Row],[完成订单数]]</f>
        <v>45.984615384615381</v>
      </c>
      <c r="N252">
        <f>IF(AND(Table2[[#This Row],[平均星级]]&gt;4.7,Table2[[#This Row],[在线时长]]&gt;6),60,0)</f>
        <v>60</v>
      </c>
      <c r="O252">
        <f>IF(AND(Table2[[#This Row],[平均星级]]&gt;4.7,Table2[[#This Row],[完成订单数]]&gt;5),5*Table2[[#This Row],[完成订单数]],0)</f>
        <v>65</v>
      </c>
      <c r="P252" s="12">
        <f>Table2[[#This Row],[车费收入]]/Table2[[#This Row],[在线时长]]</f>
        <v>71.764705882352942</v>
      </c>
      <c r="Q252" s="12">
        <f>IF(AND(Table2[[#This Row],[应答率]]&gt;=0.85,Table2[[#This Row],[完成订单数]]&gt;=10,Table2[[#This Row],[平均星级]]&gt;=4.8),1,0)</f>
        <v>1</v>
      </c>
    </row>
    <row r="253" spans="1:17" x14ac:dyDescent="0.15">
      <c r="A253" t="s">
        <v>30</v>
      </c>
      <c r="B253">
        <v>251</v>
      </c>
      <c r="C253">
        <v>4.8</v>
      </c>
      <c r="D253">
        <v>8</v>
      </c>
      <c r="E253">
        <v>45</v>
      </c>
      <c r="F253">
        <v>12</v>
      </c>
      <c r="G253">
        <v>12</v>
      </c>
      <c r="H253" s="13">
        <f>Table2[[#This Row],[完成订单数]]/Table2[[#This Row],[成功抢单数]]</f>
        <v>1</v>
      </c>
      <c r="I253">
        <v>101.2</v>
      </c>
      <c r="J253">
        <v>577.29999999999995</v>
      </c>
      <c r="K253" s="14">
        <f>Table2[[#This Row],[订单实际总公里数]]/Table2[[#This Row],[完成订单数]]</f>
        <v>8.4333333333333336</v>
      </c>
      <c r="L253" s="12">
        <f>(Table2[[#This Row],[车费收入]]-15*Table2[[#This Row],[完成订单数]]-Table2[[#This Row],[订单实际总公里数]]*2.9)/0.3</f>
        <v>346.06666666666649</v>
      </c>
      <c r="M253" s="14">
        <f>Table2[[#This Row],[车费收入]]/Table2[[#This Row],[完成订单数]]</f>
        <v>48.108333333333327</v>
      </c>
      <c r="N253">
        <f>IF(AND(Table2[[#This Row],[平均星级]]&gt;4.7,Table2[[#This Row],[在线时长]]&gt;6),60,0)</f>
        <v>60</v>
      </c>
      <c r="O253">
        <f>IF(AND(Table2[[#This Row],[平均星级]]&gt;4.7,Table2[[#This Row],[完成订单数]]&gt;5),5*Table2[[#This Row],[完成订单数]],0)</f>
        <v>60</v>
      </c>
      <c r="P253" s="12">
        <f>Table2[[#This Row],[车费收入]]/Table2[[#This Row],[在线时长]]</f>
        <v>72.162499999999994</v>
      </c>
      <c r="Q253" s="12">
        <f>IF(AND(Table2[[#This Row],[应答率]]&gt;=0.85,Table2[[#This Row],[完成订单数]]&gt;=10,Table2[[#This Row],[平均星级]]&gt;=4.8),1,0)</f>
        <v>1</v>
      </c>
    </row>
    <row r="254" spans="1:17" x14ac:dyDescent="0.15">
      <c r="A254" t="s">
        <v>30</v>
      </c>
      <c r="B254">
        <v>133</v>
      </c>
      <c r="C254">
        <v>4.9000000000000004</v>
      </c>
      <c r="D254">
        <v>3.33</v>
      </c>
      <c r="E254">
        <v>33</v>
      </c>
      <c r="F254">
        <v>7</v>
      </c>
      <c r="G254">
        <v>7</v>
      </c>
      <c r="H254" s="13">
        <f>Table2[[#This Row],[完成订单数]]/Table2[[#This Row],[成功抢单数]]</f>
        <v>1</v>
      </c>
      <c r="I254">
        <v>37.799999999999997</v>
      </c>
      <c r="J254">
        <v>241.9</v>
      </c>
      <c r="K254" s="14">
        <f>Table2[[#This Row],[订单实际总公里数]]/Table2[[#This Row],[完成订单数]]</f>
        <v>5.3999999999999995</v>
      </c>
      <c r="L254" s="12">
        <f>(Table2[[#This Row],[车费收入]]-15*Table2[[#This Row],[完成订单数]]-Table2[[#This Row],[订单实际总公里数]]*2.9)/0.3</f>
        <v>90.933333333333394</v>
      </c>
      <c r="M254" s="14">
        <f>Table2[[#This Row],[车费收入]]/Table2[[#This Row],[完成订单数]]</f>
        <v>34.557142857142857</v>
      </c>
      <c r="N254">
        <f>IF(AND(Table2[[#This Row],[平均星级]]&gt;4.7,Table2[[#This Row],[在线时长]]&gt;6),60,0)</f>
        <v>0</v>
      </c>
      <c r="O254">
        <f>IF(AND(Table2[[#This Row],[平均星级]]&gt;4.7,Table2[[#This Row],[完成订单数]]&gt;5),5*Table2[[#This Row],[完成订单数]],0)</f>
        <v>35</v>
      </c>
      <c r="P254" s="12">
        <f>Table2[[#This Row],[车费收入]]/Table2[[#This Row],[在线时长]]</f>
        <v>72.642642642642642</v>
      </c>
      <c r="Q254" s="12">
        <f>IF(AND(Table2[[#This Row],[应答率]]&gt;=0.85,Table2[[#This Row],[完成订单数]]&gt;=10,Table2[[#This Row],[平均星级]]&gt;=4.8),1,0)</f>
        <v>0</v>
      </c>
    </row>
    <row r="255" spans="1:17" x14ac:dyDescent="0.15">
      <c r="A255" t="s">
        <v>30</v>
      </c>
      <c r="B255">
        <v>112</v>
      </c>
      <c r="C255">
        <v>4.8</v>
      </c>
      <c r="D255">
        <v>5.17</v>
      </c>
      <c r="E255">
        <v>50</v>
      </c>
      <c r="F255">
        <v>5</v>
      </c>
      <c r="G255">
        <v>4</v>
      </c>
      <c r="H255" s="13">
        <f>Table2[[#This Row],[完成订单数]]/Table2[[#This Row],[成功抢单数]]</f>
        <v>0.8</v>
      </c>
      <c r="I255">
        <v>84.6</v>
      </c>
      <c r="J255">
        <v>376.2</v>
      </c>
      <c r="K255" s="14">
        <f>Table2[[#This Row],[订单实际总公里数]]/Table2[[#This Row],[完成订单数]]</f>
        <v>21.15</v>
      </c>
      <c r="L255" s="12">
        <f>(Table2[[#This Row],[车费收入]]-15*Table2[[#This Row],[完成订单数]]-Table2[[#This Row],[订单实际总公里数]]*2.9)/0.3</f>
        <v>236.20000000000005</v>
      </c>
      <c r="M255" s="14">
        <f>Table2[[#This Row],[车费收入]]/Table2[[#This Row],[完成订单数]]</f>
        <v>94.05</v>
      </c>
      <c r="N255">
        <f>IF(AND(Table2[[#This Row],[平均星级]]&gt;4.7,Table2[[#This Row],[在线时长]]&gt;6),60,0)</f>
        <v>0</v>
      </c>
      <c r="O255">
        <f>IF(AND(Table2[[#This Row],[平均星级]]&gt;4.7,Table2[[#This Row],[完成订单数]]&gt;5),5*Table2[[#This Row],[完成订单数]],0)</f>
        <v>0</v>
      </c>
      <c r="P255" s="12">
        <f>Table2[[#This Row],[车费收入]]/Table2[[#This Row],[在线时长]]</f>
        <v>72.765957446808514</v>
      </c>
      <c r="Q255" s="12">
        <f>IF(AND(Table2[[#This Row],[应答率]]&gt;=0.85,Table2[[#This Row],[完成订单数]]&gt;=10,Table2[[#This Row],[平均星级]]&gt;=4.8),1,0)</f>
        <v>0</v>
      </c>
    </row>
    <row r="256" spans="1:17" x14ac:dyDescent="0.15">
      <c r="A256" t="s">
        <v>30</v>
      </c>
      <c r="B256">
        <v>107</v>
      </c>
      <c r="C256">
        <v>5</v>
      </c>
      <c r="D256">
        <v>3.67</v>
      </c>
      <c r="E256">
        <v>24</v>
      </c>
      <c r="F256">
        <v>9</v>
      </c>
      <c r="G256">
        <v>6</v>
      </c>
      <c r="H256" s="13">
        <f>Table2[[#This Row],[完成订单数]]/Table2[[#This Row],[成功抢单数]]</f>
        <v>0.66666666666666663</v>
      </c>
      <c r="I256">
        <v>39.599999999999902</v>
      </c>
      <c r="J256">
        <v>267.29999999999899</v>
      </c>
      <c r="K256" s="14">
        <f>Table2[[#This Row],[订单实际总公里数]]/Table2[[#This Row],[完成订单数]]</f>
        <v>6.5999999999999837</v>
      </c>
      <c r="L256" s="12">
        <f>(Table2[[#This Row],[车费收入]]-15*Table2[[#This Row],[完成订单数]]-Table2[[#This Row],[订单实际总公里数]]*2.9)/0.3</f>
        <v>208.19999999999757</v>
      </c>
      <c r="M256" s="14">
        <f>Table2[[#This Row],[车费收入]]/Table2[[#This Row],[完成订单数]]</f>
        <v>44.549999999999834</v>
      </c>
      <c r="N256">
        <f>IF(AND(Table2[[#This Row],[平均星级]]&gt;4.7,Table2[[#This Row],[在线时长]]&gt;6),60,0)</f>
        <v>0</v>
      </c>
      <c r="O256">
        <f>IF(AND(Table2[[#This Row],[平均星级]]&gt;4.7,Table2[[#This Row],[完成订单数]]&gt;5),5*Table2[[#This Row],[完成订单数]],0)</f>
        <v>30</v>
      </c>
      <c r="P256" s="12">
        <f>Table2[[#This Row],[车费收入]]/Table2[[#This Row],[在线时长]]</f>
        <v>72.833787465939778</v>
      </c>
      <c r="Q256" s="12">
        <f>IF(AND(Table2[[#This Row],[应答率]]&gt;=0.85,Table2[[#This Row],[完成订单数]]&gt;=10,Table2[[#This Row],[平均星级]]&gt;=4.8),1,0)</f>
        <v>0</v>
      </c>
    </row>
    <row r="257" spans="1:17" x14ac:dyDescent="0.15">
      <c r="A257" t="s">
        <v>30</v>
      </c>
      <c r="B257">
        <v>186</v>
      </c>
      <c r="C257">
        <v>4.9000000000000004</v>
      </c>
      <c r="D257">
        <v>9.1667000000000005</v>
      </c>
      <c r="E257">
        <v>74</v>
      </c>
      <c r="F257">
        <v>18</v>
      </c>
      <c r="G257">
        <v>18</v>
      </c>
      <c r="H257" s="13">
        <f>Table2[[#This Row],[完成订单数]]/Table2[[#This Row],[成功抢单数]]</f>
        <v>1</v>
      </c>
      <c r="I257">
        <v>116.7</v>
      </c>
      <c r="J257">
        <v>672.69999999999902</v>
      </c>
      <c r="K257" s="14">
        <f>Table2[[#This Row],[订单实际总公里数]]/Table2[[#This Row],[完成订单数]]</f>
        <v>6.4833333333333334</v>
      </c>
      <c r="L257" s="12">
        <f>(Table2[[#This Row],[车费收入]]-15*Table2[[#This Row],[完成订单数]]-Table2[[#This Row],[订单实际总公里数]]*2.9)/0.3</f>
        <v>214.23333333333005</v>
      </c>
      <c r="M257" s="14">
        <f>Table2[[#This Row],[车费收入]]/Table2[[#This Row],[完成订单数]]</f>
        <v>37.37222222222217</v>
      </c>
      <c r="N257">
        <f>IF(AND(Table2[[#This Row],[平均星级]]&gt;4.7,Table2[[#This Row],[在线时长]]&gt;6),60,0)</f>
        <v>60</v>
      </c>
      <c r="O257">
        <f>IF(AND(Table2[[#This Row],[平均星级]]&gt;4.7,Table2[[#This Row],[完成订单数]]&gt;5),5*Table2[[#This Row],[完成订单数]],0)</f>
        <v>90</v>
      </c>
      <c r="P257" s="12">
        <f>Table2[[#This Row],[车费收入]]/Table2[[#This Row],[在线时长]]</f>
        <v>73.385187690226473</v>
      </c>
      <c r="Q257" s="12">
        <f>IF(AND(Table2[[#This Row],[应答率]]&gt;=0.85,Table2[[#This Row],[完成订单数]]&gt;=10,Table2[[#This Row],[平均星级]]&gt;=4.8),1,0)</f>
        <v>1</v>
      </c>
    </row>
    <row r="258" spans="1:17" x14ac:dyDescent="0.15">
      <c r="A258" t="s">
        <v>30</v>
      </c>
      <c r="B258">
        <v>71</v>
      </c>
      <c r="C258">
        <v>5</v>
      </c>
      <c r="D258">
        <v>4.25</v>
      </c>
      <c r="E258">
        <v>25</v>
      </c>
      <c r="F258">
        <v>8</v>
      </c>
      <c r="G258">
        <v>8</v>
      </c>
      <c r="H258" s="13">
        <f>Table2[[#This Row],[完成订单数]]/Table2[[#This Row],[成功抢单数]]</f>
        <v>1</v>
      </c>
      <c r="I258">
        <v>57.3</v>
      </c>
      <c r="J258">
        <v>313.5</v>
      </c>
      <c r="K258" s="14">
        <f>Table2[[#This Row],[订单实际总公里数]]/Table2[[#This Row],[完成订单数]]</f>
        <v>7.1624999999999996</v>
      </c>
      <c r="L258" s="12">
        <f>(Table2[[#This Row],[车费收入]]-15*Table2[[#This Row],[完成订单数]]-Table2[[#This Row],[订单实际总公里数]]*2.9)/0.3</f>
        <v>91.100000000000051</v>
      </c>
      <c r="M258" s="14">
        <f>Table2[[#This Row],[车费收入]]/Table2[[#This Row],[完成订单数]]</f>
        <v>39.1875</v>
      </c>
      <c r="N258">
        <f>IF(AND(Table2[[#This Row],[平均星级]]&gt;4.7,Table2[[#This Row],[在线时长]]&gt;6),60,0)</f>
        <v>0</v>
      </c>
      <c r="O258">
        <f>IF(AND(Table2[[#This Row],[平均星级]]&gt;4.7,Table2[[#This Row],[完成订单数]]&gt;5),5*Table2[[#This Row],[完成订单数]],0)</f>
        <v>40</v>
      </c>
      <c r="P258" s="12">
        <f>Table2[[#This Row],[车费收入]]/Table2[[#This Row],[在线时长]]</f>
        <v>73.764705882352942</v>
      </c>
      <c r="Q258" s="12">
        <f>IF(AND(Table2[[#This Row],[应答率]]&gt;=0.85,Table2[[#This Row],[完成订单数]]&gt;=10,Table2[[#This Row],[平均星级]]&gt;=4.8),1,0)</f>
        <v>0</v>
      </c>
    </row>
    <row r="259" spans="1:17" x14ac:dyDescent="0.15">
      <c r="A259" t="s">
        <v>30</v>
      </c>
      <c r="B259">
        <v>137</v>
      </c>
      <c r="C259">
        <v>5</v>
      </c>
      <c r="D259">
        <v>14.333299999999999</v>
      </c>
      <c r="E259">
        <v>116</v>
      </c>
      <c r="F259">
        <v>20</v>
      </c>
      <c r="G259">
        <v>18</v>
      </c>
      <c r="H259" s="13">
        <f>Table2[[#This Row],[完成订单数]]/Table2[[#This Row],[成功抢单数]]</f>
        <v>0.9</v>
      </c>
      <c r="I259">
        <v>220.2</v>
      </c>
      <c r="J259">
        <v>1082.8</v>
      </c>
      <c r="K259" s="14">
        <f>Table2[[#This Row],[订单实际总公里数]]/Table2[[#This Row],[完成订单数]]</f>
        <v>12.233333333333333</v>
      </c>
      <c r="L259" s="12">
        <f>(Table2[[#This Row],[车费收入]]-15*Table2[[#This Row],[完成订单数]]-Table2[[#This Row],[订单实际总公里数]]*2.9)/0.3</f>
        <v>580.73333333333346</v>
      </c>
      <c r="M259" s="14">
        <f>Table2[[#This Row],[车费收入]]/Table2[[#This Row],[完成订单数]]</f>
        <v>60.155555555555551</v>
      </c>
      <c r="N259">
        <f>IF(AND(Table2[[#This Row],[平均星级]]&gt;4.7,Table2[[#This Row],[在线时长]]&gt;6),60,0)</f>
        <v>60</v>
      </c>
      <c r="O259">
        <f>IF(AND(Table2[[#This Row],[平均星级]]&gt;4.7,Table2[[#This Row],[完成订单数]]&gt;5),5*Table2[[#This Row],[完成订单数]],0)</f>
        <v>90</v>
      </c>
      <c r="P259" s="12">
        <f>Table2[[#This Row],[车费收入]]/Table2[[#This Row],[在线时长]]</f>
        <v>75.544361731073792</v>
      </c>
      <c r="Q259" s="12">
        <f>IF(AND(Table2[[#This Row],[应答率]]&gt;=0.85,Table2[[#This Row],[完成订单数]]&gt;=10,Table2[[#This Row],[平均星级]]&gt;=4.8),1,0)</f>
        <v>1</v>
      </c>
    </row>
    <row r="260" spans="1:17" x14ac:dyDescent="0.15">
      <c r="A260" t="s">
        <v>30</v>
      </c>
      <c r="B260">
        <v>32</v>
      </c>
      <c r="C260">
        <v>5</v>
      </c>
      <c r="D260">
        <v>13.5</v>
      </c>
      <c r="E260">
        <v>149</v>
      </c>
      <c r="F260">
        <v>27</v>
      </c>
      <c r="G260">
        <v>27</v>
      </c>
      <c r="H260" s="13">
        <f>Table2[[#This Row],[完成订单数]]/Table2[[#This Row],[成功抢单数]]</f>
        <v>1</v>
      </c>
      <c r="I260">
        <v>178.2</v>
      </c>
      <c r="J260">
        <v>1023.7</v>
      </c>
      <c r="K260" s="14">
        <f>Table2[[#This Row],[订单实际总公里数]]/Table2[[#This Row],[完成订单数]]</f>
        <v>6.6</v>
      </c>
      <c r="L260" s="12">
        <f>(Table2[[#This Row],[车费收入]]-15*Table2[[#This Row],[完成订单数]]-Table2[[#This Row],[订单实际总公里数]]*2.9)/0.3</f>
        <v>339.73333333333358</v>
      </c>
      <c r="M260" s="14">
        <f>Table2[[#This Row],[车费收入]]/Table2[[#This Row],[完成订单数]]</f>
        <v>37.914814814814818</v>
      </c>
      <c r="N260">
        <f>IF(AND(Table2[[#This Row],[平均星级]]&gt;4.7,Table2[[#This Row],[在线时长]]&gt;6),60,0)</f>
        <v>60</v>
      </c>
      <c r="O260">
        <f>IF(AND(Table2[[#This Row],[平均星级]]&gt;4.7,Table2[[#This Row],[完成订单数]]&gt;5),5*Table2[[#This Row],[完成订单数]],0)</f>
        <v>135</v>
      </c>
      <c r="P260" s="12">
        <f>Table2[[#This Row],[车费收入]]/Table2[[#This Row],[在线时长]]</f>
        <v>75.829629629629636</v>
      </c>
      <c r="Q260" s="12">
        <f>IF(AND(Table2[[#This Row],[应答率]]&gt;=0.85,Table2[[#This Row],[完成订单数]]&gt;=10,Table2[[#This Row],[平均星级]]&gt;=4.8),1,0)</f>
        <v>1</v>
      </c>
    </row>
    <row r="261" spans="1:17" x14ac:dyDescent="0.15">
      <c r="A261" t="s">
        <v>30</v>
      </c>
      <c r="B261">
        <v>80</v>
      </c>
      <c r="C261">
        <v>4.9000000000000004</v>
      </c>
      <c r="D261">
        <v>4.17</v>
      </c>
      <c r="E261">
        <v>31</v>
      </c>
      <c r="F261">
        <v>5</v>
      </c>
      <c r="G261">
        <v>5</v>
      </c>
      <c r="H261" s="13">
        <f>Table2[[#This Row],[完成订单数]]/Table2[[#This Row],[成功抢单数]]</f>
        <v>1</v>
      </c>
      <c r="I261">
        <v>66.400000000000006</v>
      </c>
      <c r="J261">
        <v>317.39999999999998</v>
      </c>
      <c r="K261" s="14">
        <f>Table2[[#This Row],[订单实际总公里数]]/Table2[[#This Row],[完成订单数]]</f>
        <v>13.280000000000001</v>
      </c>
      <c r="L261" s="12">
        <f>(Table2[[#This Row],[车费收入]]-15*Table2[[#This Row],[完成订单数]]-Table2[[#This Row],[订单实际总公里数]]*2.9)/0.3</f>
        <v>166.13333333333327</v>
      </c>
      <c r="M261" s="14">
        <f>Table2[[#This Row],[车费收入]]/Table2[[#This Row],[完成订单数]]</f>
        <v>63.48</v>
      </c>
      <c r="N261">
        <f>IF(AND(Table2[[#This Row],[平均星级]]&gt;4.7,Table2[[#This Row],[在线时长]]&gt;6),60,0)</f>
        <v>0</v>
      </c>
      <c r="O261">
        <f>IF(AND(Table2[[#This Row],[平均星级]]&gt;4.7,Table2[[#This Row],[完成订单数]]&gt;5),5*Table2[[#This Row],[完成订单数]],0)</f>
        <v>0</v>
      </c>
      <c r="P261" s="12">
        <f>Table2[[#This Row],[车费收入]]/Table2[[#This Row],[在线时长]]</f>
        <v>76.115107913669064</v>
      </c>
      <c r="Q261" s="12">
        <f>IF(AND(Table2[[#This Row],[应答率]]&gt;=0.85,Table2[[#This Row],[完成订单数]]&gt;=10,Table2[[#This Row],[平均星级]]&gt;=4.8),1,0)</f>
        <v>0</v>
      </c>
    </row>
    <row r="262" spans="1:17" x14ac:dyDescent="0.15">
      <c r="A262" t="s">
        <v>30</v>
      </c>
      <c r="B262">
        <v>161</v>
      </c>
      <c r="C262">
        <v>4.9000000000000004</v>
      </c>
      <c r="D262">
        <v>10.916700000000001</v>
      </c>
      <c r="E262">
        <v>99</v>
      </c>
      <c r="F262">
        <v>16</v>
      </c>
      <c r="G262">
        <v>14</v>
      </c>
      <c r="H262" s="13">
        <f>Table2[[#This Row],[完成订单数]]/Table2[[#This Row],[成功抢单数]]</f>
        <v>0.875</v>
      </c>
      <c r="I262">
        <v>174.2</v>
      </c>
      <c r="J262">
        <v>843</v>
      </c>
      <c r="K262" s="14">
        <f>Table2[[#This Row],[订单实际总公里数]]/Table2[[#This Row],[完成订单数]]</f>
        <v>12.442857142857141</v>
      </c>
      <c r="L262" s="12">
        <f>(Table2[[#This Row],[车费收入]]-15*Table2[[#This Row],[完成订单数]]-Table2[[#This Row],[订单实际总公里数]]*2.9)/0.3</f>
        <v>426.06666666666683</v>
      </c>
      <c r="M262" s="14">
        <f>Table2[[#This Row],[车费收入]]/Table2[[#This Row],[完成订单数]]</f>
        <v>60.214285714285715</v>
      </c>
      <c r="N262">
        <f>IF(AND(Table2[[#This Row],[平均星级]]&gt;4.7,Table2[[#This Row],[在线时长]]&gt;6),60,0)</f>
        <v>60</v>
      </c>
      <c r="O262">
        <f>IF(AND(Table2[[#This Row],[平均星级]]&gt;4.7,Table2[[#This Row],[完成订单数]]&gt;5),5*Table2[[#This Row],[完成订单数]],0)</f>
        <v>70</v>
      </c>
      <c r="P262" s="12">
        <f>Table2[[#This Row],[车费收入]]/Table2[[#This Row],[在线时长]]</f>
        <v>77.221138256066396</v>
      </c>
      <c r="Q262" s="12">
        <f>IF(AND(Table2[[#This Row],[应答率]]&gt;=0.85,Table2[[#This Row],[完成订单数]]&gt;=10,Table2[[#This Row],[平均星级]]&gt;=4.8),1,0)</f>
        <v>1</v>
      </c>
    </row>
    <row r="263" spans="1:17" x14ac:dyDescent="0.15">
      <c r="A263" t="s">
        <v>30</v>
      </c>
      <c r="B263">
        <v>177</v>
      </c>
      <c r="C263">
        <v>5</v>
      </c>
      <c r="D263">
        <v>6.5833000000000004</v>
      </c>
      <c r="E263">
        <v>53</v>
      </c>
      <c r="F263">
        <v>12</v>
      </c>
      <c r="G263">
        <v>9</v>
      </c>
      <c r="H263" s="13">
        <f>Table2[[#This Row],[完成订单数]]/Table2[[#This Row],[成功抢单数]]</f>
        <v>0.75</v>
      </c>
      <c r="I263">
        <v>104</v>
      </c>
      <c r="J263">
        <v>509.7</v>
      </c>
      <c r="K263" s="14">
        <f>Table2[[#This Row],[订单实际总公里数]]/Table2[[#This Row],[完成订单数]]</f>
        <v>11.555555555555555</v>
      </c>
      <c r="L263" s="12">
        <f>(Table2[[#This Row],[车费收入]]-15*Table2[[#This Row],[完成订单数]]-Table2[[#This Row],[订单实际总公里数]]*2.9)/0.3</f>
        <v>243.66666666666674</v>
      </c>
      <c r="M263" s="14">
        <f>Table2[[#This Row],[车费收入]]/Table2[[#This Row],[完成订单数]]</f>
        <v>56.633333333333333</v>
      </c>
      <c r="N263">
        <f>IF(AND(Table2[[#This Row],[平均星级]]&gt;4.7,Table2[[#This Row],[在线时长]]&gt;6),60,0)</f>
        <v>60</v>
      </c>
      <c r="O263">
        <f>IF(AND(Table2[[#This Row],[平均星级]]&gt;4.7,Table2[[#This Row],[完成订单数]]&gt;5),5*Table2[[#This Row],[完成订单数]],0)</f>
        <v>45</v>
      </c>
      <c r="P263" s="12">
        <f>Table2[[#This Row],[车费收入]]/Table2[[#This Row],[在线时长]]</f>
        <v>77.423176826211773</v>
      </c>
      <c r="Q263" s="12">
        <f>IF(AND(Table2[[#This Row],[应答率]]&gt;=0.85,Table2[[#This Row],[完成订单数]]&gt;=10,Table2[[#This Row],[平均星级]]&gt;=4.8),1,0)</f>
        <v>0</v>
      </c>
    </row>
    <row r="264" spans="1:17" x14ac:dyDescent="0.15">
      <c r="A264" t="s">
        <v>30</v>
      </c>
      <c r="B264">
        <v>104</v>
      </c>
      <c r="C264">
        <v>4.9000000000000004</v>
      </c>
      <c r="D264">
        <v>6.92</v>
      </c>
      <c r="E264">
        <v>73</v>
      </c>
      <c r="F264">
        <v>11</v>
      </c>
      <c r="G264">
        <v>10</v>
      </c>
      <c r="H264" s="13">
        <f>Table2[[#This Row],[完成订单数]]/Table2[[#This Row],[成功抢单数]]</f>
        <v>0.90909090909090906</v>
      </c>
      <c r="I264">
        <v>112.2</v>
      </c>
      <c r="J264">
        <v>538.79999999999995</v>
      </c>
      <c r="K264" s="14">
        <f>Table2[[#This Row],[订单实际总公里数]]/Table2[[#This Row],[完成订单数]]</f>
        <v>11.22</v>
      </c>
      <c r="L264" s="12">
        <f>(Table2[[#This Row],[车费收入]]-15*Table2[[#This Row],[完成订单数]]-Table2[[#This Row],[订单实际总公里数]]*2.9)/0.3</f>
        <v>211.39999999999986</v>
      </c>
      <c r="M264" s="14">
        <f>Table2[[#This Row],[车费收入]]/Table2[[#This Row],[完成订单数]]</f>
        <v>53.879999999999995</v>
      </c>
      <c r="N264">
        <f>IF(AND(Table2[[#This Row],[平均星级]]&gt;4.7,Table2[[#This Row],[在线时长]]&gt;6),60,0)</f>
        <v>60</v>
      </c>
      <c r="O264">
        <f>IF(AND(Table2[[#This Row],[平均星级]]&gt;4.7,Table2[[#This Row],[完成订单数]]&gt;5),5*Table2[[#This Row],[完成订单数]],0)</f>
        <v>50</v>
      </c>
      <c r="P264" s="12">
        <f>Table2[[#This Row],[车费收入]]/Table2[[#This Row],[在线时长]]</f>
        <v>77.861271676300575</v>
      </c>
      <c r="Q264" s="12">
        <f>IF(AND(Table2[[#This Row],[应答率]]&gt;=0.85,Table2[[#This Row],[完成订单数]]&gt;=10,Table2[[#This Row],[平均星级]]&gt;=4.8),1,0)</f>
        <v>1</v>
      </c>
    </row>
    <row r="265" spans="1:17" x14ac:dyDescent="0.15">
      <c r="A265" t="s">
        <v>30</v>
      </c>
      <c r="B265">
        <v>28</v>
      </c>
      <c r="C265">
        <v>5</v>
      </c>
      <c r="D265">
        <v>8.33</v>
      </c>
      <c r="E265">
        <v>89</v>
      </c>
      <c r="F265">
        <v>18</v>
      </c>
      <c r="G265">
        <v>17</v>
      </c>
      <c r="H265" s="13">
        <f>Table2[[#This Row],[完成订单数]]/Table2[[#This Row],[成功抢单数]]</f>
        <v>0.94444444444444442</v>
      </c>
      <c r="I265">
        <v>121</v>
      </c>
      <c r="J265">
        <v>677.3</v>
      </c>
      <c r="K265" s="14">
        <f>Table2[[#This Row],[订单实际总公里数]]/Table2[[#This Row],[完成订单数]]</f>
        <v>7.117647058823529</v>
      </c>
      <c r="L265" s="12">
        <f>(Table2[[#This Row],[车费收入]]-15*Table2[[#This Row],[完成订单数]]-Table2[[#This Row],[订单实际总公里数]]*2.9)/0.3</f>
        <v>237.99999999999994</v>
      </c>
      <c r="M265" s="14">
        <f>Table2[[#This Row],[车费收入]]/Table2[[#This Row],[完成订单数]]</f>
        <v>39.841176470588231</v>
      </c>
      <c r="N265">
        <f>IF(AND(Table2[[#This Row],[平均星级]]&gt;4.7,Table2[[#This Row],[在线时长]]&gt;6),60,0)</f>
        <v>60</v>
      </c>
      <c r="O265">
        <f>IF(AND(Table2[[#This Row],[平均星级]]&gt;4.7,Table2[[#This Row],[完成订单数]]&gt;5),5*Table2[[#This Row],[完成订单数]],0)</f>
        <v>85</v>
      </c>
      <c r="P265" s="12">
        <f>Table2[[#This Row],[车费收入]]/Table2[[#This Row],[在线时长]]</f>
        <v>81.308523409363744</v>
      </c>
      <c r="Q265" s="12">
        <f>IF(AND(Table2[[#This Row],[应答率]]&gt;=0.85,Table2[[#This Row],[完成订单数]]&gt;=10,Table2[[#This Row],[平均星级]]&gt;=4.8),1,0)</f>
        <v>1</v>
      </c>
    </row>
    <row r="266" spans="1:17" x14ac:dyDescent="0.15">
      <c r="A266" t="s">
        <v>30</v>
      </c>
      <c r="B266">
        <v>15</v>
      </c>
      <c r="C266">
        <v>5</v>
      </c>
      <c r="D266">
        <v>12.83</v>
      </c>
      <c r="E266">
        <v>104</v>
      </c>
      <c r="F266">
        <v>19</v>
      </c>
      <c r="G266">
        <v>18</v>
      </c>
      <c r="H266" s="13">
        <f>Table2[[#This Row],[完成订单数]]/Table2[[#This Row],[成功抢单数]]</f>
        <v>0.94736842105263153</v>
      </c>
      <c r="I266">
        <v>211.8</v>
      </c>
      <c r="J266">
        <v>1052.4000000000001</v>
      </c>
      <c r="K266" s="14">
        <f>Table2[[#This Row],[订单实际总公里数]]/Table2[[#This Row],[完成订单数]]</f>
        <v>11.766666666666667</v>
      </c>
      <c r="L266" s="12">
        <f>(Table2[[#This Row],[车费收入]]-15*Table2[[#This Row],[完成订单数]]-Table2[[#This Row],[订单实际总公里数]]*2.9)/0.3</f>
        <v>560.60000000000025</v>
      </c>
      <c r="M266" s="14">
        <f>Table2[[#This Row],[车费收入]]/Table2[[#This Row],[完成订单数]]</f>
        <v>58.466666666666669</v>
      </c>
      <c r="N266">
        <f>IF(AND(Table2[[#This Row],[平均星级]]&gt;4.7,Table2[[#This Row],[在线时长]]&gt;6),60,0)</f>
        <v>60</v>
      </c>
      <c r="O266">
        <f>IF(AND(Table2[[#This Row],[平均星级]]&gt;4.7,Table2[[#This Row],[完成订单数]]&gt;5),5*Table2[[#This Row],[完成订单数]],0)</f>
        <v>90</v>
      </c>
      <c r="P266" s="12">
        <f>Table2[[#This Row],[车费收入]]/Table2[[#This Row],[在线时长]]</f>
        <v>82.026500389711615</v>
      </c>
      <c r="Q266" s="12">
        <f>IF(AND(Table2[[#This Row],[应答率]]&gt;=0.85,Table2[[#This Row],[完成订单数]]&gt;=10,Table2[[#This Row],[平均星级]]&gt;=4.8),1,0)</f>
        <v>1</v>
      </c>
    </row>
    <row r="267" spans="1:17" x14ac:dyDescent="0.15">
      <c r="A267" t="s">
        <v>30</v>
      </c>
      <c r="B267">
        <v>159</v>
      </c>
      <c r="C267">
        <v>4.9000000000000004</v>
      </c>
      <c r="D267">
        <v>13.083299999999999</v>
      </c>
      <c r="E267">
        <v>59</v>
      </c>
      <c r="F267">
        <v>20</v>
      </c>
      <c r="G267">
        <v>15</v>
      </c>
      <c r="H267" s="13">
        <f>Table2[[#This Row],[完成订单数]]/Table2[[#This Row],[成功抢单数]]</f>
        <v>0.75</v>
      </c>
      <c r="I267">
        <v>251.89999999999901</v>
      </c>
      <c r="J267">
        <v>1126.4000000000001</v>
      </c>
      <c r="K267" s="14">
        <f>Table2[[#This Row],[订单实际总公里数]]/Table2[[#This Row],[完成订单数]]</f>
        <v>16.793333333333269</v>
      </c>
      <c r="L267" s="12">
        <f>(Table2[[#This Row],[车费收入]]-15*Table2[[#This Row],[完成订单数]]-Table2[[#This Row],[订单实际总公里数]]*2.9)/0.3</f>
        <v>569.63333333334322</v>
      </c>
      <c r="M267" s="14">
        <f>Table2[[#This Row],[车费收入]]/Table2[[#This Row],[完成订单数]]</f>
        <v>75.093333333333334</v>
      </c>
      <c r="N267">
        <f>IF(AND(Table2[[#This Row],[平均星级]]&gt;4.7,Table2[[#This Row],[在线时长]]&gt;6),60,0)</f>
        <v>60</v>
      </c>
      <c r="O267">
        <f>IF(AND(Table2[[#This Row],[平均星级]]&gt;4.7,Table2[[#This Row],[完成订单数]]&gt;5),5*Table2[[#This Row],[完成订单数]],0)</f>
        <v>75</v>
      </c>
      <c r="P267" s="12">
        <f>Table2[[#This Row],[车费收入]]/Table2[[#This Row],[在线时长]]</f>
        <v>86.094486864934694</v>
      </c>
      <c r="Q267" s="12">
        <f>IF(AND(Table2[[#This Row],[应答率]]&gt;=0.85,Table2[[#This Row],[完成订单数]]&gt;=10,Table2[[#This Row],[平均星级]]&gt;=4.8),1,0)</f>
        <v>0</v>
      </c>
    </row>
    <row r="268" spans="1:17" x14ac:dyDescent="0.15">
      <c r="A268" t="s">
        <v>30</v>
      </c>
      <c r="B268">
        <v>149</v>
      </c>
      <c r="C268">
        <v>4.9000000000000004</v>
      </c>
      <c r="D268">
        <v>10.5</v>
      </c>
      <c r="E268">
        <v>53</v>
      </c>
      <c r="F268">
        <v>14</v>
      </c>
      <c r="G268">
        <v>10</v>
      </c>
      <c r="H268" s="13">
        <f>Table2[[#This Row],[完成订单数]]/Table2[[#This Row],[成功抢单数]]</f>
        <v>0.7142857142857143</v>
      </c>
      <c r="I268">
        <v>192.7</v>
      </c>
      <c r="J268">
        <v>904.2</v>
      </c>
      <c r="K268" s="14">
        <f>Table2[[#This Row],[订单实际总公里数]]/Table2[[#This Row],[完成订单数]]</f>
        <v>19.27</v>
      </c>
      <c r="L268" s="12">
        <f>(Table2[[#This Row],[车费收入]]-15*Table2[[#This Row],[完成订单数]]-Table2[[#This Row],[订单实际总公里数]]*2.9)/0.3</f>
        <v>651.2333333333338</v>
      </c>
      <c r="M268" s="14">
        <f>Table2[[#This Row],[车费收入]]/Table2[[#This Row],[完成订单数]]</f>
        <v>90.42</v>
      </c>
      <c r="N268">
        <f>IF(AND(Table2[[#This Row],[平均星级]]&gt;4.7,Table2[[#This Row],[在线时长]]&gt;6),60,0)</f>
        <v>60</v>
      </c>
      <c r="O268">
        <f>IF(AND(Table2[[#This Row],[平均星级]]&gt;4.7,Table2[[#This Row],[完成订单数]]&gt;5),5*Table2[[#This Row],[完成订单数]],0)</f>
        <v>50</v>
      </c>
      <c r="P268" s="12">
        <f>Table2[[#This Row],[车费收入]]/Table2[[#This Row],[在线时长]]</f>
        <v>86.114285714285714</v>
      </c>
      <c r="Q268" s="12">
        <f>IF(AND(Table2[[#This Row],[应答率]]&gt;=0.85,Table2[[#This Row],[完成订单数]]&gt;=10,Table2[[#This Row],[平均星级]]&gt;=4.8),1,0)</f>
        <v>0</v>
      </c>
    </row>
    <row r="269" spans="1:17" x14ac:dyDescent="0.15">
      <c r="A269" t="s">
        <v>30</v>
      </c>
      <c r="B269">
        <v>1</v>
      </c>
      <c r="C269">
        <v>5</v>
      </c>
      <c r="D269">
        <v>9</v>
      </c>
      <c r="E269">
        <v>69</v>
      </c>
      <c r="F269">
        <v>16</v>
      </c>
      <c r="G269">
        <v>15</v>
      </c>
      <c r="H269" s="13">
        <f>Table2[[#This Row],[完成订单数]]/Table2[[#This Row],[成功抢单数]]</f>
        <v>0.9375</v>
      </c>
      <c r="I269">
        <v>133.4</v>
      </c>
      <c r="J269">
        <v>777.79999999999905</v>
      </c>
      <c r="K269" s="14">
        <f>Table2[[#This Row],[订单实际总公里数]]/Table2[[#This Row],[完成订单数]]</f>
        <v>8.8933333333333344</v>
      </c>
      <c r="L269" s="12">
        <f>(Table2[[#This Row],[车费收入]]-15*Table2[[#This Row],[完成订单数]]-Table2[[#This Row],[订单实际总公里数]]*2.9)/0.3</f>
        <v>553.13333333333014</v>
      </c>
      <c r="M269" s="14">
        <f>Table2[[#This Row],[车费收入]]/Table2[[#This Row],[完成订单数]]</f>
        <v>51.853333333333268</v>
      </c>
      <c r="N269">
        <f>IF(AND(Table2[[#This Row],[平均星级]]&gt;4.7,Table2[[#This Row],[在线时长]]&gt;6),60,0)</f>
        <v>60</v>
      </c>
      <c r="O269">
        <f>IF(AND(Table2[[#This Row],[平均星级]]&gt;4.7,Table2[[#This Row],[完成订单数]]&gt;5),5*Table2[[#This Row],[完成订单数]],0)</f>
        <v>75</v>
      </c>
      <c r="P269" s="12">
        <f>Table2[[#This Row],[车费收入]]/Table2[[#This Row],[在线时长]]</f>
        <v>86.422222222222118</v>
      </c>
      <c r="Q269" s="12">
        <f>IF(AND(Table2[[#This Row],[应答率]]&gt;=0.85,Table2[[#This Row],[完成订单数]]&gt;=10,Table2[[#This Row],[平均星级]]&gt;=4.8),1,0)</f>
        <v>1</v>
      </c>
    </row>
    <row r="270" spans="1:17" x14ac:dyDescent="0.15">
      <c r="A270" t="s">
        <v>30</v>
      </c>
      <c r="B270">
        <v>110</v>
      </c>
      <c r="C270">
        <v>4.7</v>
      </c>
      <c r="D270">
        <v>9.42</v>
      </c>
      <c r="E270">
        <v>70</v>
      </c>
      <c r="F270">
        <v>19</v>
      </c>
      <c r="G270">
        <v>17</v>
      </c>
      <c r="H270" s="13">
        <f>Table2[[#This Row],[完成订单数]]/Table2[[#This Row],[成功抢单数]]</f>
        <v>0.89473684210526316</v>
      </c>
      <c r="I270">
        <v>146.19999999999999</v>
      </c>
      <c r="J270">
        <v>814.8</v>
      </c>
      <c r="K270" s="14">
        <f>Table2[[#This Row],[订单实际总公里数]]/Table2[[#This Row],[完成订单数]]</f>
        <v>8.6</v>
      </c>
      <c r="L270" s="12">
        <f>(Table2[[#This Row],[车费收入]]-15*Table2[[#This Row],[完成订单数]]-Table2[[#This Row],[订单实际总公里数]]*2.9)/0.3</f>
        <v>452.73333333333335</v>
      </c>
      <c r="M270" s="14">
        <f>Table2[[#This Row],[车费收入]]/Table2[[#This Row],[完成订单数]]</f>
        <v>47.929411764705883</v>
      </c>
      <c r="N270">
        <f>IF(AND(Table2[[#This Row],[平均星级]]&gt;4.7,Table2[[#This Row],[在线时长]]&gt;6),60,0)</f>
        <v>0</v>
      </c>
      <c r="O270">
        <f>IF(AND(Table2[[#This Row],[平均星级]]&gt;4.7,Table2[[#This Row],[完成订单数]]&gt;5),5*Table2[[#This Row],[完成订单数]],0)</f>
        <v>0</v>
      </c>
      <c r="P270" s="12">
        <f>Table2[[#This Row],[车费收入]]/Table2[[#This Row],[在线时长]]</f>
        <v>86.496815286624198</v>
      </c>
      <c r="Q270" s="12">
        <f>IF(AND(Table2[[#This Row],[应答率]]&gt;=0.85,Table2[[#This Row],[完成订单数]]&gt;=10,Table2[[#This Row],[平均星级]]&gt;=4.8),1,0)</f>
        <v>0</v>
      </c>
    </row>
    <row r="271" spans="1:17" x14ac:dyDescent="0.15">
      <c r="A271" t="s">
        <v>30</v>
      </c>
      <c r="B271">
        <v>56</v>
      </c>
      <c r="C271">
        <v>4.9000000000000004</v>
      </c>
      <c r="D271">
        <v>5.17</v>
      </c>
      <c r="E271">
        <v>56</v>
      </c>
      <c r="F271">
        <v>16</v>
      </c>
      <c r="G271">
        <v>12</v>
      </c>
      <c r="H271" s="13">
        <f>Table2[[#This Row],[完成订单数]]/Table2[[#This Row],[成功抢单数]]</f>
        <v>0.75</v>
      </c>
      <c r="I271">
        <v>69.5</v>
      </c>
      <c r="J271">
        <v>449.2</v>
      </c>
      <c r="K271" s="14">
        <f>Table2[[#This Row],[订单实际总公里数]]/Table2[[#This Row],[完成订单数]]</f>
        <v>5.791666666666667</v>
      </c>
      <c r="L271" s="12">
        <f>(Table2[[#This Row],[车费收入]]-15*Table2[[#This Row],[完成订单数]]-Table2[[#This Row],[订单实际总公里数]]*2.9)/0.3</f>
        <v>225.50000000000003</v>
      </c>
      <c r="M271" s="14">
        <f>Table2[[#This Row],[车费收入]]/Table2[[#This Row],[完成订单数]]</f>
        <v>37.43333333333333</v>
      </c>
      <c r="N271">
        <f>IF(AND(Table2[[#This Row],[平均星级]]&gt;4.7,Table2[[#This Row],[在线时长]]&gt;6),60,0)</f>
        <v>0</v>
      </c>
      <c r="O271">
        <f>IF(AND(Table2[[#This Row],[平均星级]]&gt;4.7,Table2[[#This Row],[完成订单数]]&gt;5),5*Table2[[#This Row],[完成订单数]],0)</f>
        <v>60</v>
      </c>
      <c r="P271" s="12">
        <f>Table2[[#This Row],[车费收入]]/Table2[[#This Row],[在线时长]]</f>
        <v>86.885880077369436</v>
      </c>
      <c r="Q271" s="12">
        <f>IF(AND(Table2[[#This Row],[应答率]]&gt;=0.85,Table2[[#This Row],[完成订单数]]&gt;=10,Table2[[#This Row],[平均星级]]&gt;=4.8),1,0)</f>
        <v>0</v>
      </c>
    </row>
    <row r="272" spans="1:17" x14ac:dyDescent="0.15">
      <c r="A272" t="s">
        <v>30</v>
      </c>
      <c r="B272">
        <v>98</v>
      </c>
      <c r="C272">
        <v>5</v>
      </c>
      <c r="D272">
        <v>4.5</v>
      </c>
      <c r="E272">
        <v>35</v>
      </c>
      <c r="F272">
        <v>13</v>
      </c>
      <c r="G272">
        <v>13</v>
      </c>
      <c r="H272" s="13">
        <f>Table2[[#This Row],[完成订单数]]/Table2[[#This Row],[成功抢单数]]</f>
        <v>1</v>
      </c>
      <c r="I272">
        <v>62.6</v>
      </c>
      <c r="J272">
        <v>391.9</v>
      </c>
      <c r="K272" s="14">
        <f>Table2[[#This Row],[订单实际总公里数]]/Table2[[#This Row],[完成订单数]]</f>
        <v>4.8153846153846152</v>
      </c>
      <c r="L272" s="12">
        <f>(Table2[[#This Row],[车费收入]]-15*Table2[[#This Row],[完成订单数]]-Table2[[#This Row],[订单实际总公里数]]*2.9)/0.3</f>
        <v>51.199999999999953</v>
      </c>
      <c r="M272" s="14">
        <f>Table2[[#This Row],[车费收入]]/Table2[[#This Row],[完成订单数]]</f>
        <v>30.146153846153844</v>
      </c>
      <c r="N272">
        <f>IF(AND(Table2[[#This Row],[平均星级]]&gt;4.7,Table2[[#This Row],[在线时长]]&gt;6),60,0)</f>
        <v>0</v>
      </c>
      <c r="O272">
        <f>IF(AND(Table2[[#This Row],[平均星级]]&gt;4.7,Table2[[#This Row],[完成订单数]]&gt;5),5*Table2[[#This Row],[完成订单数]],0)</f>
        <v>65</v>
      </c>
      <c r="P272" s="12">
        <f>Table2[[#This Row],[车费收入]]/Table2[[#This Row],[在线时长]]</f>
        <v>87.088888888888889</v>
      </c>
      <c r="Q272" s="12">
        <f>IF(AND(Table2[[#This Row],[应答率]]&gt;=0.85,Table2[[#This Row],[完成订单数]]&gt;=10,Table2[[#This Row],[平均星级]]&gt;=4.8),1,0)</f>
        <v>1</v>
      </c>
    </row>
    <row r="273" spans="1:17" x14ac:dyDescent="0.15">
      <c r="A273" t="s">
        <v>30</v>
      </c>
      <c r="B273">
        <v>31</v>
      </c>
      <c r="C273">
        <v>5</v>
      </c>
      <c r="D273">
        <v>14</v>
      </c>
      <c r="E273">
        <v>63</v>
      </c>
      <c r="F273">
        <v>13</v>
      </c>
      <c r="G273">
        <v>11</v>
      </c>
      <c r="H273" s="13">
        <f>Table2[[#This Row],[完成订单数]]/Table2[[#This Row],[成功抢单数]]</f>
        <v>0.84615384615384615</v>
      </c>
      <c r="I273">
        <v>265.5</v>
      </c>
      <c r="J273">
        <v>1219.5999999999999</v>
      </c>
      <c r="K273" s="14">
        <f>Table2[[#This Row],[订单实际总公里数]]/Table2[[#This Row],[完成订单数]]</f>
        <v>24.136363636363637</v>
      </c>
      <c r="L273" s="12">
        <f>(Table2[[#This Row],[车费收入]]-15*Table2[[#This Row],[完成订单数]]-Table2[[#This Row],[订单实际总公里数]]*2.9)/0.3</f>
        <v>948.83333333333326</v>
      </c>
      <c r="M273" s="14">
        <f>Table2[[#This Row],[车费收入]]/Table2[[#This Row],[完成订单数]]</f>
        <v>110.87272727272726</v>
      </c>
      <c r="N273">
        <f>IF(AND(Table2[[#This Row],[平均星级]]&gt;4.7,Table2[[#This Row],[在线时长]]&gt;6),60,0)</f>
        <v>60</v>
      </c>
      <c r="O273">
        <f>IF(AND(Table2[[#This Row],[平均星级]]&gt;4.7,Table2[[#This Row],[完成订单数]]&gt;5),5*Table2[[#This Row],[完成订单数]],0)</f>
        <v>55</v>
      </c>
      <c r="P273" s="12">
        <f>Table2[[#This Row],[车费收入]]/Table2[[#This Row],[在线时长]]</f>
        <v>87.114285714285714</v>
      </c>
      <c r="Q273" s="12">
        <f>IF(AND(Table2[[#This Row],[应答率]]&gt;=0.85,Table2[[#This Row],[完成订单数]]&gt;=10,Table2[[#This Row],[平均星级]]&gt;=4.8),1,0)</f>
        <v>0</v>
      </c>
    </row>
    <row r="274" spans="1:17" x14ac:dyDescent="0.15">
      <c r="A274" t="s">
        <v>30</v>
      </c>
      <c r="B274">
        <v>263</v>
      </c>
      <c r="C274">
        <v>5</v>
      </c>
      <c r="D274">
        <v>3.1667000000000001</v>
      </c>
      <c r="E274">
        <v>21</v>
      </c>
      <c r="F274">
        <v>5</v>
      </c>
      <c r="G274">
        <v>4</v>
      </c>
      <c r="H274" s="13">
        <f>Table2[[#This Row],[完成订单数]]/Table2[[#This Row],[成功抢单数]]</f>
        <v>0.8</v>
      </c>
      <c r="I274">
        <v>55</v>
      </c>
      <c r="J274">
        <v>276.60000000000002</v>
      </c>
      <c r="K274" s="14">
        <f>Table2[[#This Row],[订单实际总公里数]]/Table2[[#This Row],[完成订单数]]</f>
        <v>13.75</v>
      </c>
      <c r="L274" s="12">
        <f>(Table2[[#This Row],[车费收入]]-15*Table2[[#This Row],[完成订单数]]-Table2[[#This Row],[订单实际总公里数]]*2.9)/0.3</f>
        <v>190.33333333333343</v>
      </c>
      <c r="M274" s="14">
        <f>Table2[[#This Row],[车费收入]]/Table2[[#This Row],[完成订单数]]</f>
        <v>69.150000000000006</v>
      </c>
      <c r="N274">
        <f>IF(AND(Table2[[#This Row],[平均星级]]&gt;4.7,Table2[[#This Row],[在线时长]]&gt;6),60,0)</f>
        <v>0</v>
      </c>
      <c r="O274">
        <f>IF(AND(Table2[[#This Row],[平均星级]]&gt;4.7,Table2[[#This Row],[完成订单数]]&gt;5),5*Table2[[#This Row],[完成订单数]],0)</f>
        <v>0</v>
      </c>
      <c r="P274" s="12">
        <f>Table2[[#This Row],[车费收入]]/Table2[[#This Row],[在线时长]]</f>
        <v>87.346448984747539</v>
      </c>
      <c r="Q274" s="12">
        <f>IF(AND(Table2[[#This Row],[应答率]]&gt;=0.85,Table2[[#This Row],[完成订单数]]&gt;=10,Table2[[#This Row],[平均星级]]&gt;=4.8),1,0)</f>
        <v>0</v>
      </c>
    </row>
    <row r="275" spans="1:17" x14ac:dyDescent="0.15">
      <c r="A275" t="s">
        <v>30</v>
      </c>
      <c r="B275">
        <v>97</v>
      </c>
      <c r="C275">
        <v>5</v>
      </c>
      <c r="D275">
        <v>5.58</v>
      </c>
      <c r="E275">
        <v>19</v>
      </c>
      <c r="F275">
        <v>14</v>
      </c>
      <c r="G275">
        <v>12</v>
      </c>
      <c r="H275" s="13">
        <f>Table2[[#This Row],[完成订单数]]/Table2[[#This Row],[成功抢单数]]</f>
        <v>0.8571428571428571</v>
      </c>
      <c r="I275">
        <v>91.1</v>
      </c>
      <c r="J275">
        <v>505.5</v>
      </c>
      <c r="K275" s="14">
        <f>Table2[[#This Row],[订单实际总公里数]]/Table2[[#This Row],[完成订单数]]</f>
        <v>7.5916666666666659</v>
      </c>
      <c r="L275" s="12">
        <f>(Table2[[#This Row],[车费收入]]-15*Table2[[#This Row],[完成订单数]]-Table2[[#This Row],[订单实际总公里数]]*2.9)/0.3</f>
        <v>204.36666666666667</v>
      </c>
      <c r="M275" s="14">
        <f>Table2[[#This Row],[车费收入]]/Table2[[#This Row],[完成订单数]]</f>
        <v>42.125</v>
      </c>
      <c r="N275">
        <f>IF(AND(Table2[[#This Row],[平均星级]]&gt;4.7,Table2[[#This Row],[在线时长]]&gt;6),60,0)</f>
        <v>0</v>
      </c>
      <c r="O275">
        <f>IF(AND(Table2[[#This Row],[平均星级]]&gt;4.7,Table2[[#This Row],[完成订单数]]&gt;5),5*Table2[[#This Row],[完成订单数]],0)</f>
        <v>60</v>
      </c>
      <c r="P275" s="12">
        <f>Table2[[#This Row],[车费收入]]/Table2[[#This Row],[在线时长]]</f>
        <v>90.591397849462368</v>
      </c>
      <c r="Q275" s="12">
        <f>IF(AND(Table2[[#This Row],[应答率]]&gt;=0.85,Table2[[#This Row],[完成订单数]]&gt;=10,Table2[[#This Row],[平均星级]]&gt;=4.8),1,0)</f>
        <v>1</v>
      </c>
    </row>
    <row r="276" spans="1:17" x14ac:dyDescent="0.15">
      <c r="A276" t="s">
        <v>30</v>
      </c>
      <c r="B276">
        <v>95</v>
      </c>
      <c r="C276">
        <v>4.8</v>
      </c>
      <c r="D276">
        <v>6.75</v>
      </c>
      <c r="E276">
        <v>54</v>
      </c>
      <c r="F276">
        <v>15</v>
      </c>
      <c r="G276">
        <v>14</v>
      </c>
      <c r="H276" s="13">
        <f>Table2[[#This Row],[完成订单数]]/Table2[[#This Row],[成功抢单数]]</f>
        <v>0.93333333333333335</v>
      </c>
      <c r="I276">
        <v>102.1</v>
      </c>
      <c r="J276">
        <v>621.9</v>
      </c>
      <c r="K276" s="14">
        <f>Table2[[#This Row],[订单实际总公里数]]/Table2[[#This Row],[完成订单数]]</f>
        <v>7.2928571428571427</v>
      </c>
      <c r="L276" s="12">
        <f>(Table2[[#This Row],[车费收入]]-15*Table2[[#This Row],[完成订单数]]-Table2[[#This Row],[订单实际总公里数]]*2.9)/0.3</f>
        <v>386.03333333333336</v>
      </c>
      <c r="M276" s="14">
        <f>Table2[[#This Row],[车费收入]]/Table2[[#This Row],[完成订单数]]</f>
        <v>44.421428571428571</v>
      </c>
      <c r="N276">
        <f>IF(AND(Table2[[#This Row],[平均星级]]&gt;4.7,Table2[[#This Row],[在线时长]]&gt;6),60,0)</f>
        <v>60</v>
      </c>
      <c r="O276">
        <f>IF(AND(Table2[[#This Row],[平均星级]]&gt;4.7,Table2[[#This Row],[完成订单数]]&gt;5),5*Table2[[#This Row],[完成订单数]],0)</f>
        <v>70</v>
      </c>
      <c r="P276" s="12">
        <f>Table2[[#This Row],[车费收入]]/Table2[[#This Row],[在线时长]]</f>
        <v>92.133333333333326</v>
      </c>
      <c r="Q276" s="12">
        <f>IF(AND(Table2[[#This Row],[应答率]]&gt;=0.85,Table2[[#This Row],[完成订单数]]&gt;=10,Table2[[#This Row],[平均星级]]&gt;=4.8),1,0)</f>
        <v>1</v>
      </c>
    </row>
    <row r="277" spans="1:17" x14ac:dyDescent="0.15">
      <c r="A277" t="s">
        <v>30</v>
      </c>
      <c r="B277">
        <v>100</v>
      </c>
      <c r="C277">
        <v>4.9000000000000004</v>
      </c>
      <c r="D277">
        <v>9.5</v>
      </c>
      <c r="E277">
        <v>124</v>
      </c>
      <c r="F277">
        <v>23</v>
      </c>
      <c r="G277">
        <v>19</v>
      </c>
      <c r="H277" s="13">
        <f>Table2[[#This Row],[完成订单数]]/Table2[[#This Row],[成功抢单数]]</f>
        <v>0.82608695652173914</v>
      </c>
      <c r="I277">
        <v>163.69999999999999</v>
      </c>
      <c r="J277">
        <v>887</v>
      </c>
      <c r="K277" s="14">
        <f>Table2[[#This Row],[订单实际总公里数]]/Table2[[#This Row],[完成订单数]]</f>
        <v>8.6157894736842096</v>
      </c>
      <c r="L277" s="12">
        <f>(Table2[[#This Row],[车费收入]]-15*Table2[[#This Row],[完成订单数]]-Table2[[#This Row],[订单实际总公里数]]*2.9)/0.3</f>
        <v>424.23333333333346</v>
      </c>
      <c r="M277" s="14">
        <f>Table2[[#This Row],[车费收入]]/Table2[[#This Row],[完成订单数]]</f>
        <v>46.684210526315788</v>
      </c>
      <c r="N277">
        <f>IF(AND(Table2[[#This Row],[平均星级]]&gt;4.7,Table2[[#This Row],[在线时长]]&gt;6),60,0)</f>
        <v>60</v>
      </c>
      <c r="O277">
        <f>IF(AND(Table2[[#This Row],[平均星级]]&gt;4.7,Table2[[#This Row],[完成订单数]]&gt;5),5*Table2[[#This Row],[完成订单数]],0)</f>
        <v>95</v>
      </c>
      <c r="P277" s="12">
        <f>Table2[[#This Row],[车费收入]]/Table2[[#This Row],[在线时长]]</f>
        <v>93.368421052631575</v>
      </c>
      <c r="Q277" s="12">
        <f>IF(AND(Table2[[#This Row],[应答率]]&gt;=0.85,Table2[[#This Row],[完成订单数]]&gt;=10,Table2[[#This Row],[平均星级]]&gt;=4.8),1,0)</f>
        <v>0</v>
      </c>
    </row>
    <row r="278" spans="1:17" x14ac:dyDescent="0.15">
      <c r="A278" t="s">
        <v>30</v>
      </c>
      <c r="B278">
        <v>13</v>
      </c>
      <c r="C278">
        <v>5</v>
      </c>
      <c r="D278">
        <v>7.42</v>
      </c>
      <c r="E278">
        <v>71</v>
      </c>
      <c r="F278">
        <v>20</v>
      </c>
      <c r="G278">
        <v>20</v>
      </c>
      <c r="H278" s="13">
        <f>Table2[[#This Row],[完成订单数]]/Table2[[#This Row],[成功抢单数]]</f>
        <v>1</v>
      </c>
      <c r="I278">
        <v>107.7</v>
      </c>
      <c r="J278">
        <v>695.7</v>
      </c>
      <c r="K278" s="14">
        <f>Table2[[#This Row],[订单实际总公里数]]/Table2[[#This Row],[完成订单数]]</f>
        <v>5.3849999999999998</v>
      </c>
      <c r="L278" s="12">
        <f>(Table2[[#This Row],[车费收入]]-15*Table2[[#This Row],[完成订单数]]-Table2[[#This Row],[订单实际总公里数]]*2.9)/0.3</f>
        <v>277.9000000000002</v>
      </c>
      <c r="M278" s="14">
        <f>Table2[[#This Row],[车费收入]]/Table2[[#This Row],[完成订单数]]</f>
        <v>34.785000000000004</v>
      </c>
      <c r="N278">
        <f>IF(AND(Table2[[#This Row],[平均星级]]&gt;4.7,Table2[[#This Row],[在线时长]]&gt;6),60,0)</f>
        <v>60</v>
      </c>
      <c r="O278">
        <f>IF(AND(Table2[[#This Row],[平均星级]]&gt;4.7,Table2[[#This Row],[完成订单数]]&gt;5),5*Table2[[#This Row],[完成订单数]],0)</f>
        <v>100</v>
      </c>
      <c r="P278" s="12">
        <f>Table2[[#This Row],[车费收入]]/Table2[[#This Row],[在线时长]]</f>
        <v>93.760107816711596</v>
      </c>
      <c r="Q278" s="12">
        <f>IF(AND(Table2[[#This Row],[应答率]]&gt;=0.85,Table2[[#This Row],[完成订单数]]&gt;=10,Table2[[#This Row],[平均星级]]&gt;=4.8),1,0)</f>
        <v>1</v>
      </c>
    </row>
    <row r="279" spans="1:17" x14ac:dyDescent="0.15">
      <c r="A279" t="s">
        <v>30</v>
      </c>
      <c r="B279">
        <v>52</v>
      </c>
      <c r="C279">
        <v>5</v>
      </c>
      <c r="D279">
        <v>6.75</v>
      </c>
      <c r="E279">
        <v>37</v>
      </c>
      <c r="F279">
        <v>16</v>
      </c>
      <c r="G279">
        <v>14</v>
      </c>
      <c r="H279" s="13">
        <f>Table2[[#This Row],[完成订单数]]/Table2[[#This Row],[成功抢单数]]</f>
        <v>0.875</v>
      </c>
      <c r="I279">
        <v>113.9</v>
      </c>
      <c r="J279">
        <v>633.19999999999902</v>
      </c>
      <c r="K279" s="14">
        <f>Table2[[#This Row],[订单实际总公里数]]/Table2[[#This Row],[完成订单数]]</f>
        <v>8.1357142857142861</v>
      </c>
      <c r="L279" s="12">
        <f>(Table2[[#This Row],[车费收入]]-15*Table2[[#This Row],[完成订单数]]-Table2[[#This Row],[订单实际总公里数]]*2.9)/0.3</f>
        <v>309.63333333333009</v>
      </c>
      <c r="M279" s="14">
        <f>Table2[[#This Row],[车费收入]]/Table2[[#This Row],[完成订单数]]</f>
        <v>45.228571428571357</v>
      </c>
      <c r="N279">
        <f>IF(AND(Table2[[#This Row],[平均星级]]&gt;4.7,Table2[[#This Row],[在线时长]]&gt;6),60,0)</f>
        <v>60</v>
      </c>
      <c r="O279">
        <f>IF(AND(Table2[[#This Row],[平均星级]]&gt;4.7,Table2[[#This Row],[完成订单数]]&gt;5),5*Table2[[#This Row],[完成订单数]],0)</f>
        <v>70</v>
      </c>
      <c r="P279" s="12">
        <f>Table2[[#This Row],[车费收入]]/Table2[[#This Row],[在线时长]]</f>
        <v>93.807407407407268</v>
      </c>
      <c r="Q279" s="12">
        <f>IF(AND(Table2[[#This Row],[应答率]]&gt;=0.85,Table2[[#This Row],[完成订单数]]&gt;=10,Table2[[#This Row],[平均星级]]&gt;=4.8),1,0)</f>
        <v>1</v>
      </c>
    </row>
    <row r="280" spans="1:17" x14ac:dyDescent="0.15">
      <c r="A280" t="s">
        <v>30</v>
      </c>
      <c r="B280">
        <v>103</v>
      </c>
      <c r="C280">
        <v>5</v>
      </c>
      <c r="D280">
        <v>3.42</v>
      </c>
      <c r="E280">
        <v>23</v>
      </c>
      <c r="F280">
        <v>8</v>
      </c>
      <c r="G280">
        <v>7</v>
      </c>
      <c r="H280" s="13">
        <f>Table2[[#This Row],[完成订单数]]/Table2[[#This Row],[成功抢单数]]</f>
        <v>0.875</v>
      </c>
      <c r="I280">
        <v>64.400000000000006</v>
      </c>
      <c r="J280">
        <v>332.29999999999899</v>
      </c>
      <c r="K280" s="14">
        <f>Table2[[#This Row],[订单实际总公里数]]/Table2[[#This Row],[完成订单数]]</f>
        <v>9.2000000000000011</v>
      </c>
      <c r="L280" s="12">
        <f>(Table2[[#This Row],[车费收入]]-15*Table2[[#This Row],[完成订单数]]-Table2[[#This Row],[订单实际总公里数]]*2.9)/0.3</f>
        <v>135.13333333332992</v>
      </c>
      <c r="M280" s="14">
        <f>Table2[[#This Row],[车费收入]]/Table2[[#This Row],[完成订单数]]</f>
        <v>47.471428571428426</v>
      </c>
      <c r="N280">
        <f>IF(AND(Table2[[#This Row],[平均星级]]&gt;4.7,Table2[[#This Row],[在线时长]]&gt;6),60,0)</f>
        <v>0</v>
      </c>
      <c r="O280">
        <f>IF(AND(Table2[[#This Row],[平均星级]]&gt;4.7,Table2[[#This Row],[完成订单数]]&gt;5),5*Table2[[#This Row],[完成订单数]],0)</f>
        <v>35</v>
      </c>
      <c r="P280" s="12">
        <f>Table2[[#This Row],[车费收入]]/Table2[[#This Row],[在线时长]]</f>
        <v>97.163742690058186</v>
      </c>
      <c r="Q280" s="12">
        <f>IF(AND(Table2[[#This Row],[应答率]]&gt;=0.85,Table2[[#This Row],[完成订单数]]&gt;=10,Table2[[#This Row],[平均星级]]&gt;=4.8),1,0)</f>
        <v>0</v>
      </c>
    </row>
    <row r="281" spans="1:17" x14ac:dyDescent="0.15">
      <c r="A281" t="s">
        <v>30</v>
      </c>
      <c r="B281">
        <v>44</v>
      </c>
      <c r="C281">
        <v>4.9000000000000004</v>
      </c>
      <c r="D281">
        <v>7.25</v>
      </c>
      <c r="E281">
        <v>109</v>
      </c>
      <c r="F281">
        <v>17</v>
      </c>
      <c r="G281">
        <v>15</v>
      </c>
      <c r="H281" s="13">
        <f>Table2[[#This Row],[完成订单数]]/Table2[[#This Row],[成功抢单数]]</f>
        <v>0.88235294117647056</v>
      </c>
      <c r="I281">
        <v>120.3</v>
      </c>
      <c r="J281">
        <v>710.8</v>
      </c>
      <c r="K281" s="14">
        <f>Table2[[#This Row],[订单实际总公里数]]/Table2[[#This Row],[完成订单数]]</f>
        <v>8.02</v>
      </c>
      <c r="L281" s="12">
        <f>(Table2[[#This Row],[车费收入]]-15*Table2[[#This Row],[完成订单数]]-Table2[[#This Row],[订单实际总公里数]]*2.9)/0.3</f>
        <v>456.43333333333317</v>
      </c>
      <c r="M281" s="14">
        <f>Table2[[#This Row],[车费收入]]/Table2[[#This Row],[完成订单数]]</f>
        <v>47.386666666666663</v>
      </c>
      <c r="N281">
        <f>IF(AND(Table2[[#This Row],[平均星级]]&gt;4.7,Table2[[#This Row],[在线时长]]&gt;6),60,0)</f>
        <v>60</v>
      </c>
      <c r="O281">
        <f>IF(AND(Table2[[#This Row],[平均星级]]&gt;4.7,Table2[[#This Row],[完成订单数]]&gt;5),5*Table2[[#This Row],[完成订单数]],0)</f>
        <v>75</v>
      </c>
      <c r="P281" s="12">
        <f>Table2[[#This Row],[车费收入]]/Table2[[#This Row],[在线时长]]</f>
        <v>98.041379310344823</v>
      </c>
      <c r="Q281" s="12">
        <f>IF(AND(Table2[[#This Row],[应答率]]&gt;=0.85,Table2[[#This Row],[完成订单数]]&gt;=10,Table2[[#This Row],[平均星级]]&gt;=4.8),1,0)</f>
        <v>1</v>
      </c>
    </row>
    <row r="282" spans="1:17" x14ac:dyDescent="0.15">
      <c r="A282" t="s">
        <v>30</v>
      </c>
      <c r="B282">
        <v>96</v>
      </c>
      <c r="C282">
        <v>4.8</v>
      </c>
      <c r="D282">
        <v>5.58</v>
      </c>
      <c r="E282">
        <v>72</v>
      </c>
      <c r="F282">
        <v>14</v>
      </c>
      <c r="G282">
        <v>12</v>
      </c>
      <c r="H282" s="13">
        <f>Table2[[#This Row],[完成订单数]]/Table2[[#This Row],[成功抢单数]]</f>
        <v>0.8571428571428571</v>
      </c>
      <c r="I282">
        <v>97.6</v>
      </c>
      <c r="J282">
        <v>567.69999999999902</v>
      </c>
      <c r="K282" s="14">
        <f>Table2[[#This Row],[订单实际总公里数]]/Table2[[#This Row],[完成订单数]]</f>
        <v>8.1333333333333329</v>
      </c>
      <c r="L282" s="12">
        <f>(Table2[[#This Row],[车费收入]]-15*Table2[[#This Row],[完成订单数]]-Table2[[#This Row],[订单实际总公里数]]*2.9)/0.3</f>
        <v>348.86666666666355</v>
      </c>
      <c r="M282" s="14">
        <f>Table2[[#This Row],[车费收入]]/Table2[[#This Row],[完成订单数]]</f>
        <v>47.308333333333252</v>
      </c>
      <c r="N282">
        <f>IF(AND(Table2[[#This Row],[平均星级]]&gt;4.7,Table2[[#This Row],[在线时长]]&gt;6),60,0)</f>
        <v>0</v>
      </c>
      <c r="O282">
        <f>IF(AND(Table2[[#This Row],[平均星级]]&gt;4.7,Table2[[#This Row],[完成订单数]]&gt;5),5*Table2[[#This Row],[完成订单数]],0)</f>
        <v>60</v>
      </c>
      <c r="P282" s="12">
        <f>Table2[[#This Row],[车费收入]]/Table2[[#This Row],[在线时长]]</f>
        <v>101.73835125448011</v>
      </c>
      <c r="Q282" s="12">
        <f>IF(AND(Table2[[#This Row],[应答率]]&gt;=0.85,Table2[[#This Row],[完成订单数]]&gt;=10,Table2[[#This Row],[平均星级]]&gt;=4.8),1,0)</f>
        <v>1</v>
      </c>
    </row>
    <row r="283" spans="1:17" x14ac:dyDescent="0.15">
      <c r="A283" t="s">
        <v>30</v>
      </c>
      <c r="B283">
        <v>17</v>
      </c>
      <c r="C283">
        <v>4.9000000000000004</v>
      </c>
      <c r="D283">
        <v>5.58</v>
      </c>
      <c r="E283">
        <v>42</v>
      </c>
      <c r="F283">
        <v>12</v>
      </c>
      <c r="G283">
        <v>12</v>
      </c>
      <c r="H283" s="13">
        <f>Table2[[#This Row],[完成订单数]]/Table2[[#This Row],[成功抢单数]]</f>
        <v>1</v>
      </c>
      <c r="I283">
        <v>112</v>
      </c>
      <c r="J283">
        <v>586</v>
      </c>
      <c r="K283" s="14">
        <f>Table2[[#This Row],[订单实际总公里数]]/Table2[[#This Row],[完成订单数]]</f>
        <v>9.3333333333333339</v>
      </c>
      <c r="L283" s="12">
        <f>(Table2[[#This Row],[车费收入]]-15*Table2[[#This Row],[完成订单数]]-Table2[[#This Row],[订单实际总公里数]]*2.9)/0.3</f>
        <v>270.66666666666663</v>
      </c>
      <c r="M283" s="14">
        <f>Table2[[#This Row],[车费收入]]/Table2[[#This Row],[完成订单数]]</f>
        <v>48.833333333333336</v>
      </c>
      <c r="N283">
        <f>IF(AND(Table2[[#This Row],[平均星级]]&gt;4.7,Table2[[#This Row],[在线时长]]&gt;6),60,0)</f>
        <v>0</v>
      </c>
      <c r="O283">
        <f>IF(AND(Table2[[#This Row],[平均星级]]&gt;4.7,Table2[[#This Row],[完成订单数]]&gt;5),5*Table2[[#This Row],[完成订单数]],0)</f>
        <v>60</v>
      </c>
      <c r="P283" s="12">
        <f>Table2[[#This Row],[车费收入]]/Table2[[#This Row],[在线时长]]</f>
        <v>105.0179211469534</v>
      </c>
      <c r="Q283" s="12">
        <f>IF(AND(Table2[[#This Row],[应答率]]&gt;=0.85,Table2[[#This Row],[完成订单数]]&gt;=10,Table2[[#This Row],[平均星级]]&gt;=4.8),1,0)</f>
        <v>1</v>
      </c>
    </row>
    <row r="284" spans="1:17" x14ac:dyDescent="0.15">
      <c r="A284" t="s">
        <v>30</v>
      </c>
      <c r="B284">
        <v>81</v>
      </c>
      <c r="C284">
        <v>4.8</v>
      </c>
      <c r="D284">
        <v>8.75</v>
      </c>
      <c r="E284">
        <v>115</v>
      </c>
      <c r="F284">
        <v>23</v>
      </c>
      <c r="G284">
        <v>21</v>
      </c>
      <c r="H284" s="13">
        <f>Table2[[#This Row],[完成订单数]]/Table2[[#This Row],[成功抢单数]]</f>
        <v>0.91304347826086951</v>
      </c>
      <c r="I284">
        <v>163.19999999999999</v>
      </c>
      <c r="J284">
        <v>928.1</v>
      </c>
      <c r="K284" s="14">
        <f>Table2[[#This Row],[订单实际总公里数]]/Table2[[#This Row],[完成订单数]]</f>
        <v>7.7714285714285705</v>
      </c>
      <c r="L284" s="12">
        <f>(Table2[[#This Row],[车费收入]]-15*Table2[[#This Row],[完成订单数]]-Table2[[#This Row],[订单实际总公里数]]*2.9)/0.3</f>
        <v>466.06666666666683</v>
      </c>
      <c r="M284" s="14">
        <f>Table2[[#This Row],[车费收入]]/Table2[[#This Row],[完成订单数]]</f>
        <v>44.195238095238096</v>
      </c>
      <c r="N284">
        <f>IF(AND(Table2[[#This Row],[平均星级]]&gt;4.7,Table2[[#This Row],[在线时长]]&gt;6),60,0)</f>
        <v>60</v>
      </c>
      <c r="O284">
        <f>IF(AND(Table2[[#This Row],[平均星级]]&gt;4.7,Table2[[#This Row],[完成订单数]]&gt;5),5*Table2[[#This Row],[完成订单数]],0)</f>
        <v>105</v>
      </c>
      <c r="P284" s="12">
        <f>Table2[[#This Row],[车费收入]]/Table2[[#This Row],[在线时长]]</f>
        <v>106.06857142857143</v>
      </c>
      <c r="Q284" s="12">
        <f>IF(AND(Table2[[#This Row],[应答率]]&gt;=0.85,Table2[[#This Row],[完成订单数]]&gt;=10,Table2[[#This Row],[平均星级]]&gt;=4.8),1,0)</f>
        <v>1</v>
      </c>
    </row>
    <row r="285" spans="1:17" x14ac:dyDescent="0.15">
      <c r="A285" t="s">
        <v>30</v>
      </c>
      <c r="B285">
        <v>57</v>
      </c>
      <c r="C285">
        <v>5</v>
      </c>
      <c r="D285">
        <v>4.25</v>
      </c>
      <c r="E285">
        <v>15</v>
      </c>
      <c r="F285">
        <v>8</v>
      </c>
      <c r="G285">
        <v>7</v>
      </c>
      <c r="H285" s="13">
        <f>Table2[[#This Row],[完成订单数]]/Table2[[#This Row],[成功抢单数]]</f>
        <v>0.875</v>
      </c>
      <c r="I285">
        <v>89.9</v>
      </c>
      <c r="J285">
        <v>456.29999999999899</v>
      </c>
      <c r="K285" s="14">
        <f>Table2[[#This Row],[订单实际总公里数]]/Table2[[#This Row],[完成订单数]]</f>
        <v>12.842857142857143</v>
      </c>
      <c r="L285" s="12">
        <f>(Table2[[#This Row],[车费收入]]-15*Table2[[#This Row],[完成订单数]]-Table2[[#This Row],[订单实际总公里数]]*2.9)/0.3</f>
        <v>301.96666666666317</v>
      </c>
      <c r="M285" s="14">
        <f>Table2[[#This Row],[车费收入]]/Table2[[#This Row],[完成订单数]]</f>
        <v>65.185714285714141</v>
      </c>
      <c r="N285">
        <f>IF(AND(Table2[[#This Row],[平均星级]]&gt;4.7,Table2[[#This Row],[在线时长]]&gt;6),60,0)</f>
        <v>0</v>
      </c>
      <c r="O285">
        <f>IF(AND(Table2[[#This Row],[平均星级]]&gt;4.7,Table2[[#This Row],[完成订单数]]&gt;5),5*Table2[[#This Row],[完成订单数]],0)</f>
        <v>35</v>
      </c>
      <c r="P285" s="12">
        <f>Table2[[#This Row],[车费收入]]/Table2[[#This Row],[在线时长]]</f>
        <v>107.36470588235271</v>
      </c>
      <c r="Q285" s="12">
        <f>IF(AND(Table2[[#This Row],[应答率]]&gt;=0.85,Table2[[#This Row],[完成订单数]]&gt;=10,Table2[[#This Row],[平均星级]]&gt;=4.8),1,0)</f>
        <v>0</v>
      </c>
    </row>
    <row r="286" spans="1:17" x14ac:dyDescent="0.15">
      <c r="A286" t="s">
        <v>30</v>
      </c>
      <c r="B286">
        <v>85</v>
      </c>
      <c r="C286">
        <v>5</v>
      </c>
      <c r="D286">
        <v>9.42</v>
      </c>
      <c r="E286">
        <v>47</v>
      </c>
      <c r="F286">
        <v>12</v>
      </c>
      <c r="G286">
        <v>10</v>
      </c>
      <c r="H286" s="13">
        <f>Table2[[#This Row],[完成订单数]]/Table2[[#This Row],[成功抢单数]]</f>
        <v>0.83333333333333337</v>
      </c>
      <c r="I286">
        <v>233.4</v>
      </c>
      <c r="J286">
        <v>1046.3</v>
      </c>
      <c r="K286" s="14">
        <f>Table2[[#This Row],[订单实际总公里数]]/Table2[[#This Row],[完成订单数]]</f>
        <v>23.34</v>
      </c>
      <c r="L286" s="12">
        <f>(Table2[[#This Row],[车费收入]]-15*Table2[[#This Row],[完成订单数]]-Table2[[#This Row],[订单实际总公里数]]*2.9)/0.3</f>
        <v>731.46666666666647</v>
      </c>
      <c r="M286" s="14">
        <f>Table2[[#This Row],[车费收入]]/Table2[[#This Row],[完成订单数]]</f>
        <v>104.63</v>
      </c>
      <c r="N286">
        <f>IF(AND(Table2[[#This Row],[平均星级]]&gt;4.7,Table2[[#This Row],[在线时长]]&gt;6),60,0)</f>
        <v>60</v>
      </c>
      <c r="O286">
        <f>IF(AND(Table2[[#This Row],[平均星级]]&gt;4.7,Table2[[#This Row],[完成订单数]]&gt;5),5*Table2[[#This Row],[完成订单数]],0)</f>
        <v>50</v>
      </c>
      <c r="P286" s="12">
        <f>Table2[[#This Row],[车费收入]]/Table2[[#This Row],[在线时长]]</f>
        <v>111.07218683651804</v>
      </c>
      <c r="Q286" s="12">
        <f>IF(AND(Table2[[#This Row],[应答率]]&gt;=0.85,Table2[[#This Row],[完成订单数]]&gt;=10,Table2[[#This Row],[平均星级]]&gt;=4.8),1,0)</f>
        <v>0</v>
      </c>
    </row>
    <row r="287" spans="1:17" x14ac:dyDescent="0.15">
      <c r="A287" t="s">
        <v>30</v>
      </c>
      <c r="B287">
        <v>90</v>
      </c>
      <c r="C287">
        <v>5</v>
      </c>
      <c r="D287">
        <v>6.17</v>
      </c>
      <c r="E287">
        <v>55</v>
      </c>
      <c r="F287">
        <v>18</v>
      </c>
      <c r="G287">
        <v>15</v>
      </c>
      <c r="H287" s="13">
        <f>Table2[[#This Row],[完成订单数]]/Table2[[#This Row],[成功抢单数]]</f>
        <v>0.83333333333333337</v>
      </c>
      <c r="I287">
        <v>129.69999999999999</v>
      </c>
      <c r="J287">
        <v>692.29999999999905</v>
      </c>
      <c r="K287" s="14">
        <f>Table2[[#This Row],[订单实际总公里数]]/Table2[[#This Row],[完成订单数]]</f>
        <v>8.6466666666666665</v>
      </c>
      <c r="L287" s="12">
        <f>(Table2[[#This Row],[车费收入]]-15*Table2[[#This Row],[完成订单数]]-Table2[[#This Row],[订单实际总公里数]]*2.9)/0.3</f>
        <v>303.89999999999702</v>
      </c>
      <c r="M287" s="14">
        <f>Table2[[#This Row],[车费收入]]/Table2[[#This Row],[完成订单数]]</f>
        <v>46.153333333333272</v>
      </c>
      <c r="N287">
        <f>IF(AND(Table2[[#This Row],[平均星级]]&gt;4.7,Table2[[#This Row],[在线时长]]&gt;6),60,0)</f>
        <v>60</v>
      </c>
      <c r="O287">
        <f>IF(AND(Table2[[#This Row],[平均星级]]&gt;4.7,Table2[[#This Row],[完成订单数]]&gt;5),5*Table2[[#This Row],[完成订单数]],0)</f>
        <v>75</v>
      </c>
      <c r="P287" s="12">
        <f>Table2[[#This Row],[车费收入]]/Table2[[#This Row],[在线时长]]</f>
        <v>112.20421393841151</v>
      </c>
      <c r="Q287" s="12">
        <f>IF(AND(Table2[[#This Row],[应答率]]&gt;=0.85,Table2[[#This Row],[完成订单数]]&gt;=10,Table2[[#This Row],[平均星级]]&gt;=4.8),1,0)</f>
        <v>0</v>
      </c>
    </row>
    <row r="288" spans="1:17" x14ac:dyDescent="0.15">
      <c r="A288" t="s">
        <v>30</v>
      </c>
      <c r="B288">
        <v>10</v>
      </c>
      <c r="C288">
        <v>4.9000000000000004</v>
      </c>
      <c r="D288">
        <v>6.25</v>
      </c>
      <c r="E288">
        <v>45</v>
      </c>
      <c r="F288">
        <v>17</v>
      </c>
      <c r="G288">
        <v>15</v>
      </c>
      <c r="H288" s="13">
        <f>Table2[[#This Row],[完成订单数]]/Table2[[#This Row],[成功抢单数]]</f>
        <v>0.88235294117647056</v>
      </c>
      <c r="I288">
        <v>131.1</v>
      </c>
      <c r="J288">
        <v>726.4</v>
      </c>
      <c r="K288" s="14">
        <f>Table2[[#This Row],[订单实际总公里数]]/Table2[[#This Row],[完成订单数]]</f>
        <v>8.74</v>
      </c>
      <c r="L288" s="12">
        <f>(Table2[[#This Row],[车费收入]]-15*Table2[[#This Row],[完成订单数]]-Table2[[#This Row],[订单实际总公里数]]*2.9)/0.3</f>
        <v>404.0333333333333</v>
      </c>
      <c r="M288" s="14">
        <f>Table2[[#This Row],[车费收入]]/Table2[[#This Row],[完成订单数]]</f>
        <v>48.426666666666662</v>
      </c>
      <c r="N288">
        <f>IF(AND(Table2[[#This Row],[平均星级]]&gt;4.7,Table2[[#This Row],[在线时长]]&gt;6),60,0)</f>
        <v>60</v>
      </c>
      <c r="O288">
        <f>IF(AND(Table2[[#This Row],[平均星级]]&gt;4.7,Table2[[#This Row],[完成订单数]]&gt;5),5*Table2[[#This Row],[完成订单数]],0)</f>
        <v>75</v>
      </c>
      <c r="P288" s="12">
        <f>Table2[[#This Row],[车费收入]]/Table2[[#This Row],[在线时长]]</f>
        <v>116.22399999999999</v>
      </c>
      <c r="Q288" s="12">
        <f>IF(AND(Table2[[#This Row],[应答率]]&gt;=0.85,Table2[[#This Row],[完成订单数]]&gt;=10,Table2[[#This Row],[平均星级]]&gt;=4.8),1,0)</f>
        <v>1</v>
      </c>
    </row>
    <row r="289" spans="1:17" x14ac:dyDescent="0.15">
      <c r="A289" t="s">
        <v>30</v>
      </c>
      <c r="B289">
        <v>187</v>
      </c>
      <c r="C289">
        <v>5</v>
      </c>
      <c r="D289">
        <v>2.0832999999999999</v>
      </c>
      <c r="E289">
        <v>6</v>
      </c>
      <c r="F289">
        <v>4</v>
      </c>
      <c r="G289">
        <v>4</v>
      </c>
      <c r="H289" s="13">
        <f>Table2[[#This Row],[完成订单数]]/Table2[[#This Row],[成功抢单数]]</f>
        <v>1</v>
      </c>
      <c r="I289">
        <v>44</v>
      </c>
      <c r="J289">
        <v>245.5</v>
      </c>
      <c r="K289" s="14">
        <f>Table2[[#This Row],[订单实际总公里数]]/Table2[[#This Row],[完成订单数]]</f>
        <v>11</v>
      </c>
      <c r="L289" s="12">
        <f>(Table2[[#This Row],[车费收入]]-15*Table2[[#This Row],[完成订单数]]-Table2[[#This Row],[订单实际总公里数]]*2.9)/0.3</f>
        <v>193.00000000000003</v>
      </c>
      <c r="M289" s="14">
        <f>Table2[[#This Row],[车费收入]]/Table2[[#This Row],[完成订单数]]</f>
        <v>61.375</v>
      </c>
      <c r="N289">
        <f>IF(AND(Table2[[#This Row],[平均星级]]&gt;4.7,Table2[[#This Row],[在线时长]]&gt;6),60,0)</f>
        <v>0</v>
      </c>
      <c r="O289">
        <f>IF(AND(Table2[[#This Row],[平均星级]]&gt;4.7,Table2[[#This Row],[完成订单数]]&gt;5),5*Table2[[#This Row],[完成订单数]],0)</f>
        <v>0</v>
      </c>
      <c r="P289" s="12">
        <f>Table2[[#This Row],[车费收入]]/Table2[[#This Row],[在线时长]]</f>
        <v>117.84188547016753</v>
      </c>
      <c r="Q289" s="12">
        <f>IF(AND(Table2[[#This Row],[应答率]]&gt;=0.85,Table2[[#This Row],[完成订单数]]&gt;=10,Table2[[#This Row],[平均星级]]&gt;=4.8),1,0)</f>
        <v>0</v>
      </c>
    </row>
    <row r="290" spans="1:17" x14ac:dyDescent="0.15">
      <c r="A290" t="s">
        <v>30</v>
      </c>
      <c r="B290">
        <v>70</v>
      </c>
      <c r="C290">
        <v>5</v>
      </c>
      <c r="D290">
        <v>8.58</v>
      </c>
      <c r="E290">
        <v>54</v>
      </c>
      <c r="F290">
        <v>19</v>
      </c>
      <c r="G290">
        <v>18</v>
      </c>
      <c r="H290" s="13">
        <f>Table2[[#This Row],[完成订单数]]/Table2[[#This Row],[成功抢单数]]</f>
        <v>0.94736842105263153</v>
      </c>
      <c r="I290">
        <v>228.6</v>
      </c>
      <c r="J290">
        <v>1109.4000000000001</v>
      </c>
      <c r="K290" s="14">
        <f>Table2[[#This Row],[订单实际总公里数]]/Table2[[#This Row],[完成订单数]]</f>
        <v>12.7</v>
      </c>
      <c r="L290" s="12">
        <f>(Table2[[#This Row],[车费收入]]-15*Table2[[#This Row],[完成订单数]]-Table2[[#This Row],[订单实际总公里数]]*2.9)/0.3</f>
        <v>588.2000000000005</v>
      </c>
      <c r="M290" s="14">
        <f>Table2[[#This Row],[车费收入]]/Table2[[#This Row],[完成订单数]]</f>
        <v>61.63333333333334</v>
      </c>
      <c r="N290">
        <f>IF(AND(Table2[[#This Row],[平均星级]]&gt;4.7,Table2[[#This Row],[在线时长]]&gt;6),60,0)</f>
        <v>60</v>
      </c>
      <c r="O290">
        <f>IF(AND(Table2[[#This Row],[平均星级]]&gt;4.7,Table2[[#This Row],[完成订单数]]&gt;5),5*Table2[[#This Row],[完成订单数]],0)</f>
        <v>90</v>
      </c>
      <c r="P290" s="12">
        <f>Table2[[#This Row],[车费收入]]/Table2[[#This Row],[在线时长]]</f>
        <v>129.30069930069931</v>
      </c>
      <c r="Q290" s="12">
        <f>IF(AND(Table2[[#This Row],[应答率]]&gt;=0.85,Table2[[#This Row],[完成订单数]]&gt;=10,Table2[[#This Row],[平均星级]]&gt;=4.8),1,0)</f>
        <v>1</v>
      </c>
    </row>
    <row r="291" spans="1:17" x14ac:dyDescent="0.15">
      <c r="A291" t="s">
        <v>30</v>
      </c>
      <c r="B291">
        <v>60</v>
      </c>
      <c r="C291">
        <v>5</v>
      </c>
      <c r="D291">
        <v>6</v>
      </c>
      <c r="E291">
        <v>82</v>
      </c>
      <c r="F291">
        <v>24</v>
      </c>
      <c r="G291">
        <v>24</v>
      </c>
      <c r="H291" s="13">
        <f>Table2[[#This Row],[完成订单数]]/Table2[[#This Row],[成功抢单数]]</f>
        <v>1</v>
      </c>
      <c r="I291">
        <v>113.49999999999901</v>
      </c>
      <c r="J291">
        <v>810.3</v>
      </c>
      <c r="K291" s="14">
        <f>Table2[[#This Row],[订单实际总公里数]]/Table2[[#This Row],[完成订单数]]</f>
        <v>4.7291666666666252</v>
      </c>
      <c r="L291" s="12">
        <f>(Table2[[#This Row],[车费收入]]-15*Table2[[#This Row],[完成订单数]]-Table2[[#This Row],[订单实际总公里数]]*2.9)/0.3</f>
        <v>403.83333333334292</v>
      </c>
      <c r="M291" s="14">
        <f>Table2[[#This Row],[车费收入]]/Table2[[#This Row],[完成订单数]]</f>
        <v>33.762499999999996</v>
      </c>
      <c r="N291">
        <f>IF(AND(Table2[[#This Row],[平均星级]]&gt;4.7,Table2[[#This Row],[在线时长]]&gt;6),60,0)</f>
        <v>0</v>
      </c>
      <c r="O291">
        <f>IF(AND(Table2[[#This Row],[平均星级]]&gt;4.7,Table2[[#This Row],[完成订单数]]&gt;5),5*Table2[[#This Row],[完成订单数]],0)</f>
        <v>120</v>
      </c>
      <c r="P291" s="12">
        <f>Table2[[#This Row],[车费收入]]/Table2[[#This Row],[在线时长]]</f>
        <v>135.04999999999998</v>
      </c>
      <c r="Q291" s="12">
        <f>IF(AND(Table2[[#This Row],[应答率]]&gt;=0.85,Table2[[#This Row],[完成订单数]]&gt;=10,Table2[[#This Row],[平均星级]]&gt;=4.8),1,0)</f>
        <v>1</v>
      </c>
    </row>
    <row r="292" spans="1:17" x14ac:dyDescent="0.15">
      <c r="A292" t="s">
        <v>30</v>
      </c>
      <c r="B292">
        <v>20</v>
      </c>
      <c r="C292">
        <v>5</v>
      </c>
      <c r="D292">
        <v>3.75</v>
      </c>
      <c r="E292">
        <v>51</v>
      </c>
      <c r="F292">
        <v>9</v>
      </c>
      <c r="G292">
        <v>7</v>
      </c>
      <c r="H292" s="13">
        <f>Table2[[#This Row],[完成订单数]]/Table2[[#This Row],[成功抢单数]]</f>
        <v>0.77777777777777779</v>
      </c>
      <c r="I292">
        <v>103</v>
      </c>
      <c r="J292">
        <v>532.20000000000005</v>
      </c>
      <c r="K292" s="14">
        <f>Table2[[#This Row],[订单实际总公里数]]/Table2[[#This Row],[完成订单数]]</f>
        <v>14.714285714285714</v>
      </c>
      <c r="L292" s="12">
        <f>(Table2[[#This Row],[车费收入]]-15*Table2[[#This Row],[完成订单数]]-Table2[[#This Row],[订单实际总公里数]]*2.9)/0.3</f>
        <v>428.33333333333354</v>
      </c>
      <c r="M292" s="14">
        <f>Table2[[#This Row],[车费收入]]/Table2[[#This Row],[完成订单数]]</f>
        <v>76.028571428571439</v>
      </c>
      <c r="N292">
        <f>IF(AND(Table2[[#This Row],[平均星级]]&gt;4.7,Table2[[#This Row],[在线时长]]&gt;6),60,0)</f>
        <v>0</v>
      </c>
      <c r="O292">
        <f>IF(AND(Table2[[#This Row],[平均星级]]&gt;4.7,Table2[[#This Row],[完成订单数]]&gt;5),5*Table2[[#This Row],[完成订单数]],0)</f>
        <v>35</v>
      </c>
      <c r="P292" s="12">
        <f>Table2[[#This Row],[车费收入]]/Table2[[#This Row],[在线时长]]</f>
        <v>141.92000000000002</v>
      </c>
      <c r="Q292" s="12">
        <f>IF(AND(Table2[[#This Row],[应答率]]&gt;=0.85,Table2[[#This Row],[完成订单数]]&gt;=10,Table2[[#This Row],[平均星级]]&gt;=4.8),1,0)</f>
        <v>0</v>
      </c>
    </row>
    <row r="293" spans="1:17" x14ac:dyDescent="0.15">
      <c r="A293" t="s">
        <v>30</v>
      </c>
      <c r="B293">
        <v>30</v>
      </c>
      <c r="C293">
        <v>4.9000000000000004</v>
      </c>
      <c r="D293">
        <v>8.17</v>
      </c>
      <c r="E293">
        <v>61</v>
      </c>
      <c r="F293">
        <v>9</v>
      </c>
      <c r="G293">
        <v>9</v>
      </c>
      <c r="H293" s="13">
        <f>Table2[[#This Row],[完成订单数]]/Table2[[#This Row],[成功抢单数]]</f>
        <v>1</v>
      </c>
      <c r="I293">
        <v>248.3</v>
      </c>
      <c r="J293">
        <v>1174</v>
      </c>
      <c r="K293" s="14">
        <f>Table2[[#This Row],[订单实际总公里数]]/Table2[[#This Row],[完成订单数]]</f>
        <v>27.588888888888889</v>
      </c>
      <c r="L293" s="12">
        <f>(Table2[[#This Row],[车费收入]]-15*Table2[[#This Row],[完成订单数]]-Table2[[#This Row],[订单实际总公里数]]*2.9)/0.3</f>
        <v>1063.0999999999999</v>
      </c>
      <c r="M293" s="14">
        <f>Table2[[#This Row],[车费收入]]/Table2[[#This Row],[完成订单数]]</f>
        <v>130.44444444444446</v>
      </c>
      <c r="N293">
        <f>IF(AND(Table2[[#This Row],[平均星级]]&gt;4.7,Table2[[#This Row],[在线时长]]&gt;6),60,0)</f>
        <v>60</v>
      </c>
      <c r="O293">
        <f>IF(AND(Table2[[#This Row],[平均星级]]&gt;4.7,Table2[[#This Row],[完成订单数]]&gt;5),5*Table2[[#This Row],[完成订单数]],0)</f>
        <v>45</v>
      </c>
      <c r="P293" s="12">
        <f>Table2[[#This Row],[车费收入]]/Table2[[#This Row],[在线时长]]</f>
        <v>143.69645042839659</v>
      </c>
      <c r="Q293" s="12">
        <f>IF(AND(Table2[[#This Row],[应答率]]&gt;=0.85,Table2[[#This Row],[完成订单数]]&gt;=10,Table2[[#This Row],[平均星级]]&gt;=4.8),1,0)</f>
        <v>0</v>
      </c>
    </row>
    <row r="294" spans="1:17" x14ac:dyDescent="0.15">
      <c r="A294" t="s">
        <v>30</v>
      </c>
      <c r="B294">
        <v>73</v>
      </c>
      <c r="C294">
        <v>5</v>
      </c>
      <c r="D294">
        <v>4.08</v>
      </c>
      <c r="E294">
        <v>30</v>
      </c>
      <c r="F294">
        <v>10</v>
      </c>
      <c r="G294">
        <v>9</v>
      </c>
      <c r="H294" s="13">
        <f>Table2[[#This Row],[完成订单数]]/Table2[[#This Row],[成功抢单数]]</f>
        <v>0.9</v>
      </c>
      <c r="I294">
        <v>112.9</v>
      </c>
      <c r="J294">
        <v>601.6</v>
      </c>
      <c r="K294" s="14">
        <f>Table2[[#This Row],[订单实际总公里数]]/Table2[[#This Row],[完成订单数]]</f>
        <v>12.544444444444444</v>
      </c>
      <c r="L294" s="12">
        <f>(Table2[[#This Row],[车费收入]]-15*Table2[[#This Row],[完成订单数]]-Table2[[#This Row],[订单实际总公里数]]*2.9)/0.3</f>
        <v>463.9666666666667</v>
      </c>
      <c r="M294" s="14">
        <f>Table2[[#This Row],[车费收入]]/Table2[[#This Row],[完成订单数]]</f>
        <v>66.844444444444449</v>
      </c>
      <c r="N294">
        <f>IF(AND(Table2[[#This Row],[平均星级]]&gt;4.7,Table2[[#This Row],[在线时长]]&gt;6),60,0)</f>
        <v>0</v>
      </c>
      <c r="O294">
        <f>IF(AND(Table2[[#This Row],[平均星级]]&gt;4.7,Table2[[#This Row],[完成订单数]]&gt;5),5*Table2[[#This Row],[完成订单数]],0)</f>
        <v>45</v>
      </c>
      <c r="P294" s="12">
        <f>Table2[[#This Row],[车费收入]]/Table2[[#This Row],[在线时长]]</f>
        <v>147.45098039215688</v>
      </c>
      <c r="Q294" s="12">
        <f>IF(AND(Table2[[#This Row],[应答率]]&gt;=0.85,Table2[[#This Row],[完成订单数]]&gt;=10,Table2[[#This Row],[平均星级]]&gt;=4.8),1,0)</f>
        <v>0</v>
      </c>
    </row>
    <row r="295" spans="1:17" x14ac:dyDescent="0.15">
      <c r="A295" t="s">
        <v>30</v>
      </c>
      <c r="B295">
        <v>42</v>
      </c>
      <c r="C295">
        <v>4.9000000000000004</v>
      </c>
      <c r="D295">
        <v>6.42</v>
      </c>
      <c r="E295">
        <v>62</v>
      </c>
      <c r="F295">
        <v>24</v>
      </c>
      <c r="G295">
        <v>24</v>
      </c>
      <c r="H295" s="13">
        <f>Table2[[#This Row],[完成订单数]]/Table2[[#This Row],[成功抢单数]]</f>
        <v>1</v>
      </c>
      <c r="I295">
        <v>190.3</v>
      </c>
      <c r="J295">
        <v>1007.79999999999</v>
      </c>
      <c r="K295" s="14">
        <f>Table2[[#This Row],[订单实际总公里数]]/Table2[[#This Row],[完成订单数]]</f>
        <v>7.9291666666666671</v>
      </c>
      <c r="L295" s="12">
        <f>(Table2[[#This Row],[车费收入]]-15*Table2[[#This Row],[完成订单数]]-Table2[[#This Row],[订单实际总公里数]]*2.9)/0.3</f>
        <v>319.76666666663317</v>
      </c>
      <c r="M295" s="14">
        <f>Table2[[#This Row],[车费收入]]/Table2[[#This Row],[完成订单数]]</f>
        <v>41.991666666666248</v>
      </c>
      <c r="N295">
        <f>IF(AND(Table2[[#This Row],[平均星级]]&gt;4.7,Table2[[#This Row],[在线时长]]&gt;6),60,0)</f>
        <v>60</v>
      </c>
      <c r="O295">
        <f>IF(AND(Table2[[#This Row],[平均星级]]&gt;4.7,Table2[[#This Row],[完成订单数]]&gt;5),5*Table2[[#This Row],[完成订单数]],0)</f>
        <v>120</v>
      </c>
      <c r="P295" s="12">
        <f>Table2[[#This Row],[车费收入]]/Table2[[#This Row],[在线时长]]</f>
        <v>156.97819314641589</v>
      </c>
      <c r="Q295" s="12">
        <f>IF(AND(Table2[[#This Row],[应答率]]&gt;=0.85,Table2[[#This Row],[完成订单数]]&gt;=10,Table2[[#This Row],[平均星级]]&gt;=4.8),1,0)</f>
        <v>1</v>
      </c>
    </row>
    <row r="296" spans="1:17" x14ac:dyDescent="0.15">
      <c r="A296" t="s">
        <v>30</v>
      </c>
      <c r="B296">
        <v>67</v>
      </c>
      <c r="C296">
        <v>5</v>
      </c>
      <c r="D296">
        <v>4.83</v>
      </c>
      <c r="E296">
        <v>76</v>
      </c>
      <c r="F296">
        <v>21</v>
      </c>
      <c r="G296">
        <v>19</v>
      </c>
      <c r="H296" s="13">
        <f>Table2[[#This Row],[完成订单数]]/Table2[[#This Row],[成功抢单数]]</f>
        <v>0.90476190476190477</v>
      </c>
      <c r="I296">
        <v>138</v>
      </c>
      <c r="J296">
        <v>835.49999999999898</v>
      </c>
      <c r="K296" s="14">
        <f>Table2[[#This Row],[订单实际总公里数]]/Table2[[#This Row],[完成订单数]]</f>
        <v>7.2631578947368425</v>
      </c>
      <c r="L296" s="12">
        <f>(Table2[[#This Row],[车费收入]]-15*Table2[[#This Row],[完成订单数]]-Table2[[#This Row],[订单实际总公里数]]*2.9)/0.3</f>
        <v>500.99999999999665</v>
      </c>
      <c r="M296" s="14">
        <f>Table2[[#This Row],[车费收入]]/Table2[[#This Row],[完成订单数]]</f>
        <v>43.973684210526265</v>
      </c>
      <c r="N296">
        <f>IF(AND(Table2[[#This Row],[平均星级]]&gt;4.7,Table2[[#This Row],[在线时长]]&gt;6),60,0)</f>
        <v>0</v>
      </c>
      <c r="O296">
        <f>IF(AND(Table2[[#This Row],[平均星级]]&gt;4.7,Table2[[#This Row],[完成订单数]]&gt;5),5*Table2[[#This Row],[完成订单数]],0)</f>
        <v>95</v>
      </c>
      <c r="P296" s="12">
        <f>Table2[[#This Row],[车费收入]]/Table2[[#This Row],[在线时长]]</f>
        <v>172.98136645962711</v>
      </c>
      <c r="Q296" s="12">
        <f>IF(AND(Table2[[#This Row],[应答率]]&gt;=0.85,Table2[[#This Row],[完成订单数]]&gt;=10,Table2[[#This Row],[平均星级]]&gt;=4.8),1,0)</f>
        <v>1</v>
      </c>
    </row>
    <row r="297" spans="1:17" x14ac:dyDescent="0.15">
      <c r="A297" t="s">
        <v>30</v>
      </c>
      <c r="B297">
        <v>72</v>
      </c>
      <c r="C297">
        <v>4.9000000000000004</v>
      </c>
      <c r="D297">
        <v>3.42</v>
      </c>
      <c r="E297">
        <v>74</v>
      </c>
      <c r="F297">
        <v>14</v>
      </c>
      <c r="G297">
        <v>13</v>
      </c>
      <c r="H297" s="13">
        <f>Table2[[#This Row],[完成订单数]]/Table2[[#This Row],[成功抢单数]]</f>
        <v>0.9285714285714286</v>
      </c>
      <c r="I297">
        <v>108.9</v>
      </c>
      <c r="J297">
        <v>610</v>
      </c>
      <c r="K297" s="14">
        <f>Table2[[#This Row],[订单实际总公里数]]/Table2[[#This Row],[完成订单数]]</f>
        <v>8.3769230769230774</v>
      </c>
      <c r="L297" s="12">
        <f>(Table2[[#This Row],[车费收入]]-15*Table2[[#This Row],[完成订单数]]-Table2[[#This Row],[订单实际总公里数]]*2.9)/0.3</f>
        <v>330.63333333333333</v>
      </c>
      <c r="M297" s="14">
        <f>Table2[[#This Row],[车费收入]]/Table2[[#This Row],[完成订单数]]</f>
        <v>46.92307692307692</v>
      </c>
      <c r="N297">
        <f>IF(AND(Table2[[#This Row],[平均星级]]&gt;4.7,Table2[[#This Row],[在线时长]]&gt;6),60,0)</f>
        <v>0</v>
      </c>
      <c r="O297">
        <f>IF(AND(Table2[[#This Row],[平均星级]]&gt;4.7,Table2[[#This Row],[完成订单数]]&gt;5),5*Table2[[#This Row],[完成订单数]],0)</f>
        <v>65</v>
      </c>
      <c r="P297" s="12">
        <f>Table2[[#This Row],[车费收入]]/Table2[[#This Row],[在线时长]]</f>
        <v>178.36257309941521</v>
      </c>
      <c r="Q297" s="12">
        <f>IF(AND(Table2[[#This Row],[应答率]]&gt;=0.85,Table2[[#This Row],[完成订单数]]&gt;=10,Table2[[#This Row],[平均星级]]&gt;=4.8),1,0)</f>
        <v>1</v>
      </c>
    </row>
    <row r="298" spans="1:17" x14ac:dyDescent="0.15">
      <c r="A298" t="s">
        <v>30</v>
      </c>
      <c r="B298">
        <v>86</v>
      </c>
      <c r="C298">
        <v>5</v>
      </c>
      <c r="D298">
        <v>3.42</v>
      </c>
      <c r="E298">
        <v>48</v>
      </c>
      <c r="F298">
        <v>24</v>
      </c>
      <c r="G298">
        <v>22</v>
      </c>
      <c r="H298" s="13">
        <f>Table2[[#This Row],[完成订单数]]/Table2[[#This Row],[成功抢单数]]</f>
        <v>0.91666666666666663</v>
      </c>
      <c r="I298">
        <v>92.499999999999901</v>
      </c>
      <c r="J298">
        <v>675.8</v>
      </c>
      <c r="K298" s="14">
        <f>Table2[[#This Row],[订单实际总公里数]]/Table2[[#This Row],[完成订单数]]</f>
        <v>4.2045454545454497</v>
      </c>
      <c r="L298" s="12">
        <f>(Table2[[#This Row],[车费收入]]-15*Table2[[#This Row],[完成订单数]]-Table2[[#This Row],[订单实际总公里数]]*2.9)/0.3</f>
        <v>258.5000000000008</v>
      </c>
      <c r="M298" s="14">
        <f>Table2[[#This Row],[车费收入]]/Table2[[#This Row],[完成订单数]]</f>
        <v>30.718181818181815</v>
      </c>
      <c r="N298">
        <f>IF(AND(Table2[[#This Row],[平均星级]]&gt;4.7,Table2[[#This Row],[在线时长]]&gt;6),60,0)</f>
        <v>0</v>
      </c>
      <c r="O298">
        <f>IF(AND(Table2[[#This Row],[平均星级]]&gt;4.7,Table2[[#This Row],[完成订单数]]&gt;5),5*Table2[[#This Row],[完成订单数]],0)</f>
        <v>110</v>
      </c>
      <c r="P298" s="12">
        <f>Table2[[#This Row],[车费收入]]/Table2[[#This Row],[在线时长]]</f>
        <v>197.60233918128654</v>
      </c>
      <c r="Q298" s="12">
        <f>IF(AND(Table2[[#This Row],[应答率]]&gt;=0.85,Table2[[#This Row],[完成订单数]]&gt;=10,Table2[[#This Row],[平均星级]]&gt;=4.8),1,0)</f>
        <v>1</v>
      </c>
    </row>
    <row r="299" spans="1:17" x14ac:dyDescent="0.15">
      <c r="A299" t="s">
        <v>30</v>
      </c>
      <c r="B299">
        <v>118</v>
      </c>
      <c r="C299">
        <v>5</v>
      </c>
      <c r="D299">
        <v>3.17</v>
      </c>
      <c r="E299">
        <v>62</v>
      </c>
      <c r="F299">
        <v>18</v>
      </c>
      <c r="G299">
        <v>17</v>
      </c>
      <c r="H299" s="13">
        <f>Table2[[#This Row],[完成订单数]]/Table2[[#This Row],[成功抢单数]]</f>
        <v>0.94444444444444442</v>
      </c>
      <c r="I299">
        <v>111.1</v>
      </c>
      <c r="J299">
        <v>661.5</v>
      </c>
      <c r="K299" s="14">
        <f>Table2[[#This Row],[订单实际总公里数]]/Table2[[#This Row],[完成订单数]]</f>
        <v>6.5352941176470587</v>
      </c>
      <c r="L299" s="12">
        <f>(Table2[[#This Row],[车费收入]]-15*Table2[[#This Row],[完成订单数]]-Table2[[#This Row],[订单实际总公里数]]*2.9)/0.3</f>
        <v>281.03333333333336</v>
      </c>
      <c r="M299" s="14">
        <f>Table2[[#This Row],[车费收入]]/Table2[[#This Row],[完成订单数]]</f>
        <v>38.911764705882355</v>
      </c>
      <c r="N299">
        <f>IF(AND(Table2[[#This Row],[平均星级]]&gt;4.7,Table2[[#This Row],[在线时长]]&gt;6),60,0)</f>
        <v>0</v>
      </c>
      <c r="O299">
        <f>IF(AND(Table2[[#This Row],[平均星级]]&gt;4.7,Table2[[#This Row],[完成订单数]]&gt;5),5*Table2[[#This Row],[完成订单数]],0)</f>
        <v>85</v>
      </c>
      <c r="P299" s="12">
        <f>Table2[[#This Row],[车费收入]]/Table2[[#This Row],[在线时长]]</f>
        <v>208.67507886435331</v>
      </c>
      <c r="Q299" s="12">
        <f>IF(AND(Table2[[#This Row],[应答率]]&gt;=0.85,Table2[[#This Row],[完成订单数]]&gt;=10,Table2[[#This Row],[平均星级]]&gt;=4.8),1,0)</f>
        <v>1</v>
      </c>
    </row>
    <row r="300" spans="1:17" x14ac:dyDescent="0.15">
      <c r="A300" t="s">
        <v>30</v>
      </c>
      <c r="B300">
        <v>29</v>
      </c>
      <c r="C300">
        <v>5</v>
      </c>
      <c r="D300">
        <v>4.17</v>
      </c>
      <c r="E300">
        <v>51</v>
      </c>
      <c r="F300">
        <v>12</v>
      </c>
      <c r="G300">
        <v>12</v>
      </c>
      <c r="H300" s="13">
        <f>Table2[[#This Row],[完成订单数]]/Table2[[#This Row],[成功抢单数]]</f>
        <v>1</v>
      </c>
      <c r="I300">
        <v>264.3</v>
      </c>
      <c r="J300">
        <v>1170.5999999999999</v>
      </c>
      <c r="K300" s="14">
        <f>Table2[[#This Row],[订单实际总公里数]]/Table2[[#This Row],[完成订单数]]</f>
        <v>22.025000000000002</v>
      </c>
      <c r="L300" s="12">
        <f>(Table2[[#This Row],[车费收入]]-15*Table2[[#This Row],[完成订单数]]-Table2[[#This Row],[订单实际总公里数]]*2.9)/0.3</f>
        <v>747.09999999999968</v>
      </c>
      <c r="M300" s="14">
        <f>Table2[[#This Row],[车费收入]]/Table2[[#This Row],[完成订单数]]</f>
        <v>97.55</v>
      </c>
      <c r="N300">
        <f>IF(AND(Table2[[#This Row],[平均星级]]&gt;4.7,Table2[[#This Row],[在线时长]]&gt;6),60,0)</f>
        <v>0</v>
      </c>
      <c r="O300">
        <f>IF(AND(Table2[[#This Row],[平均星级]]&gt;4.7,Table2[[#This Row],[完成订单数]]&gt;5),5*Table2[[#This Row],[完成订单数]],0)</f>
        <v>60</v>
      </c>
      <c r="P300" s="12">
        <f>Table2[[#This Row],[车费收入]]/Table2[[#This Row],[在线时长]]</f>
        <v>280.71942446043164</v>
      </c>
      <c r="Q300" s="12">
        <f>IF(AND(Table2[[#This Row],[应答率]]&gt;=0.85,Table2[[#This Row],[完成订单数]]&gt;=10,Table2[[#This Row],[平均星级]]&gt;=4.8),1,0)</f>
        <v>1</v>
      </c>
    </row>
    <row r="301" spans="1:17" x14ac:dyDescent="0.15">
      <c r="A301" t="s">
        <v>30</v>
      </c>
      <c r="B301">
        <v>79</v>
      </c>
      <c r="C301">
        <v>5</v>
      </c>
      <c r="D301">
        <v>1.33</v>
      </c>
      <c r="E301">
        <v>143</v>
      </c>
      <c r="F301">
        <v>13</v>
      </c>
      <c r="G301">
        <v>11</v>
      </c>
      <c r="H301" s="13">
        <f>Table2[[#This Row],[完成订单数]]/Table2[[#This Row],[成功抢单数]]</f>
        <v>0.84615384615384615</v>
      </c>
      <c r="I301">
        <v>53.8</v>
      </c>
      <c r="J301">
        <v>401.1</v>
      </c>
      <c r="K301" s="14">
        <f>Table2[[#This Row],[订单实际总公里数]]/Table2[[#This Row],[完成订单数]]</f>
        <v>4.8909090909090907</v>
      </c>
      <c r="L301" s="12">
        <f>(Table2[[#This Row],[车费收入]]-15*Table2[[#This Row],[完成订单数]]-Table2[[#This Row],[订单实际总公里数]]*2.9)/0.3</f>
        <v>266.93333333333351</v>
      </c>
      <c r="M301" s="14">
        <f>Table2[[#This Row],[车费收入]]/Table2[[#This Row],[完成订单数]]</f>
        <v>36.463636363636368</v>
      </c>
      <c r="N301">
        <f>IF(AND(Table2[[#This Row],[平均星级]]&gt;4.7,Table2[[#This Row],[在线时长]]&gt;6),60,0)</f>
        <v>0</v>
      </c>
      <c r="O301">
        <f>IF(AND(Table2[[#This Row],[平均星级]]&gt;4.7,Table2[[#This Row],[完成订单数]]&gt;5),5*Table2[[#This Row],[完成订单数]],0)</f>
        <v>55</v>
      </c>
      <c r="P301" s="12">
        <f>Table2[[#This Row],[车费收入]]/Table2[[#This Row],[在线时长]]</f>
        <v>301.57894736842104</v>
      </c>
      <c r="Q301" s="12">
        <f>IF(AND(Table2[[#This Row],[应答率]]&gt;=0.85,Table2[[#This Row],[完成订单数]]&gt;=10,Table2[[#This Row],[平均星级]]&gt;=4.8),1,0)</f>
        <v>0</v>
      </c>
    </row>
    <row r="302" spans="1:17" x14ac:dyDescent="0.15">
      <c r="K302" s="14">
        <f>AVERAGE(Table2[平均公里])</f>
        <v>8.1948549935285815</v>
      </c>
      <c r="L302" s="14">
        <f>AVERAGE(Table2[平均时间])</f>
        <v>229.60800000000003</v>
      </c>
      <c r="M302" s="14">
        <f>AVERAGE(Table2[平均价钱])</f>
        <v>45.591461915486136</v>
      </c>
      <c r="N302" s="11">
        <f>SUM(Table2[奖励1])</f>
        <v>13080</v>
      </c>
      <c r="O302" s="11">
        <f>SUM(Table2[奖励2])</f>
        <v>13195</v>
      </c>
      <c r="P302" s="11">
        <f>AVERAGE(Table2[车费/时])</f>
        <v>50.866480619339548</v>
      </c>
      <c r="Q302" s="11">
        <f>AVERAGE(Table2[奖励覆盖])</f>
        <v>0.37666666666666665</v>
      </c>
    </row>
  </sheetData>
  <phoneticPr fontId="1" type="noConversion"/>
  <conditionalFormatting sqref="P1:R301 P303:R1048576 R302">
    <cfRule type="top10" dxfId="16" priority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1"/>
  <sheetViews>
    <sheetView workbookViewId="0">
      <selection activeCell="E172" sqref="E172"/>
    </sheetView>
  </sheetViews>
  <sheetFormatPr defaultColWidth="11" defaultRowHeight="14.25" x14ac:dyDescent="0.15"/>
  <cols>
    <col min="1" max="2" width="4.875" bestFit="1" customWidth="1"/>
    <col min="3" max="3" width="6.875" bestFit="1" customWidth="1"/>
    <col min="5" max="6" width="10.875" bestFit="1" customWidth="1"/>
  </cols>
  <sheetData>
    <row r="2" spans="1:6" x14ac:dyDescent="0.15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1:6" x14ac:dyDescent="0.15">
      <c r="A3" t="s">
        <v>26</v>
      </c>
      <c r="B3">
        <v>1</v>
      </c>
      <c r="C3">
        <v>870</v>
      </c>
      <c r="D3">
        <v>742</v>
      </c>
      <c r="E3">
        <v>653</v>
      </c>
      <c r="F3">
        <v>3496</v>
      </c>
    </row>
    <row r="4" spans="1:6" x14ac:dyDescent="0.15">
      <c r="B4">
        <v>2</v>
      </c>
      <c r="C4">
        <v>489</v>
      </c>
      <c r="D4">
        <v>411</v>
      </c>
      <c r="E4">
        <v>379</v>
      </c>
      <c r="F4">
        <v>2569</v>
      </c>
    </row>
    <row r="5" spans="1:6" x14ac:dyDescent="0.15">
      <c r="B5">
        <v>3</v>
      </c>
      <c r="C5">
        <v>292</v>
      </c>
      <c r="D5">
        <v>231</v>
      </c>
      <c r="E5">
        <v>213</v>
      </c>
      <c r="F5">
        <v>2185</v>
      </c>
    </row>
    <row r="6" spans="1:6" x14ac:dyDescent="0.15">
      <c r="B6">
        <v>4</v>
      </c>
      <c r="C6">
        <v>159</v>
      </c>
      <c r="D6">
        <v>109</v>
      </c>
      <c r="E6">
        <v>97</v>
      </c>
      <c r="F6">
        <v>2073</v>
      </c>
    </row>
    <row r="7" spans="1:6" x14ac:dyDescent="0.15">
      <c r="B7">
        <v>5</v>
      </c>
      <c r="C7">
        <v>141</v>
      </c>
      <c r="D7">
        <v>82</v>
      </c>
      <c r="E7">
        <v>72</v>
      </c>
      <c r="F7">
        <v>2419</v>
      </c>
    </row>
    <row r="8" spans="1:6" x14ac:dyDescent="0.15">
      <c r="B8">
        <v>6</v>
      </c>
      <c r="C8">
        <v>297</v>
      </c>
      <c r="D8">
        <v>136</v>
      </c>
      <c r="E8">
        <v>121</v>
      </c>
      <c r="F8">
        <v>3235</v>
      </c>
    </row>
    <row r="9" spans="1:6" x14ac:dyDescent="0.15">
      <c r="B9">
        <v>7</v>
      </c>
      <c r="C9">
        <v>1669</v>
      </c>
      <c r="D9">
        <v>1321</v>
      </c>
      <c r="E9">
        <v>1207</v>
      </c>
      <c r="F9">
        <v>5290</v>
      </c>
    </row>
    <row r="10" spans="1:6" x14ac:dyDescent="0.15">
      <c r="B10">
        <v>8</v>
      </c>
      <c r="C10">
        <v>6348</v>
      </c>
      <c r="D10">
        <v>4212</v>
      </c>
      <c r="E10">
        <v>3865</v>
      </c>
      <c r="F10">
        <v>6902</v>
      </c>
    </row>
    <row r="11" spans="1:6" x14ac:dyDescent="0.15">
      <c r="B11">
        <v>9</v>
      </c>
      <c r="C11">
        <v>12658</v>
      </c>
      <c r="D11">
        <v>6235</v>
      </c>
      <c r="E11">
        <v>5595</v>
      </c>
      <c r="F11">
        <v>7327</v>
      </c>
    </row>
    <row r="12" spans="1:6" x14ac:dyDescent="0.15">
      <c r="B12">
        <v>10</v>
      </c>
      <c r="C12">
        <v>8806</v>
      </c>
      <c r="D12">
        <v>5853</v>
      </c>
      <c r="E12">
        <v>5264</v>
      </c>
      <c r="F12">
        <v>7464</v>
      </c>
    </row>
    <row r="13" spans="1:6" x14ac:dyDescent="0.15">
      <c r="B13">
        <v>11</v>
      </c>
      <c r="C13">
        <v>3798</v>
      </c>
      <c r="D13">
        <v>3341</v>
      </c>
      <c r="E13">
        <v>3053</v>
      </c>
      <c r="F13">
        <v>7386</v>
      </c>
    </row>
    <row r="14" spans="1:6" x14ac:dyDescent="0.15">
      <c r="B14">
        <v>12</v>
      </c>
      <c r="C14">
        <v>3097</v>
      </c>
      <c r="D14">
        <v>2872</v>
      </c>
      <c r="E14">
        <v>2668</v>
      </c>
      <c r="F14">
        <v>6838</v>
      </c>
    </row>
    <row r="15" spans="1:6" x14ac:dyDescent="0.15">
      <c r="B15">
        <v>13</v>
      </c>
      <c r="C15">
        <v>3014</v>
      </c>
      <c r="D15">
        <v>2785</v>
      </c>
      <c r="E15">
        <v>2613</v>
      </c>
      <c r="F15">
        <v>6272</v>
      </c>
    </row>
    <row r="16" spans="1:6" x14ac:dyDescent="0.15">
      <c r="B16">
        <v>14</v>
      </c>
      <c r="C16">
        <v>3723</v>
      </c>
      <c r="D16">
        <v>3449</v>
      </c>
      <c r="E16">
        <v>3212</v>
      </c>
      <c r="F16">
        <v>6332</v>
      </c>
    </row>
    <row r="17" spans="1:6" x14ac:dyDescent="0.15">
      <c r="B17">
        <v>15</v>
      </c>
      <c r="C17">
        <v>3281</v>
      </c>
      <c r="D17">
        <v>3035</v>
      </c>
      <c r="E17">
        <v>2816</v>
      </c>
      <c r="F17">
        <v>6634</v>
      </c>
    </row>
    <row r="18" spans="1:6" x14ac:dyDescent="0.15">
      <c r="B18">
        <v>16</v>
      </c>
      <c r="C18">
        <v>3040</v>
      </c>
      <c r="D18">
        <v>2818</v>
      </c>
      <c r="E18">
        <v>2576</v>
      </c>
      <c r="F18">
        <v>6860</v>
      </c>
    </row>
    <row r="19" spans="1:6" x14ac:dyDescent="0.15">
      <c r="B19">
        <v>17</v>
      </c>
      <c r="C19">
        <v>3625</v>
      </c>
      <c r="D19">
        <v>3399</v>
      </c>
      <c r="E19">
        <v>3083</v>
      </c>
      <c r="F19">
        <v>7383</v>
      </c>
    </row>
    <row r="20" spans="1:6" x14ac:dyDescent="0.15">
      <c r="B20">
        <v>18</v>
      </c>
      <c r="C20">
        <v>4884</v>
      </c>
      <c r="D20">
        <v>4541</v>
      </c>
      <c r="E20">
        <v>4146</v>
      </c>
      <c r="F20">
        <v>8549</v>
      </c>
    </row>
    <row r="21" spans="1:6" x14ac:dyDescent="0.15">
      <c r="B21">
        <v>19</v>
      </c>
      <c r="C21">
        <v>6298</v>
      </c>
      <c r="D21">
        <v>5804</v>
      </c>
      <c r="E21">
        <v>5311</v>
      </c>
      <c r="F21">
        <v>8793</v>
      </c>
    </row>
    <row r="22" spans="1:6" x14ac:dyDescent="0.15">
      <c r="B22">
        <v>20</v>
      </c>
      <c r="C22">
        <v>6143</v>
      </c>
      <c r="D22">
        <v>5786</v>
      </c>
      <c r="E22">
        <v>5280</v>
      </c>
      <c r="F22">
        <v>9045</v>
      </c>
    </row>
    <row r="23" spans="1:6" x14ac:dyDescent="0.15">
      <c r="B23">
        <v>21</v>
      </c>
      <c r="C23">
        <v>5478</v>
      </c>
      <c r="D23">
        <v>5199</v>
      </c>
      <c r="E23">
        <v>4869</v>
      </c>
      <c r="F23">
        <v>9202</v>
      </c>
    </row>
    <row r="24" spans="1:6" x14ac:dyDescent="0.15">
      <c r="B24">
        <v>22</v>
      </c>
      <c r="C24">
        <v>6620</v>
      </c>
      <c r="D24">
        <v>6209</v>
      </c>
      <c r="E24">
        <v>5757</v>
      </c>
      <c r="F24">
        <v>9003</v>
      </c>
    </row>
    <row r="25" spans="1:6" x14ac:dyDescent="0.15">
      <c r="B25">
        <v>23</v>
      </c>
      <c r="C25">
        <v>4974</v>
      </c>
      <c r="D25">
        <v>4641</v>
      </c>
      <c r="E25">
        <v>4228</v>
      </c>
      <c r="F25">
        <v>8104</v>
      </c>
    </row>
    <row r="26" spans="1:6" x14ac:dyDescent="0.15">
      <c r="B26">
        <v>24</v>
      </c>
      <c r="C26">
        <v>2090</v>
      </c>
      <c r="D26">
        <v>1951</v>
      </c>
      <c r="E26">
        <v>1763</v>
      </c>
      <c r="F26">
        <v>6457</v>
      </c>
    </row>
    <row r="27" spans="1:6" x14ac:dyDescent="0.15">
      <c r="A27" t="s">
        <v>27</v>
      </c>
      <c r="B27">
        <v>1</v>
      </c>
      <c r="C27">
        <v>947</v>
      </c>
      <c r="D27">
        <v>863</v>
      </c>
      <c r="E27">
        <v>782</v>
      </c>
      <c r="F27">
        <v>4279</v>
      </c>
    </row>
    <row r="28" spans="1:6" x14ac:dyDescent="0.15">
      <c r="B28">
        <v>2</v>
      </c>
      <c r="C28">
        <v>533</v>
      </c>
      <c r="D28">
        <v>481</v>
      </c>
      <c r="E28">
        <v>431</v>
      </c>
      <c r="F28">
        <v>3134</v>
      </c>
    </row>
    <row r="29" spans="1:6" x14ac:dyDescent="0.15">
      <c r="B29">
        <v>3</v>
      </c>
      <c r="C29">
        <v>323</v>
      </c>
      <c r="D29">
        <v>259</v>
      </c>
      <c r="E29">
        <v>228</v>
      </c>
      <c r="F29">
        <v>2679</v>
      </c>
    </row>
    <row r="30" spans="1:6" x14ac:dyDescent="0.15">
      <c r="B30">
        <v>4</v>
      </c>
      <c r="C30">
        <v>175</v>
      </c>
      <c r="D30">
        <v>139</v>
      </c>
      <c r="E30">
        <v>124</v>
      </c>
      <c r="F30">
        <v>2473</v>
      </c>
    </row>
    <row r="31" spans="1:6" x14ac:dyDescent="0.15">
      <c r="B31">
        <v>5</v>
      </c>
      <c r="C31">
        <v>163</v>
      </c>
      <c r="D31">
        <v>117</v>
      </c>
      <c r="E31">
        <v>106</v>
      </c>
      <c r="F31">
        <v>2672</v>
      </c>
    </row>
    <row r="32" spans="1:6" x14ac:dyDescent="0.15">
      <c r="B32">
        <v>6</v>
      </c>
      <c r="C32">
        <v>211</v>
      </c>
      <c r="D32">
        <v>117</v>
      </c>
      <c r="E32">
        <v>92</v>
      </c>
      <c r="F32">
        <v>3257</v>
      </c>
    </row>
    <row r="33" spans="2:6" x14ac:dyDescent="0.15">
      <c r="B33">
        <v>7</v>
      </c>
      <c r="C33">
        <v>1214</v>
      </c>
      <c r="D33">
        <v>952</v>
      </c>
      <c r="E33">
        <v>876</v>
      </c>
      <c r="F33">
        <v>5043</v>
      </c>
    </row>
    <row r="34" spans="2:6" x14ac:dyDescent="0.15">
      <c r="B34">
        <v>8</v>
      </c>
      <c r="C34">
        <v>5423</v>
      </c>
      <c r="D34">
        <v>3751</v>
      </c>
      <c r="E34">
        <v>3435</v>
      </c>
      <c r="F34">
        <v>6759</v>
      </c>
    </row>
    <row r="35" spans="2:6" x14ac:dyDescent="0.15">
      <c r="B35">
        <v>9</v>
      </c>
      <c r="C35">
        <v>11555</v>
      </c>
      <c r="D35">
        <v>6021</v>
      </c>
      <c r="E35">
        <v>5464</v>
      </c>
      <c r="F35">
        <v>7343</v>
      </c>
    </row>
    <row r="36" spans="2:6" x14ac:dyDescent="0.15">
      <c r="B36">
        <v>10</v>
      </c>
      <c r="C36">
        <v>8941</v>
      </c>
      <c r="D36">
        <v>6093</v>
      </c>
      <c r="E36">
        <v>5534</v>
      </c>
      <c r="F36">
        <v>7516</v>
      </c>
    </row>
    <row r="37" spans="2:6" x14ac:dyDescent="0.15">
      <c r="B37">
        <v>11</v>
      </c>
      <c r="C37">
        <v>4483</v>
      </c>
      <c r="D37">
        <v>3917</v>
      </c>
      <c r="E37">
        <v>3620</v>
      </c>
      <c r="F37">
        <v>7514</v>
      </c>
    </row>
    <row r="38" spans="2:6" x14ac:dyDescent="0.15">
      <c r="B38">
        <v>12</v>
      </c>
      <c r="C38">
        <v>3664</v>
      </c>
      <c r="D38">
        <v>3390</v>
      </c>
      <c r="E38">
        <v>3125</v>
      </c>
      <c r="F38">
        <v>7338</v>
      </c>
    </row>
    <row r="39" spans="2:6" x14ac:dyDescent="0.15">
      <c r="B39">
        <v>13</v>
      </c>
      <c r="C39">
        <v>3386</v>
      </c>
      <c r="D39">
        <v>3120</v>
      </c>
      <c r="E39">
        <v>2886</v>
      </c>
      <c r="F39">
        <v>6774</v>
      </c>
    </row>
    <row r="40" spans="2:6" x14ac:dyDescent="0.15">
      <c r="B40">
        <v>14</v>
      </c>
      <c r="C40">
        <v>4303</v>
      </c>
      <c r="D40">
        <v>3950</v>
      </c>
      <c r="E40">
        <v>3614</v>
      </c>
      <c r="F40">
        <v>6512</v>
      </c>
    </row>
    <row r="41" spans="2:6" x14ac:dyDescent="0.15">
      <c r="B41">
        <v>15</v>
      </c>
      <c r="C41">
        <v>3776</v>
      </c>
      <c r="D41">
        <v>3506</v>
      </c>
      <c r="E41">
        <v>3164</v>
      </c>
      <c r="F41">
        <v>6744</v>
      </c>
    </row>
    <row r="42" spans="2:6" x14ac:dyDescent="0.15">
      <c r="B42">
        <v>16</v>
      </c>
      <c r="C42">
        <v>3696</v>
      </c>
      <c r="D42">
        <v>3414</v>
      </c>
      <c r="E42">
        <v>3083</v>
      </c>
      <c r="F42">
        <v>7020</v>
      </c>
    </row>
    <row r="43" spans="2:6" x14ac:dyDescent="0.15">
      <c r="B43">
        <v>17</v>
      </c>
      <c r="C43">
        <v>4217</v>
      </c>
      <c r="D43">
        <v>3878</v>
      </c>
      <c r="E43">
        <v>3466</v>
      </c>
      <c r="F43">
        <v>7378</v>
      </c>
    </row>
    <row r="44" spans="2:6" x14ac:dyDescent="0.15">
      <c r="B44">
        <v>18</v>
      </c>
      <c r="C44">
        <v>5800</v>
      </c>
      <c r="D44">
        <v>5059</v>
      </c>
      <c r="E44">
        <v>4599</v>
      </c>
      <c r="F44">
        <v>8398</v>
      </c>
    </row>
    <row r="45" spans="2:6" x14ac:dyDescent="0.15">
      <c r="B45">
        <v>19</v>
      </c>
      <c r="C45">
        <v>7538</v>
      </c>
      <c r="D45">
        <v>6261</v>
      </c>
      <c r="E45">
        <v>5651</v>
      </c>
      <c r="F45">
        <v>8631</v>
      </c>
    </row>
    <row r="46" spans="2:6" x14ac:dyDescent="0.15">
      <c r="B46">
        <v>20</v>
      </c>
      <c r="C46">
        <v>6623</v>
      </c>
      <c r="D46">
        <v>6084</v>
      </c>
      <c r="E46">
        <v>5572</v>
      </c>
      <c r="F46">
        <v>8778</v>
      </c>
    </row>
    <row r="47" spans="2:6" x14ac:dyDescent="0.15">
      <c r="B47">
        <v>21</v>
      </c>
      <c r="C47">
        <v>5886</v>
      </c>
      <c r="D47">
        <v>5577</v>
      </c>
      <c r="E47">
        <v>5164</v>
      </c>
      <c r="F47">
        <v>8789</v>
      </c>
    </row>
    <row r="48" spans="2:6" x14ac:dyDescent="0.15">
      <c r="B48">
        <v>22</v>
      </c>
      <c r="C48">
        <v>7771</v>
      </c>
      <c r="D48">
        <v>6462</v>
      </c>
      <c r="E48">
        <v>5941</v>
      </c>
      <c r="F48">
        <v>8440</v>
      </c>
    </row>
    <row r="49" spans="1:6" x14ac:dyDescent="0.15">
      <c r="B49">
        <v>23</v>
      </c>
      <c r="C49">
        <v>6972</v>
      </c>
      <c r="D49">
        <v>5018</v>
      </c>
      <c r="E49">
        <v>4492</v>
      </c>
      <c r="F49">
        <v>7661</v>
      </c>
    </row>
    <row r="50" spans="1:6" x14ac:dyDescent="0.15">
      <c r="B50">
        <v>24</v>
      </c>
      <c r="C50">
        <v>2646</v>
      </c>
      <c r="D50">
        <v>2301</v>
      </c>
      <c r="E50">
        <v>2073</v>
      </c>
      <c r="F50">
        <v>6282</v>
      </c>
    </row>
    <row r="51" spans="1:6" x14ac:dyDescent="0.15">
      <c r="A51" t="s">
        <v>28</v>
      </c>
      <c r="B51">
        <v>1</v>
      </c>
      <c r="C51">
        <v>1163</v>
      </c>
      <c r="D51">
        <v>1078</v>
      </c>
      <c r="E51">
        <v>970</v>
      </c>
      <c r="F51">
        <v>4538</v>
      </c>
    </row>
    <row r="52" spans="1:6" x14ac:dyDescent="0.15">
      <c r="B52">
        <v>2</v>
      </c>
      <c r="C52">
        <v>564</v>
      </c>
      <c r="D52">
        <v>512</v>
      </c>
      <c r="E52">
        <v>462</v>
      </c>
      <c r="F52">
        <v>3337</v>
      </c>
    </row>
    <row r="53" spans="1:6" x14ac:dyDescent="0.15">
      <c r="B53">
        <v>3</v>
      </c>
      <c r="C53">
        <v>345</v>
      </c>
      <c r="D53">
        <v>301</v>
      </c>
      <c r="E53">
        <v>256</v>
      </c>
      <c r="F53">
        <v>2842</v>
      </c>
    </row>
    <row r="54" spans="1:6" x14ac:dyDescent="0.15">
      <c r="B54">
        <v>4</v>
      </c>
      <c r="C54">
        <v>197</v>
      </c>
      <c r="D54">
        <v>160</v>
      </c>
      <c r="E54">
        <v>138</v>
      </c>
      <c r="F54">
        <v>2590</v>
      </c>
    </row>
    <row r="55" spans="1:6" x14ac:dyDescent="0.15">
      <c r="B55">
        <v>5</v>
      </c>
      <c r="C55">
        <v>125</v>
      </c>
      <c r="D55">
        <v>87</v>
      </c>
      <c r="E55">
        <v>70</v>
      </c>
      <c r="F55">
        <v>2802</v>
      </c>
    </row>
    <row r="56" spans="1:6" x14ac:dyDescent="0.15">
      <c r="B56">
        <v>6</v>
      </c>
      <c r="C56">
        <v>230</v>
      </c>
      <c r="D56">
        <v>146</v>
      </c>
      <c r="E56">
        <v>123</v>
      </c>
      <c r="F56">
        <v>3386</v>
      </c>
    </row>
    <row r="57" spans="1:6" x14ac:dyDescent="0.15">
      <c r="B57">
        <v>7</v>
      </c>
      <c r="C57">
        <v>1207</v>
      </c>
      <c r="D57">
        <v>992</v>
      </c>
      <c r="E57">
        <v>916</v>
      </c>
      <c r="F57">
        <v>5327</v>
      </c>
    </row>
    <row r="58" spans="1:6" x14ac:dyDescent="0.15">
      <c r="B58">
        <v>8</v>
      </c>
      <c r="C58">
        <v>4902</v>
      </c>
      <c r="D58">
        <v>3948</v>
      </c>
      <c r="E58">
        <v>3611</v>
      </c>
      <c r="F58">
        <v>7357</v>
      </c>
    </row>
    <row r="59" spans="1:6" x14ac:dyDescent="0.15">
      <c r="B59">
        <v>9</v>
      </c>
      <c r="C59">
        <v>10272</v>
      </c>
      <c r="D59">
        <v>6700</v>
      </c>
      <c r="E59">
        <v>6084</v>
      </c>
      <c r="F59">
        <v>8095</v>
      </c>
    </row>
    <row r="60" spans="1:6" x14ac:dyDescent="0.15">
      <c r="B60">
        <v>10</v>
      </c>
      <c r="C60">
        <v>9059</v>
      </c>
      <c r="D60">
        <v>6754</v>
      </c>
      <c r="E60">
        <v>6106</v>
      </c>
      <c r="F60">
        <v>8242</v>
      </c>
    </row>
    <row r="61" spans="1:6" x14ac:dyDescent="0.15">
      <c r="B61">
        <v>11</v>
      </c>
      <c r="C61">
        <v>4672</v>
      </c>
      <c r="D61">
        <v>4210</v>
      </c>
      <c r="E61">
        <v>3820</v>
      </c>
      <c r="F61">
        <v>8217</v>
      </c>
    </row>
    <row r="62" spans="1:6" x14ac:dyDescent="0.15">
      <c r="B62">
        <v>12</v>
      </c>
      <c r="C62">
        <v>3845</v>
      </c>
      <c r="D62">
        <v>3597</v>
      </c>
      <c r="E62">
        <v>3322</v>
      </c>
      <c r="F62">
        <v>8035</v>
      </c>
    </row>
    <row r="63" spans="1:6" x14ac:dyDescent="0.15">
      <c r="B63">
        <v>13</v>
      </c>
      <c r="C63">
        <v>3699</v>
      </c>
      <c r="D63">
        <v>3410</v>
      </c>
      <c r="E63">
        <v>3130</v>
      </c>
      <c r="F63">
        <v>7360</v>
      </c>
    </row>
    <row r="64" spans="1:6" x14ac:dyDescent="0.15">
      <c r="B64">
        <v>14</v>
      </c>
      <c r="C64">
        <v>4595</v>
      </c>
      <c r="D64">
        <v>4254</v>
      </c>
      <c r="E64">
        <v>3921</v>
      </c>
      <c r="F64">
        <v>7032</v>
      </c>
    </row>
    <row r="65" spans="1:6" x14ac:dyDescent="0.15">
      <c r="B65">
        <v>15</v>
      </c>
      <c r="C65">
        <v>4086</v>
      </c>
      <c r="D65">
        <v>3770</v>
      </c>
      <c r="E65">
        <v>3444</v>
      </c>
      <c r="F65">
        <v>7425</v>
      </c>
    </row>
    <row r="66" spans="1:6" x14ac:dyDescent="0.15">
      <c r="B66">
        <v>16</v>
      </c>
      <c r="C66">
        <v>3858</v>
      </c>
      <c r="D66">
        <v>3545</v>
      </c>
      <c r="E66">
        <v>3199</v>
      </c>
      <c r="F66">
        <v>7788</v>
      </c>
    </row>
    <row r="67" spans="1:6" x14ac:dyDescent="0.15">
      <c r="B67">
        <v>17</v>
      </c>
      <c r="C67">
        <v>4722</v>
      </c>
      <c r="D67">
        <v>4335</v>
      </c>
      <c r="E67">
        <v>3848</v>
      </c>
      <c r="F67">
        <v>8118</v>
      </c>
    </row>
    <row r="68" spans="1:6" x14ac:dyDescent="0.15">
      <c r="B68">
        <v>18</v>
      </c>
      <c r="C68">
        <v>6477</v>
      </c>
      <c r="D68">
        <v>5728</v>
      </c>
      <c r="E68">
        <v>5160</v>
      </c>
      <c r="F68">
        <v>9193</v>
      </c>
    </row>
    <row r="69" spans="1:6" x14ac:dyDescent="0.15">
      <c r="B69">
        <v>19</v>
      </c>
      <c r="C69">
        <v>8610</v>
      </c>
      <c r="D69">
        <v>7015</v>
      </c>
      <c r="E69">
        <v>6234</v>
      </c>
      <c r="F69">
        <v>9323</v>
      </c>
    </row>
    <row r="70" spans="1:6" x14ac:dyDescent="0.15">
      <c r="B70">
        <v>20</v>
      </c>
      <c r="C70">
        <v>7669</v>
      </c>
      <c r="D70">
        <v>6783</v>
      </c>
      <c r="E70">
        <v>6143</v>
      </c>
      <c r="F70">
        <v>9441</v>
      </c>
    </row>
    <row r="71" spans="1:6" x14ac:dyDescent="0.15">
      <c r="B71">
        <v>21</v>
      </c>
      <c r="C71">
        <v>6327</v>
      </c>
      <c r="D71">
        <v>5957</v>
      </c>
      <c r="E71">
        <v>5510</v>
      </c>
      <c r="F71">
        <v>9387</v>
      </c>
    </row>
    <row r="72" spans="1:6" x14ac:dyDescent="0.15">
      <c r="B72">
        <v>22</v>
      </c>
      <c r="C72">
        <v>8476</v>
      </c>
      <c r="D72">
        <v>6941</v>
      </c>
      <c r="E72">
        <v>6382</v>
      </c>
      <c r="F72">
        <v>8904</v>
      </c>
    </row>
    <row r="73" spans="1:6" x14ac:dyDescent="0.15">
      <c r="B73">
        <v>23</v>
      </c>
      <c r="C73">
        <v>8063</v>
      </c>
      <c r="D73">
        <v>5660</v>
      </c>
      <c r="E73">
        <v>5124</v>
      </c>
      <c r="F73">
        <v>7959</v>
      </c>
    </row>
    <row r="74" spans="1:6" x14ac:dyDescent="0.15">
      <c r="B74">
        <v>24</v>
      </c>
      <c r="C74">
        <v>2833</v>
      </c>
      <c r="D74">
        <v>2522</v>
      </c>
      <c r="E74">
        <v>2284</v>
      </c>
      <c r="F74">
        <v>6610</v>
      </c>
    </row>
    <row r="75" spans="1:6" x14ac:dyDescent="0.15">
      <c r="A75" t="s">
        <v>29</v>
      </c>
      <c r="B75">
        <v>1</v>
      </c>
      <c r="C75">
        <v>1245</v>
      </c>
      <c r="D75">
        <v>1146</v>
      </c>
      <c r="E75">
        <v>1039</v>
      </c>
      <c r="F75">
        <v>4781</v>
      </c>
    </row>
    <row r="76" spans="1:6" x14ac:dyDescent="0.15">
      <c r="B76">
        <v>2</v>
      </c>
      <c r="C76">
        <v>675</v>
      </c>
      <c r="D76">
        <v>612</v>
      </c>
      <c r="E76">
        <v>547</v>
      </c>
      <c r="F76">
        <v>3488</v>
      </c>
    </row>
    <row r="77" spans="1:6" x14ac:dyDescent="0.15">
      <c r="B77">
        <v>3</v>
      </c>
      <c r="C77">
        <v>435</v>
      </c>
      <c r="D77">
        <v>382</v>
      </c>
      <c r="E77">
        <v>336</v>
      </c>
      <c r="F77">
        <v>2970</v>
      </c>
    </row>
    <row r="78" spans="1:6" x14ac:dyDescent="0.15">
      <c r="B78">
        <v>4</v>
      </c>
      <c r="C78">
        <v>258</v>
      </c>
      <c r="D78">
        <v>221</v>
      </c>
      <c r="E78">
        <v>191</v>
      </c>
      <c r="F78">
        <v>2677</v>
      </c>
    </row>
    <row r="79" spans="1:6" x14ac:dyDescent="0.15">
      <c r="B79">
        <v>5</v>
      </c>
      <c r="C79">
        <v>163</v>
      </c>
      <c r="D79">
        <v>112</v>
      </c>
      <c r="E79">
        <v>98</v>
      </c>
      <c r="F79">
        <v>2846</v>
      </c>
    </row>
    <row r="80" spans="1:6" x14ac:dyDescent="0.15">
      <c r="B80">
        <v>6</v>
      </c>
      <c r="C80">
        <v>260</v>
      </c>
      <c r="D80">
        <v>157</v>
      </c>
      <c r="E80">
        <v>138</v>
      </c>
      <c r="F80">
        <v>3471</v>
      </c>
    </row>
    <row r="81" spans="2:6" x14ac:dyDescent="0.15">
      <c r="B81">
        <v>7</v>
      </c>
      <c r="C81">
        <v>1382</v>
      </c>
      <c r="D81">
        <v>1077</v>
      </c>
      <c r="E81">
        <v>989</v>
      </c>
      <c r="F81">
        <v>5261</v>
      </c>
    </row>
    <row r="82" spans="2:6" x14ac:dyDescent="0.15">
      <c r="B82">
        <v>8</v>
      </c>
      <c r="C82">
        <v>5883</v>
      </c>
      <c r="D82">
        <v>4341</v>
      </c>
      <c r="E82">
        <v>3973</v>
      </c>
      <c r="F82">
        <v>7194</v>
      </c>
    </row>
    <row r="83" spans="2:6" x14ac:dyDescent="0.15">
      <c r="B83">
        <v>9</v>
      </c>
      <c r="C83">
        <v>12104</v>
      </c>
      <c r="D83">
        <v>6973</v>
      </c>
      <c r="E83">
        <v>6354</v>
      </c>
      <c r="F83">
        <v>7871</v>
      </c>
    </row>
    <row r="84" spans="2:6" x14ac:dyDescent="0.15">
      <c r="B84">
        <v>10</v>
      </c>
      <c r="C84">
        <v>10311</v>
      </c>
      <c r="D84">
        <v>6841</v>
      </c>
      <c r="E84">
        <v>6217</v>
      </c>
      <c r="F84">
        <v>8099</v>
      </c>
    </row>
    <row r="85" spans="2:6" x14ac:dyDescent="0.15">
      <c r="B85">
        <v>11</v>
      </c>
      <c r="C85">
        <v>5365</v>
      </c>
      <c r="D85">
        <v>4675</v>
      </c>
      <c r="E85">
        <v>4233</v>
      </c>
      <c r="F85">
        <v>8089</v>
      </c>
    </row>
    <row r="86" spans="2:6" x14ac:dyDescent="0.15">
      <c r="B86">
        <v>12</v>
      </c>
      <c r="C86">
        <v>4417</v>
      </c>
      <c r="D86">
        <v>4151</v>
      </c>
      <c r="E86">
        <v>3811</v>
      </c>
      <c r="F86">
        <v>8008</v>
      </c>
    </row>
    <row r="87" spans="2:6" x14ac:dyDescent="0.15">
      <c r="B87">
        <v>13</v>
      </c>
      <c r="C87">
        <v>3369</v>
      </c>
      <c r="D87">
        <v>3123</v>
      </c>
      <c r="E87">
        <v>2915</v>
      </c>
      <c r="F87">
        <v>7282</v>
      </c>
    </row>
    <row r="88" spans="2:6" x14ac:dyDescent="0.15">
      <c r="B88">
        <v>14</v>
      </c>
      <c r="C88">
        <v>4896</v>
      </c>
      <c r="D88">
        <v>4426</v>
      </c>
      <c r="E88">
        <v>4089</v>
      </c>
      <c r="F88">
        <v>6983</v>
      </c>
    </row>
    <row r="89" spans="2:6" x14ac:dyDescent="0.15">
      <c r="B89">
        <v>15</v>
      </c>
      <c r="C89">
        <v>4531</v>
      </c>
      <c r="D89">
        <v>4140</v>
      </c>
      <c r="E89">
        <v>3734</v>
      </c>
      <c r="F89">
        <v>7277</v>
      </c>
    </row>
    <row r="90" spans="2:6" x14ac:dyDescent="0.15">
      <c r="B90">
        <v>16</v>
      </c>
      <c r="C90">
        <v>4087</v>
      </c>
      <c r="D90">
        <v>3779</v>
      </c>
      <c r="E90">
        <v>3440</v>
      </c>
      <c r="F90">
        <v>7574</v>
      </c>
    </row>
    <row r="91" spans="2:6" x14ac:dyDescent="0.15">
      <c r="B91">
        <v>17</v>
      </c>
      <c r="C91">
        <v>5248</v>
      </c>
      <c r="D91">
        <v>4672</v>
      </c>
      <c r="E91">
        <v>4112</v>
      </c>
      <c r="F91">
        <v>7935</v>
      </c>
    </row>
    <row r="92" spans="2:6" x14ac:dyDescent="0.15">
      <c r="B92">
        <v>18</v>
      </c>
      <c r="C92">
        <v>7502</v>
      </c>
      <c r="D92">
        <v>6131</v>
      </c>
      <c r="E92">
        <v>5558</v>
      </c>
      <c r="F92">
        <v>8982</v>
      </c>
    </row>
    <row r="93" spans="2:6" x14ac:dyDescent="0.15">
      <c r="B93">
        <v>19</v>
      </c>
      <c r="C93">
        <v>9064</v>
      </c>
      <c r="D93">
        <v>6897</v>
      </c>
      <c r="E93">
        <v>6198</v>
      </c>
      <c r="F93">
        <v>9238</v>
      </c>
    </row>
    <row r="94" spans="2:6" x14ac:dyDescent="0.15">
      <c r="B94">
        <v>20</v>
      </c>
      <c r="C94">
        <v>7244</v>
      </c>
      <c r="D94">
        <v>6408</v>
      </c>
      <c r="E94">
        <v>5846</v>
      </c>
      <c r="F94">
        <v>9363</v>
      </c>
    </row>
    <row r="95" spans="2:6" x14ac:dyDescent="0.15">
      <c r="B95">
        <v>21</v>
      </c>
      <c r="C95">
        <v>6564</v>
      </c>
      <c r="D95">
        <v>6177</v>
      </c>
      <c r="E95">
        <v>5770</v>
      </c>
      <c r="F95">
        <v>9366</v>
      </c>
    </row>
    <row r="96" spans="2:6" x14ac:dyDescent="0.15">
      <c r="B96">
        <v>22</v>
      </c>
      <c r="C96">
        <v>10127</v>
      </c>
      <c r="D96">
        <v>7620</v>
      </c>
      <c r="E96">
        <v>7014</v>
      </c>
      <c r="F96">
        <v>8989</v>
      </c>
    </row>
    <row r="97" spans="1:6" x14ac:dyDescent="0.15">
      <c r="B97">
        <v>23</v>
      </c>
      <c r="C97">
        <v>10133</v>
      </c>
      <c r="D97">
        <v>6114</v>
      </c>
      <c r="E97">
        <v>5388</v>
      </c>
      <c r="F97">
        <v>8367</v>
      </c>
    </row>
    <row r="98" spans="1:6" x14ac:dyDescent="0.15">
      <c r="B98">
        <v>24</v>
      </c>
      <c r="C98">
        <v>3667</v>
      </c>
      <c r="D98">
        <v>2929</v>
      </c>
      <c r="E98">
        <v>2614</v>
      </c>
      <c r="F98">
        <v>6778</v>
      </c>
    </row>
    <row r="99" spans="1:6" x14ac:dyDescent="0.15">
      <c r="A99" t="s">
        <v>30</v>
      </c>
      <c r="B99">
        <v>1</v>
      </c>
      <c r="C99">
        <v>1318</v>
      </c>
      <c r="D99">
        <v>1174</v>
      </c>
      <c r="E99">
        <v>1031</v>
      </c>
      <c r="F99">
        <v>4939</v>
      </c>
    </row>
    <row r="100" spans="1:6" x14ac:dyDescent="0.15">
      <c r="B100">
        <v>2</v>
      </c>
      <c r="C100">
        <v>662</v>
      </c>
      <c r="D100">
        <v>604</v>
      </c>
      <c r="E100">
        <v>530</v>
      </c>
      <c r="F100">
        <v>3572</v>
      </c>
    </row>
    <row r="101" spans="1:6" x14ac:dyDescent="0.15">
      <c r="B101">
        <v>3</v>
      </c>
      <c r="C101">
        <v>472</v>
      </c>
      <c r="D101">
        <v>396</v>
      </c>
      <c r="E101">
        <v>355</v>
      </c>
      <c r="F101">
        <v>2966</v>
      </c>
    </row>
    <row r="102" spans="1:6" x14ac:dyDescent="0.15">
      <c r="B102">
        <v>4</v>
      </c>
      <c r="C102">
        <v>242</v>
      </c>
      <c r="D102">
        <v>197</v>
      </c>
      <c r="E102">
        <v>162</v>
      </c>
      <c r="F102">
        <v>2745</v>
      </c>
    </row>
    <row r="103" spans="1:6" x14ac:dyDescent="0.15">
      <c r="B103">
        <v>5</v>
      </c>
      <c r="C103">
        <v>157</v>
      </c>
      <c r="D103">
        <v>96</v>
      </c>
      <c r="E103">
        <v>88</v>
      </c>
      <c r="F103">
        <v>3011</v>
      </c>
    </row>
    <row r="104" spans="1:6" x14ac:dyDescent="0.15">
      <c r="B104">
        <v>6</v>
      </c>
      <c r="C104">
        <v>218</v>
      </c>
      <c r="D104">
        <v>137</v>
      </c>
      <c r="E104">
        <v>119</v>
      </c>
      <c r="F104">
        <v>3973</v>
      </c>
    </row>
    <row r="105" spans="1:6" x14ac:dyDescent="0.15">
      <c r="B105">
        <v>7</v>
      </c>
      <c r="C105">
        <v>1448</v>
      </c>
      <c r="D105">
        <v>1259</v>
      </c>
      <c r="E105">
        <v>1138</v>
      </c>
      <c r="F105">
        <v>6576</v>
      </c>
    </row>
    <row r="106" spans="1:6" x14ac:dyDescent="0.15">
      <c r="B106">
        <v>8</v>
      </c>
      <c r="C106">
        <v>5608</v>
      </c>
      <c r="D106">
        <v>4962</v>
      </c>
      <c r="E106">
        <v>4601</v>
      </c>
      <c r="F106">
        <v>8524</v>
      </c>
    </row>
    <row r="107" spans="1:6" x14ac:dyDescent="0.15">
      <c r="B107">
        <v>9</v>
      </c>
      <c r="C107">
        <v>11134</v>
      </c>
      <c r="D107">
        <v>8176</v>
      </c>
      <c r="E107">
        <v>7440</v>
      </c>
      <c r="F107">
        <v>9089</v>
      </c>
    </row>
    <row r="108" spans="1:6" x14ac:dyDescent="0.15">
      <c r="B108">
        <v>10</v>
      </c>
      <c r="C108">
        <v>10553</v>
      </c>
      <c r="D108">
        <v>7572</v>
      </c>
      <c r="E108">
        <v>6829</v>
      </c>
      <c r="F108">
        <v>9192</v>
      </c>
    </row>
    <row r="109" spans="1:6" x14ac:dyDescent="0.15">
      <c r="B109">
        <v>11</v>
      </c>
      <c r="C109">
        <v>5581</v>
      </c>
      <c r="D109">
        <v>4848</v>
      </c>
      <c r="E109">
        <v>4352</v>
      </c>
      <c r="F109">
        <v>9137</v>
      </c>
    </row>
    <row r="110" spans="1:6" x14ac:dyDescent="0.15">
      <c r="B110">
        <v>12</v>
      </c>
      <c r="C110">
        <v>4667</v>
      </c>
      <c r="D110">
        <v>4308</v>
      </c>
      <c r="E110">
        <v>3940</v>
      </c>
      <c r="F110">
        <v>8831</v>
      </c>
    </row>
    <row r="111" spans="1:6" x14ac:dyDescent="0.15">
      <c r="B111">
        <v>13</v>
      </c>
      <c r="C111">
        <v>4504</v>
      </c>
      <c r="D111">
        <v>4134</v>
      </c>
      <c r="E111">
        <v>3775</v>
      </c>
      <c r="F111">
        <v>8021</v>
      </c>
    </row>
    <row r="112" spans="1:6" x14ac:dyDescent="0.15">
      <c r="B112">
        <v>14</v>
      </c>
      <c r="C112">
        <v>5847</v>
      </c>
      <c r="D112">
        <v>5140</v>
      </c>
      <c r="E112">
        <v>4661</v>
      </c>
      <c r="F112">
        <v>7520</v>
      </c>
    </row>
    <row r="113" spans="1:6" x14ac:dyDescent="0.15">
      <c r="B113">
        <v>15</v>
      </c>
      <c r="C113">
        <v>6054</v>
      </c>
      <c r="D113">
        <v>4937</v>
      </c>
      <c r="E113">
        <v>4380</v>
      </c>
      <c r="F113">
        <v>7622</v>
      </c>
    </row>
    <row r="114" spans="1:6" x14ac:dyDescent="0.15">
      <c r="B114">
        <v>16</v>
      </c>
      <c r="C114">
        <v>5770</v>
      </c>
      <c r="D114">
        <v>4848</v>
      </c>
      <c r="E114">
        <v>4262</v>
      </c>
      <c r="F114">
        <v>7917</v>
      </c>
    </row>
    <row r="115" spans="1:6" x14ac:dyDescent="0.15">
      <c r="B115">
        <v>17</v>
      </c>
      <c r="C115">
        <v>7963</v>
      </c>
      <c r="D115">
        <v>5445</v>
      </c>
      <c r="E115">
        <v>4778</v>
      </c>
      <c r="F115">
        <v>8613</v>
      </c>
    </row>
    <row r="116" spans="1:6" x14ac:dyDescent="0.15">
      <c r="B116">
        <v>18</v>
      </c>
      <c r="C116">
        <v>9890</v>
      </c>
      <c r="D116">
        <v>7167</v>
      </c>
      <c r="E116">
        <v>6396</v>
      </c>
      <c r="F116">
        <v>9975</v>
      </c>
    </row>
    <row r="117" spans="1:6" x14ac:dyDescent="0.15">
      <c r="B117">
        <v>19</v>
      </c>
      <c r="C117">
        <v>13325</v>
      </c>
      <c r="D117">
        <v>7720</v>
      </c>
      <c r="E117">
        <v>6936</v>
      </c>
      <c r="F117">
        <v>10216</v>
      </c>
    </row>
    <row r="118" spans="1:6" x14ac:dyDescent="0.15">
      <c r="B118">
        <v>20</v>
      </c>
      <c r="C118">
        <v>10801</v>
      </c>
      <c r="D118">
        <v>7924</v>
      </c>
      <c r="E118">
        <v>7099</v>
      </c>
      <c r="F118">
        <v>10443</v>
      </c>
    </row>
    <row r="119" spans="1:6" x14ac:dyDescent="0.15">
      <c r="B119">
        <v>21</v>
      </c>
      <c r="C119">
        <v>7881</v>
      </c>
      <c r="D119">
        <v>7300</v>
      </c>
      <c r="E119">
        <v>6634</v>
      </c>
      <c r="F119">
        <v>10682</v>
      </c>
    </row>
    <row r="120" spans="1:6" x14ac:dyDescent="0.15">
      <c r="B120">
        <v>22</v>
      </c>
      <c r="C120">
        <v>9749</v>
      </c>
      <c r="D120">
        <v>8637</v>
      </c>
      <c r="E120">
        <v>7929</v>
      </c>
      <c r="F120">
        <v>10429</v>
      </c>
    </row>
    <row r="121" spans="1:6" x14ac:dyDescent="0.15">
      <c r="B121">
        <v>23</v>
      </c>
      <c r="C121">
        <v>10067</v>
      </c>
      <c r="D121">
        <v>8104</v>
      </c>
      <c r="E121">
        <v>7339</v>
      </c>
      <c r="F121">
        <v>9981</v>
      </c>
    </row>
    <row r="122" spans="1:6" x14ac:dyDescent="0.15">
      <c r="B122">
        <v>24</v>
      </c>
      <c r="C122">
        <v>6709</v>
      </c>
      <c r="D122">
        <v>4898</v>
      </c>
      <c r="E122">
        <v>4414</v>
      </c>
      <c r="F122">
        <v>8791</v>
      </c>
    </row>
    <row r="123" spans="1:6" x14ac:dyDescent="0.15">
      <c r="A123" t="s">
        <v>31</v>
      </c>
      <c r="B123">
        <v>1</v>
      </c>
      <c r="C123">
        <v>2952</v>
      </c>
      <c r="D123">
        <v>2468</v>
      </c>
      <c r="E123">
        <v>2181</v>
      </c>
      <c r="F123">
        <v>6254</v>
      </c>
    </row>
    <row r="124" spans="1:6" x14ac:dyDescent="0.15">
      <c r="B124">
        <v>2</v>
      </c>
      <c r="C124">
        <v>1175</v>
      </c>
      <c r="D124">
        <v>1116</v>
      </c>
      <c r="E124">
        <v>994</v>
      </c>
      <c r="F124">
        <v>4582</v>
      </c>
    </row>
    <row r="125" spans="1:6" x14ac:dyDescent="0.15">
      <c r="B125">
        <v>3</v>
      </c>
      <c r="C125">
        <v>827</v>
      </c>
      <c r="D125">
        <v>741</v>
      </c>
      <c r="E125">
        <v>677</v>
      </c>
      <c r="F125">
        <v>3651</v>
      </c>
    </row>
    <row r="126" spans="1:6" x14ac:dyDescent="0.15">
      <c r="B126">
        <v>4</v>
      </c>
      <c r="C126">
        <v>517</v>
      </c>
      <c r="D126">
        <v>453</v>
      </c>
      <c r="E126">
        <v>400</v>
      </c>
      <c r="F126">
        <v>3221</v>
      </c>
    </row>
    <row r="127" spans="1:6" x14ac:dyDescent="0.15">
      <c r="B127">
        <v>5</v>
      </c>
      <c r="C127">
        <v>326</v>
      </c>
      <c r="D127">
        <v>261</v>
      </c>
      <c r="E127">
        <v>228</v>
      </c>
      <c r="F127">
        <v>3165</v>
      </c>
    </row>
    <row r="128" spans="1:6" x14ac:dyDescent="0.15">
      <c r="B128">
        <v>6</v>
      </c>
      <c r="C128">
        <v>434</v>
      </c>
      <c r="D128">
        <v>287</v>
      </c>
      <c r="E128">
        <v>247</v>
      </c>
      <c r="F128">
        <v>3500</v>
      </c>
    </row>
    <row r="129" spans="2:6" x14ac:dyDescent="0.15">
      <c r="B129">
        <v>7</v>
      </c>
      <c r="C129">
        <v>949</v>
      </c>
      <c r="D129">
        <v>674</v>
      </c>
      <c r="E129">
        <v>577</v>
      </c>
      <c r="F129">
        <v>4368</v>
      </c>
    </row>
    <row r="130" spans="2:6" x14ac:dyDescent="0.15">
      <c r="B130">
        <v>8</v>
      </c>
      <c r="C130">
        <v>2680</v>
      </c>
      <c r="D130">
        <v>2051</v>
      </c>
      <c r="E130">
        <v>1869</v>
      </c>
      <c r="F130">
        <v>5622</v>
      </c>
    </row>
    <row r="131" spans="2:6" x14ac:dyDescent="0.15">
      <c r="B131">
        <v>9</v>
      </c>
      <c r="C131">
        <v>4930</v>
      </c>
      <c r="D131">
        <v>3758</v>
      </c>
      <c r="E131">
        <v>3335</v>
      </c>
      <c r="F131">
        <v>6704</v>
      </c>
    </row>
    <row r="132" spans="2:6" x14ac:dyDescent="0.15">
      <c r="B132">
        <v>10</v>
      </c>
      <c r="C132">
        <v>4265</v>
      </c>
      <c r="D132">
        <v>3796</v>
      </c>
      <c r="E132">
        <v>3444</v>
      </c>
      <c r="F132">
        <v>7319</v>
      </c>
    </row>
    <row r="133" spans="2:6" x14ac:dyDescent="0.15">
      <c r="B133">
        <v>11</v>
      </c>
      <c r="C133">
        <v>4610</v>
      </c>
      <c r="D133">
        <v>4150</v>
      </c>
      <c r="E133">
        <v>3772</v>
      </c>
      <c r="F133">
        <v>7599</v>
      </c>
    </row>
    <row r="134" spans="2:6" x14ac:dyDescent="0.15">
      <c r="B134">
        <v>12</v>
      </c>
      <c r="C134">
        <v>5646</v>
      </c>
      <c r="D134">
        <v>4984</v>
      </c>
      <c r="E134">
        <v>4475</v>
      </c>
      <c r="F134">
        <v>7656</v>
      </c>
    </row>
    <row r="135" spans="2:6" x14ac:dyDescent="0.15">
      <c r="B135">
        <v>13</v>
      </c>
      <c r="C135">
        <v>5513</v>
      </c>
      <c r="D135">
        <v>4854</v>
      </c>
      <c r="E135">
        <v>4384</v>
      </c>
      <c r="F135">
        <v>7510</v>
      </c>
    </row>
    <row r="136" spans="2:6" x14ac:dyDescent="0.15">
      <c r="B136">
        <v>14</v>
      </c>
      <c r="C136">
        <v>5766</v>
      </c>
      <c r="D136">
        <v>5175</v>
      </c>
      <c r="E136">
        <v>4710</v>
      </c>
      <c r="F136">
        <v>7698</v>
      </c>
    </row>
    <row r="137" spans="2:6" x14ac:dyDescent="0.15">
      <c r="B137">
        <v>15</v>
      </c>
      <c r="C137">
        <v>5530</v>
      </c>
      <c r="D137">
        <v>5046</v>
      </c>
      <c r="E137">
        <v>4634</v>
      </c>
      <c r="F137">
        <v>8096</v>
      </c>
    </row>
    <row r="138" spans="2:6" x14ac:dyDescent="0.15">
      <c r="B138">
        <v>16</v>
      </c>
      <c r="C138">
        <v>4807</v>
      </c>
      <c r="D138">
        <v>4445</v>
      </c>
      <c r="E138">
        <v>4080</v>
      </c>
      <c r="F138">
        <v>8399</v>
      </c>
    </row>
    <row r="139" spans="2:6" x14ac:dyDescent="0.15">
      <c r="B139">
        <v>17</v>
      </c>
      <c r="C139">
        <v>5012</v>
      </c>
      <c r="D139">
        <v>4647</v>
      </c>
      <c r="E139">
        <v>4266</v>
      </c>
      <c r="F139">
        <v>8801</v>
      </c>
    </row>
    <row r="140" spans="2:6" x14ac:dyDescent="0.15">
      <c r="B140">
        <v>18</v>
      </c>
      <c r="C140">
        <v>5902</v>
      </c>
      <c r="D140">
        <v>5469</v>
      </c>
      <c r="E140">
        <v>4986</v>
      </c>
      <c r="F140">
        <v>8826</v>
      </c>
    </row>
    <row r="141" spans="2:6" x14ac:dyDescent="0.15">
      <c r="B141">
        <v>19</v>
      </c>
      <c r="C141">
        <v>5798</v>
      </c>
      <c r="D141">
        <v>5458</v>
      </c>
      <c r="E141">
        <v>4997</v>
      </c>
      <c r="F141">
        <v>8818</v>
      </c>
    </row>
    <row r="142" spans="2:6" x14ac:dyDescent="0.15">
      <c r="B142">
        <v>20</v>
      </c>
      <c r="C142">
        <v>4539</v>
      </c>
      <c r="D142">
        <v>4282</v>
      </c>
      <c r="E142">
        <v>3957</v>
      </c>
      <c r="F142">
        <v>8651</v>
      </c>
    </row>
    <row r="143" spans="2:6" x14ac:dyDescent="0.15">
      <c r="B143">
        <v>21</v>
      </c>
      <c r="C143">
        <v>4551</v>
      </c>
      <c r="D143">
        <v>4228</v>
      </c>
      <c r="E143">
        <v>3903</v>
      </c>
      <c r="F143">
        <v>8501</v>
      </c>
    </row>
    <row r="144" spans="2:6" x14ac:dyDescent="0.15">
      <c r="B144">
        <v>22</v>
      </c>
      <c r="C144">
        <v>5245</v>
      </c>
      <c r="D144">
        <v>4968</v>
      </c>
      <c r="E144">
        <v>4549</v>
      </c>
      <c r="F144">
        <v>8364</v>
      </c>
    </row>
    <row r="145" spans="1:6" x14ac:dyDescent="0.15">
      <c r="B145">
        <v>23</v>
      </c>
      <c r="C145">
        <v>4662</v>
      </c>
      <c r="D145">
        <v>4377</v>
      </c>
      <c r="E145">
        <v>3972</v>
      </c>
      <c r="F145">
        <v>7749</v>
      </c>
    </row>
    <row r="146" spans="1:6" x14ac:dyDescent="0.15">
      <c r="B146">
        <v>24</v>
      </c>
      <c r="C146">
        <v>2936</v>
      </c>
      <c r="D146">
        <v>2723</v>
      </c>
      <c r="E146">
        <v>2452</v>
      </c>
      <c r="F146">
        <v>6754</v>
      </c>
    </row>
    <row r="147" spans="1:6" x14ac:dyDescent="0.15">
      <c r="A147" t="s">
        <v>32</v>
      </c>
      <c r="B147">
        <v>1</v>
      </c>
      <c r="C147">
        <v>2767</v>
      </c>
      <c r="D147">
        <v>2375</v>
      </c>
      <c r="E147">
        <v>1970</v>
      </c>
      <c r="F147">
        <v>5802</v>
      </c>
    </row>
    <row r="148" spans="1:6" x14ac:dyDescent="0.15">
      <c r="B148">
        <v>2</v>
      </c>
      <c r="C148">
        <v>1103</v>
      </c>
      <c r="D148">
        <v>1094</v>
      </c>
      <c r="E148">
        <v>954</v>
      </c>
      <c r="F148">
        <v>4314</v>
      </c>
    </row>
    <row r="149" spans="1:6" x14ac:dyDescent="0.15">
      <c r="B149">
        <v>3</v>
      </c>
      <c r="C149">
        <v>799</v>
      </c>
      <c r="D149">
        <v>723</v>
      </c>
      <c r="E149">
        <v>623</v>
      </c>
      <c r="F149">
        <v>3290</v>
      </c>
    </row>
    <row r="150" spans="1:6" x14ac:dyDescent="0.15">
      <c r="B150">
        <v>4</v>
      </c>
      <c r="C150">
        <v>505</v>
      </c>
      <c r="D150">
        <v>419</v>
      </c>
      <c r="E150">
        <v>379</v>
      </c>
      <c r="F150">
        <v>3065</v>
      </c>
    </row>
    <row r="151" spans="1:6" x14ac:dyDescent="0.15">
      <c r="B151">
        <v>5</v>
      </c>
      <c r="C151">
        <v>302</v>
      </c>
      <c r="D151">
        <v>259</v>
      </c>
      <c r="E151">
        <v>206</v>
      </c>
      <c r="F151">
        <v>2945</v>
      </c>
    </row>
    <row r="152" spans="1:6" x14ac:dyDescent="0.15">
      <c r="B152">
        <v>6</v>
      </c>
      <c r="C152">
        <v>424</v>
      </c>
      <c r="D152">
        <v>271</v>
      </c>
      <c r="E152">
        <v>227</v>
      </c>
      <c r="F152">
        <v>3420</v>
      </c>
    </row>
    <row r="153" spans="1:6" x14ac:dyDescent="0.15">
      <c r="B153">
        <v>7</v>
      </c>
      <c r="C153">
        <v>863</v>
      </c>
      <c r="D153">
        <v>611</v>
      </c>
      <c r="E153">
        <v>533</v>
      </c>
      <c r="F153">
        <v>4247</v>
      </c>
    </row>
    <row r="154" spans="1:6" x14ac:dyDescent="0.15">
      <c r="B154">
        <v>8</v>
      </c>
      <c r="C154">
        <v>2604</v>
      </c>
      <c r="D154">
        <v>1852</v>
      </c>
      <c r="E154">
        <v>1843</v>
      </c>
      <c r="F154">
        <v>5206</v>
      </c>
    </row>
    <row r="155" spans="1:6" x14ac:dyDescent="0.15">
      <c r="B155">
        <v>9</v>
      </c>
      <c r="C155">
        <v>4752</v>
      </c>
      <c r="D155">
        <v>3404</v>
      </c>
      <c r="E155">
        <v>3125</v>
      </c>
      <c r="F155">
        <v>6270</v>
      </c>
    </row>
    <row r="156" spans="1:6" x14ac:dyDescent="0.15">
      <c r="B156">
        <v>10</v>
      </c>
      <c r="C156">
        <v>4067</v>
      </c>
      <c r="D156">
        <v>3782</v>
      </c>
      <c r="E156">
        <v>3233</v>
      </c>
      <c r="F156">
        <v>6739</v>
      </c>
    </row>
    <row r="157" spans="1:6" x14ac:dyDescent="0.15">
      <c r="B157">
        <v>11</v>
      </c>
      <c r="C157">
        <v>4393</v>
      </c>
      <c r="D157">
        <v>3957</v>
      </c>
      <c r="E157">
        <v>3763</v>
      </c>
      <c r="F157">
        <v>7336</v>
      </c>
    </row>
    <row r="158" spans="1:6" x14ac:dyDescent="0.15">
      <c r="B158">
        <v>12</v>
      </c>
      <c r="C158">
        <v>5313</v>
      </c>
      <c r="D158">
        <v>4497</v>
      </c>
      <c r="E158">
        <v>4440</v>
      </c>
      <c r="F158">
        <v>7654</v>
      </c>
    </row>
    <row r="159" spans="1:6" x14ac:dyDescent="0.15">
      <c r="B159">
        <v>13</v>
      </c>
      <c r="C159">
        <v>5112</v>
      </c>
      <c r="D159">
        <v>4431</v>
      </c>
      <c r="E159">
        <v>4058</v>
      </c>
      <c r="F159">
        <v>7005</v>
      </c>
    </row>
    <row r="160" spans="1:6" x14ac:dyDescent="0.15">
      <c r="B160">
        <v>14</v>
      </c>
      <c r="C160">
        <v>5727</v>
      </c>
      <c r="D160">
        <v>5038</v>
      </c>
      <c r="E160">
        <v>4537</v>
      </c>
      <c r="F160">
        <v>7680</v>
      </c>
    </row>
    <row r="161" spans="2:6" x14ac:dyDescent="0.15">
      <c r="B161">
        <v>15</v>
      </c>
      <c r="C161">
        <v>5036</v>
      </c>
      <c r="D161">
        <v>4900</v>
      </c>
      <c r="E161">
        <v>4243</v>
      </c>
      <c r="F161">
        <v>7324</v>
      </c>
    </row>
    <row r="162" spans="2:6" x14ac:dyDescent="0.15">
      <c r="B162">
        <v>16</v>
      </c>
      <c r="C162">
        <v>4615</v>
      </c>
      <c r="D162">
        <v>4379</v>
      </c>
      <c r="E162">
        <v>3842</v>
      </c>
      <c r="F162">
        <v>8326</v>
      </c>
    </row>
    <row r="163" spans="2:6" x14ac:dyDescent="0.15">
      <c r="B163">
        <v>17</v>
      </c>
      <c r="C163">
        <v>4536</v>
      </c>
      <c r="D163">
        <v>4394</v>
      </c>
      <c r="E163">
        <v>3963</v>
      </c>
      <c r="F163">
        <v>8667</v>
      </c>
    </row>
    <row r="164" spans="2:6" x14ac:dyDescent="0.15">
      <c r="B164">
        <v>18</v>
      </c>
      <c r="C164">
        <v>5758</v>
      </c>
      <c r="D164">
        <v>5056</v>
      </c>
      <c r="E164">
        <v>4979</v>
      </c>
      <c r="F164">
        <v>8623</v>
      </c>
    </row>
    <row r="165" spans="2:6" x14ac:dyDescent="0.15">
      <c r="B165">
        <v>19</v>
      </c>
      <c r="C165">
        <v>5752</v>
      </c>
      <c r="D165">
        <v>5144</v>
      </c>
      <c r="E165">
        <v>4695</v>
      </c>
      <c r="F165">
        <v>8661</v>
      </c>
    </row>
    <row r="166" spans="2:6" x14ac:dyDescent="0.15">
      <c r="B166">
        <v>20</v>
      </c>
      <c r="C166">
        <v>4446</v>
      </c>
      <c r="D166">
        <v>4187</v>
      </c>
      <c r="E166">
        <v>3643</v>
      </c>
      <c r="F166">
        <v>7979</v>
      </c>
    </row>
    <row r="167" spans="2:6" x14ac:dyDescent="0.15">
      <c r="B167">
        <v>21</v>
      </c>
      <c r="C167">
        <v>4360</v>
      </c>
      <c r="D167">
        <v>4105</v>
      </c>
      <c r="E167">
        <v>3863</v>
      </c>
      <c r="F167">
        <v>7932</v>
      </c>
    </row>
    <row r="168" spans="2:6" x14ac:dyDescent="0.15">
      <c r="B168">
        <v>22</v>
      </c>
      <c r="C168">
        <v>5158</v>
      </c>
      <c r="D168">
        <v>4931</v>
      </c>
      <c r="E168">
        <v>4130</v>
      </c>
      <c r="F168">
        <v>7679</v>
      </c>
    </row>
    <row r="169" spans="2:6" x14ac:dyDescent="0.15">
      <c r="B169">
        <v>23</v>
      </c>
      <c r="C169">
        <v>4653</v>
      </c>
      <c r="D169">
        <v>4346</v>
      </c>
      <c r="E169">
        <v>3804</v>
      </c>
      <c r="F169">
        <v>7354</v>
      </c>
    </row>
    <row r="170" spans="2:6" x14ac:dyDescent="0.15">
      <c r="B170">
        <v>24</v>
      </c>
      <c r="C170">
        <v>2705</v>
      </c>
      <c r="D170">
        <v>2487</v>
      </c>
      <c r="E170">
        <v>2353</v>
      </c>
      <c r="F170">
        <v>6366</v>
      </c>
    </row>
    <row r="171" spans="2:6" x14ac:dyDescent="0.15">
      <c r="E171">
        <f>SUM(E3:E170)</f>
        <v>548907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I2" sqref="I2"/>
    </sheetView>
  </sheetViews>
  <sheetFormatPr defaultColWidth="11" defaultRowHeight="14.25" x14ac:dyDescent="0.15"/>
  <cols>
    <col min="7" max="7" width="14.5" customWidth="1"/>
    <col min="8" max="8" width="17.5" customWidth="1"/>
  </cols>
  <sheetData>
    <row r="1" spans="1:9" x14ac:dyDescent="0.1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15">
      <c r="A2" t="s">
        <v>30</v>
      </c>
      <c r="B2">
        <v>1</v>
      </c>
      <c r="C2">
        <v>5</v>
      </c>
      <c r="D2">
        <v>9</v>
      </c>
      <c r="E2">
        <v>69</v>
      </c>
      <c r="F2">
        <v>16</v>
      </c>
      <c r="G2">
        <v>15</v>
      </c>
      <c r="H2">
        <v>133.4</v>
      </c>
      <c r="I2">
        <v>777.79999999999905</v>
      </c>
    </row>
    <row r="3" spans="1:9" x14ac:dyDescent="0.15">
      <c r="A3" t="s">
        <v>30</v>
      </c>
      <c r="B3">
        <v>2</v>
      </c>
      <c r="C3">
        <v>5</v>
      </c>
      <c r="D3">
        <v>10.42</v>
      </c>
      <c r="E3">
        <v>40</v>
      </c>
      <c r="F3">
        <v>8</v>
      </c>
      <c r="G3">
        <v>7</v>
      </c>
      <c r="H3">
        <v>58.1</v>
      </c>
      <c r="I3">
        <v>349.2</v>
      </c>
    </row>
    <row r="4" spans="1:9" x14ac:dyDescent="0.15">
      <c r="A4" t="s">
        <v>30</v>
      </c>
      <c r="B4">
        <v>3</v>
      </c>
      <c r="C4">
        <v>5</v>
      </c>
      <c r="D4">
        <v>15.67</v>
      </c>
      <c r="E4">
        <v>31</v>
      </c>
      <c r="F4">
        <v>3</v>
      </c>
      <c r="G4">
        <v>3</v>
      </c>
      <c r="H4">
        <v>15</v>
      </c>
      <c r="I4">
        <v>90</v>
      </c>
    </row>
    <row r="5" spans="1:9" x14ac:dyDescent="0.15">
      <c r="A5" t="s">
        <v>30</v>
      </c>
      <c r="B5">
        <v>4</v>
      </c>
      <c r="C5">
        <v>5</v>
      </c>
      <c r="D5">
        <v>9</v>
      </c>
      <c r="E5">
        <v>14</v>
      </c>
      <c r="F5">
        <v>8</v>
      </c>
      <c r="G5">
        <v>8</v>
      </c>
      <c r="H5">
        <v>66</v>
      </c>
      <c r="I5">
        <v>345.4</v>
      </c>
    </row>
    <row r="6" spans="1:9" x14ac:dyDescent="0.15">
      <c r="A6" t="s">
        <v>30</v>
      </c>
      <c r="B6">
        <v>5</v>
      </c>
      <c r="C6">
        <v>5</v>
      </c>
      <c r="D6">
        <v>5.92</v>
      </c>
      <c r="E6">
        <v>19</v>
      </c>
      <c r="F6">
        <v>4</v>
      </c>
      <c r="G6">
        <v>4</v>
      </c>
      <c r="H6">
        <v>31.099999999999898</v>
      </c>
      <c r="I6">
        <v>164.2</v>
      </c>
    </row>
    <row r="7" spans="1:9" x14ac:dyDescent="0.15">
      <c r="A7" t="s">
        <v>30</v>
      </c>
      <c r="B7">
        <v>6</v>
      </c>
      <c r="C7">
        <v>5</v>
      </c>
      <c r="D7">
        <v>13.5</v>
      </c>
      <c r="E7">
        <v>105</v>
      </c>
      <c r="F7">
        <v>17</v>
      </c>
      <c r="G7">
        <v>16</v>
      </c>
      <c r="H7">
        <v>128.30000000000001</v>
      </c>
      <c r="I7">
        <v>679</v>
      </c>
    </row>
    <row r="8" spans="1:9" x14ac:dyDescent="0.15">
      <c r="A8" t="s">
        <v>30</v>
      </c>
      <c r="B8">
        <v>7</v>
      </c>
      <c r="C8">
        <v>4.9000000000000004</v>
      </c>
      <c r="D8">
        <v>11.17</v>
      </c>
      <c r="E8">
        <v>32</v>
      </c>
      <c r="F8">
        <v>10</v>
      </c>
      <c r="G8">
        <v>8</v>
      </c>
      <c r="H8">
        <v>67</v>
      </c>
      <c r="I8">
        <v>357</v>
      </c>
    </row>
    <row r="9" spans="1:9" x14ac:dyDescent="0.15">
      <c r="A9" t="s">
        <v>30</v>
      </c>
      <c r="B9">
        <v>8</v>
      </c>
      <c r="C9">
        <v>5</v>
      </c>
      <c r="D9">
        <v>15.25</v>
      </c>
      <c r="E9">
        <v>96</v>
      </c>
      <c r="F9">
        <v>21</v>
      </c>
      <c r="G9">
        <v>18</v>
      </c>
      <c r="H9">
        <v>131.69999999999999</v>
      </c>
      <c r="I9">
        <v>823.1</v>
      </c>
    </row>
    <row r="10" spans="1:9" x14ac:dyDescent="0.15">
      <c r="A10" t="s">
        <v>30</v>
      </c>
      <c r="B10">
        <v>9</v>
      </c>
      <c r="C10">
        <v>5</v>
      </c>
      <c r="D10">
        <v>15.17</v>
      </c>
      <c r="E10">
        <v>37</v>
      </c>
      <c r="F10">
        <v>11</v>
      </c>
      <c r="G10">
        <v>10</v>
      </c>
      <c r="H10">
        <v>132.80000000000001</v>
      </c>
      <c r="I10">
        <v>681.599999999999</v>
      </c>
    </row>
    <row r="11" spans="1:9" x14ac:dyDescent="0.15">
      <c r="A11" t="s">
        <v>30</v>
      </c>
      <c r="B11">
        <v>10</v>
      </c>
      <c r="C11">
        <v>4.9000000000000004</v>
      </c>
      <c r="D11">
        <v>6.25</v>
      </c>
      <c r="E11">
        <v>45</v>
      </c>
      <c r="F11">
        <v>17</v>
      </c>
      <c r="G11">
        <v>15</v>
      </c>
      <c r="H11">
        <v>131.1</v>
      </c>
      <c r="I11">
        <v>726.4</v>
      </c>
    </row>
    <row r="12" spans="1:9" x14ac:dyDescent="0.15">
      <c r="A12" t="s">
        <v>30</v>
      </c>
      <c r="B12">
        <v>11</v>
      </c>
      <c r="C12">
        <v>5</v>
      </c>
      <c r="D12">
        <v>13.67</v>
      </c>
      <c r="E12">
        <v>50</v>
      </c>
      <c r="F12">
        <v>10</v>
      </c>
      <c r="G12">
        <v>10</v>
      </c>
      <c r="H12">
        <v>97.6</v>
      </c>
      <c r="I12">
        <v>516.4</v>
      </c>
    </row>
    <row r="13" spans="1:9" x14ac:dyDescent="0.15">
      <c r="A13" t="s">
        <v>30</v>
      </c>
      <c r="B13">
        <v>12</v>
      </c>
      <c r="C13">
        <v>5</v>
      </c>
      <c r="D13">
        <v>10.33</v>
      </c>
      <c r="E13">
        <v>51</v>
      </c>
      <c r="F13">
        <v>12</v>
      </c>
      <c r="G13">
        <v>10</v>
      </c>
      <c r="H13">
        <v>76.599999999999994</v>
      </c>
      <c r="I13">
        <v>446.4</v>
      </c>
    </row>
    <row r="14" spans="1:9" x14ac:dyDescent="0.15">
      <c r="A14" t="s">
        <v>30</v>
      </c>
      <c r="B14">
        <v>13</v>
      </c>
      <c r="C14">
        <v>5</v>
      </c>
      <c r="D14">
        <v>7.42</v>
      </c>
      <c r="E14">
        <v>71</v>
      </c>
      <c r="F14">
        <v>20</v>
      </c>
      <c r="G14">
        <v>20</v>
      </c>
      <c r="H14">
        <v>107.7</v>
      </c>
      <c r="I14">
        <v>695.7</v>
      </c>
    </row>
    <row r="15" spans="1:9" x14ac:dyDescent="0.15">
      <c r="A15" t="s">
        <v>30</v>
      </c>
      <c r="B15">
        <v>14</v>
      </c>
      <c r="C15">
        <v>4.9000000000000004</v>
      </c>
      <c r="D15">
        <v>11.58</v>
      </c>
      <c r="E15">
        <v>15</v>
      </c>
      <c r="F15">
        <v>3</v>
      </c>
      <c r="G15">
        <v>3</v>
      </c>
      <c r="H15">
        <v>34.6</v>
      </c>
      <c r="I15">
        <v>182.7</v>
      </c>
    </row>
    <row r="16" spans="1:9" x14ac:dyDescent="0.15">
      <c r="A16" t="s">
        <v>30</v>
      </c>
      <c r="B16">
        <v>15</v>
      </c>
      <c r="C16">
        <v>5</v>
      </c>
      <c r="D16">
        <v>12.83</v>
      </c>
      <c r="E16">
        <v>104</v>
      </c>
      <c r="F16">
        <v>19</v>
      </c>
      <c r="G16">
        <v>18</v>
      </c>
      <c r="H16">
        <v>211.8</v>
      </c>
      <c r="I16">
        <v>1052.4000000000001</v>
      </c>
    </row>
    <row r="17" spans="1:9" x14ac:dyDescent="0.15">
      <c r="A17" t="s">
        <v>30</v>
      </c>
      <c r="B17">
        <v>16</v>
      </c>
      <c r="C17">
        <v>5</v>
      </c>
      <c r="D17">
        <v>4.67</v>
      </c>
      <c r="E17">
        <v>60</v>
      </c>
      <c r="F17">
        <v>7</v>
      </c>
      <c r="G17">
        <v>6</v>
      </c>
      <c r="H17">
        <v>33.6</v>
      </c>
      <c r="I17">
        <v>230.5</v>
      </c>
    </row>
    <row r="18" spans="1:9" x14ac:dyDescent="0.15">
      <c r="A18" t="s">
        <v>30</v>
      </c>
      <c r="B18">
        <v>17</v>
      </c>
      <c r="C18">
        <v>4.9000000000000004</v>
      </c>
      <c r="D18">
        <v>5.58</v>
      </c>
      <c r="E18">
        <v>42</v>
      </c>
      <c r="F18">
        <v>12</v>
      </c>
      <c r="G18">
        <v>12</v>
      </c>
      <c r="H18">
        <v>112</v>
      </c>
      <c r="I18">
        <v>586</v>
      </c>
    </row>
    <row r="19" spans="1:9" x14ac:dyDescent="0.15">
      <c r="A19" t="s">
        <v>30</v>
      </c>
      <c r="B19">
        <v>18</v>
      </c>
      <c r="C19">
        <v>5</v>
      </c>
      <c r="D19">
        <v>16</v>
      </c>
      <c r="E19">
        <v>29</v>
      </c>
      <c r="F19">
        <v>6</v>
      </c>
      <c r="G19">
        <v>6</v>
      </c>
      <c r="H19">
        <v>39.799999999999997</v>
      </c>
      <c r="I19">
        <v>240.7</v>
      </c>
    </row>
    <row r="20" spans="1:9" x14ac:dyDescent="0.15">
      <c r="A20" t="s">
        <v>30</v>
      </c>
      <c r="B20">
        <v>19</v>
      </c>
      <c r="C20">
        <v>5</v>
      </c>
      <c r="D20">
        <v>13.75</v>
      </c>
      <c r="E20">
        <v>134</v>
      </c>
      <c r="F20">
        <v>18</v>
      </c>
      <c r="G20">
        <v>18</v>
      </c>
      <c r="H20">
        <v>136.6</v>
      </c>
      <c r="I20">
        <v>771.599999999999</v>
      </c>
    </row>
    <row r="21" spans="1:9" x14ac:dyDescent="0.15">
      <c r="A21" t="s">
        <v>30</v>
      </c>
      <c r="B21">
        <v>20</v>
      </c>
      <c r="C21">
        <v>5</v>
      </c>
      <c r="D21">
        <v>3.75</v>
      </c>
      <c r="E21">
        <v>51</v>
      </c>
      <c r="F21">
        <v>9</v>
      </c>
      <c r="G21">
        <v>7</v>
      </c>
      <c r="H21">
        <v>103</v>
      </c>
      <c r="I21">
        <v>532.20000000000005</v>
      </c>
    </row>
    <row r="22" spans="1:9" x14ac:dyDescent="0.15">
      <c r="A22" t="s">
        <v>30</v>
      </c>
      <c r="B22">
        <v>21</v>
      </c>
      <c r="C22">
        <v>5</v>
      </c>
      <c r="D22">
        <v>13.5</v>
      </c>
      <c r="E22">
        <v>210</v>
      </c>
      <c r="F22">
        <v>14</v>
      </c>
      <c r="G22">
        <v>13</v>
      </c>
      <c r="H22">
        <v>74.3</v>
      </c>
      <c r="I22">
        <v>435.8</v>
      </c>
    </row>
    <row r="23" spans="1:9" x14ac:dyDescent="0.15">
      <c r="A23" t="s">
        <v>30</v>
      </c>
      <c r="B23">
        <v>22</v>
      </c>
      <c r="C23">
        <v>5</v>
      </c>
      <c r="D23">
        <v>14.42</v>
      </c>
      <c r="E23">
        <v>11</v>
      </c>
      <c r="F23">
        <v>2</v>
      </c>
      <c r="G23">
        <v>2</v>
      </c>
      <c r="H23">
        <v>22.8</v>
      </c>
      <c r="I23">
        <v>101.8</v>
      </c>
    </row>
    <row r="24" spans="1:9" x14ac:dyDescent="0.15">
      <c r="A24" t="s">
        <v>30</v>
      </c>
      <c r="B24">
        <v>23</v>
      </c>
      <c r="C24">
        <v>5</v>
      </c>
      <c r="D24">
        <v>11.58</v>
      </c>
      <c r="E24">
        <v>13</v>
      </c>
      <c r="F24">
        <v>7</v>
      </c>
      <c r="G24">
        <v>6</v>
      </c>
      <c r="H24">
        <v>49.2</v>
      </c>
      <c r="I24">
        <v>261.10000000000002</v>
      </c>
    </row>
    <row r="25" spans="1:9" x14ac:dyDescent="0.15">
      <c r="A25" t="s">
        <v>30</v>
      </c>
      <c r="B25">
        <v>24</v>
      </c>
      <c r="C25">
        <v>4.9000000000000004</v>
      </c>
      <c r="D25">
        <v>10</v>
      </c>
      <c r="E25">
        <v>15</v>
      </c>
      <c r="F25">
        <v>4</v>
      </c>
      <c r="G25">
        <v>4</v>
      </c>
      <c r="H25">
        <v>17.100000000000001</v>
      </c>
      <c r="I25">
        <v>132.69999999999999</v>
      </c>
    </row>
    <row r="26" spans="1:9" x14ac:dyDescent="0.15">
      <c r="A26" t="s">
        <v>30</v>
      </c>
      <c r="B26">
        <v>25</v>
      </c>
      <c r="C26">
        <v>4.9000000000000004</v>
      </c>
      <c r="D26">
        <v>11</v>
      </c>
      <c r="E26">
        <v>69</v>
      </c>
      <c r="F26">
        <v>5</v>
      </c>
      <c r="G26">
        <v>6</v>
      </c>
      <c r="H26">
        <v>40.1</v>
      </c>
      <c r="I26">
        <v>233.8</v>
      </c>
    </row>
    <row r="27" spans="1:9" x14ac:dyDescent="0.15">
      <c r="A27" t="s">
        <v>30</v>
      </c>
      <c r="B27">
        <v>26</v>
      </c>
      <c r="C27">
        <v>4.9000000000000004</v>
      </c>
      <c r="D27">
        <v>15.92</v>
      </c>
      <c r="E27">
        <v>78</v>
      </c>
      <c r="F27">
        <v>18</v>
      </c>
      <c r="G27">
        <v>17</v>
      </c>
      <c r="H27">
        <v>209.6</v>
      </c>
      <c r="I27">
        <v>1116.5999999999999</v>
      </c>
    </row>
    <row r="28" spans="1:9" x14ac:dyDescent="0.15">
      <c r="A28" t="s">
        <v>30</v>
      </c>
      <c r="B28">
        <v>27</v>
      </c>
      <c r="C28">
        <v>5</v>
      </c>
      <c r="D28">
        <v>17.329999999999998</v>
      </c>
      <c r="E28">
        <v>42</v>
      </c>
      <c r="F28">
        <v>9</v>
      </c>
      <c r="G28">
        <v>8</v>
      </c>
      <c r="H28">
        <v>118.9</v>
      </c>
      <c r="I28">
        <v>603.70000000000005</v>
      </c>
    </row>
    <row r="29" spans="1:9" x14ac:dyDescent="0.15">
      <c r="A29" t="s">
        <v>30</v>
      </c>
      <c r="B29">
        <v>28</v>
      </c>
      <c r="C29">
        <v>5</v>
      </c>
      <c r="D29">
        <v>8.33</v>
      </c>
      <c r="E29">
        <v>89</v>
      </c>
      <c r="F29">
        <v>18</v>
      </c>
      <c r="G29">
        <v>17</v>
      </c>
      <c r="H29">
        <v>121</v>
      </c>
      <c r="I29">
        <v>677.3</v>
      </c>
    </row>
    <row r="30" spans="1:9" x14ac:dyDescent="0.15">
      <c r="A30" t="s">
        <v>30</v>
      </c>
      <c r="B30">
        <v>29</v>
      </c>
      <c r="C30">
        <v>5</v>
      </c>
      <c r="D30">
        <v>4.17</v>
      </c>
      <c r="E30">
        <v>51</v>
      </c>
      <c r="F30">
        <v>12</v>
      </c>
      <c r="G30">
        <v>12</v>
      </c>
      <c r="H30">
        <v>264.3</v>
      </c>
      <c r="I30">
        <v>1170.5999999999999</v>
      </c>
    </row>
    <row r="31" spans="1:9" x14ac:dyDescent="0.15">
      <c r="A31" t="s">
        <v>30</v>
      </c>
      <c r="B31">
        <v>30</v>
      </c>
      <c r="C31">
        <v>4.9000000000000004</v>
      </c>
      <c r="D31">
        <v>8.17</v>
      </c>
      <c r="E31">
        <v>61</v>
      </c>
      <c r="F31">
        <v>9</v>
      </c>
      <c r="G31">
        <v>9</v>
      </c>
      <c r="H31">
        <v>248.3</v>
      </c>
      <c r="I31">
        <v>1174</v>
      </c>
    </row>
    <row r="32" spans="1:9" x14ac:dyDescent="0.15">
      <c r="A32" t="s">
        <v>30</v>
      </c>
      <c r="B32">
        <v>31</v>
      </c>
      <c r="C32">
        <v>5</v>
      </c>
      <c r="D32">
        <v>14</v>
      </c>
      <c r="E32">
        <v>63</v>
      </c>
      <c r="F32">
        <v>13</v>
      </c>
      <c r="G32">
        <v>11</v>
      </c>
      <c r="H32">
        <v>265.5</v>
      </c>
      <c r="I32">
        <v>1219.5999999999999</v>
      </c>
    </row>
    <row r="33" spans="1:9" x14ac:dyDescent="0.15">
      <c r="A33" t="s">
        <v>30</v>
      </c>
      <c r="B33">
        <v>32</v>
      </c>
      <c r="C33">
        <v>5</v>
      </c>
      <c r="D33">
        <v>13.5</v>
      </c>
      <c r="E33">
        <v>149</v>
      </c>
      <c r="F33">
        <v>27</v>
      </c>
      <c r="G33">
        <v>27</v>
      </c>
      <c r="H33">
        <v>178.2</v>
      </c>
      <c r="I33">
        <v>1023.7</v>
      </c>
    </row>
    <row r="34" spans="1:9" x14ac:dyDescent="0.15">
      <c r="A34" t="s">
        <v>30</v>
      </c>
      <c r="B34">
        <v>33</v>
      </c>
      <c r="C34">
        <v>5</v>
      </c>
      <c r="D34">
        <v>6.42</v>
      </c>
      <c r="E34">
        <v>41</v>
      </c>
      <c r="F34">
        <v>6</v>
      </c>
      <c r="G34">
        <v>6</v>
      </c>
      <c r="H34">
        <v>38</v>
      </c>
      <c r="I34">
        <v>269</v>
      </c>
    </row>
    <row r="35" spans="1:9" x14ac:dyDescent="0.15">
      <c r="A35" t="s">
        <v>30</v>
      </c>
      <c r="B35">
        <v>34</v>
      </c>
      <c r="C35">
        <v>5</v>
      </c>
      <c r="D35">
        <v>12.42</v>
      </c>
      <c r="E35">
        <v>30</v>
      </c>
      <c r="F35">
        <v>6</v>
      </c>
      <c r="G35">
        <v>5</v>
      </c>
      <c r="H35">
        <v>7</v>
      </c>
      <c r="I35">
        <v>95.2</v>
      </c>
    </row>
    <row r="36" spans="1:9" x14ac:dyDescent="0.15">
      <c r="A36" t="s">
        <v>30</v>
      </c>
      <c r="B36">
        <v>35</v>
      </c>
      <c r="C36">
        <v>4.9000000000000004</v>
      </c>
      <c r="D36">
        <v>12.5</v>
      </c>
      <c r="E36">
        <v>165</v>
      </c>
      <c r="F36">
        <v>10</v>
      </c>
      <c r="G36">
        <v>10</v>
      </c>
      <c r="H36">
        <v>68.8</v>
      </c>
      <c r="I36">
        <v>407.5</v>
      </c>
    </row>
    <row r="37" spans="1:9" x14ac:dyDescent="0.15">
      <c r="A37" t="s">
        <v>30</v>
      </c>
      <c r="B37">
        <v>36</v>
      </c>
      <c r="C37">
        <v>5</v>
      </c>
      <c r="D37">
        <v>5.75</v>
      </c>
      <c r="E37">
        <v>69</v>
      </c>
      <c r="F37">
        <v>10</v>
      </c>
      <c r="G37">
        <v>8</v>
      </c>
      <c r="H37">
        <v>51.699999999999903</v>
      </c>
      <c r="I37">
        <v>304.89999999999998</v>
      </c>
    </row>
    <row r="38" spans="1:9" x14ac:dyDescent="0.15">
      <c r="A38" t="s">
        <v>30</v>
      </c>
      <c r="B38">
        <v>37</v>
      </c>
      <c r="C38">
        <v>5</v>
      </c>
      <c r="D38">
        <v>15.5</v>
      </c>
      <c r="E38">
        <v>137</v>
      </c>
      <c r="F38">
        <v>21</v>
      </c>
      <c r="G38">
        <v>19</v>
      </c>
      <c r="H38">
        <v>117.5</v>
      </c>
      <c r="I38">
        <v>735.8</v>
      </c>
    </row>
    <row r="39" spans="1:9" x14ac:dyDescent="0.15">
      <c r="A39" t="s">
        <v>30</v>
      </c>
      <c r="B39">
        <v>38</v>
      </c>
      <c r="C39">
        <v>5</v>
      </c>
      <c r="D39">
        <v>13.58</v>
      </c>
      <c r="E39">
        <v>66</v>
      </c>
      <c r="F39">
        <v>10</v>
      </c>
      <c r="G39">
        <v>9</v>
      </c>
      <c r="H39">
        <v>70.8</v>
      </c>
      <c r="I39">
        <v>402.6</v>
      </c>
    </row>
    <row r="40" spans="1:9" x14ac:dyDescent="0.15">
      <c r="A40" t="s">
        <v>30</v>
      </c>
      <c r="B40">
        <v>39</v>
      </c>
      <c r="C40">
        <v>5</v>
      </c>
      <c r="D40">
        <v>16.829999999999998</v>
      </c>
      <c r="E40">
        <v>117</v>
      </c>
      <c r="F40">
        <v>9</v>
      </c>
      <c r="G40">
        <v>8</v>
      </c>
      <c r="H40">
        <v>16.100000000000001</v>
      </c>
      <c r="I40">
        <v>169.8</v>
      </c>
    </row>
    <row r="41" spans="1:9" x14ac:dyDescent="0.15">
      <c r="A41" t="s">
        <v>30</v>
      </c>
      <c r="B41">
        <v>40</v>
      </c>
      <c r="C41">
        <v>5</v>
      </c>
      <c r="D41">
        <v>14.58</v>
      </c>
      <c r="E41">
        <v>91</v>
      </c>
      <c r="F41">
        <v>20</v>
      </c>
      <c r="G41">
        <v>18</v>
      </c>
      <c r="H41">
        <v>116.4</v>
      </c>
      <c r="I41">
        <v>720.7</v>
      </c>
    </row>
    <row r="42" spans="1:9" x14ac:dyDescent="0.15">
      <c r="A42" t="s">
        <v>30</v>
      </c>
      <c r="B42">
        <v>41</v>
      </c>
      <c r="C42">
        <v>5</v>
      </c>
      <c r="D42">
        <v>9.25</v>
      </c>
      <c r="E42">
        <v>73</v>
      </c>
      <c r="F42">
        <v>15</v>
      </c>
      <c r="G42">
        <v>13</v>
      </c>
      <c r="H42">
        <v>99.9</v>
      </c>
      <c r="I42">
        <v>551.69999999999902</v>
      </c>
    </row>
    <row r="43" spans="1:9" x14ac:dyDescent="0.15">
      <c r="A43" t="s">
        <v>30</v>
      </c>
      <c r="B43">
        <v>42</v>
      </c>
      <c r="C43">
        <v>4.9000000000000004</v>
      </c>
      <c r="D43">
        <v>6.42</v>
      </c>
      <c r="E43">
        <v>62</v>
      </c>
      <c r="F43">
        <v>24</v>
      </c>
      <c r="G43">
        <v>24</v>
      </c>
      <c r="H43">
        <v>190.3</v>
      </c>
      <c r="I43">
        <v>1007.79999999999</v>
      </c>
    </row>
    <row r="44" spans="1:9" x14ac:dyDescent="0.15">
      <c r="A44" t="s">
        <v>30</v>
      </c>
      <c r="B44">
        <v>43</v>
      </c>
      <c r="C44">
        <v>5</v>
      </c>
      <c r="D44">
        <v>11.67</v>
      </c>
      <c r="E44">
        <v>6</v>
      </c>
      <c r="F44">
        <v>2</v>
      </c>
      <c r="G44">
        <v>2</v>
      </c>
      <c r="H44">
        <v>18.5</v>
      </c>
      <c r="I44">
        <v>91.6</v>
      </c>
    </row>
    <row r="45" spans="1:9" x14ac:dyDescent="0.15">
      <c r="A45" t="s">
        <v>30</v>
      </c>
      <c r="B45">
        <v>44</v>
      </c>
      <c r="C45">
        <v>4.9000000000000004</v>
      </c>
      <c r="D45">
        <v>7.25</v>
      </c>
      <c r="E45">
        <v>109</v>
      </c>
      <c r="F45">
        <v>17</v>
      </c>
      <c r="G45">
        <v>15</v>
      </c>
      <c r="H45">
        <v>120.3</v>
      </c>
      <c r="I45">
        <v>710.8</v>
      </c>
    </row>
    <row r="46" spans="1:9" x14ac:dyDescent="0.15">
      <c r="A46" t="s">
        <v>30</v>
      </c>
      <c r="B46">
        <v>45</v>
      </c>
      <c r="C46">
        <v>4.7</v>
      </c>
      <c r="D46">
        <v>8.25</v>
      </c>
      <c r="E46">
        <v>48</v>
      </c>
      <c r="F46">
        <v>5</v>
      </c>
      <c r="G46">
        <v>5</v>
      </c>
      <c r="H46">
        <v>51</v>
      </c>
      <c r="I46">
        <v>298.89999999999998</v>
      </c>
    </row>
    <row r="47" spans="1:9" x14ac:dyDescent="0.15">
      <c r="A47" t="s">
        <v>30</v>
      </c>
      <c r="B47">
        <v>46</v>
      </c>
      <c r="C47">
        <v>5</v>
      </c>
      <c r="D47">
        <v>14.58</v>
      </c>
      <c r="E47">
        <v>52</v>
      </c>
      <c r="F47">
        <v>13</v>
      </c>
      <c r="G47">
        <v>12</v>
      </c>
      <c r="H47">
        <v>116.7</v>
      </c>
      <c r="I47">
        <v>626.29999999999995</v>
      </c>
    </row>
    <row r="48" spans="1:9" x14ac:dyDescent="0.15">
      <c r="A48" t="s">
        <v>30</v>
      </c>
      <c r="B48">
        <v>47</v>
      </c>
      <c r="C48">
        <v>5</v>
      </c>
      <c r="D48">
        <v>15.58</v>
      </c>
      <c r="E48">
        <v>69</v>
      </c>
      <c r="F48">
        <v>5</v>
      </c>
      <c r="G48">
        <v>5</v>
      </c>
      <c r="H48">
        <v>15.5</v>
      </c>
      <c r="I48">
        <v>131.19999999999999</v>
      </c>
    </row>
    <row r="49" spans="1:9" x14ac:dyDescent="0.15">
      <c r="A49" t="s">
        <v>30</v>
      </c>
      <c r="B49">
        <v>48</v>
      </c>
      <c r="C49">
        <v>5</v>
      </c>
      <c r="D49">
        <v>16.670000000000002</v>
      </c>
      <c r="E49">
        <v>41</v>
      </c>
      <c r="F49">
        <v>13</v>
      </c>
      <c r="G49">
        <v>11</v>
      </c>
      <c r="H49">
        <v>102.1</v>
      </c>
      <c r="I49">
        <v>580.9</v>
      </c>
    </row>
    <row r="50" spans="1:9" x14ac:dyDescent="0.15">
      <c r="A50" t="s">
        <v>30</v>
      </c>
      <c r="B50">
        <v>49</v>
      </c>
      <c r="C50">
        <v>5</v>
      </c>
      <c r="D50">
        <v>18.329999999999998</v>
      </c>
      <c r="E50">
        <v>35</v>
      </c>
      <c r="F50">
        <v>13</v>
      </c>
      <c r="G50">
        <v>12</v>
      </c>
      <c r="H50">
        <v>59.9</v>
      </c>
      <c r="I50">
        <v>377.5</v>
      </c>
    </row>
    <row r="51" spans="1:9" x14ac:dyDescent="0.15">
      <c r="A51" t="s">
        <v>30</v>
      </c>
      <c r="B51">
        <v>50</v>
      </c>
      <c r="C51">
        <v>4.9000000000000004</v>
      </c>
      <c r="D51">
        <v>8</v>
      </c>
      <c r="E51">
        <v>134</v>
      </c>
      <c r="F51">
        <v>13</v>
      </c>
      <c r="G51">
        <v>10</v>
      </c>
      <c r="H51">
        <v>53.699999999999903</v>
      </c>
      <c r="I51">
        <v>320.39999999999998</v>
      </c>
    </row>
    <row r="52" spans="1:9" x14ac:dyDescent="0.15">
      <c r="A52" t="s">
        <v>30</v>
      </c>
      <c r="B52">
        <v>51</v>
      </c>
      <c r="C52">
        <v>5</v>
      </c>
      <c r="D52">
        <v>14.08</v>
      </c>
      <c r="E52">
        <v>54</v>
      </c>
      <c r="F52">
        <v>18</v>
      </c>
      <c r="G52">
        <v>15</v>
      </c>
      <c r="H52">
        <v>119.3</v>
      </c>
      <c r="I52">
        <v>704.5</v>
      </c>
    </row>
    <row r="53" spans="1:9" x14ac:dyDescent="0.15">
      <c r="A53" t="s">
        <v>30</v>
      </c>
      <c r="B53">
        <v>52</v>
      </c>
      <c r="C53">
        <v>5</v>
      </c>
      <c r="D53">
        <v>6.75</v>
      </c>
      <c r="E53">
        <v>37</v>
      </c>
      <c r="F53">
        <v>16</v>
      </c>
      <c r="G53">
        <v>14</v>
      </c>
      <c r="H53">
        <v>113.9</v>
      </c>
      <c r="I53">
        <v>633.19999999999902</v>
      </c>
    </row>
    <row r="54" spans="1:9" x14ac:dyDescent="0.15">
      <c r="A54" t="s">
        <v>30</v>
      </c>
      <c r="B54">
        <v>53</v>
      </c>
      <c r="C54">
        <v>5</v>
      </c>
      <c r="D54">
        <v>11</v>
      </c>
      <c r="E54">
        <v>132</v>
      </c>
      <c r="F54">
        <v>16</v>
      </c>
      <c r="G54">
        <v>14</v>
      </c>
      <c r="H54">
        <v>62.3</v>
      </c>
      <c r="I54">
        <v>444.29999999999899</v>
      </c>
    </row>
    <row r="55" spans="1:9" x14ac:dyDescent="0.15">
      <c r="A55" t="s">
        <v>30</v>
      </c>
      <c r="B55">
        <v>54</v>
      </c>
      <c r="C55">
        <v>4.9000000000000004</v>
      </c>
      <c r="D55">
        <v>8.33</v>
      </c>
      <c r="E55">
        <v>53</v>
      </c>
      <c r="F55">
        <v>14</v>
      </c>
      <c r="G55">
        <v>13</v>
      </c>
      <c r="H55">
        <v>101.3</v>
      </c>
      <c r="I55">
        <v>597.79999999999995</v>
      </c>
    </row>
    <row r="56" spans="1:9" x14ac:dyDescent="0.15">
      <c r="A56" t="s">
        <v>30</v>
      </c>
      <c r="B56">
        <v>55</v>
      </c>
      <c r="C56">
        <v>5</v>
      </c>
      <c r="D56">
        <v>12.42</v>
      </c>
      <c r="E56">
        <v>34</v>
      </c>
      <c r="F56">
        <v>11</v>
      </c>
      <c r="G56">
        <v>11</v>
      </c>
      <c r="H56">
        <v>138</v>
      </c>
      <c r="I56">
        <v>745</v>
      </c>
    </row>
    <row r="57" spans="1:9" x14ac:dyDescent="0.15">
      <c r="A57" t="s">
        <v>30</v>
      </c>
      <c r="B57">
        <v>56</v>
      </c>
      <c r="C57">
        <v>4.9000000000000004</v>
      </c>
      <c r="D57">
        <v>5.17</v>
      </c>
      <c r="E57">
        <v>56</v>
      </c>
      <c r="F57">
        <v>16</v>
      </c>
      <c r="G57">
        <v>12</v>
      </c>
      <c r="H57">
        <v>69.5</v>
      </c>
      <c r="I57">
        <v>449.2</v>
      </c>
    </row>
    <row r="58" spans="1:9" x14ac:dyDescent="0.15">
      <c r="A58" t="s">
        <v>30</v>
      </c>
      <c r="B58">
        <v>57</v>
      </c>
      <c r="C58">
        <v>5</v>
      </c>
      <c r="D58">
        <v>4.25</v>
      </c>
      <c r="E58">
        <v>15</v>
      </c>
      <c r="F58">
        <v>8</v>
      </c>
      <c r="G58">
        <v>7</v>
      </c>
      <c r="H58">
        <v>89.9</v>
      </c>
      <c r="I58">
        <v>456.29999999999899</v>
      </c>
    </row>
    <row r="59" spans="1:9" x14ac:dyDescent="0.15">
      <c r="A59" t="s">
        <v>30</v>
      </c>
      <c r="B59">
        <v>58</v>
      </c>
      <c r="C59">
        <v>5</v>
      </c>
      <c r="D59">
        <v>12.33</v>
      </c>
      <c r="E59">
        <v>69</v>
      </c>
      <c r="F59">
        <v>5</v>
      </c>
      <c r="G59">
        <v>4</v>
      </c>
      <c r="H59">
        <v>39.299999999999997</v>
      </c>
      <c r="I59">
        <v>225.1</v>
      </c>
    </row>
    <row r="60" spans="1:9" x14ac:dyDescent="0.15">
      <c r="A60" t="s">
        <v>30</v>
      </c>
      <c r="B60">
        <v>59</v>
      </c>
      <c r="C60">
        <v>5</v>
      </c>
      <c r="D60">
        <v>16.170000000000002</v>
      </c>
      <c r="E60">
        <v>67</v>
      </c>
      <c r="F60">
        <v>22</v>
      </c>
      <c r="G60">
        <v>21</v>
      </c>
      <c r="H60">
        <v>190</v>
      </c>
      <c r="I60">
        <v>940.8</v>
      </c>
    </row>
    <row r="61" spans="1:9" x14ac:dyDescent="0.15">
      <c r="A61" t="s">
        <v>30</v>
      </c>
      <c r="B61">
        <v>60</v>
      </c>
      <c r="C61">
        <v>5</v>
      </c>
      <c r="D61">
        <v>6</v>
      </c>
      <c r="E61">
        <v>82</v>
      </c>
      <c r="F61">
        <v>24</v>
      </c>
      <c r="G61">
        <v>24</v>
      </c>
      <c r="H61">
        <v>113.49999999999901</v>
      </c>
      <c r="I61">
        <v>810.3</v>
      </c>
    </row>
    <row r="62" spans="1:9" x14ac:dyDescent="0.15">
      <c r="A62" t="s">
        <v>30</v>
      </c>
      <c r="B62">
        <v>61</v>
      </c>
      <c r="C62">
        <v>5</v>
      </c>
      <c r="D62">
        <v>12.75</v>
      </c>
      <c r="E62">
        <v>20</v>
      </c>
      <c r="F62">
        <v>12</v>
      </c>
      <c r="G62">
        <v>12</v>
      </c>
      <c r="H62">
        <v>125</v>
      </c>
      <c r="I62">
        <v>593.1</v>
      </c>
    </row>
    <row r="63" spans="1:9" x14ac:dyDescent="0.15">
      <c r="A63" t="s">
        <v>30</v>
      </c>
      <c r="B63">
        <v>62</v>
      </c>
      <c r="C63">
        <v>4.9000000000000004</v>
      </c>
      <c r="D63">
        <v>13.08</v>
      </c>
      <c r="E63">
        <v>32</v>
      </c>
      <c r="F63">
        <v>18</v>
      </c>
      <c r="G63">
        <v>17</v>
      </c>
      <c r="H63">
        <v>180.5</v>
      </c>
      <c r="I63">
        <v>905.7</v>
      </c>
    </row>
    <row r="64" spans="1:9" x14ac:dyDescent="0.15">
      <c r="A64" t="s">
        <v>30</v>
      </c>
      <c r="B64">
        <v>63</v>
      </c>
      <c r="C64">
        <v>4.9000000000000004</v>
      </c>
      <c r="D64">
        <v>13.58</v>
      </c>
      <c r="E64">
        <v>49</v>
      </c>
      <c r="F64">
        <v>4</v>
      </c>
      <c r="G64">
        <v>6</v>
      </c>
      <c r="H64">
        <v>71.7</v>
      </c>
      <c r="I64">
        <v>347</v>
      </c>
    </row>
    <row r="65" spans="1:9" x14ac:dyDescent="0.15">
      <c r="A65" t="s">
        <v>30</v>
      </c>
      <c r="B65">
        <v>64</v>
      </c>
      <c r="C65">
        <v>5</v>
      </c>
      <c r="D65">
        <v>15.67</v>
      </c>
      <c r="E65">
        <v>28</v>
      </c>
      <c r="F65">
        <v>11</v>
      </c>
      <c r="G65">
        <v>9</v>
      </c>
      <c r="H65">
        <v>85</v>
      </c>
      <c r="I65">
        <v>429.2</v>
      </c>
    </row>
    <row r="66" spans="1:9" x14ac:dyDescent="0.15">
      <c r="A66" t="s">
        <v>30</v>
      </c>
      <c r="B66">
        <v>65</v>
      </c>
      <c r="C66">
        <v>4.9000000000000004</v>
      </c>
      <c r="D66">
        <v>11.42</v>
      </c>
      <c r="E66">
        <v>67</v>
      </c>
      <c r="F66">
        <v>21</v>
      </c>
      <c r="G66">
        <v>18</v>
      </c>
      <c r="H66">
        <v>112.99999999999901</v>
      </c>
      <c r="I66">
        <v>675.9</v>
      </c>
    </row>
    <row r="67" spans="1:9" x14ac:dyDescent="0.15">
      <c r="A67" t="s">
        <v>30</v>
      </c>
      <c r="B67">
        <v>66</v>
      </c>
      <c r="C67">
        <v>4.9000000000000004</v>
      </c>
      <c r="D67">
        <v>14.33</v>
      </c>
      <c r="E67">
        <v>57</v>
      </c>
      <c r="F67">
        <v>21</v>
      </c>
      <c r="G67">
        <v>20</v>
      </c>
      <c r="H67">
        <v>82.3</v>
      </c>
      <c r="I67">
        <v>635.5</v>
      </c>
    </row>
    <row r="68" spans="1:9" x14ac:dyDescent="0.15">
      <c r="A68" t="s">
        <v>30</v>
      </c>
      <c r="B68">
        <v>67</v>
      </c>
      <c r="C68">
        <v>5</v>
      </c>
      <c r="D68">
        <v>4.83</v>
      </c>
      <c r="E68">
        <v>76</v>
      </c>
      <c r="F68">
        <v>21</v>
      </c>
      <c r="G68">
        <v>19</v>
      </c>
      <c r="H68">
        <v>138</v>
      </c>
      <c r="I68">
        <v>835.49999999999898</v>
      </c>
    </row>
    <row r="69" spans="1:9" x14ac:dyDescent="0.15">
      <c r="A69" t="s">
        <v>30</v>
      </c>
      <c r="B69">
        <v>68</v>
      </c>
      <c r="C69">
        <v>5</v>
      </c>
      <c r="D69">
        <v>15.25</v>
      </c>
      <c r="E69">
        <v>11</v>
      </c>
      <c r="F69">
        <v>5</v>
      </c>
      <c r="G69">
        <v>4</v>
      </c>
      <c r="H69">
        <v>35.700000000000003</v>
      </c>
      <c r="I69">
        <v>188.6</v>
      </c>
    </row>
    <row r="70" spans="1:9" x14ac:dyDescent="0.15">
      <c r="A70" t="s">
        <v>30</v>
      </c>
      <c r="B70">
        <v>69</v>
      </c>
      <c r="C70">
        <v>5</v>
      </c>
      <c r="D70">
        <v>8</v>
      </c>
      <c r="E70">
        <v>14</v>
      </c>
      <c r="F70">
        <v>5</v>
      </c>
      <c r="G70">
        <v>4</v>
      </c>
      <c r="H70">
        <v>31.6</v>
      </c>
      <c r="I70">
        <v>192.79999999999899</v>
      </c>
    </row>
    <row r="71" spans="1:9" x14ac:dyDescent="0.15">
      <c r="A71" t="s">
        <v>30</v>
      </c>
      <c r="B71">
        <v>70</v>
      </c>
      <c r="C71">
        <v>5</v>
      </c>
      <c r="D71">
        <v>8.58</v>
      </c>
      <c r="E71">
        <v>54</v>
      </c>
      <c r="F71">
        <v>19</v>
      </c>
      <c r="G71">
        <v>18</v>
      </c>
      <c r="H71">
        <v>228.6</v>
      </c>
      <c r="I71">
        <v>1109.4000000000001</v>
      </c>
    </row>
    <row r="72" spans="1:9" x14ac:dyDescent="0.15">
      <c r="A72" t="s">
        <v>30</v>
      </c>
      <c r="B72">
        <v>71</v>
      </c>
      <c r="C72">
        <v>5</v>
      </c>
      <c r="D72">
        <v>4.25</v>
      </c>
      <c r="E72">
        <v>25</v>
      </c>
      <c r="F72">
        <v>8</v>
      </c>
      <c r="G72">
        <v>8</v>
      </c>
      <c r="H72">
        <v>57.3</v>
      </c>
      <c r="I72">
        <v>313.5</v>
      </c>
    </row>
    <row r="73" spans="1:9" x14ac:dyDescent="0.15">
      <c r="A73" t="s">
        <v>30</v>
      </c>
      <c r="B73">
        <v>72</v>
      </c>
      <c r="C73">
        <v>4.9000000000000004</v>
      </c>
      <c r="D73">
        <v>3.42</v>
      </c>
      <c r="E73">
        <v>74</v>
      </c>
      <c r="F73">
        <v>14</v>
      </c>
      <c r="G73">
        <v>13</v>
      </c>
      <c r="H73">
        <v>108.9</v>
      </c>
      <c r="I73">
        <v>610</v>
      </c>
    </row>
    <row r="74" spans="1:9" x14ac:dyDescent="0.15">
      <c r="A74" t="s">
        <v>30</v>
      </c>
      <c r="B74">
        <v>73</v>
      </c>
      <c r="C74">
        <v>5</v>
      </c>
      <c r="D74">
        <v>4.08</v>
      </c>
      <c r="E74">
        <v>30</v>
      </c>
      <c r="F74">
        <v>10</v>
      </c>
      <c r="G74">
        <v>9</v>
      </c>
      <c r="H74">
        <v>112.9</v>
      </c>
      <c r="I74">
        <v>601.6</v>
      </c>
    </row>
    <row r="75" spans="1:9" x14ac:dyDescent="0.15">
      <c r="A75" t="s">
        <v>30</v>
      </c>
      <c r="B75">
        <v>74</v>
      </c>
      <c r="C75">
        <v>4.9000000000000004</v>
      </c>
      <c r="D75">
        <v>14</v>
      </c>
      <c r="E75">
        <v>54</v>
      </c>
      <c r="F75">
        <v>15</v>
      </c>
      <c r="G75">
        <v>13</v>
      </c>
      <c r="H75">
        <v>111.4</v>
      </c>
      <c r="I75">
        <v>630.9</v>
      </c>
    </row>
    <row r="76" spans="1:9" x14ac:dyDescent="0.15">
      <c r="A76" t="s">
        <v>30</v>
      </c>
      <c r="B76">
        <v>75</v>
      </c>
      <c r="C76">
        <v>4.9000000000000004</v>
      </c>
      <c r="D76">
        <v>10.08</v>
      </c>
      <c r="E76">
        <v>16</v>
      </c>
      <c r="F76">
        <v>6</v>
      </c>
      <c r="G76">
        <v>5</v>
      </c>
      <c r="H76">
        <v>47.7</v>
      </c>
      <c r="I76">
        <v>250.1</v>
      </c>
    </row>
    <row r="77" spans="1:9" x14ac:dyDescent="0.15">
      <c r="A77" t="s">
        <v>30</v>
      </c>
      <c r="B77">
        <v>76</v>
      </c>
      <c r="C77">
        <v>4.9000000000000004</v>
      </c>
      <c r="D77">
        <v>13.67</v>
      </c>
      <c r="E77">
        <v>127</v>
      </c>
      <c r="F77">
        <v>19</v>
      </c>
      <c r="G77">
        <v>18</v>
      </c>
      <c r="H77">
        <v>125.9</v>
      </c>
      <c r="I77">
        <v>699.69999999999902</v>
      </c>
    </row>
    <row r="78" spans="1:9" x14ac:dyDescent="0.15">
      <c r="A78" t="s">
        <v>30</v>
      </c>
      <c r="B78">
        <v>77</v>
      </c>
      <c r="C78">
        <v>4.9000000000000004</v>
      </c>
      <c r="D78">
        <v>13.33</v>
      </c>
      <c r="E78">
        <v>70</v>
      </c>
      <c r="F78">
        <v>10</v>
      </c>
      <c r="G78">
        <v>9</v>
      </c>
      <c r="H78">
        <v>61.6</v>
      </c>
      <c r="I78">
        <v>329.7</v>
      </c>
    </row>
    <row r="79" spans="1:9" x14ac:dyDescent="0.15">
      <c r="A79" t="s">
        <v>30</v>
      </c>
      <c r="B79">
        <v>78</v>
      </c>
      <c r="C79">
        <v>4.9000000000000004</v>
      </c>
      <c r="D79">
        <v>15.5</v>
      </c>
      <c r="E79">
        <v>123</v>
      </c>
      <c r="F79">
        <v>20</v>
      </c>
      <c r="G79">
        <v>18</v>
      </c>
      <c r="H79">
        <v>163.89999999999901</v>
      </c>
      <c r="I79">
        <v>821.5</v>
      </c>
    </row>
    <row r="80" spans="1:9" x14ac:dyDescent="0.15">
      <c r="A80" t="s">
        <v>30</v>
      </c>
      <c r="B80">
        <v>79</v>
      </c>
      <c r="C80">
        <v>5</v>
      </c>
      <c r="D80">
        <v>1.33</v>
      </c>
      <c r="E80">
        <v>143</v>
      </c>
      <c r="F80">
        <v>13</v>
      </c>
      <c r="G80">
        <v>11</v>
      </c>
      <c r="H80">
        <v>53.8</v>
      </c>
      <c r="I80">
        <v>401.1</v>
      </c>
    </row>
    <row r="81" spans="1:9" x14ac:dyDescent="0.15">
      <c r="A81" t="s">
        <v>30</v>
      </c>
      <c r="B81">
        <v>80</v>
      </c>
      <c r="C81">
        <v>4.9000000000000004</v>
      </c>
      <c r="D81">
        <v>4.17</v>
      </c>
      <c r="E81">
        <v>31</v>
      </c>
      <c r="F81">
        <v>5</v>
      </c>
      <c r="G81">
        <v>5</v>
      </c>
      <c r="H81">
        <v>66.400000000000006</v>
      </c>
      <c r="I81">
        <v>317.39999999999998</v>
      </c>
    </row>
    <row r="82" spans="1:9" x14ac:dyDescent="0.15">
      <c r="A82" t="s">
        <v>30</v>
      </c>
      <c r="B82">
        <v>81</v>
      </c>
      <c r="C82">
        <v>4.8</v>
      </c>
      <c r="D82">
        <v>8.75</v>
      </c>
      <c r="E82">
        <v>115</v>
      </c>
      <c r="F82">
        <v>23</v>
      </c>
      <c r="G82">
        <v>21</v>
      </c>
      <c r="H82">
        <v>163.19999999999999</v>
      </c>
      <c r="I82">
        <v>928.1</v>
      </c>
    </row>
    <row r="83" spans="1:9" x14ac:dyDescent="0.15">
      <c r="A83" t="s">
        <v>30</v>
      </c>
      <c r="B83">
        <v>82</v>
      </c>
      <c r="C83">
        <v>4.9000000000000004</v>
      </c>
      <c r="D83">
        <v>10.33</v>
      </c>
      <c r="E83">
        <v>85</v>
      </c>
      <c r="F83">
        <v>19</v>
      </c>
      <c r="G83">
        <v>16</v>
      </c>
      <c r="H83">
        <v>120.6</v>
      </c>
      <c r="I83">
        <v>697</v>
      </c>
    </row>
    <row r="84" spans="1:9" x14ac:dyDescent="0.15">
      <c r="A84" t="s">
        <v>30</v>
      </c>
      <c r="B84">
        <v>83</v>
      </c>
      <c r="C84">
        <v>5</v>
      </c>
      <c r="D84">
        <v>14.75</v>
      </c>
      <c r="E84">
        <v>69</v>
      </c>
      <c r="F84">
        <v>16</v>
      </c>
      <c r="G84">
        <v>14</v>
      </c>
      <c r="H84">
        <v>194.2</v>
      </c>
      <c r="I84">
        <v>930.39999999999895</v>
      </c>
    </row>
    <row r="85" spans="1:9" x14ac:dyDescent="0.15">
      <c r="A85" t="s">
        <v>30</v>
      </c>
      <c r="B85">
        <v>84</v>
      </c>
      <c r="C85">
        <v>4.9000000000000004</v>
      </c>
      <c r="D85">
        <v>13.83</v>
      </c>
      <c r="E85">
        <v>46</v>
      </c>
      <c r="F85">
        <v>18</v>
      </c>
      <c r="G85">
        <v>16</v>
      </c>
      <c r="H85">
        <v>93.4</v>
      </c>
      <c r="I85">
        <v>625.5</v>
      </c>
    </row>
    <row r="86" spans="1:9" x14ac:dyDescent="0.15">
      <c r="A86" t="s">
        <v>30</v>
      </c>
      <c r="B86">
        <v>85</v>
      </c>
      <c r="C86">
        <v>5</v>
      </c>
      <c r="D86">
        <v>9.42</v>
      </c>
      <c r="E86">
        <v>47</v>
      </c>
      <c r="F86">
        <v>12</v>
      </c>
      <c r="G86">
        <v>10</v>
      </c>
      <c r="H86">
        <v>233.4</v>
      </c>
      <c r="I86">
        <v>1046.3</v>
      </c>
    </row>
    <row r="87" spans="1:9" x14ac:dyDescent="0.15">
      <c r="A87" t="s">
        <v>30</v>
      </c>
      <c r="B87">
        <v>86</v>
      </c>
      <c r="C87">
        <v>5</v>
      </c>
      <c r="D87">
        <v>3.42</v>
      </c>
      <c r="E87">
        <v>48</v>
      </c>
      <c r="F87">
        <v>24</v>
      </c>
      <c r="G87">
        <v>22</v>
      </c>
      <c r="H87">
        <v>92.499999999999901</v>
      </c>
      <c r="I87">
        <v>675.8</v>
      </c>
    </row>
    <row r="88" spans="1:9" x14ac:dyDescent="0.15">
      <c r="A88" t="s">
        <v>30</v>
      </c>
      <c r="B88">
        <v>87</v>
      </c>
      <c r="C88">
        <v>4.9000000000000004</v>
      </c>
      <c r="D88">
        <v>10.92</v>
      </c>
      <c r="E88">
        <v>71</v>
      </c>
      <c r="F88">
        <v>8</v>
      </c>
      <c r="G88">
        <v>5</v>
      </c>
      <c r="H88">
        <v>123</v>
      </c>
      <c r="I88">
        <v>599.6</v>
      </c>
    </row>
    <row r="89" spans="1:9" x14ac:dyDescent="0.15">
      <c r="A89" t="s">
        <v>30</v>
      </c>
      <c r="B89">
        <v>88</v>
      </c>
      <c r="C89">
        <v>4.9000000000000004</v>
      </c>
      <c r="D89">
        <v>16.670000000000002</v>
      </c>
      <c r="E89">
        <v>39</v>
      </c>
      <c r="F89">
        <v>10</v>
      </c>
      <c r="G89">
        <v>6</v>
      </c>
      <c r="H89">
        <v>104.299999999999</v>
      </c>
      <c r="I89">
        <v>496</v>
      </c>
    </row>
    <row r="90" spans="1:9" x14ac:dyDescent="0.15">
      <c r="A90" t="s">
        <v>30</v>
      </c>
      <c r="B90">
        <v>89</v>
      </c>
      <c r="C90">
        <v>5</v>
      </c>
      <c r="D90">
        <v>13.67</v>
      </c>
      <c r="E90">
        <v>25</v>
      </c>
      <c r="F90">
        <v>5</v>
      </c>
      <c r="G90">
        <v>5</v>
      </c>
      <c r="H90">
        <v>33.700000000000003</v>
      </c>
      <c r="I90">
        <v>188.8</v>
      </c>
    </row>
    <row r="91" spans="1:9" x14ac:dyDescent="0.15">
      <c r="A91" t="s">
        <v>30</v>
      </c>
      <c r="B91">
        <v>90</v>
      </c>
      <c r="C91">
        <v>5</v>
      </c>
      <c r="D91">
        <v>6.17</v>
      </c>
      <c r="E91">
        <v>55</v>
      </c>
      <c r="F91">
        <v>18</v>
      </c>
      <c r="G91">
        <v>15</v>
      </c>
      <c r="H91">
        <v>129.69999999999999</v>
      </c>
      <c r="I91">
        <v>692.29999999999905</v>
      </c>
    </row>
    <row r="92" spans="1:9" x14ac:dyDescent="0.15">
      <c r="A92" t="s">
        <v>30</v>
      </c>
      <c r="B92">
        <v>91</v>
      </c>
      <c r="C92">
        <v>4.9000000000000004</v>
      </c>
      <c r="D92">
        <v>16</v>
      </c>
      <c r="E92">
        <v>92</v>
      </c>
      <c r="F92">
        <v>8</v>
      </c>
      <c r="G92">
        <v>7</v>
      </c>
      <c r="H92">
        <v>33</v>
      </c>
      <c r="I92">
        <v>206.8</v>
      </c>
    </row>
    <row r="93" spans="1:9" x14ac:dyDescent="0.15">
      <c r="A93" t="s">
        <v>30</v>
      </c>
      <c r="B93">
        <v>92</v>
      </c>
      <c r="C93">
        <v>4.9000000000000004</v>
      </c>
      <c r="D93">
        <v>12.92</v>
      </c>
      <c r="E93">
        <v>56</v>
      </c>
      <c r="F93">
        <v>21</v>
      </c>
      <c r="G93">
        <v>20</v>
      </c>
      <c r="H93">
        <v>113.5</v>
      </c>
      <c r="I93">
        <v>740.4</v>
      </c>
    </row>
    <row r="94" spans="1:9" x14ac:dyDescent="0.15">
      <c r="A94" t="s">
        <v>30</v>
      </c>
      <c r="B94">
        <v>93</v>
      </c>
      <c r="C94">
        <v>5</v>
      </c>
      <c r="D94">
        <v>11.42</v>
      </c>
      <c r="E94">
        <v>79</v>
      </c>
      <c r="F94">
        <v>21</v>
      </c>
      <c r="G94">
        <v>18</v>
      </c>
      <c r="H94">
        <v>134</v>
      </c>
      <c r="I94">
        <v>780.4</v>
      </c>
    </row>
    <row r="95" spans="1:9" x14ac:dyDescent="0.15">
      <c r="A95" t="s">
        <v>30</v>
      </c>
      <c r="B95">
        <v>94</v>
      </c>
      <c r="C95">
        <v>4.9000000000000004</v>
      </c>
      <c r="D95">
        <v>14.25</v>
      </c>
      <c r="E95">
        <v>42</v>
      </c>
      <c r="F95">
        <v>10</v>
      </c>
      <c r="G95">
        <v>6</v>
      </c>
      <c r="H95">
        <v>68.8</v>
      </c>
      <c r="I95">
        <v>374.7</v>
      </c>
    </row>
    <row r="96" spans="1:9" x14ac:dyDescent="0.15">
      <c r="A96" t="s">
        <v>30</v>
      </c>
      <c r="B96">
        <v>95</v>
      </c>
      <c r="C96">
        <v>4.8</v>
      </c>
      <c r="D96">
        <v>6.75</v>
      </c>
      <c r="E96">
        <v>54</v>
      </c>
      <c r="F96">
        <v>15</v>
      </c>
      <c r="G96">
        <v>14</v>
      </c>
      <c r="H96">
        <v>102.1</v>
      </c>
      <c r="I96">
        <v>621.9</v>
      </c>
    </row>
    <row r="97" spans="1:9" x14ac:dyDescent="0.15">
      <c r="A97" t="s">
        <v>30</v>
      </c>
      <c r="B97">
        <v>96</v>
      </c>
      <c r="C97">
        <v>4.8</v>
      </c>
      <c r="D97">
        <v>5.58</v>
      </c>
      <c r="E97">
        <v>72</v>
      </c>
      <c r="F97">
        <v>14</v>
      </c>
      <c r="G97">
        <v>12</v>
      </c>
      <c r="H97">
        <v>97.6</v>
      </c>
      <c r="I97">
        <v>567.69999999999902</v>
      </c>
    </row>
    <row r="98" spans="1:9" x14ac:dyDescent="0.15">
      <c r="A98" t="s">
        <v>30</v>
      </c>
      <c r="B98">
        <v>97</v>
      </c>
      <c r="C98">
        <v>5</v>
      </c>
      <c r="D98">
        <v>5.58</v>
      </c>
      <c r="E98">
        <v>19</v>
      </c>
      <c r="F98">
        <v>14</v>
      </c>
      <c r="G98">
        <v>12</v>
      </c>
      <c r="H98">
        <v>91.1</v>
      </c>
      <c r="I98">
        <v>505.5</v>
      </c>
    </row>
    <row r="99" spans="1:9" x14ac:dyDescent="0.15">
      <c r="A99" t="s">
        <v>30</v>
      </c>
      <c r="B99">
        <v>98</v>
      </c>
      <c r="C99">
        <v>5</v>
      </c>
      <c r="D99">
        <v>4.5</v>
      </c>
      <c r="E99">
        <v>35</v>
      </c>
      <c r="F99">
        <v>13</v>
      </c>
      <c r="G99">
        <v>13</v>
      </c>
      <c r="H99">
        <v>62.6</v>
      </c>
      <c r="I99">
        <v>391.9</v>
      </c>
    </row>
    <row r="100" spans="1:9" x14ac:dyDescent="0.15">
      <c r="A100" t="s">
        <v>30</v>
      </c>
      <c r="B100">
        <v>99</v>
      </c>
      <c r="C100">
        <v>4.9000000000000004</v>
      </c>
      <c r="D100">
        <v>10.83</v>
      </c>
      <c r="E100">
        <v>59</v>
      </c>
      <c r="F100">
        <v>10</v>
      </c>
      <c r="G100">
        <v>9</v>
      </c>
      <c r="H100">
        <v>70.5</v>
      </c>
      <c r="I100">
        <v>398.7</v>
      </c>
    </row>
    <row r="101" spans="1:9" x14ac:dyDescent="0.15">
      <c r="A101" t="s">
        <v>30</v>
      </c>
      <c r="B101">
        <v>100</v>
      </c>
      <c r="C101">
        <v>4.9000000000000004</v>
      </c>
      <c r="D101">
        <v>9.5</v>
      </c>
      <c r="E101">
        <v>124</v>
      </c>
      <c r="F101">
        <v>23</v>
      </c>
      <c r="G101">
        <v>19</v>
      </c>
      <c r="H101">
        <v>163.69999999999999</v>
      </c>
      <c r="I101">
        <v>887</v>
      </c>
    </row>
    <row r="102" spans="1:9" x14ac:dyDescent="0.15">
      <c r="A102" t="s">
        <v>30</v>
      </c>
      <c r="B102">
        <v>101</v>
      </c>
      <c r="C102">
        <v>4.9000000000000004</v>
      </c>
      <c r="D102">
        <v>14.75</v>
      </c>
      <c r="E102">
        <v>28</v>
      </c>
      <c r="F102">
        <v>16</v>
      </c>
      <c r="G102">
        <v>14</v>
      </c>
      <c r="H102">
        <v>189.6</v>
      </c>
      <c r="I102">
        <v>973.1</v>
      </c>
    </row>
    <row r="103" spans="1:9" x14ac:dyDescent="0.15">
      <c r="A103" t="s">
        <v>30</v>
      </c>
      <c r="B103">
        <v>102</v>
      </c>
      <c r="C103">
        <v>4.8</v>
      </c>
      <c r="D103">
        <v>10.42</v>
      </c>
      <c r="E103">
        <v>31</v>
      </c>
      <c r="F103">
        <v>3</v>
      </c>
      <c r="G103">
        <v>3</v>
      </c>
      <c r="H103">
        <v>19.100000000000001</v>
      </c>
      <c r="I103">
        <v>109.4</v>
      </c>
    </row>
    <row r="104" spans="1:9" x14ac:dyDescent="0.15">
      <c r="A104" t="s">
        <v>30</v>
      </c>
      <c r="B104">
        <v>103</v>
      </c>
      <c r="C104">
        <v>5</v>
      </c>
      <c r="D104">
        <v>3.42</v>
      </c>
      <c r="E104">
        <v>23</v>
      </c>
      <c r="F104">
        <v>8</v>
      </c>
      <c r="G104">
        <v>7</v>
      </c>
      <c r="H104">
        <v>64.400000000000006</v>
      </c>
      <c r="I104">
        <v>332.29999999999899</v>
      </c>
    </row>
    <row r="105" spans="1:9" x14ac:dyDescent="0.15">
      <c r="A105" t="s">
        <v>30</v>
      </c>
      <c r="B105">
        <v>104</v>
      </c>
      <c r="C105">
        <v>4.9000000000000004</v>
      </c>
      <c r="D105">
        <v>6.92</v>
      </c>
      <c r="E105">
        <v>73</v>
      </c>
      <c r="F105">
        <v>11</v>
      </c>
      <c r="G105">
        <v>10</v>
      </c>
      <c r="H105">
        <v>112.2</v>
      </c>
      <c r="I105">
        <v>538.79999999999995</v>
      </c>
    </row>
    <row r="106" spans="1:9" x14ac:dyDescent="0.15">
      <c r="A106" t="s">
        <v>30</v>
      </c>
      <c r="B106">
        <v>105</v>
      </c>
      <c r="C106">
        <v>5</v>
      </c>
      <c r="D106">
        <v>10.92</v>
      </c>
      <c r="E106">
        <v>103</v>
      </c>
      <c r="F106">
        <v>9</v>
      </c>
      <c r="G106">
        <v>9</v>
      </c>
      <c r="H106">
        <v>55.599999999999902</v>
      </c>
      <c r="I106">
        <v>297.2</v>
      </c>
    </row>
    <row r="107" spans="1:9" x14ac:dyDescent="0.15">
      <c r="A107" t="s">
        <v>30</v>
      </c>
      <c r="B107">
        <v>106</v>
      </c>
      <c r="C107">
        <v>5</v>
      </c>
      <c r="D107">
        <v>14.83</v>
      </c>
      <c r="E107">
        <v>58</v>
      </c>
      <c r="F107">
        <v>5</v>
      </c>
      <c r="G107">
        <v>5</v>
      </c>
      <c r="H107">
        <v>148.5</v>
      </c>
      <c r="I107">
        <v>686.9</v>
      </c>
    </row>
    <row r="108" spans="1:9" x14ac:dyDescent="0.15">
      <c r="A108" t="s">
        <v>30</v>
      </c>
      <c r="B108">
        <v>107</v>
      </c>
      <c r="C108">
        <v>5</v>
      </c>
      <c r="D108">
        <v>3.67</v>
      </c>
      <c r="E108">
        <v>24</v>
      </c>
      <c r="F108">
        <v>9</v>
      </c>
      <c r="G108">
        <v>6</v>
      </c>
      <c r="H108">
        <v>39.599999999999902</v>
      </c>
      <c r="I108">
        <v>267.29999999999899</v>
      </c>
    </row>
    <row r="109" spans="1:9" x14ac:dyDescent="0.15">
      <c r="A109" t="s">
        <v>30</v>
      </c>
      <c r="B109">
        <v>108</v>
      </c>
      <c r="C109">
        <v>4.9000000000000004</v>
      </c>
      <c r="D109">
        <v>9.83</v>
      </c>
      <c r="E109">
        <v>15</v>
      </c>
      <c r="F109">
        <v>9</v>
      </c>
      <c r="G109">
        <v>9</v>
      </c>
      <c r="H109">
        <v>60.7</v>
      </c>
      <c r="I109">
        <v>357.8</v>
      </c>
    </row>
    <row r="110" spans="1:9" x14ac:dyDescent="0.15">
      <c r="A110" t="s">
        <v>30</v>
      </c>
      <c r="B110">
        <v>109</v>
      </c>
      <c r="C110">
        <v>5</v>
      </c>
      <c r="D110">
        <v>9.83</v>
      </c>
      <c r="E110">
        <v>30</v>
      </c>
      <c r="F110">
        <v>6</v>
      </c>
      <c r="G110">
        <v>4</v>
      </c>
      <c r="H110">
        <v>14.8</v>
      </c>
      <c r="I110">
        <v>115</v>
      </c>
    </row>
    <row r="111" spans="1:9" x14ac:dyDescent="0.15">
      <c r="A111" t="s">
        <v>30</v>
      </c>
      <c r="B111">
        <v>110</v>
      </c>
      <c r="C111">
        <v>4.7</v>
      </c>
      <c r="D111">
        <v>9.42</v>
      </c>
      <c r="E111">
        <v>70</v>
      </c>
      <c r="F111">
        <v>19</v>
      </c>
      <c r="G111">
        <v>17</v>
      </c>
      <c r="H111">
        <v>146.19999999999999</v>
      </c>
      <c r="I111">
        <v>814.8</v>
      </c>
    </row>
    <row r="112" spans="1:9" x14ac:dyDescent="0.15">
      <c r="A112" t="s">
        <v>30</v>
      </c>
      <c r="B112">
        <v>111</v>
      </c>
      <c r="C112">
        <v>5</v>
      </c>
      <c r="D112">
        <v>7.83</v>
      </c>
      <c r="E112">
        <v>38</v>
      </c>
      <c r="F112">
        <v>11</v>
      </c>
      <c r="G112">
        <v>6</v>
      </c>
      <c r="H112">
        <v>46.1</v>
      </c>
      <c r="I112">
        <v>242.89999999999901</v>
      </c>
    </row>
    <row r="113" spans="1:9" x14ac:dyDescent="0.15">
      <c r="A113" t="s">
        <v>30</v>
      </c>
      <c r="B113">
        <v>112</v>
      </c>
      <c r="C113">
        <v>4.8</v>
      </c>
      <c r="D113">
        <v>5.17</v>
      </c>
      <c r="E113">
        <v>50</v>
      </c>
      <c r="F113">
        <v>5</v>
      </c>
      <c r="G113">
        <v>4</v>
      </c>
      <c r="H113">
        <v>84.6</v>
      </c>
      <c r="I113">
        <v>376.2</v>
      </c>
    </row>
    <row r="114" spans="1:9" x14ac:dyDescent="0.15">
      <c r="A114" t="s">
        <v>30</v>
      </c>
      <c r="B114">
        <v>113</v>
      </c>
      <c r="C114">
        <v>5</v>
      </c>
      <c r="D114">
        <v>17.25</v>
      </c>
      <c r="E114">
        <v>12</v>
      </c>
      <c r="F114">
        <v>4</v>
      </c>
      <c r="G114">
        <v>4</v>
      </c>
      <c r="H114">
        <v>47.4</v>
      </c>
      <c r="I114">
        <v>312.5</v>
      </c>
    </row>
    <row r="115" spans="1:9" x14ac:dyDescent="0.15">
      <c r="A115" t="s">
        <v>30</v>
      </c>
      <c r="B115">
        <v>114</v>
      </c>
      <c r="C115">
        <v>4.9000000000000004</v>
      </c>
      <c r="D115">
        <v>13.58</v>
      </c>
      <c r="E115">
        <v>78</v>
      </c>
      <c r="F115">
        <v>20</v>
      </c>
      <c r="G115">
        <v>16</v>
      </c>
      <c r="H115">
        <v>203.1</v>
      </c>
      <c r="I115">
        <v>934.3</v>
      </c>
    </row>
    <row r="116" spans="1:9" x14ac:dyDescent="0.15">
      <c r="A116" t="s">
        <v>30</v>
      </c>
      <c r="B116">
        <v>115</v>
      </c>
      <c r="C116">
        <v>5</v>
      </c>
      <c r="D116">
        <v>15.08</v>
      </c>
      <c r="E116">
        <v>44</v>
      </c>
      <c r="F116">
        <v>17</v>
      </c>
      <c r="G116">
        <v>16</v>
      </c>
      <c r="H116">
        <v>105.5</v>
      </c>
      <c r="I116">
        <v>618.29999999999995</v>
      </c>
    </row>
    <row r="117" spans="1:9" x14ac:dyDescent="0.15">
      <c r="A117" t="s">
        <v>30</v>
      </c>
      <c r="B117">
        <v>116</v>
      </c>
      <c r="C117">
        <v>4.8</v>
      </c>
      <c r="D117">
        <v>8</v>
      </c>
      <c r="E117">
        <v>27</v>
      </c>
      <c r="F117">
        <v>2</v>
      </c>
      <c r="G117">
        <v>2</v>
      </c>
      <c r="H117">
        <v>10.1</v>
      </c>
      <c r="I117">
        <v>63.9</v>
      </c>
    </row>
    <row r="118" spans="1:9" x14ac:dyDescent="0.15">
      <c r="A118" t="s">
        <v>30</v>
      </c>
      <c r="B118">
        <v>117</v>
      </c>
      <c r="C118">
        <v>4.9000000000000004</v>
      </c>
      <c r="D118">
        <v>12.08</v>
      </c>
      <c r="E118">
        <v>104</v>
      </c>
      <c r="F118">
        <v>15</v>
      </c>
      <c r="G118">
        <v>14</v>
      </c>
      <c r="H118">
        <v>148</v>
      </c>
      <c r="I118">
        <v>777.4</v>
      </c>
    </row>
    <row r="119" spans="1:9" x14ac:dyDescent="0.15">
      <c r="A119" t="s">
        <v>30</v>
      </c>
      <c r="B119">
        <v>118</v>
      </c>
      <c r="C119">
        <v>5</v>
      </c>
      <c r="D119">
        <v>3.17</v>
      </c>
      <c r="E119">
        <v>62</v>
      </c>
      <c r="F119">
        <v>18</v>
      </c>
      <c r="G119">
        <v>17</v>
      </c>
      <c r="H119">
        <v>111.1</v>
      </c>
      <c r="I119">
        <v>661.5</v>
      </c>
    </row>
    <row r="120" spans="1:9" x14ac:dyDescent="0.15">
      <c r="A120" t="s">
        <v>30</v>
      </c>
      <c r="B120">
        <v>119</v>
      </c>
      <c r="C120">
        <v>4.4000000000000004</v>
      </c>
      <c r="D120">
        <v>14.17</v>
      </c>
      <c r="E120">
        <v>26</v>
      </c>
      <c r="F120">
        <v>9</v>
      </c>
      <c r="G120">
        <v>7</v>
      </c>
      <c r="H120">
        <v>41.9</v>
      </c>
      <c r="I120">
        <v>253.4</v>
      </c>
    </row>
    <row r="121" spans="1:9" x14ac:dyDescent="0.15">
      <c r="A121" t="s">
        <v>30</v>
      </c>
      <c r="B121">
        <v>120</v>
      </c>
      <c r="C121">
        <v>4.9000000000000004</v>
      </c>
      <c r="D121">
        <v>10.08</v>
      </c>
      <c r="E121">
        <v>39</v>
      </c>
      <c r="F121">
        <v>9</v>
      </c>
      <c r="G121">
        <v>8</v>
      </c>
      <c r="H121">
        <v>51.7</v>
      </c>
      <c r="I121">
        <v>305.89999999999998</v>
      </c>
    </row>
    <row r="122" spans="1:9" x14ac:dyDescent="0.15">
      <c r="A122" t="s">
        <v>30</v>
      </c>
      <c r="B122">
        <v>121</v>
      </c>
      <c r="C122">
        <v>4.5999999999999996</v>
      </c>
      <c r="D122">
        <v>7.25</v>
      </c>
      <c r="E122">
        <v>72</v>
      </c>
      <c r="F122">
        <v>13</v>
      </c>
      <c r="G122">
        <v>9</v>
      </c>
      <c r="H122">
        <v>93.699999999999903</v>
      </c>
      <c r="I122">
        <v>470</v>
      </c>
    </row>
    <row r="123" spans="1:9" x14ac:dyDescent="0.15">
      <c r="A123" t="s">
        <v>30</v>
      </c>
      <c r="B123">
        <v>122</v>
      </c>
      <c r="C123">
        <v>5</v>
      </c>
      <c r="D123">
        <v>5.58</v>
      </c>
      <c r="E123">
        <v>65</v>
      </c>
      <c r="F123">
        <v>12</v>
      </c>
      <c r="G123">
        <v>10</v>
      </c>
      <c r="H123">
        <v>66.5</v>
      </c>
      <c r="I123">
        <v>345.9</v>
      </c>
    </row>
    <row r="124" spans="1:9" x14ac:dyDescent="0.15">
      <c r="A124" t="s">
        <v>30</v>
      </c>
      <c r="B124">
        <v>123</v>
      </c>
      <c r="C124">
        <v>4.9000000000000004</v>
      </c>
      <c r="D124">
        <v>3.42</v>
      </c>
      <c r="E124">
        <v>4</v>
      </c>
      <c r="F124">
        <v>3</v>
      </c>
      <c r="G124">
        <v>3</v>
      </c>
      <c r="H124">
        <v>18.599999999999898</v>
      </c>
      <c r="I124">
        <v>107</v>
      </c>
    </row>
    <row r="125" spans="1:9" x14ac:dyDescent="0.15">
      <c r="A125" t="s">
        <v>30</v>
      </c>
      <c r="B125">
        <v>124</v>
      </c>
      <c r="C125">
        <v>4.8</v>
      </c>
      <c r="D125">
        <v>12.42</v>
      </c>
      <c r="E125">
        <v>115</v>
      </c>
      <c r="F125">
        <v>20</v>
      </c>
      <c r="G125">
        <v>14</v>
      </c>
      <c r="H125">
        <v>120</v>
      </c>
      <c r="I125">
        <v>645.1</v>
      </c>
    </row>
    <row r="126" spans="1:9" x14ac:dyDescent="0.15">
      <c r="A126" t="s">
        <v>30</v>
      </c>
      <c r="B126">
        <v>125</v>
      </c>
      <c r="C126">
        <v>5</v>
      </c>
      <c r="D126">
        <v>9.33</v>
      </c>
      <c r="E126">
        <v>102</v>
      </c>
      <c r="F126">
        <v>11</v>
      </c>
      <c r="G126">
        <v>11</v>
      </c>
      <c r="H126">
        <v>92.4</v>
      </c>
      <c r="I126">
        <v>607.6</v>
      </c>
    </row>
    <row r="127" spans="1:9" x14ac:dyDescent="0.15">
      <c r="A127" t="s">
        <v>30</v>
      </c>
      <c r="B127">
        <v>126</v>
      </c>
      <c r="C127">
        <v>4.8</v>
      </c>
      <c r="D127">
        <v>12.42</v>
      </c>
      <c r="E127">
        <v>79</v>
      </c>
      <c r="F127">
        <v>20</v>
      </c>
      <c r="G127">
        <v>15</v>
      </c>
      <c r="H127">
        <v>146.1</v>
      </c>
      <c r="I127">
        <v>752.9</v>
      </c>
    </row>
    <row r="128" spans="1:9" x14ac:dyDescent="0.15">
      <c r="A128" t="s">
        <v>30</v>
      </c>
      <c r="B128">
        <v>127</v>
      </c>
      <c r="C128">
        <v>5</v>
      </c>
      <c r="D128">
        <v>8.92</v>
      </c>
      <c r="E128">
        <v>5</v>
      </c>
      <c r="F128">
        <v>2</v>
      </c>
      <c r="G128">
        <v>2</v>
      </c>
      <c r="H128">
        <v>20.2</v>
      </c>
      <c r="I128">
        <v>156.6</v>
      </c>
    </row>
    <row r="129" spans="1:9" x14ac:dyDescent="0.15">
      <c r="A129" t="s">
        <v>30</v>
      </c>
      <c r="B129">
        <v>128</v>
      </c>
      <c r="C129">
        <v>4.9000000000000004</v>
      </c>
      <c r="D129">
        <v>14.17</v>
      </c>
      <c r="E129">
        <v>170</v>
      </c>
      <c r="F129">
        <v>10</v>
      </c>
      <c r="G129">
        <v>9</v>
      </c>
      <c r="H129">
        <v>59.3</v>
      </c>
      <c r="I129">
        <v>337.9</v>
      </c>
    </row>
    <row r="130" spans="1:9" x14ac:dyDescent="0.15">
      <c r="A130" t="s">
        <v>30</v>
      </c>
      <c r="B130">
        <v>129</v>
      </c>
      <c r="C130">
        <v>5</v>
      </c>
      <c r="D130">
        <v>6.83</v>
      </c>
      <c r="E130">
        <v>13</v>
      </c>
      <c r="F130">
        <v>4</v>
      </c>
      <c r="G130">
        <v>2</v>
      </c>
      <c r="H130">
        <v>28.8</v>
      </c>
      <c r="I130">
        <v>145.9</v>
      </c>
    </row>
    <row r="131" spans="1:9" x14ac:dyDescent="0.15">
      <c r="A131" t="s">
        <v>30</v>
      </c>
      <c r="B131">
        <v>130</v>
      </c>
      <c r="C131">
        <v>5</v>
      </c>
      <c r="D131">
        <v>9.25</v>
      </c>
      <c r="E131">
        <v>20</v>
      </c>
      <c r="F131">
        <v>7</v>
      </c>
      <c r="G131">
        <v>7</v>
      </c>
      <c r="H131">
        <v>91.6</v>
      </c>
      <c r="I131">
        <v>431.5</v>
      </c>
    </row>
    <row r="132" spans="1:9" x14ac:dyDescent="0.15">
      <c r="A132" t="s">
        <v>30</v>
      </c>
      <c r="B132">
        <v>131</v>
      </c>
      <c r="C132">
        <v>5</v>
      </c>
      <c r="D132">
        <v>5.92</v>
      </c>
      <c r="E132">
        <v>17</v>
      </c>
      <c r="F132">
        <v>7</v>
      </c>
      <c r="G132">
        <v>6</v>
      </c>
      <c r="H132">
        <v>25.4</v>
      </c>
      <c r="I132">
        <v>163.80000000000001</v>
      </c>
    </row>
    <row r="133" spans="1:9" x14ac:dyDescent="0.15">
      <c r="A133" t="s">
        <v>30</v>
      </c>
      <c r="B133">
        <v>132</v>
      </c>
      <c r="C133">
        <v>5</v>
      </c>
      <c r="D133">
        <v>10</v>
      </c>
      <c r="E133">
        <v>27</v>
      </c>
      <c r="F133">
        <v>11</v>
      </c>
      <c r="G133">
        <v>8</v>
      </c>
      <c r="H133">
        <v>74.3</v>
      </c>
      <c r="I133">
        <v>400.4</v>
      </c>
    </row>
    <row r="134" spans="1:9" x14ac:dyDescent="0.15">
      <c r="A134" t="s">
        <v>30</v>
      </c>
      <c r="B134">
        <v>133</v>
      </c>
      <c r="C134">
        <v>4.9000000000000004</v>
      </c>
      <c r="D134">
        <v>3.33</v>
      </c>
      <c r="E134">
        <v>33</v>
      </c>
      <c r="F134">
        <v>7</v>
      </c>
      <c r="G134">
        <v>7</v>
      </c>
      <c r="H134">
        <v>37.799999999999997</v>
      </c>
      <c r="I134">
        <v>241.9</v>
      </c>
    </row>
    <row r="135" spans="1:9" x14ac:dyDescent="0.15">
      <c r="A135" t="s">
        <v>30</v>
      </c>
      <c r="B135">
        <v>134</v>
      </c>
      <c r="C135">
        <v>5</v>
      </c>
      <c r="D135">
        <v>9.42</v>
      </c>
      <c r="E135">
        <v>26</v>
      </c>
      <c r="F135">
        <v>10</v>
      </c>
      <c r="G135">
        <v>9</v>
      </c>
      <c r="H135">
        <v>102.4</v>
      </c>
      <c r="I135">
        <v>530.5</v>
      </c>
    </row>
    <row r="136" spans="1:9" x14ac:dyDescent="0.15">
      <c r="A136" t="s">
        <v>30</v>
      </c>
      <c r="B136">
        <v>135</v>
      </c>
      <c r="C136">
        <v>4.9000000000000004</v>
      </c>
      <c r="D136">
        <v>11.333299999999999</v>
      </c>
      <c r="E136">
        <v>103</v>
      </c>
      <c r="F136">
        <v>18</v>
      </c>
      <c r="G136">
        <v>17</v>
      </c>
      <c r="H136">
        <v>109.3</v>
      </c>
      <c r="I136">
        <v>659.7</v>
      </c>
    </row>
    <row r="137" spans="1:9" x14ac:dyDescent="0.15">
      <c r="A137" t="s">
        <v>30</v>
      </c>
      <c r="B137">
        <v>136</v>
      </c>
      <c r="C137">
        <v>4.7</v>
      </c>
      <c r="D137">
        <v>7.4166999999999996</v>
      </c>
      <c r="E137">
        <v>111</v>
      </c>
      <c r="F137">
        <v>7</v>
      </c>
      <c r="G137">
        <v>7</v>
      </c>
      <c r="H137">
        <v>36.6</v>
      </c>
      <c r="I137">
        <v>150.4</v>
      </c>
    </row>
    <row r="138" spans="1:9" x14ac:dyDescent="0.15">
      <c r="A138" t="s">
        <v>30</v>
      </c>
      <c r="B138">
        <v>137</v>
      </c>
      <c r="C138">
        <v>5</v>
      </c>
      <c r="D138">
        <v>14.333299999999999</v>
      </c>
      <c r="E138">
        <v>116</v>
      </c>
      <c r="F138">
        <v>20</v>
      </c>
      <c r="G138">
        <v>18</v>
      </c>
      <c r="H138">
        <v>220.2</v>
      </c>
      <c r="I138">
        <v>1082.8</v>
      </c>
    </row>
    <row r="139" spans="1:9" x14ac:dyDescent="0.15">
      <c r="A139" t="s">
        <v>30</v>
      </c>
      <c r="B139">
        <v>138</v>
      </c>
      <c r="C139">
        <v>4.9000000000000004</v>
      </c>
      <c r="D139">
        <v>14.333299999999999</v>
      </c>
      <c r="E139">
        <v>125</v>
      </c>
      <c r="F139">
        <v>15</v>
      </c>
      <c r="G139">
        <v>14</v>
      </c>
      <c r="H139">
        <v>165.4</v>
      </c>
      <c r="I139">
        <v>745.3</v>
      </c>
    </row>
    <row r="140" spans="1:9" x14ac:dyDescent="0.15">
      <c r="A140" t="s">
        <v>30</v>
      </c>
      <c r="B140">
        <v>139</v>
      </c>
      <c r="C140">
        <v>5</v>
      </c>
      <c r="D140">
        <v>7.9166999999999996</v>
      </c>
      <c r="E140">
        <v>85</v>
      </c>
      <c r="F140">
        <v>5</v>
      </c>
      <c r="G140">
        <v>5</v>
      </c>
      <c r="H140">
        <v>13.3</v>
      </c>
      <c r="I140">
        <v>110</v>
      </c>
    </row>
    <row r="141" spans="1:9" x14ac:dyDescent="0.15">
      <c r="A141" t="s">
        <v>30</v>
      </c>
      <c r="B141">
        <v>140</v>
      </c>
      <c r="C141">
        <v>5</v>
      </c>
      <c r="D141">
        <v>16.833300000000001</v>
      </c>
      <c r="E141">
        <v>68</v>
      </c>
      <c r="F141">
        <v>24</v>
      </c>
      <c r="G141">
        <v>23</v>
      </c>
      <c r="H141">
        <v>186.89999999999901</v>
      </c>
      <c r="I141">
        <v>994.6</v>
      </c>
    </row>
    <row r="142" spans="1:9" x14ac:dyDescent="0.15">
      <c r="A142" t="s">
        <v>30</v>
      </c>
      <c r="B142">
        <v>141</v>
      </c>
      <c r="C142">
        <v>4.9000000000000004</v>
      </c>
      <c r="D142">
        <v>12.833299999999999</v>
      </c>
      <c r="E142">
        <v>66</v>
      </c>
      <c r="F142">
        <v>17</v>
      </c>
      <c r="G142">
        <v>16</v>
      </c>
      <c r="H142">
        <v>106.6</v>
      </c>
      <c r="I142">
        <v>604.5</v>
      </c>
    </row>
    <row r="143" spans="1:9" x14ac:dyDescent="0.15">
      <c r="A143" t="s">
        <v>30</v>
      </c>
      <c r="B143">
        <v>142</v>
      </c>
      <c r="C143">
        <v>4.9000000000000004</v>
      </c>
      <c r="D143">
        <v>9.0832999999999995</v>
      </c>
      <c r="E143">
        <v>41</v>
      </c>
      <c r="F143">
        <v>9</v>
      </c>
      <c r="G143">
        <v>9</v>
      </c>
      <c r="H143">
        <v>65.400000000000006</v>
      </c>
      <c r="I143">
        <v>361.6</v>
      </c>
    </row>
    <row r="144" spans="1:9" x14ac:dyDescent="0.15">
      <c r="A144" t="s">
        <v>30</v>
      </c>
      <c r="B144">
        <v>143</v>
      </c>
      <c r="C144">
        <v>5</v>
      </c>
      <c r="D144">
        <v>6.9166999999999996</v>
      </c>
      <c r="E144">
        <v>8</v>
      </c>
      <c r="F144">
        <v>5</v>
      </c>
      <c r="G144">
        <v>4</v>
      </c>
      <c r="H144">
        <v>32.9</v>
      </c>
      <c r="I144">
        <v>195.3</v>
      </c>
    </row>
    <row r="145" spans="1:9" x14ac:dyDescent="0.15">
      <c r="A145" t="s">
        <v>30</v>
      </c>
      <c r="B145">
        <v>144</v>
      </c>
      <c r="C145">
        <v>4.9000000000000004</v>
      </c>
      <c r="D145">
        <v>13.666700000000001</v>
      </c>
      <c r="E145">
        <v>81</v>
      </c>
      <c r="F145">
        <v>12</v>
      </c>
      <c r="G145">
        <v>7</v>
      </c>
      <c r="H145">
        <v>201.7</v>
      </c>
      <c r="I145">
        <v>911</v>
      </c>
    </row>
    <row r="146" spans="1:9" x14ac:dyDescent="0.15">
      <c r="A146" t="s">
        <v>30</v>
      </c>
      <c r="B146">
        <v>145</v>
      </c>
      <c r="C146">
        <v>4.5999999999999996</v>
      </c>
      <c r="D146">
        <v>2.5</v>
      </c>
      <c r="E146">
        <v>13</v>
      </c>
      <c r="F146">
        <v>2</v>
      </c>
      <c r="G146">
        <v>2</v>
      </c>
      <c r="H146">
        <v>23.8</v>
      </c>
      <c r="I146">
        <v>102.1</v>
      </c>
    </row>
    <row r="147" spans="1:9" x14ac:dyDescent="0.15">
      <c r="A147" t="s">
        <v>30</v>
      </c>
      <c r="B147">
        <v>146</v>
      </c>
      <c r="C147">
        <v>5</v>
      </c>
      <c r="D147">
        <v>11.75</v>
      </c>
      <c r="E147">
        <v>57</v>
      </c>
      <c r="F147">
        <v>17</v>
      </c>
      <c r="G147">
        <v>15</v>
      </c>
      <c r="H147">
        <v>120.49999999999901</v>
      </c>
      <c r="I147">
        <v>667.1</v>
      </c>
    </row>
    <row r="148" spans="1:9" x14ac:dyDescent="0.15">
      <c r="A148" t="s">
        <v>30</v>
      </c>
      <c r="B148">
        <v>147</v>
      </c>
      <c r="C148">
        <v>4.9000000000000004</v>
      </c>
      <c r="D148">
        <v>18.833300000000001</v>
      </c>
      <c r="E148">
        <v>83</v>
      </c>
      <c r="F148">
        <v>21</v>
      </c>
      <c r="G148">
        <v>15</v>
      </c>
      <c r="H148">
        <v>125.1</v>
      </c>
      <c r="I148">
        <v>775.4</v>
      </c>
    </row>
    <row r="149" spans="1:9" x14ac:dyDescent="0.15">
      <c r="A149" t="s">
        <v>30</v>
      </c>
      <c r="B149">
        <v>148</v>
      </c>
      <c r="C149">
        <v>5</v>
      </c>
      <c r="D149">
        <v>13.666700000000001</v>
      </c>
      <c r="E149">
        <v>56</v>
      </c>
      <c r="F149">
        <v>19</v>
      </c>
      <c r="G149">
        <v>14</v>
      </c>
      <c r="H149">
        <v>96.399999999999906</v>
      </c>
      <c r="I149">
        <v>587.9</v>
      </c>
    </row>
    <row r="150" spans="1:9" x14ac:dyDescent="0.15">
      <c r="A150" t="s">
        <v>30</v>
      </c>
      <c r="B150">
        <v>149</v>
      </c>
      <c r="C150">
        <v>4.9000000000000004</v>
      </c>
      <c r="D150">
        <v>10.5</v>
      </c>
      <c r="E150">
        <v>53</v>
      </c>
      <c r="F150">
        <v>14</v>
      </c>
      <c r="G150">
        <v>10</v>
      </c>
      <c r="H150">
        <v>192.7</v>
      </c>
      <c r="I150">
        <v>904.2</v>
      </c>
    </row>
    <row r="151" spans="1:9" x14ac:dyDescent="0.15">
      <c r="A151" t="s">
        <v>30</v>
      </c>
      <c r="B151">
        <v>150</v>
      </c>
      <c r="C151">
        <v>5</v>
      </c>
      <c r="D151">
        <v>9.5832999999999995</v>
      </c>
      <c r="E151">
        <v>64</v>
      </c>
      <c r="F151">
        <v>16</v>
      </c>
      <c r="G151">
        <v>11</v>
      </c>
      <c r="H151">
        <v>126.4</v>
      </c>
      <c r="I151">
        <v>655.5</v>
      </c>
    </row>
    <row r="152" spans="1:9" x14ac:dyDescent="0.15">
      <c r="A152" t="s">
        <v>30</v>
      </c>
      <c r="B152">
        <v>151</v>
      </c>
      <c r="C152">
        <v>5</v>
      </c>
      <c r="D152">
        <v>12.5</v>
      </c>
      <c r="E152">
        <v>83</v>
      </c>
      <c r="F152">
        <v>19</v>
      </c>
      <c r="G152">
        <v>16</v>
      </c>
      <c r="H152">
        <v>85.9</v>
      </c>
      <c r="I152">
        <v>524.29999999999995</v>
      </c>
    </row>
    <row r="153" spans="1:9" x14ac:dyDescent="0.15">
      <c r="A153" t="s">
        <v>30</v>
      </c>
      <c r="B153">
        <v>152</v>
      </c>
      <c r="C153">
        <v>4.8</v>
      </c>
      <c r="D153">
        <v>11.083299999999999</v>
      </c>
      <c r="E153">
        <v>44</v>
      </c>
      <c r="F153">
        <v>13</v>
      </c>
      <c r="G153">
        <v>12</v>
      </c>
      <c r="H153">
        <v>96.5</v>
      </c>
      <c r="I153">
        <v>498.6</v>
      </c>
    </row>
    <row r="154" spans="1:9" x14ac:dyDescent="0.15">
      <c r="A154" t="s">
        <v>30</v>
      </c>
      <c r="B154">
        <v>153</v>
      </c>
      <c r="C154">
        <v>5</v>
      </c>
      <c r="D154">
        <v>7.25</v>
      </c>
      <c r="E154">
        <v>71</v>
      </c>
      <c r="F154">
        <v>7</v>
      </c>
      <c r="G154">
        <v>7</v>
      </c>
      <c r="H154">
        <v>31.799999999999901</v>
      </c>
      <c r="I154">
        <v>228.8</v>
      </c>
    </row>
    <row r="155" spans="1:9" x14ac:dyDescent="0.15">
      <c r="A155" t="s">
        <v>30</v>
      </c>
      <c r="B155">
        <v>154</v>
      </c>
      <c r="C155">
        <v>5</v>
      </c>
      <c r="D155">
        <v>14.333299999999999</v>
      </c>
      <c r="E155">
        <v>76</v>
      </c>
      <c r="F155">
        <v>11</v>
      </c>
      <c r="G155">
        <v>10</v>
      </c>
      <c r="H155">
        <v>67.400000000000006</v>
      </c>
      <c r="I155">
        <v>396</v>
      </c>
    </row>
    <row r="156" spans="1:9" x14ac:dyDescent="0.15">
      <c r="A156" t="s">
        <v>30</v>
      </c>
      <c r="B156">
        <v>155</v>
      </c>
      <c r="C156">
        <v>5</v>
      </c>
      <c r="D156">
        <v>8.9167000000000005</v>
      </c>
      <c r="E156">
        <v>16</v>
      </c>
      <c r="F156">
        <v>7</v>
      </c>
      <c r="G156">
        <v>6</v>
      </c>
      <c r="H156">
        <v>68.399999999999906</v>
      </c>
      <c r="I156">
        <v>398.2</v>
      </c>
    </row>
    <row r="157" spans="1:9" x14ac:dyDescent="0.15">
      <c r="A157" t="s">
        <v>30</v>
      </c>
      <c r="B157">
        <v>156</v>
      </c>
      <c r="C157">
        <v>5</v>
      </c>
      <c r="D157">
        <v>8.8332999999999995</v>
      </c>
      <c r="E157">
        <v>7</v>
      </c>
      <c r="F157">
        <v>4</v>
      </c>
      <c r="G157">
        <v>4</v>
      </c>
      <c r="H157">
        <v>23.5</v>
      </c>
      <c r="I157">
        <v>133.1</v>
      </c>
    </row>
    <row r="158" spans="1:9" x14ac:dyDescent="0.15">
      <c r="A158" t="s">
        <v>30</v>
      </c>
      <c r="B158">
        <v>157</v>
      </c>
      <c r="C158">
        <v>4.9000000000000004</v>
      </c>
      <c r="D158">
        <v>15.833299999999999</v>
      </c>
      <c r="E158">
        <v>113</v>
      </c>
      <c r="F158">
        <v>16</v>
      </c>
      <c r="G158">
        <v>16</v>
      </c>
      <c r="H158">
        <v>143.30000000000001</v>
      </c>
      <c r="I158">
        <v>798.3</v>
      </c>
    </row>
    <row r="159" spans="1:9" x14ac:dyDescent="0.15">
      <c r="A159" t="s">
        <v>30</v>
      </c>
      <c r="B159">
        <v>158</v>
      </c>
      <c r="C159">
        <v>4.7</v>
      </c>
      <c r="D159">
        <v>5.25</v>
      </c>
      <c r="E159">
        <v>12</v>
      </c>
      <c r="F159">
        <v>2</v>
      </c>
      <c r="G159">
        <v>2</v>
      </c>
      <c r="H159">
        <v>11.899999999999901</v>
      </c>
      <c r="I159">
        <v>73.5</v>
      </c>
    </row>
    <row r="160" spans="1:9" x14ac:dyDescent="0.15">
      <c r="A160" t="s">
        <v>30</v>
      </c>
      <c r="B160">
        <v>159</v>
      </c>
      <c r="C160">
        <v>4.9000000000000004</v>
      </c>
      <c r="D160">
        <v>13.083299999999999</v>
      </c>
      <c r="E160">
        <v>59</v>
      </c>
      <c r="F160">
        <v>20</v>
      </c>
      <c r="G160">
        <v>15</v>
      </c>
      <c r="H160">
        <v>251.89999999999901</v>
      </c>
      <c r="I160">
        <v>1126.4000000000001</v>
      </c>
    </row>
    <row r="161" spans="1:9" x14ac:dyDescent="0.15">
      <c r="A161" t="s">
        <v>30</v>
      </c>
      <c r="B161">
        <v>160</v>
      </c>
      <c r="C161">
        <v>5</v>
      </c>
      <c r="D161">
        <v>3.8332999999999999</v>
      </c>
      <c r="E161">
        <v>22</v>
      </c>
      <c r="F161">
        <v>5</v>
      </c>
      <c r="G161">
        <v>5</v>
      </c>
      <c r="H161">
        <v>39.5</v>
      </c>
      <c r="I161">
        <v>206.1</v>
      </c>
    </row>
    <row r="162" spans="1:9" x14ac:dyDescent="0.15">
      <c r="A162" t="s">
        <v>30</v>
      </c>
      <c r="B162">
        <v>161</v>
      </c>
      <c r="C162">
        <v>4.9000000000000004</v>
      </c>
      <c r="D162">
        <v>10.916700000000001</v>
      </c>
      <c r="E162">
        <v>99</v>
      </c>
      <c r="F162">
        <v>16</v>
      </c>
      <c r="G162">
        <v>14</v>
      </c>
      <c r="H162">
        <v>174.2</v>
      </c>
      <c r="I162">
        <v>843</v>
      </c>
    </row>
    <row r="163" spans="1:9" x14ac:dyDescent="0.15">
      <c r="A163" t="s">
        <v>30</v>
      </c>
      <c r="B163">
        <v>162</v>
      </c>
      <c r="C163">
        <v>4.9000000000000004</v>
      </c>
      <c r="D163">
        <v>2.75</v>
      </c>
      <c r="E163">
        <v>7</v>
      </c>
      <c r="F163">
        <v>3</v>
      </c>
      <c r="G163">
        <v>3</v>
      </c>
      <c r="H163">
        <v>37.4</v>
      </c>
      <c r="I163">
        <v>180.3</v>
      </c>
    </row>
    <row r="164" spans="1:9" x14ac:dyDescent="0.15">
      <c r="A164" t="s">
        <v>30</v>
      </c>
      <c r="B164">
        <v>163</v>
      </c>
      <c r="C164">
        <v>5</v>
      </c>
      <c r="D164">
        <v>8.3332999999999995</v>
      </c>
      <c r="E164">
        <v>25</v>
      </c>
      <c r="F164">
        <v>9</v>
      </c>
      <c r="G164">
        <v>8</v>
      </c>
      <c r="H164">
        <v>69</v>
      </c>
      <c r="I164">
        <v>375.599999999999</v>
      </c>
    </row>
    <row r="165" spans="1:9" x14ac:dyDescent="0.15">
      <c r="A165" t="s">
        <v>30</v>
      </c>
      <c r="B165">
        <v>164</v>
      </c>
      <c r="C165">
        <v>5</v>
      </c>
      <c r="D165">
        <v>10.333299999999999</v>
      </c>
      <c r="E165">
        <v>27</v>
      </c>
      <c r="F165">
        <v>9</v>
      </c>
      <c r="G165">
        <v>8</v>
      </c>
      <c r="H165">
        <v>43.099999999999902</v>
      </c>
      <c r="I165">
        <v>253</v>
      </c>
    </row>
    <row r="166" spans="1:9" x14ac:dyDescent="0.15">
      <c r="A166" t="s">
        <v>30</v>
      </c>
      <c r="B166">
        <v>165</v>
      </c>
      <c r="C166">
        <v>4.9000000000000004</v>
      </c>
      <c r="D166">
        <v>13.75</v>
      </c>
      <c r="E166">
        <v>12</v>
      </c>
      <c r="F166">
        <v>3</v>
      </c>
      <c r="G166">
        <v>2</v>
      </c>
      <c r="H166">
        <v>13.2</v>
      </c>
      <c r="I166">
        <v>63.599999999999902</v>
      </c>
    </row>
    <row r="167" spans="1:9" x14ac:dyDescent="0.15">
      <c r="A167" t="s">
        <v>30</v>
      </c>
      <c r="B167">
        <v>166</v>
      </c>
      <c r="C167">
        <v>4.9000000000000004</v>
      </c>
      <c r="D167">
        <v>12.916700000000001</v>
      </c>
      <c r="E167">
        <v>57</v>
      </c>
      <c r="F167">
        <v>20</v>
      </c>
      <c r="G167">
        <v>19</v>
      </c>
      <c r="H167">
        <v>115.19999999999899</v>
      </c>
      <c r="I167">
        <v>656.9</v>
      </c>
    </row>
    <row r="168" spans="1:9" x14ac:dyDescent="0.15">
      <c r="A168" t="s">
        <v>30</v>
      </c>
      <c r="B168">
        <v>167</v>
      </c>
      <c r="C168">
        <v>4.8</v>
      </c>
      <c r="D168">
        <v>16.75</v>
      </c>
      <c r="E168">
        <v>135</v>
      </c>
      <c r="F168">
        <v>20</v>
      </c>
      <c r="G168">
        <v>19</v>
      </c>
      <c r="H168">
        <v>122.5</v>
      </c>
      <c r="I168">
        <v>752.5</v>
      </c>
    </row>
    <row r="169" spans="1:9" x14ac:dyDescent="0.15">
      <c r="A169" t="s">
        <v>30</v>
      </c>
      <c r="B169">
        <v>168</v>
      </c>
      <c r="C169">
        <v>4.9000000000000004</v>
      </c>
      <c r="D169">
        <v>17.666699999999999</v>
      </c>
      <c r="E169">
        <v>86</v>
      </c>
      <c r="F169">
        <v>27</v>
      </c>
      <c r="G169">
        <v>25</v>
      </c>
      <c r="H169">
        <v>162</v>
      </c>
      <c r="I169">
        <v>995.6</v>
      </c>
    </row>
    <row r="170" spans="1:9" x14ac:dyDescent="0.15">
      <c r="A170" t="s">
        <v>30</v>
      </c>
      <c r="B170">
        <v>169</v>
      </c>
      <c r="C170">
        <v>4.5999999999999996</v>
      </c>
      <c r="D170">
        <v>3</v>
      </c>
      <c r="E170">
        <v>26</v>
      </c>
      <c r="F170">
        <v>2</v>
      </c>
      <c r="G170">
        <v>2</v>
      </c>
      <c r="H170">
        <v>13.4</v>
      </c>
      <c r="I170">
        <v>68.900000000000006</v>
      </c>
    </row>
    <row r="171" spans="1:9" x14ac:dyDescent="0.15">
      <c r="A171" t="s">
        <v>30</v>
      </c>
      <c r="B171">
        <v>170</v>
      </c>
      <c r="C171">
        <v>5</v>
      </c>
      <c r="D171">
        <v>10.25</v>
      </c>
      <c r="E171">
        <v>13</v>
      </c>
      <c r="F171">
        <v>5</v>
      </c>
      <c r="G171">
        <v>6</v>
      </c>
      <c r="H171">
        <v>69</v>
      </c>
      <c r="I171">
        <v>430.7</v>
      </c>
    </row>
    <row r="172" spans="1:9" x14ac:dyDescent="0.15">
      <c r="A172" t="s">
        <v>30</v>
      </c>
      <c r="B172">
        <v>171</v>
      </c>
      <c r="C172">
        <v>4.9000000000000004</v>
      </c>
      <c r="D172">
        <v>13.166700000000001</v>
      </c>
      <c r="E172">
        <v>38</v>
      </c>
      <c r="F172">
        <v>19</v>
      </c>
      <c r="G172">
        <v>19</v>
      </c>
      <c r="H172">
        <v>100.19999999999899</v>
      </c>
      <c r="I172">
        <v>711.3</v>
      </c>
    </row>
    <row r="173" spans="1:9" x14ac:dyDescent="0.15">
      <c r="A173" t="s">
        <v>30</v>
      </c>
      <c r="B173">
        <v>172</v>
      </c>
      <c r="C173">
        <v>5</v>
      </c>
      <c r="D173">
        <v>5.1666999999999996</v>
      </c>
      <c r="E173">
        <v>25</v>
      </c>
      <c r="F173">
        <v>5</v>
      </c>
      <c r="G173">
        <v>2</v>
      </c>
      <c r="H173">
        <v>18.5</v>
      </c>
      <c r="I173">
        <v>84.5</v>
      </c>
    </row>
    <row r="174" spans="1:9" x14ac:dyDescent="0.15">
      <c r="A174" t="s">
        <v>30</v>
      </c>
      <c r="B174">
        <v>173</v>
      </c>
      <c r="C174">
        <v>4.8</v>
      </c>
      <c r="D174">
        <v>4.6666999999999996</v>
      </c>
      <c r="E174">
        <v>7</v>
      </c>
      <c r="F174">
        <v>2</v>
      </c>
      <c r="G174">
        <v>2</v>
      </c>
      <c r="H174">
        <v>12.6</v>
      </c>
      <c r="I174">
        <v>84.6</v>
      </c>
    </row>
    <row r="175" spans="1:9" x14ac:dyDescent="0.15">
      <c r="A175" t="s">
        <v>30</v>
      </c>
      <c r="B175">
        <v>174</v>
      </c>
      <c r="C175">
        <v>4.8</v>
      </c>
      <c r="D175">
        <v>5.0833000000000004</v>
      </c>
      <c r="E175">
        <v>56</v>
      </c>
      <c r="F175">
        <v>8</v>
      </c>
      <c r="G175">
        <v>7</v>
      </c>
      <c r="H175">
        <v>38.799999999999997</v>
      </c>
      <c r="I175">
        <v>235</v>
      </c>
    </row>
    <row r="176" spans="1:9" x14ac:dyDescent="0.15">
      <c r="A176" t="s">
        <v>30</v>
      </c>
      <c r="B176">
        <v>175</v>
      </c>
      <c r="C176">
        <v>5</v>
      </c>
      <c r="D176">
        <v>11.166700000000001</v>
      </c>
      <c r="E176">
        <v>79</v>
      </c>
      <c r="F176">
        <v>12</v>
      </c>
      <c r="G176">
        <v>13</v>
      </c>
      <c r="H176">
        <v>92.3</v>
      </c>
      <c r="I176">
        <v>595.1</v>
      </c>
    </row>
    <row r="177" spans="1:9" x14ac:dyDescent="0.15">
      <c r="A177" t="s">
        <v>30</v>
      </c>
      <c r="B177">
        <v>176</v>
      </c>
      <c r="C177">
        <v>5</v>
      </c>
      <c r="D177">
        <v>13.833299999999999</v>
      </c>
      <c r="E177">
        <v>106</v>
      </c>
      <c r="F177">
        <v>18</v>
      </c>
      <c r="G177">
        <v>15</v>
      </c>
      <c r="H177">
        <v>140.6</v>
      </c>
      <c r="I177">
        <v>751.1</v>
      </c>
    </row>
    <row r="178" spans="1:9" x14ac:dyDescent="0.15">
      <c r="A178" t="s">
        <v>30</v>
      </c>
      <c r="B178">
        <v>177</v>
      </c>
      <c r="C178">
        <v>5</v>
      </c>
      <c r="D178">
        <v>6.5833000000000004</v>
      </c>
      <c r="E178">
        <v>53</v>
      </c>
      <c r="F178">
        <v>12</v>
      </c>
      <c r="G178">
        <v>9</v>
      </c>
      <c r="H178">
        <v>104</v>
      </c>
      <c r="I178">
        <v>509.7</v>
      </c>
    </row>
    <row r="179" spans="1:9" x14ac:dyDescent="0.15">
      <c r="A179" t="s">
        <v>30</v>
      </c>
      <c r="B179">
        <v>178</v>
      </c>
      <c r="C179">
        <v>5</v>
      </c>
      <c r="D179">
        <v>11.333299999999999</v>
      </c>
      <c r="E179">
        <v>29</v>
      </c>
      <c r="F179">
        <v>10</v>
      </c>
      <c r="G179">
        <v>11</v>
      </c>
      <c r="H179">
        <v>107.1</v>
      </c>
      <c r="I179">
        <v>561.70000000000005</v>
      </c>
    </row>
    <row r="180" spans="1:9" x14ac:dyDescent="0.15">
      <c r="A180" t="s">
        <v>30</v>
      </c>
      <c r="B180">
        <v>179</v>
      </c>
      <c r="C180">
        <v>4.8</v>
      </c>
      <c r="D180">
        <v>10.416700000000001</v>
      </c>
      <c r="E180">
        <v>94</v>
      </c>
      <c r="F180">
        <v>12</v>
      </c>
      <c r="G180">
        <v>11</v>
      </c>
      <c r="H180">
        <v>77.199999999999903</v>
      </c>
      <c r="I180">
        <v>419.4</v>
      </c>
    </row>
    <row r="181" spans="1:9" x14ac:dyDescent="0.15">
      <c r="A181" t="s">
        <v>30</v>
      </c>
      <c r="B181">
        <v>180</v>
      </c>
      <c r="C181">
        <v>5</v>
      </c>
      <c r="D181">
        <v>17</v>
      </c>
      <c r="E181">
        <v>91</v>
      </c>
      <c r="F181">
        <v>11</v>
      </c>
      <c r="G181">
        <v>11</v>
      </c>
      <c r="H181">
        <v>89.899999999999906</v>
      </c>
      <c r="I181">
        <v>479.29999999999899</v>
      </c>
    </row>
    <row r="182" spans="1:9" x14ac:dyDescent="0.15">
      <c r="A182" t="s">
        <v>30</v>
      </c>
      <c r="B182">
        <v>181</v>
      </c>
      <c r="C182">
        <v>5</v>
      </c>
      <c r="D182">
        <v>13.333299999999999</v>
      </c>
      <c r="E182">
        <v>42</v>
      </c>
      <c r="F182">
        <v>20</v>
      </c>
      <c r="G182">
        <v>17</v>
      </c>
      <c r="H182">
        <v>103.1</v>
      </c>
      <c r="I182">
        <v>656.2</v>
      </c>
    </row>
    <row r="183" spans="1:9" x14ac:dyDescent="0.15">
      <c r="A183" t="s">
        <v>30</v>
      </c>
      <c r="B183">
        <v>182</v>
      </c>
      <c r="C183">
        <v>5</v>
      </c>
      <c r="D183">
        <v>9.25</v>
      </c>
      <c r="E183">
        <v>89</v>
      </c>
      <c r="F183">
        <v>3</v>
      </c>
      <c r="G183">
        <v>3</v>
      </c>
      <c r="H183">
        <v>6.2</v>
      </c>
      <c r="I183">
        <v>60.599999999999902</v>
      </c>
    </row>
    <row r="184" spans="1:9" x14ac:dyDescent="0.15">
      <c r="A184" t="s">
        <v>30</v>
      </c>
      <c r="B184">
        <v>183</v>
      </c>
      <c r="C184">
        <v>4.5999999999999996</v>
      </c>
      <c r="D184">
        <v>6.5</v>
      </c>
      <c r="E184">
        <v>52</v>
      </c>
      <c r="F184">
        <v>9</v>
      </c>
      <c r="G184">
        <v>7</v>
      </c>
      <c r="H184">
        <v>41.7</v>
      </c>
      <c r="I184">
        <v>250.8</v>
      </c>
    </row>
    <row r="185" spans="1:9" x14ac:dyDescent="0.15">
      <c r="A185" t="s">
        <v>30</v>
      </c>
      <c r="B185">
        <v>184</v>
      </c>
      <c r="C185">
        <v>4.9000000000000004</v>
      </c>
      <c r="D185">
        <v>16.416699999999999</v>
      </c>
      <c r="E185">
        <v>42</v>
      </c>
      <c r="F185">
        <v>14</v>
      </c>
      <c r="G185">
        <v>12</v>
      </c>
      <c r="H185">
        <v>169.89999999999901</v>
      </c>
      <c r="I185">
        <v>764.6</v>
      </c>
    </row>
    <row r="186" spans="1:9" x14ac:dyDescent="0.15">
      <c r="A186" t="s">
        <v>30</v>
      </c>
      <c r="B186">
        <v>185</v>
      </c>
      <c r="C186">
        <v>4.9000000000000004</v>
      </c>
      <c r="D186">
        <v>3.1667000000000001</v>
      </c>
      <c r="E186">
        <v>27</v>
      </c>
      <c r="F186">
        <v>7</v>
      </c>
      <c r="G186">
        <v>6</v>
      </c>
      <c r="H186">
        <v>24.2</v>
      </c>
      <c r="I186">
        <v>157.5</v>
      </c>
    </row>
    <row r="187" spans="1:9" x14ac:dyDescent="0.15">
      <c r="A187" t="s">
        <v>30</v>
      </c>
      <c r="B187">
        <v>186</v>
      </c>
      <c r="C187">
        <v>4.9000000000000004</v>
      </c>
      <c r="D187">
        <v>9.1667000000000005</v>
      </c>
      <c r="E187">
        <v>74</v>
      </c>
      <c r="F187">
        <v>18</v>
      </c>
      <c r="G187">
        <v>18</v>
      </c>
      <c r="H187">
        <v>116.7</v>
      </c>
      <c r="I187">
        <v>672.69999999999902</v>
      </c>
    </row>
    <row r="188" spans="1:9" x14ac:dyDescent="0.15">
      <c r="A188" t="s">
        <v>30</v>
      </c>
      <c r="B188">
        <v>187</v>
      </c>
      <c r="C188">
        <v>5</v>
      </c>
      <c r="D188">
        <v>2.0832999999999999</v>
      </c>
      <c r="E188">
        <v>6</v>
      </c>
      <c r="F188">
        <v>4</v>
      </c>
      <c r="G188">
        <v>4</v>
      </c>
      <c r="H188">
        <v>44</v>
      </c>
      <c r="I188">
        <v>245.5</v>
      </c>
    </row>
    <row r="189" spans="1:9" x14ac:dyDescent="0.15">
      <c r="A189" t="s">
        <v>30</v>
      </c>
      <c r="B189">
        <v>188</v>
      </c>
      <c r="C189">
        <v>5</v>
      </c>
      <c r="D189">
        <v>16.166699999999999</v>
      </c>
      <c r="E189">
        <v>31</v>
      </c>
      <c r="F189">
        <v>12</v>
      </c>
      <c r="G189">
        <v>11</v>
      </c>
      <c r="H189">
        <v>132.6</v>
      </c>
      <c r="I189">
        <v>672.8</v>
      </c>
    </row>
    <row r="190" spans="1:9" x14ac:dyDescent="0.15">
      <c r="A190" t="s">
        <v>30</v>
      </c>
      <c r="B190">
        <v>189</v>
      </c>
      <c r="C190">
        <v>4.9000000000000004</v>
      </c>
      <c r="D190">
        <v>6.1666999999999996</v>
      </c>
      <c r="E190">
        <v>45</v>
      </c>
      <c r="F190">
        <v>8</v>
      </c>
      <c r="G190">
        <v>7</v>
      </c>
      <c r="H190">
        <v>49.5</v>
      </c>
      <c r="I190">
        <v>317.60000000000002</v>
      </c>
    </row>
    <row r="191" spans="1:9" x14ac:dyDescent="0.15">
      <c r="A191" t="s">
        <v>30</v>
      </c>
      <c r="B191">
        <v>190</v>
      </c>
      <c r="C191">
        <v>5</v>
      </c>
      <c r="D191">
        <v>9.0832999999999995</v>
      </c>
      <c r="E191">
        <v>21</v>
      </c>
      <c r="F191">
        <v>9</v>
      </c>
      <c r="G191">
        <v>7</v>
      </c>
      <c r="H191">
        <v>81.400000000000006</v>
      </c>
      <c r="I191">
        <v>437.5</v>
      </c>
    </row>
    <row r="192" spans="1:9" x14ac:dyDescent="0.15">
      <c r="A192" t="s">
        <v>30</v>
      </c>
      <c r="B192">
        <v>191</v>
      </c>
      <c r="C192">
        <v>4.8</v>
      </c>
      <c r="D192">
        <v>10.083299999999999</v>
      </c>
      <c r="E192">
        <v>50</v>
      </c>
      <c r="F192">
        <v>11</v>
      </c>
      <c r="G192">
        <v>11</v>
      </c>
      <c r="H192">
        <v>78.3</v>
      </c>
      <c r="I192">
        <v>501.7</v>
      </c>
    </row>
    <row r="193" spans="1:9" x14ac:dyDescent="0.15">
      <c r="A193" t="s">
        <v>30</v>
      </c>
      <c r="B193">
        <v>192</v>
      </c>
      <c r="C193">
        <v>5</v>
      </c>
      <c r="D193">
        <v>5.25</v>
      </c>
      <c r="E193">
        <v>36</v>
      </c>
      <c r="F193">
        <v>5</v>
      </c>
      <c r="G193">
        <v>2</v>
      </c>
      <c r="H193">
        <v>15.4</v>
      </c>
      <c r="I193">
        <v>74.7</v>
      </c>
    </row>
    <row r="194" spans="1:9" x14ac:dyDescent="0.15">
      <c r="A194" t="s">
        <v>30</v>
      </c>
      <c r="B194">
        <v>193</v>
      </c>
      <c r="C194">
        <v>4.9000000000000004</v>
      </c>
      <c r="D194">
        <v>11.666700000000001</v>
      </c>
      <c r="E194">
        <v>86</v>
      </c>
      <c r="F194">
        <v>16</v>
      </c>
      <c r="G194">
        <v>16</v>
      </c>
      <c r="H194">
        <v>46</v>
      </c>
      <c r="I194">
        <v>372.1</v>
      </c>
    </row>
    <row r="195" spans="1:9" x14ac:dyDescent="0.15">
      <c r="A195" t="s">
        <v>30</v>
      </c>
      <c r="B195">
        <v>194</v>
      </c>
      <c r="C195">
        <v>4.9000000000000004</v>
      </c>
      <c r="D195">
        <v>5.25</v>
      </c>
      <c r="E195">
        <v>25</v>
      </c>
      <c r="F195">
        <v>4</v>
      </c>
      <c r="G195">
        <v>4</v>
      </c>
      <c r="H195">
        <v>18</v>
      </c>
      <c r="I195">
        <v>130.19999999999999</v>
      </c>
    </row>
    <row r="196" spans="1:9" x14ac:dyDescent="0.15">
      <c r="A196" t="s">
        <v>30</v>
      </c>
      <c r="B196">
        <v>195</v>
      </c>
      <c r="C196">
        <v>5</v>
      </c>
      <c r="D196">
        <v>4.5833000000000004</v>
      </c>
      <c r="E196">
        <v>8</v>
      </c>
      <c r="F196">
        <v>4</v>
      </c>
      <c r="G196">
        <v>4</v>
      </c>
      <c r="H196">
        <v>22.6</v>
      </c>
      <c r="I196">
        <v>153.5</v>
      </c>
    </row>
    <row r="197" spans="1:9" x14ac:dyDescent="0.15">
      <c r="A197" t="s">
        <v>30</v>
      </c>
      <c r="B197">
        <v>196</v>
      </c>
      <c r="C197">
        <v>5</v>
      </c>
      <c r="D197">
        <v>14.916700000000001</v>
      </c>
      <c r="E197">
        <v>43</v>
      </c>
      <c r="F197">
        <v>12</v>
      </c>
      <c r="G197">
        <v>9</v>
      </c>
      <c r="H197">
        <v>88.8</v>
      </c>
      <c r="I197">
        <v>480.7</v>
      </c>
    </row>
    <row r="198" spans="1:9" x14ac:dyDescent="0.15">
      <c r="A198" t="s">
        <v>30</v>
      </c>
      <c r="B198">
        <v>197</v>
      </c>
      <c r="C198">
        <v>4.9000000000000004</v>
      </c>
      <c r="D198">
        <v>5.75</v>
      </c>
      <c r="E198">
        <v>29</v>
      </c>
      <c r="F198">
        <v>4</v>
      </c>
      <c r="G198">
        <v>4</v>
      </c>
      <c r="H198">
        <v>11.1</v>
      </c>
      <c r="I198">
        <v>92.3</v>
      </c>
    </row>
    <row r="199" spans="1:9" x14ac:dyDescent="0.15">
      <c r="A199" t="s">
        <v>30</v>
      </c>
      <c r="B199">
        <v>198</v>
      </c>
      <c r="C199">
        <v>5</v>
      </c>
      <c r="D199">
        <v>6.75</v>
      </c>
      <c r="E199">
        <v>29</v>
      </c>
      <c r="F199">
        <v>5</v>
      </c>
      <c r="G199">
        <v>5</v>
      </c>
      <c r="H199">
        <v>46</v>
      </c>
      <c r="I199">
        <v>219.79999999999899</v>
      </c>
    </row>
    <row r="200" spans="1:9" x14ac:dyDescent="0.15">
      <c r="A200" t="s">
        <v>30</v>
      </c>
      <c r="B200">
        <v>199</v>
      </c>
      <c r="C200">
        <v>4.9000000000000004</v>
      </c>
      <c r="D200">
        <v>13.583299999999999</v>
      </c>
      <c r="E200">
        <v>63</v>
      </c>
      <c r="F200">
        <v>20</v>
      </c>
      <c r="G200">
        <v>15</v>
      </c>
      <c r="H200">
        <v>91.399999999999906</v>
      </c>
      <c r="I200">
        <v>544.79999999999995</v>
      </c>
    </row>
    <row r="201" spans="1:9" x14ac:dyDescent="0.15">
      <c r="A201" t="s">
        <v>30</v>
      </c>
      <c r="B201">
        <v>200</v>
      </c>
      <c r="C201">
        <v>5</v>
      </c>
      <c r="D201">
        <v>8.8332999999999995</v>
      </c>
      <c r="E201">
        <v>53</v>
      </c>
      <c r="F201">
        <v>12</v>
      </c>
      <c r="G201">
        <v>3</v>
      </c>
      <c r="H201">
        <v>40.1</v>
      </c>
      <c r="I201">
        <v>197.8</v>
      </c>
    </row>
    <row r="202" spans="1:9" x14ac:dyDescent="0.15">
      <c r="A202" t="s">
        <v>30</v>
      </c>
      <c r="B202">
        <v>201</v>
      </c>
      <c r="C202">
        <v>4.9000000000000004</v>
      </c>
      <c r="D202">
        <v>12.25</v>
      </c>
      <c r="E202">
        <v>24</v>
      </c>
      <c r="F202">
        <v>10</v>
      </c>
      <c r="G202">
        <v>9</v>
      </c>
      <c r="H202">
        <v>110.3</v>
      </c>
      <c r="I202">
        <v>626</v>
      </c>
    </row>
    <row r="203" spans="1:9" x14ac:dyDescent="0.15">
      <c r="A203" t="s">
        <v>30</v>
      </c>
      <c r="B203">
        <v>202</v>
      </c>
      <c r="C203">
        <v>4.9000000000000004</v>
      </c>
      <c r="D203">
        <v>11</v>
      </c>
      <c r="E203">
        <v>33</v>
      </c>
      <c r="F203">
        <v>18</v>
      </c>
      <c r="G203">
        <v>18</v>
      </c>
      <c r="H203">
        <v>110.899999999999</v>
      </c>
      <c r="I203">
        <v>663.2</v>
      </c>
    </row>
    <row r="204" spans="1:9" x14ac:dyDescent="0.15">
      <c r="A204" t="s">
        <v>30</v>
      </c>
      <c r="B204">
        <v>203</v>
      </c>
      <c r="C204">
        <v>5</v>
      </c>
      <c r="D204">
        <v>8</v>
      </c>
      <c r="E204">
        <v>28</v>
      </c>
      <c r="F204">
        <v>12</v>
      </c>
      <c r="G204">
        <v>12</v>
      </c>
      <c r="H204">
        <v>73.8</v>
      </c>
      <c r="I204">
        <v>456.1</v>
      </c>
    </row>
    <row r="205" spans="1:9" x14ac:dyDescent="0.15">
      <c r="A205" t="s">
        <v>30</v>
      </c>
      <c r="B205">
        <v>204</v>
      </c>
      <c r="C205">
        <v>5</v>
      </c>
      <c r="D205">
        <v>16.333300000000001</v>
      </c>
      <c r="E205">
        <v>93</v>
      </c>
      <c r="F205">
        <v>24</v>
      </c>
      <c r="G205">
        <v>21</v>
      </c>
      <c r="H205">
        <v>196</v>
      </c>
      <c r="I205">
        <v>1111.7</v>
      </c>
    </row>
    <row r="206" spans="1:9" x14ac:dyDescent="0.15">
      <c r="A206" t="s">
        <v>30</v>
      </c>
      <c r="B206">
        <v>205</v>
      </c>
      <c r="C206">
        <v>4.8</v>
      </c>
      <c r="D206">
        <v>10</v>
      </c>
      <c r="E206">
        <v>61</v>
      </c>
      <c r="F206">
        <v>7</v>
      </c>
      <c r="G206">
        <v>5</v>
      </c>
      <c r="H206">
        <v>21.8</v>
      </c>
      <c r="I206">
        <v>138.19999999999999</v>
      </c>
    </row>
    <row r="207" spans="1:9" x14ac:dyDescent="0.15">
      <c r="A207" t="s">
        <v>30</v>
      </c>
      <c r="B207">
        <v>206</v>
      </c>
      <c r="C207">
        <v>5</v>
      </c>
      <c r="D207">
        <v>12.333299999999999</v>
      </c>
      <c r="E207">
        <v>93</v>
      </c>
      <c r="F207">
        <v>18</v>
      </c>
      <c r="G207">
        <v>17</v>
      </c>
      <c r="H207">
        <v>120.8</v>
      </c>
      <c r="I207">
        <v>716.2</v>
      </c>
    </row>
    <row r="208" spans="1:9" x14ac:dyDescent="0.15">
      <c r="A208" t="s">
        <v>30</v>
      </c>
      <c r="B208">
        <v>207</v>
      </c>
      <c r="C208">
        <v>4.8</v>
      </c>
      <c r="D208">
        <v>8.3332999999999995</v>
      </c>
      <c r="E208">
        <v>32</v>
      </c>
      <c r="F208">
        <v>12</v>
      </c>
      <c r="G208">
        <v>9</v>
      </c>
      <c r="H208">
        <v>54.3</v>
      </c>
      <c r="I208">
        <v>329.7</v>
      </c>
    </row>
    <row r="209" spans="1:9" x14ac:dyDescent="0.15">
      <c r="A209" t="s">
        <v>30</v>
      </c>
      <c r="B209">
        <v>208</v>
      </c>
      <c r="C209">
        <v>5</v>
      </c>
      <c r="D209">
        <v>6.4166999999999996</v>
      </c>
      <c r="E209">
        <v>13</v>
      </c>
      <c r="F209">
        <v>11</v>
      </c>
      <c r="G209">
        <v>11</v>
      </c>
      <c r="H209">
        <v>67.5</v>
      </c>
      <c r="I209">
        <v>421.4</v>
      </c>
    </row>
    <row r="210" spans="1:9" x14ac:dyDescent="0.15">
      <c r="A210" t="s">
        <v>30</v>
      </c>
      <c r="B210">
        <v>209</v>
      </c>
      <c r="C210">
        <v>4.9000000000000004</v>
      </c>
      <c r="D210">
        <v>20.416699999999999</v>
      </c>
      <c r="E210">
        <v>97</v>
      </c>
      <c r="F210">
        <v>18</v>
      </c>
      <c r="G210">
        <v>17</v>
      </c>
      <c r="H210">
        <v>179.2</v>
      </c>
      <c r="I210">
        <v>958.2</v>
      </c>
    </row>
    <row r="211" spans="1:9" x14ac:dyDescent="0.15">
      <c r="A211" t="s">
        <v>30</v>
      </c>
      <c r="B211">
        <v>210</v>
      </c>
      <c r="C211">
        <v>5</v>
      </c>
      <c r="D211">
        <v>9.4167000000000005</v>
      </c>
      <c r="E211">
        <v>54</v>
      </c>
      <c r="F211">
        <v>12</v>
      </c>
      <c r="G211">
        <v>11</v>
      </c>
      <c r="H211">
        <v>73.7</v>
      </c>
      <c r="I211">
        <v>430.1</v>
      </c>
    </row>
    <row r="212" spans="1:9" x14ac:dyDescent="0.15">
      <c r="A212" t="s">
        <v>30</v>
      </c>
      <c r="B212">
        <v>211</v>
      </c>
      <c r="C212">
        <v>4.9000000000000004</v>
      </c>
      <c r="D212">
        <v>7.25</v>
      </c>
      <c r="E212">
        <v>57</v>
      </c>
      <c r="F212">
        <v>11</v>
      </c>
      <c r="G212">
        <v>8</v>
      </c>
      <c r="H212">
        <v>78.900000000000006</v>
      </c>
      <c r="I212">
        <v>378.69999999999902</v>
      </c>
    </row>
    <row r="213" spans="1:9" x14ac:dyDescent="0.15">
      <c r="A213" t="s">
        <v>30</v>
      </c>
      <c r="B213">
        <v>212</v>
      </c>
      <c r="C213">
        <v>4.9000000000000004</v>
      </c>
      <c r="D213">
        <v>5.25</v>
      </c>
      <c r="E213">
        <v>42</v>
      </c>
      <c r="F213">
        <v>7</v>
      </c>
      <c r="G213">
        <v>7</v>
      </c>
      <c r="H213">
        <v>35.700000000000003</v>
      </c>
      <c r="I213">
        <v>247.5</v>
      </c>
    </row>
    <row r="214" spans="1:9" x14ac:dyDescent="0.15">
      <c r="A214" t="s">
        <v>30</v>
      </c>
      <c r="B214">
        <v>213</v>
      </c>
      <c r="C214">
        <v>5</v>
      </c>
      <c r="D214">
        <v>7.5</v>
      </c>
      <c r="E214">
        <v>73</v>
      </c>
      <c r="F214">
        <v>11</v>
      </c>
      <c r="G214">
        <v>10</v>
      </c>
      <c r="H214">
        <v>62.7</v>
      </c>
      <c r="I214">
        <v>357.99999999999898</v>
      </c>
    </row>
    <row r="215" spans="1:9" x14ac:dyDescent="0.15">
      <c r="A215" t="s">
        <v>30</v>
      </c>
      <c r="B215">
        <v>214</v>
      </c>
      <c r="C215">
        <v>4.9000000000000004</v>
      </c>
      <c r="D215">
        <v>13.666700000000001</v>
      </c>
      <c r="E215">
        <v>45</v>
      </c>
      <c r="F215">
        <v>11</v>
      </c>
      <c r="G215">
        <v>11</v>
      </c>
      <c r="H215">
        <v>100.2</v>
      </c>
      <c r="I215">
        <v>527.70000000000005</v>
      </c>
    </row>
    <row r="216" spans="1:9" x14ac:dyDescent="0.15">
      <c r="A216" t="s">
        <v>30</v>
      </c>
      <c r="B216">
        <v>215</v>
      </c>
      <c r="C216">
        <v>4.7</v>
      </c>
      <c r="D216">
        <v>8.5832999999999995</v>
      </c>
      <c r="E216">
        <v>32</v>
      </c>
      <c r="F216">
        <v>7</v>
      </c>
      <c r="G216">
        <v>5</v>
      </c>
      <c r="H216">
        <v>100.1</v>
      </c>
      <c r="I216">
        <v>434.6</v>
      </c>
    </row>
    <row r="217" spans="1:9" x14ac:dyDescent="0.15">
      <c r="A217" t="s">
        <v>30</v>
      </c>
      <c r="B217">
        <v>216</v>
      </c>
      <c r="C217">
        <v>4.9000000000000004</v>
      </c>
      <c r="D217">
        <v>10.833299999999999</v>
      </c>
      <c r="E217">
        <v>70</v>
      </c>
      <c r="F217">
        <v>11</v>
      </c>
      <c r="G217">
        <v>9</v>
      </c>
      <c r="H217">
        <v>69.5</v>
      </c>
      <c r="I217">
        <v>374.9</v>
      </c>
    </row>
    <row r="218" spans="1:9" x14ac:dyDescent="0.15">
      <c r="A218" t="s">
        <v>30</v>
      </c>
      <c r="B218">
        <v>217</v>
      </c>
      <c r="C218">
        <v>5</v>
      </c>
      <c r="D218">
        <v>12.25</v>
      </c>
      <c r="E218">
        <v>72</v>
      </c>
      <c r="F218">
        <v>18</v>
      </c>
      <c r="G218">
        <v>16</v>
      </c>
      <c r="H218">
        <v>140.9</v>
      </c>
      <c r="I218">
        <v>760.49999999999898</v>
      </c>
    </row>
    <row r="219" spans="1:9" x14ac:dyDescent="0.15">
      <c r="A219" t="s">
        <v>30</v>
      </c>
      <c r="B219">
        <v>218</v>
      </c>
      <c r="C219">
        <v>4.7</v>
      </c>
      <c r="D219">
        <v>1.75</v>
      </c>
      <c r="E219">
        <v>31</v>
      </c>
      <c r="F219">
        <v>3</v>
      </c>
      <c r="G219">
        <v>3</v>
      </c>
      <c r="H219">
        <v>10.6</v>
      </c>
      <c r="I219">
        <v>88.3</v>
      </c>
    </row>
    <row r="220" spans="1:9" x14ac:dyDescent="0.15">
      <c r="A220" t="s">
        <v>30</v>
      </c>
      <c r="B220">
        <v>219</v>
      </c>
      <c r="C220">
        <v>5</v>
      </c>
      <c r="D220">
        <v>6.3333000000000004</v>
      </c>
      <c r="E220">
        <v>55</v>
      </c>
      <c r="F220">
        <v>8</v>
      </c>
      <c r="G220">
        <v>8</v>
      </c>
      <c r="H220">
        <v>85.5</v>
      </c>
      <c r="I220">
        <v>431.9</v>
      </c>
    </row>
    <row r="221" spans="1:9" x14ac:dyDescent="0.15">
      <c r="A221" t="s">
        <v>30</v>
      </c>
      <c r="B221">
        <v>220</v>
      </c>
      <c r="C221">
        <v>5</v>
      </c>
      <c r="D221">
        <v>8</v>
      </c>
      <c r="E221">
        <v>110</v>
      </c>
      <c r="F221">
        <v>9</v>
      </c>
      <c r="G221">
        <v>9</v>
      </c>
      <c r="H221">
        <v>41.9</v>
      </c>
      <c r="I221">
        <v>283.5</v>
      </c>
    </row>
    <row r="222" spans="1:9" x14ac:dyDescent="0.15">
      <c r="A222" t="s">
        <v>30</v>
      </c>
      <c r="B222">
        <v>221</v>
      </c>
      <c r="C222">
        <v>4.7</v>
      </c>
      <c r="D222">
        <v>13.083299999999999</v>
      </c>
      <c r="E222">
        <v>119</v>
      </c>
      <c r="F222">
        <v>20</v>
      </c>
      <c r="G222">
        <v>18</v>
      </c>
      <c r="H222">
        <v>114.1</v>
      </c>
      <c r="I222">
        <v>656.599999999999</v>
      </c>
    </row>
    <row r="223" spans="1:9" x14ac:dyDescent="0.15">
      <c r="A223" t="s">
        <v>30</v>
      </c>
      <c r="B223">
        <v>222</v>
      </c>
      <c r="C223">
        <v>4.9000000000000004</v>
      </c>
      <c r="D223">
        <v>6.3333000000000004</v>
      </c>
      <c r="E223">
        <v>56</v>
      </c>
      <c r="F223">
        <v>12</v>
      </c>
      <c r="G223">
        <v>12</v>
      </c>
      <c r="H223">
        <v>43.3</v>
      </c>
      <c r="I223">
        <v>354.9</v>
      </c>
    </row>
    <row r="224" spans="1:9" x14ac:dyDescent="0.15">
      <c r="A224" t="s">
        <v>30</v>
      </c>
      <c r="B224">
        <v>223</v>
      </c>
      <c r="C224">
        <v>5</v>
      </c>
      <c r="D224">
        <v>2.75</v>
      </c>
      <c r="E224">
        <v>5</v>
      </c>
      <c r="F224">
        <v>2</v>
      </c>
      <c r="G224">
        <v>2</v>
      </c>
      <c r="H224">
        <v>4</v>
      </c>
      <c r="I224">
        <v>44.6</v>
      </c>
    </row>
    <row r="225" spans="1:9" x14ac:dyDescent="0.15">
      <c r="A225" t="s">
        <v>30</v>
      </c>
      <c r="B225">
        <v>224</v>
      </c>
      <c r="C225">
        <v>4.8</v>
      </c>
      <c r="D225">
        <v>12.916700000000001</v>
      </c>
      <c r="E225">
        <v>47</v>
      </c>
      <c r="F225">
        <v>20</v>
      </c>
      <c r="G225">
        <v>19</v>
      </c>
      <c r="H225">
        <v>134.6</v>
      </c>
      <c r="I225">
        <v>750.8</v>
      </c>
    </row>
    <row r="226" spans="1:9" x14ac:dyDescent="0.15">
      <c r="A226" t="s">
        <v>30</v>
      </c>
      <c r="B226">
        <v>225</v>
      </c>
      <c r="C226">
        <v>5</v>
      </c>
      <c r="D226">
        <v>5.5833000000000004</v>
      </c>
      <c r="E226">
        <v>12</v>
      </c>
      <c r="F226">
        <v>5</v>
      </c>
      <c r="G226">
        <v>5</v>
      </c>
      <c r="H226">
        <v>3.5</v>
      </c>
      <c r="I226">
        <v>75.3</v>
      </c>
    </row>
    <row r="227" spans="1:9" x14ac:dyDescent="0.15">
      <c r="A227" t="s">
        <v>30</v>
      </c>
      <c r="B227">
        <v>226</v>
      </c>
      <c r="C227">
        <v>4.9000000000000004</v>
      </c>
      <c r="D227">
        <v>4.5</v>
      </c>
      <c r="E227">
        <v>51</v>
      </c>
      <c r="F227">
        <v>3</v>
      </c>
      <c r="G227">
        <v>3</v>
      </c>
      <c r="H227">
        <v>19.7</v>
      </c>
      <c r="I227">
        <v>127.99999999999901</v>
      </c>
    </row>
    <row r="228" spans="1:9" x14ac:dyDescent="0.15">
      <c r="A228" t="s">
        <v>30</v>
      </c>
      <c r="B228">
        <v>227</v>
      </c>
      <c r="C228">
        <v>4.8</v>
      </c>
      <c r="D228">
        <v>3.5</v>
      </c>
      <c r="E228">
        <v>10</v>
      </c>
      <c r="F228">
        <v>6</v>
      </c>
      <c r="G228">
        <v>6</v>
      </c>
      <c r="H228">
        <v>27.1</v>
      </c>
      <c r="I228">
        <v>188.6</v>
      </c>
    </row>
    <row r="229" spans="1:9" x14ac:dyDescent="0.15">
      <c r="A229" t="s">
        <v>30</v>
      </c>
      <c r="B229">
        <v>228</v>
      </c>
      <c r="C229">
        <v>5</v>
      </c>
      <c r="D229">
        <v>12.166700000000001</v>
      </c>
      <c r="E229">
        <v>12</v>
      </c>
      <c r="F229">
        <v>6</v>
      </c>
      <c r="G229">
        <v>6</v>
      </c>
      <c r="H229">
        <v>81.899999999999906</v>
      </c>
      <c r="I229">
        <v>378.6</v>
      </c>
    </row>
    <row r="230" spans="1:9" x14ac:dyDescent="0.15">
      <c r="A230" t="s">
        <v>30</v>
      </c>
      <c r="B230">
        <v>229</v>
      </c>
      <c r="C230">
        <v>4.8</v>
      </c>
      <c r="D230">
        <v>3.3332999999999999</v>
      </c>
      <c r="E230">
        <v>7</v>
      </c>
      <c r="F230">
        <v>4</v>
      </c>
      <c r="G230">
        <v>4</v>
      </c>
      <c r="H230">
        <v>16.8</v>
      </c>
      <c r="I230">
        <v>129.69999999999999</v>
      </c>
    </row>
    <row r="231" spans="1:9" x14ac:dyDescent="0.15">
      <c r="A231" t="s">
        <v>30</v>
      </c>
      <c r="B231">
        <v>230</v>
      </c>
      <c r="C231">
        <v>5</v>
      </c>
      <c r="D231">
        <v>15.083299999999999</v>
      </c>
      <c r="E231">
        <v>114</v>
      </c>
      <c r="F231">
        <v>8</v>
      </c>
      <c r="G231">
        <v>7</v>
      </c>
      <c r="H231">
        <v>13.299999999999899</v>
      </c>
      <c r="I231">
        <v>143.5</v>
      </c>
    </row>
    <row r="232" spans="1:9" x14ac:dyDescent="0.15">
      <c r="A232" t="s">
        <v>30</v>
      </c>
      <c r="B232">
        <v>231</v>
      </c>
      <c r="C232">
        <v>5</v>
      </c>
      <c r="D232">
        <v>12.416700000000001</v>
      </c>
      <c r="E232">
        <v>47</v>
      </c>
      <c r="F232">
        <v>15</v>
      </c>
      <c r="G232">
        <v>15</v>
      </c>
      <c r="H232">
        <v>149.6</v>
      </c>
      <c r="I232">
        <v>769.49999999999898</v>
      </c>
    </row>
    <row r="233" spans="1:9" x14ac:dyDescent="0.15">
      <c r="A233" t="s">
        <v>30</v>
      </c>
      <c r="B233">
        <v>232</v>
      </c>
      <c r="C233">
        <v>5</v>
      </c>
      <c r="D233">
        <v>9.3332999999999995</v>
      </c>
      <c r="E233">
        <v>46</v>
      </c>
      <c r="F233">
        <v>2</v>
      </c>
      <c r="G233">
        <v>2</v>
      </c>
      <c r="H233">
        <v>6.1999999999999904</v>
      </c>
      <c r="I233">
        <v>40.700000000000003</v>
      </c>
    </row>
    <row r="234" spans="1:9" x14ac:dyDescent="0.15">
      <c r="A234" t="s">
        <v>30</v>
      </c>
      <c r="B234">
        <v>233</v>
      </c>
      <c r="C234">
        <v>5</v>
      </c>
      <c r="D234">
        <v>2.75</v>
      </c>
      <c r="E234">
        <v>12</v>
      </c>
      <c r="F234">
        <v>6</v>
      </c>
      <c r="G234">
        <v>3</v>
      </c>
      <c r="H234">
        <v>13</v>
      </c>
      <c r="I234">
        <v>95.7</v>
      </c>
    </row>
    <row r="235" spans="1:9" x14ac:dyDescent="0.15">
      <c r="A235" t="s">
        <v>30</v>
      </c>
      <c r="B235">
        <v>234</v>
      </c>
      <c r="C235">
        <v>5</v>
      </c>
      <c r="D235">
        <v>6</v>
      </c>
      <c r="E235">
        <v>17</v>
      </c>
      <c r="F235">
        <v>6</v>
      </c>
      <c r="G235">
        <v>6</v>
      </c>
      <c r="H235">
        <v>31.6</v>
      </c>
      <c r="I235">
        <v>269.60000000000002</v>
      </c>
    </row>
    <row r="236" spans="1:9" x14ac:dyDescent="0.15">
      <c r="A236" t="s">
        <v>30</v>
      </c>
      <c r="B236">
        <v>235</v>
      </c>
      <c r="C236">
        <v>5</v>
      </c>
      <c r="D236">
        <v>9.5</v>
      </c>
      <c r="E236">
        <v>22</v>
      </c>
      <c r="F236">
        <v>10</v>
      </c>
      <c r="G236">
        <v>10</v>
      </c>
      <c r="H236">
        <v>90.9</v>
      </c>
      <c r="I236">
        <v>542.29999999999995</v>
      </c>
    </row>
    <row r="237" spans="1:9" x14ac:dyDescent="0.15">
      <c r="A237" t="s">
        <v>30</v>
      </c>
      <c r="B237">
        <v>236</v>
      </c>
      <c r="C237">
        <v>5</v>
      </c>
      <c r="D237">
        <v>3.75</v>
      </c>
      <c r="E237">
        <v>17</v>
      </c>
      <c r="F237">
        <v>3</v>
      </c>
      <c r="G237">
        <v>3</v>
      </c>
      <c r="H237">
        <v>19.399999999999999</v>
      </c>
      <c r="I237">
        <v>109.3</v>
      </c>
    </row>
    <row r="238" spans="1:9" x14ac:dyDescent="0.15">
      <c r="A238" t="s">
        <v>30</v>
      </c>
      <c r="B238">
        <v>237</v>
      </c>
      <c r="C238">
        <v>4.7</v>
      </c>
      <c r="D238">
        <v>4.25</v>
      </c>
      <c r="E238">
        <v>44</v>
      </c>
      <c r="F238">
        <v>4</v>
      </c>
      <c r="G238">
        <v>3</v>
      </c>
      <c r="H238">
        <v>17.7</v>
      </c>
      <c r="I238">
        <v>111.4</v>
      </c>
    </row>
    <row r="239" spans="1:9" x14ac:dyDescent="0.15">
      <c r="A239" t="s">
        <v>30</v>
      </c>
      <c r="B239">
        <v>238</v>
      </c>
      <c r="C239">
        <v>5</v>
      </c>
      <c r="D239">
        <v>5.6666999999999996</v>
      </c>
      <c r="E239">
        <v>33</v>
      </c>
      <c r="F239">
        <v>2</v>
      </c>
      <c r="G239">
        <v>2</v>
      </c>
      <c r="H239">
        <v>10.899999999999901</v>
      </c>
      <c r="I239">
        <v>64.599999999999994</v>
      </c>
    </row>
    <row r="240" spans="1:9" x14ac:dyDescent="0.15">
      <c r="A240" t="s">
        <v>30</v>
      </c>
      <c r="B240">
        <v>239</v>
      </c>
      <c r="C240">
        <v>4.7</v>
      </c>
      <c r="D240">
        <v>8.9167000000000005</v>
      </c>
      <c r="E240">
        <v>44</v>
      </c>
      <c r="F240">
        <v>6</v>
      </c>
      <c r="G240">
        <v>6</v>
      </c>
      <c r="H240">
        <v>17.2</v>
      </c>
      <c r="I240">
        <v>130.69999999999999</v>
      </c>
    </row>
    <row r="241" spans="1:9" x14ac:dyDescent="0.15">
      <c r="A241" t="s">
        <v>30</v>
      </c>
      <c r="B241">
        <v>240</v>
      </c>
      <c r="C241">
        <v>4.9000000000000004</v>
      </c>
      <c r="D241">
        <v>15.083299999999999</v>
      </c>
      <c r="E241">
        <v>75</v>
      </c>
      <c r="F241">
        <v>19</v>
      </c>
      <c r="G241">
        <v>17</v>
      </c>
      <c r="H241">
        <v>98.5</v>
      </c>
      <c r="I241">
        <v>731.8</v>
      </c>
    </row>
    <row r="242" spans="1:9" x14ac:dyDescent="0.15">
      <c r="A242" t="s">
        <v>30</v>
      </c>
      <c r="B242">
        <v>241</v>
      </c>
      <c r="C242">
        <v>4.9000000000000004</v>
      </c>
      <c r="D242">
        <v>12.666700000000001</v>
      </c>
      <c r="E242">
        <v>31</v>
      </c>
      <c r="F242">
        <v>5</v>
      </c>
      <c r="G242">
        <v>3</v>
      </c>
      <c r="H242">
        <v>7.1</v>
      </c>
      <c r="I242">
        <v>65.599999999999994</v>
      </c>
    </row>
    <row r="243" spans="1:9" x14ac:dyDescent="0.15">
      <c r="A243" t="s">
        <v>30</v>
      </c>
      <c r="B243">
        <v>242</v>
      </c>
      <c r="C243">
        <v>5</v>
      </c>
      <c r="D243">
        <v>5.8333000000000004</v>
      </c>
      <c r="E243">
        <v>24</v>
      </c>
      <c r="F243">
        <v>5</v>
      </c>
      <c r="G243">
        <v>5</v>
      </c>
      <c r="H243">
        <v>13.6</v>
      </c>
      <c r="I243">
        <v>104.9</v>
      </c>
    </row>
    <row r="244" spans="1:9" x14ac:dyDescent="0.15">
      <c r="A244" t="s">
        <v>30</v>
      </c>
      <c r="B244">
        <v>243</v>
      </c>
      <c r="C244">
        <v>5</v>
      </c>
      <c r="D244">
        <v>10.666700000000001</v>
      </c>
      <c r="E244">
        <v>31</v>
      </c>
      <c r="F244">
        <v>21</v>
      </c>
      <c r="G244">
        <v>19</v>
      </c>
      <c r="H244">
        <v>107.69999999999899</v>
      </c>
      <c r="I244">
        <v>734.9</v>
      </c>
    </row>
    <row r="245" spans="1:9" x14ac:dyDescent="0.15">
      <c r="A245" t="s">
        <v>30</v>
      </c>
      <c r="B245">
        <v>244</v>
      </c>
      <c r="C245">
        <v>4.9000000000000004</v>
      </c>
      <c r="D245">
        <v>5.5</v>
      </c>
      <c r="E245">
        <v>12</v>
      </c>
      <c r="F245">
        <v>3</v>
      </c>
      <c r="G245">
        <v>3</v>
      </c>
      <c r="H245">
        <v>19.399999999999999</v>
      </c>
      <c r="I245">
        <v>131.30000000000001</v>
      </c>
    </row>
    <row r="246" spans="1:9" x14ac:dyDescent="0.15">
      <c r="A246" t="s">
        <v>30</v>
      </c>
      <c r="B246">
        <v>245</v>
      </c>
      <c r="C246">
        <v>4.9000000000000004</v>
      </c>
      <c r="D246">
        <v>13.083299999999999</v>
      </c>
      <c r="E246">
        <v>161</v>
      </c>
      <c r="F246">
        <v>23</v>
      </c>
      <c r="G246">
        <v>19</v>
      </c>
      <c r="H246">
        <v>87.699999999999903</v>
      </c>
      <c r="I246">
        <v>579.20000000000005</v>
      </c>
    </row>
    <row r="247" spans="1:9" x14ac:dyDescent="0.15">
      <c r="A247" t="s">
        <v>30</v>
      </c>
      <c r="B247">
        <v>246</v>
      </c>
      <c r="C247">
        <v>5</v>
      </c>
      <c r="D247">
        <v>9.75</v>
      </c>
      <c r="E247">
        <v>25</v>
      </c>
      <c r="F247">
        <v>11</v>
      </c>
      <c r="G247">
        <v>10</v>
      </c>
      <c r="H247">
        <v>102.7</v>
      </c>
      <c r="I247">
        <v>580.099999999999</v>
      </c>
    </row>
    <row r="248" spans="1:9" x14ac:dyDescent="0.15">
      <c r="A248" t="s">
        <v>30</v>
      </c>
      <c r="B248">
        <v>247</v>
      </c>
      <c r="C248">
        <v>5</v>
      </c>
      <c r="D248">
        <v>13</v>
      </c>
      <c r="E248">
        <v>83</v>
      </c>
      <c r="F248">
        <v>14</v>
      </c>
      <c r="G248">
        <v>13</v>
      </c>
      <c r="H248">
        <v>111.6</v>
      </c>
      <c r="I248">
        <v>642</v>
      </c>
    </row>
    <row r="249" spans="1:9" x14ac:dyDescent="0.15">
      <c r="A249" t="s">
        <v>30</v>
      </c>
      <c r="B249">
        <v>248</v>
      </c>
      <c r="C249">
        <v>5</v>
      </c>
      <c r="D249">
        <v>17.083300000000001</v>
      </c>
      <c r="E249">
        <v>73</v>
      </c>
      <c r="F249">
        <v>18</v>
      </c>
      <c r="G249">
        <v>18</v>
      </c>
      <c r="H249">
        <v>139.9</v>
      </c>
      <c r="I249">
        <v>722.8</v>
      </c>
    </row>
    <row r="250" spans="1:9" x14ac:dyDescent="0.15">
      <c r="A250" t="s">
        <v>30</v>
      </c>
      <c r="B250">
        <v>249</v>
      </c>
      <c r="C250">
        <v>5</v>
      </c>
      <c r="D250">
        <v>6.75</v>
      </c>
      <c r="E250">
        <v>66</v>
      </c>
      <c r="F250">
        <v>9</v>
      </c>
      <c r="G250">
        <v>9</v>
      </c>
      <c r="H250">
        <v>70.099999999999994</v>
      </c>
      <c r="I250">
        <v>357.099999999999</v>
      </c>
    </row>
    <row r="251" spans="1:9" x14ac:dyDescent="0.15">
      <c r="A251" t="s">
        <v>30</v>
      </c>
      <c r="B251">
        <v>250</v>
      </c>
      <c r="C251">
        <v>5</v>
      </c>
      <c r="D251">
        <v>4.5833000000000004</v>
      </c>
      <c r="E251">
        <v>10</v>
      </c>
      <c r="F251">
        <v>6</v>
      </c>
      <c r="G251">
        <v>5</v>
      </c>
      <c r="H251">
        <v>54.899999999999899</v>
      </c>
      <c r="I251">
        <v>295.60000000000002</v>
      </c>
    </row>
    <row r="252" spans="1:9" x14ac:dyDescent="0.15">
      <c r="A252" t="s">
        <v>30</v>
      </c>
      <c r="B252">
        <v>251</v>
      </c>
      <c r="C252">
        <v>4.8</v>
      </c>
      <c r="D252">
        <v>8</v>
      </c>
      <c r="E252">
        <v>45</v>
      </c>
      <c r="F252">
        <v>12</v>
      </c>
      <c r="G252">
        <v>12</v>
      </c>
      <c r="H252">
        <v>101.2</v>
      </c>
      <c r="I252">
        <v>577.29999999999995</v>
      </c>
    </row>
    <row r="253" spans="1:9" x14ac:dyDescent="0.15">
      <c r="A253" t="s">
        <v>30</v>
      </c>
      <c r="B253">
        <v>252</v>
      </c>
      <c r="C253">
        <v>5</v>
      </c>
      <c r="D253">
        <v>13.333299999999999</v>
      </c>
      <c r="E253">
        <v>155</v>
      </c>
      <c r="F253">
        <v>9</v>
      </c>
      <c r="G253">
        <v>9</v>
      </c>
      <c r="H253">
        <v>22.5</v>
      </c>
      <c r="I253">
        <v>200.39999999999901</v>
      </c>
    </row>
    <row r="254" spans="1:9" x14ac:dyDescent="0.15">
      <c r="A254" t="s">
        <v>30</v>
      </c>
      <c r="B254">
        <v>253</v>
      </c>
      <c r="C254">
        <v>5</v>
      </c>
      <c r="D254">
        <v>9.0832999999999995</v>
      </c>
      <c r="E254">
        <v>36</v>
      </c>
      <c r="F254">
        <v>4</v>
      </c>
      <c r="G254">
        <v>4</v>
      </c>
      <c r="H254">
        <v>18</v>
      </c>
      <c r="I254">
        <v>107.2</v>
      </c>
    </row>
    <row r="255" spans="1:9" x14ac:dyDescent="0.15">
      <c r="A255" t="s">
        <v>30</v>
      </c>
      <c r="B255">
        <v>254</v>
      </c>
      <c r="C255">
        <v>5</v>
      </c>
      <c r="D255">
        <v>11.333299999999999</v>
      </c>
      <c r="E255">
        <v>21</v>
      </c>
      <c r="F255">
        <v>9</v>
      </c>
      <c r="G255">
        <v>9</v>
      </c>
      <c r="H255">
        <v>86.699999999999903</v>
      </c>
      <c r="I255">
        <v>479.2</v>
      </c>
    </row>
    <row r="256" spans="1:9" x14ac:dyDescent="0.15">
      <c r="A256" t="s">
        <v>30</v>
      </c>
      <c r="B256">
        <v>255</v>
      </c>
      <c r="C256">
        <v>5</v>
      </c>
      <c r="D256">
        <v>9.75</v>
      </c>
      <c r="E256">
        <v>48</v>
      </c>
      <c r="F256">
        <v>13</v>
      </c>
      <c r="G256">
        <v>12</v>
      </c>
      <c r="H256">
        <v>116.7</v>
      </c>
      <c r="I256">
        <v>600.4</v>
      </c>
    </row>
    <row r="257" spans="1:9" x14ac:dyDescent="0.15">
      <c r="A257" t="s">
        <v>30</v>
      </c>
      <c r="B257">
        <v>256</v>
      </c>
      <c r="C257">
        <v>4.8</v>
      </c>
      <c r="D257">
        <v>9.5832999999999995</v>
      </c>
      <c r="E257">
        <v>82</v>
      </c>
      <c r="F257">
        <v>10</v>
      </c>
      <c r="G257">
        <v>7</v>
      </c>
      <c r="H257">
        <v>68</v>
      </c>
      <c r="I257">
        <v>337.4</v>
      </c>
    </row>
    <row r="258" spans="1:9" x14ac:dyDescent="0.15">
      <c r="A258" t="s">
        <v>30</v>
      </c>
      <c r="B258">
        <v>257</v>
      </c>
      <c r="C258">
        <v>4.8</v>
      </c>
      <c r="D258">
        <v>16.916699999999999</v>
      </c>
      <c r="E258">
        <v>69</v>
      </c>
      <c r="F258">
        <v>15</v>
      </c>
      <c r="G258">
        <v>13</v>
      </c>
      <c r="H258">
        <v>68.599999999999994</v>
      </c>
      <c r="I258">
        <v>537</v>
      </c>
    </row>
    <row r="259" spans="1:9" x14ac:dyDescent="0.15">
      <c r="A259" t="s">
        <v>30</v>
      </c>
      <c r="B259">
        <v>258</v>
      </c>
      <c r="C259">
        <v>4.9000000000000004</v>
      </c>
      <c r="D259">
        <v>3.8332999999999999</v>
      </c>
      <c r="E259">
        <v>11</v>
      </c>
      <c r="F259">
        <v>5</v>
      </c>
      <c r="G259">
        <v>4</v>
      </c>
      <c r="H259">
        <v>30.1</v>
      </c>
      <c r="I259">
        <v>156.30000000000001</v>
      </c>
    </row>
    <row r="260" spans="1:9" x14ac:dyDescent="0.15">
      <c r="A260" t="s">
        <v>30</v>
      </c>
      <c r="B260">
        <v>259</v>
      </c>
      <c r="C260">
        <v>4.8</v>
      </c>
      <c r="D260">
        <v>16.583300000000001</v>
      </c>
      <c r="E260">
        <v>116</v>
      </c>
      <c r="F260">
        <v>19</v>
      </c>
      <c r="G260">
        <v>17</v>
      </c>
      <c r="H260">
        <v>123.5</v>
      </c>
      <c r="I260">
        <v>745.5</v>
      </c>
    </row>
    <row r="261" spans="1:9" x14ac:dyDescent="0.15">
      <c r="A261" t="s">
        <v>30</v>
      </c>
      <c r="B261">
        <v>260</v>
      </c>
      <c r="C261">
        <v>5</v>
      </c>
      <c r="D261">
        <v>8.0832999999999995</v>
      </c>
      <c r="E261">
        <v>71</v>
      </c>
      <c r="F261">
        <v>9</v>
      </c>
      <c r="G261">
        <v>8</v>
      </c>
      <c r="H261">
        <v>36.9</v>
      </c>
      <c r="I261">
        <v>244.7</v>
      </c>
    </row>
    <row r="262" spans="1:9" x14ac:dyDescent="0.15">
      <c r="A262" t="s">
        <v>30</v>
      </c>
      <c r="B262">
        <v>261</v>
      </c>
      <c r="C262">
        <v>5</v>
      </c>
      <c r="D262">
        <v>8.3332999999999995</v>
      </c>
      <c r="E262">
        <v>12</v>
      </c>
      <c r="F262">
        <v>4</v>
      </c>
      <c r="G262">
        <v>4</v>
      </c>
      <c r="H262">
        <v>9.1</v>
      </c>
      <c r="I262">
        <v>86.5</v>
      </c>
    </row>
    <row r="263" spans="1:9" x14ac:dyDescent="0.15">
      <c r="A263" t="s">
        <v>30</v>
      </c>
      <c r="B263">
        <v>262</v>
      </c>
      <c r="C263">
        <v>4.8</v>
      </c>
      <c r="D263">
        <v>15.25</v>
      </c>
      <c r="E263">
        <v>164</v>
      </c>
      <c r="F263">
        <v>24</v>
      </c>
      <c r="G263">
        <v>22</v>
      </c>
      <c r="H263">
        <v>146.30000000000001</v>
      </c>
      <c r="I263">
        <v>877.8</v>
      </c>
    </row>
    <row r="264" spans="1:9" x14ac:dyDescent="0.15">
      <c r="A264" t="s">
        <v>30</v>
      </c>
      <c r="B264">
        <v>263</v>
      </c>
      <c r="C264">
        <v>5</v>
      </c>
      <c r="D264">
        <v>3.1667000000000001</v>
      </c>
      <c r="E264">
        <v>21</v>
      </c>
      <c r="F264">
        <v>5</v>
      </c>
      <c r="G264">
        <v>4</v>
      </c>
      <c r="H264">
        <v>55</v>
      </c>
      <c r="I264">
        <v>276.60000000000002</v>
      </c>
    </row>
    <row r="265" spans="1:9" x14ac:dyDescent="0.15">
      <c r="A265" t="s">
        <v>30</v>
      </c>
      <c r="B265">
        <v>264</v>
      </c>
      <c r="C265">
        <v>4.9000000000000004</v>
      </c>
      <c r="D265">
        <v>4</v>
      </c>
      <c r="E265">
        <v>10</v>
      </c>
      <c r="F265">
        <v>7</v>
      </c>
      <c r="G265">
        <v>4</v>
      </c>
      <c r="H265">
        <v>51.9</v>
      </c>
      <c r="I265">
        <v>263.7</v>
      </c>
    </row>
    <row r="266" spans="1:9" x14ac:dyDescent="0.15">
      <c r="A266" t="s">
        <v>30</v>
      </c>
      <c r="B266">
        <v>265</v>
      </c>
      <c r="C266">
        <v>5</v>
      </c>
      <c r="D266">
        <v>6.75</v>
      </c>
      <c r="E266">
        <v>7</v>
      </c>
      <c r="F266">
        <v>6</v>
      </c>
      <c r="G266">
        <v>5</v>
      </c>
      <c r="H266">
        <v>30.5</v>
      </c>
      <c r="I266">
        <v>163.5</v>
      </c>
    </row>
    <row r="267" spans="1:9" x14ac:dyDescent="0.15">
      <c r="A267" t="s">
        <v>30</v>
      </c>
      <c r="B267">
        <v>266</v>
      </c>
      <c r="C267">
        <v>4.7</v>
      </c>
      <c r="D267">
        <v>15.333299999999999</v>
      </c>
      <c r="E267">
        <v>34</v>
      </c>
      <c r="F267">
        <v>8</v>
      </c>
      <c r="G267">
        <v>8</v>
      </c>
      <c r="H267">
        <v>107.4</v>
      </c>
      <c r="I267">
        <v>589.29999999999995</v>
      </c>
    </row>
    <row r="268" spans="1:9" x14ac:dyDescent="0.15">
      <c r="A268" t="s">
        <v>30</v>
      </c>
      <c r="B268">
        <v>267</v>
      </c>
      <c r="C268">
        <v>4.9000000000000004</v>
      </c>
      <c r="D268">
        <v>15.5</v>
      </c>
      <c r="E268">
        <v>134</v>
      </c>
      <c r="F268">
        <v>12</v>
      </c>
      <c r="G268">
        <v>11</v>
      </c>
      <c r="H268">
        <v>64.8</v>
      </c>
      <c r="I268">
        <v>401.3</v>
      </c>
    </row>
    <row r="269" spans="1:9" x14ac:dyDescent="0.15">
      <c r="A269" t="s">
        <v>30</v>
      </c>
      <c r="B269">
        <v>268</v>
      </c>
      <c r="C269">
        <v>5</v>
      </c>
      <c r="D269">
        <v>6.25</v>
      </c>
      <c r="E269">
        <v>11</v>
      </c>
      <c r="F269">
        <v>6</v>
      </c>
      <c r="G269">
        <v>6</v>
      </c>
      <c r="H269">
        <v>43.3</v>
      </c>
      <c r="I269">
        <v>215.4</v>
      </c>
    </row>
    <row r="270" spans="1:9" x14ac:dyDescent="0.15">
      <c r="A270" t="s">
        <v>30</v>
      </c>
      <c r="B270">
        <v>269</v>
      </c>
      <c r="C270">
        <v>5</v>
      </c>
      <c r="D270">
        <v>13.25</v>
      </c>
      <c r="E270">
        <v>52</v>
      </c>
      <c r="F270">
        <v>14</v>
      </c>
      <c r="G270">
        <v>13</v>
      </c>
      <c r="H270">
        <v>110.5</v>
      </c>
      <c r="I270">
        <v>684.7</v>
      </c>
    </row>
    <row r="271" spans="1:9" x14ac:dyDescent="0.15">
      <c r="A271" t="s">
        <v>30</v>
      </c>
      <c r="B271">
        <v>270</v>
      </c>
      <c r="C271">
        <v>5</v>
      </c>
      <c r="D271">
        <v>3.0832999999999999</v>
      </c>
      <c r="E271">
        <v>6</v>
      </c>
      <c r="F271">
        <v>2</v>
      </c>
      <c r="G271">
        <v>3</v>
      </c>
      <c r="H271">
        <v>30.7</v>
      </c>
      <c r="I271">
        <v>134</v>
      </c>
    </row>
    <row r="272" spans="1:9" x14ac:dyDescent="0.15">
      <c r="A272" t="s">
        <v>30</v>
      </c>
      <c r="B272">
        <v>271</v>
      </c>
      <c r="C272">
        <v>4.8</v>
      </c>
      <c r="D272">
        <v>4.6666999999999996</v>
      </c>
      <c r="E272">
        <v>7</v>
      </c>
      <c r="F272">
        <v>5</v>
      </c>
      <c r="G272">
        <v>5</v>
      </c>
      <c r="H272">
        <v>21.5</v>
      </c>
      <c r="I272">
        <v>140.19999999999999</v>
      </c>
    </row>
    <row r="273" spans="1:9" x14ac:dyDescent="0.15">
      <c r="A273" t="s">
        <v>30</v>
      </c>
      <c r="B273">
        <v>272</v>
      </c>
      <c r="C273">
        <v>4.9000000000000004</v>
      </c>
      <c r="D273">
        <v>13.916700000000001</v>
      </c>
      <c r="E273">
        <v>59</v>
      </c>
      <c r="F273">
        <v>16</v>
      </c>
      <c r="G273">
        <v>13</v>
      </c>
      <c r="H273">
        <v>83.199999999999903</v>
      </c>
      <c r="I273">
        <v>424.3</v>
      </c>
    </row>
    <row r="274" spans="1:9" x14ac:dyDescent="0.15">
      <c r="A274" t="s">
        <v>30</v>
      </c>
      <c r="B274">
        <v>273</v>
      </c>
      <c r="C274">
        <v>4.9000000000000004</v>
      </c>
      <c r="D274">
        <v>10.416700000000001</v>
      </c>
      <c r="E274">
        <v>43</v>
      </c>
      <c r="F274">
        <v>18</v>
      </c>
      <c r="G274">
        <v>14</v>
      </c>
      <c r="H274">
        <v>85.6</v>
      </c>
      <c r="I274">
        <v>551.5</v>
      </c>
    </row>
    <row r="275" spans="1:9" x14ac:dyDescent="0.15">
      <c r="A275" t="s">
        <v>30</v>
      </c>
      <c r="B275">
        <v>274</v>
      </c>
      <c r="C275">
        <v>4.7</v>
      </c>
      <c r="D275">
        <v>12.833299999999999</v>
      </c>
      <c r="E275">
        <v>99</v>
      </c>
      <c r="F275">
        <v>6</v>
      </c>
      <c r="G275">
        <v>6</v>
      </c>
      <c r="H275">
        <v>31.4</v>
      </c>
      <c r="I275">
        <v>169</v>
      </c>
    </row>
    <row r="276" spans="1:9" x14ac:dyDescent="0.15">
      <c r="A276" t="s">
        <v>30</v>
      </c>
      <c r="B276">
        <v>275</v>
      </c>
      <c r="C276">
        <v>5</v>
      </c>
      <c r="D276">
        <v>4.25</v>
      </c>
      <c r="E276">
        <v>70</v>
      </c>
      <c r="F276">
        <v>6</v>
      </c>
      <c r="G276">
        <v>5</v>
      </c>
      <c r="H276">
        <v>25.799999999999901</v>
      </c>
      <c r="I276">
        <v>166.7</v>
      </c>
    </row>
    <row r="277" spans="1:9" x14ac:dyDescent="0.15">
      <c r="A277" t="s">
        <v>30</v>
      </c>
      <c r="B277">
        <v>276</v>
      </c>
      <c r="C277">
        <v>4.8</v>
      </c>
      <c r="D277">
        <v>4.9166999999999996</v>
      </c>
      <c r="E277">
        <v>28</v>
      </c>
      <c r="F277">
        <v>7</v>
      </c>
      <c r="G277">
        <v>4</v>
      </c>
      <c r="H277">
        <v>31</v>
      </c>
      <c r="I277">
        <v>170.9</v>
      </c>
    </row>
    <row r="278" spans="1:9" x14ac:dyDescent="0.15">
      <c r="A278" t="s">
        <v>30</v>
      </c>
      <c r="B278">
        <v>277</v>
      </c>
      <c r="C278">
        <v>4.9000000000000004</v>
      </c>
      <c r="D278">
        <v>14.333299999999999</v>
      </c>
      <c r="E278">
        <v>64</v>
      </c>
      <c r="F278">
        <v>18</v>
      </c>
      <c r="G278">
        <v>16</v>
      </c>
      <c r="H278">
        <v>111.1</v>
      </c>
      <c r="I278">
        <v>688.2</v>
      </c>
    </row>
    <row r="279" spans="1:9" x14ac:dyDescent="0.15">
      <c r="A279" t="s">
        <v>30</v>
      </c>
      <c r="B279">
        <v>278</v>
      </c>
      <c r="C279">
        <v>4.9000000000000004</v>
      </c>
      <c r="D279">
        <v>9.8332999999999995</v>
      </c>
      <c r="E279">
        <v>127</v>
      </c>
      <c r="F279">
        <v>5</v>
      </c>
      <c r="G279">
        <v>4</v>
      </c>
      <c r="H279">
        <v>10.6</v>
      </c>
      <c r="I279">
        <v>95.7</v>
      </c>
    </row>
    <row r="280" spans="1:9" x14ac:dyDescent="0.15">
      <c r="A280" t="s">
        <v>30</v>
      </c>
      <c r="B280">
        <v>279</v>
      </c>
      <c r="C280">
        <v>4.8</v>
      </c>
      <c r="D280">
        <v>15.25</v>
      </c>
      <c r="E280">
        <v>97</v>
      </c>
      <c r="F280">
        <v>25</v>
      </c>
      <c r="G280">
        <v>21</v>
      </c>
      <c r="H280">
        <v>138.9</v>
      </c>
      <c r="I280">
        <v>862</v>
      </c>
    </row>
    <row r="281" spans="1:9" x14ac:dyDescent="0.15">
      <c r="A281" t="s">
        <v>30</v>
      </c>
      <c r="B281">
        <v>280</v>
      </c>
      <c r="C281">
        <v>5</v>
      </c>
      <c r="D281">
        <v>4.6666999999999996</v>
      </c>
      <c r="E281">
        <v>18</v>
      </c>
      <c r="F281">
        <v>5</v>
      </c>
      <c r="G281">
        <v>4</v>
      </c>
      <c r="H281">
        <v>26.9</v>
      </c>
      <c r="I281">
        <v>172.9</v>
      </c>
    </row>
    <row r="282" spans="1:9" x14ac:dyDescent="0.15">
      <c r="A282" t="s">
        <v>30</v>
      </c>
      <c r="B282">
        <v>281</v>
      </c>
      <c r="C282">
        <v>4.9000000000000004</v>
      </c>
      <c r="D282">
        <v>12.333299999999999</v>
      </c>
      <c r="E282">
        <v>55</v>
      </c>
      <c r="F282">
        <v>15</v>
      </c>
      <c r="G282">
        <v>16</v>
      </c>
      <c r="H282">
        <v>133</v>
      </c>
      <c r="I282">
        <v>703</v>
      </c>
    </row>
    <row r="283" spans="1:9" x14ac:dyDescent="0.15">
      <c r="A283" t="s">
        <v>30</v>
      </c>
      <c r="B283">
        <v>282</v>
      </c>
      <c r="C283">
        <v>5</v>
      </c>
      <c r="D283">
        <v>11.25</v>
      </c>
      <c r="E283">
        <v>39</v>
      </c>
      <c r="F283">
        <v>6</v>
      </c>
      <c r="G283">
        <v>5</v>
      </c>
      <c r="H283">
        <v>33.1</v>
      </c>
      <c r="I283">
        <v>173.3</v>
      </c>
    </row>
    <row r="284" spans="1:9" x14ac:dyDescent="0.15">
      <c r="A284" t="s">
        <v>30</v>
      </c>
      <c r="B284">
        <v>283</v>
      </c>
      <c r="C284">
        <v>4.9000000000000004</v>
      </c>
      <c r="D284">
        <v>9.0832999999999995</v>
      </c>
      <c r="E284">
        <v>162</v>
      </c>
      <c r="F284">
        <v>10</v>
      </c>
      <c r="G284">
        <v>10</v>
      </c>
      <c r="H284">
        <v>77.3</v>
      </c>
      <c r="I284">
        <v>406.2</v>
      </c>
    </row>
    <row r="285" spans="1:9" x14ac:dyDescent="0.15">
      <c r="A285" t="s">
        <v>30</v>
      </c>
      <c r="B285">
        <v>284</v>
      </c>
      <c r="C285">
        <v>4.9000000000000004</v>
      </c>
      <c r="D285">
        <v>10.166700000000001</v>
      </c>
      <c r="E285">
        <v>28</v>
      </c>
      <c r="F285">
        <v>12</v>
      </c>
      <c r="G285">
        <v>12</v>
      </c>
      <c r="H285">
        <v>63.599999999999902</v>
      </c>
      <c r="I285">
        <v>426.4</v>
      </c>
    </row>
    <row r="286" spans="1:9" x14ac:dyDescent="0.15">
      <c r="A286" t="s">
        <v>30</v>
      </c>
      <c r="B286">
        <v>285</v>
      </c>
      <c r="C286">
        <v>5</v>
      </c>
      <c r="D286">
        <v>5.5833000000000004</v>
      </c>
      <c r="E286">
        <v>48</v>
      </c>
      <c r="F286">
        <v>15</v>
      </c>
      <c r="G286">
        <v>12</v>
      </c>
      <c r="H286">
        <v>54.099999999999902</v>
      </c>
      <c r="I286">
        <v>341</v>
      </c>
    </row>
    <row r="287" spans="1:9" x14ac:dyDescent="0.15">
      <c r="A287" t="s">
        <v>30</v>
      </c>
      <c r="B287">
        <v>286</v>
      </c>
      <c r="C287">
        <v>4.5999999999999996</v>
      </c>
      <c r="D287">
        <v>12</v>
      </c>
      <c r="E287">
        <v>59</v>
      </c>
      <c r="F287">
        <v>17</v>
      </c>
      <c r="G287">
        <v>15</v>
      </c>
      <c r="H287">
        <v>99.5</v>
      </c>
      <c r="I287">
        <v>591.1</v>
      </c>
    </row>
    <row r="288" spans="1:9" x14ac:dyDescent="0.15">
      <c r="A288" t="s">
        <v>30</v>
      </c>
      <c r="B288">
        <v>287</v>
      </c>
      <c r="C288">
        <v>4.9000000000000004</v>
      </c>
      <c r="D288">
        <v>12.333299999999999</v>
      </c>
      <c r="E288">
        <v>85</v>
      </c>
      <c r="F288">
        <v>12</v>
      </c>
      <c r="G288">
        <v>11</v>
      </c>
      <c r="H288">
        <v>62.099999999999902</v>
      </c>
      <c r="I288">
        <v>372</v>
      </c>
    </row>
    <row r="289" spans="1:9" x14ac:dyDescent="0.15">
      <c r="A289" t="s">
        <v>30</v>
      </c>
      <c r="B289">
        <v>288</v>
      </c>
      <c r="C289">
        <v>5</v>
      </c>
      <c r="D289">
        <v>5.9166999999999996</v>
      </c>
      <c r="E289">
        <v>19</v>
      </c>
      <c r="F289">
        <v>5</v>
      </c>
      <c r="G289">
        <v>4</v>
      </c>
      <c r="H289">
        <v>51.4</v>
      </c>
      <c r="I289">
        <v>214.79999999999899</v>
      </c>
    </row>
    <row r="290" spans="1:9" x14ac:dyDescent="0.15">
      <c r="A290" t="s">
        <v>30</v>
      </c>
      <c r="B290">
        <v>289</v>
      </c>
      <c r="C290">
        <v>5</v>
      </c>
      <c r="D290">
        <v>8.3332999999999995</v>
      </c>
      <c r="E290">
        <v>36</v>
      </c>
      <c r="F290">
        <v>2</v>
      </c>
      <c r="G290">
        <v>4</v>
      </c>
      <c r="H290">
        <v>29</v>
      </c>
      <c r="I290">
        <v>174.1</v>
      </c>
    </row>
    <row r="291" spans="1:9" x14ac:dyDescent="0.15">
      <c r="A291" t="s">
        <v>30</v>
      </c>
      <c r="B291">
        <v>290</v>
      </c>
      <c r="C291">
        <v>5</v>
      </c>
      <c r="D291">
        <v>3.6667000000000001</v>
      </c>
      <c r="E291">
        <v>42</v>
      </c>
      <c r="F291">
        <v>4</v>
      </c>
      <c r="G291">
        <v>5</v>
      </c>
      <c r="H291">
        <v>15.7</v>
      </c>
      <c r="I291">
        <v>127.49999999999901</v>
      </c>
    </row>
    <row r="292" spans="1:9" x14ac:dyDescent="0.15">
      <c r="A292" t="s">
        <v>30</v>
      </c>
      <c r="B292">
        <v>291</v>
      </c>
      <c r="C292">
        <v>5</v>
      </c>
      <c r="D292">
        <v>3</v>
      </c>
      <c r="E292">
        <v>18</v>
      </c>
      <c r="F292">
        <v>4</v>
      </c>
      <c r="G292">
        <v>3</v>
      </c>
      <c r="H292">
        <v>25.1</v>
      </c>
      <c r="I292">
        <v>143.69999999999999</v>
      </c>
    </row>
    <row r="293" spans="1:9" x14ac:dyDescent="0.15">
      <c r="A293" t="s">
        <v>30</v>
      </c>
      <c r="B293">
        <v>292</v>
      </c>
      <c r="C293">
        <v>5</v>
      </c>
      <c r="D293">
        <v>12.5</v>
      </c>
      <c r="E293">
        <v>38</v>
      </c>
      <c r="F293">
        <v>18</v>
      </c>
      <c r="G293">
        <v>15</v>
      </c>
      <c r="H293">
        <v>105.8</v>
      </c>
      <c r="I293">
        <v>627.70000000000005</v>
      </c>
    </row>
    <row r="294" spans="1:9" x14ac:dyDescent="0.15">
      <c r="A294" t="s">
        <v>30</v>
      </c>
      <c r="B294">
        <v>293</v>
      </c>
      <c r="C294">
        <v>5</v>
      </c>
      <c r="D294">
        <v>6.6666999999999996</v>
      </c>
      <c r="E294">
        <v>65</v>
      </c>
      <c r="F294">
        <v>6</v>
      </c>
      <c r="G294">
        <v>6</v>
      </c>
      <c r="H294">
        <v>8.6</v>
      </c>
      <c r="I294">
        <v>110.3</v>
      </c>
    </row>
    <row r="295" spans="1:9" x14ac:dyDescent="0.15">
      <c r="A295" t="s">
        <v>30</v>
      </c>
      <c r="B295">
        <v>294</v>
      </c>
      <c r="C295">
        <v>4.9000000000000004</v>
      </c>
      <c r="D295">
        <v>6.8333000000000004</v>
      </c>
      <c r="E295">
        <v>13</v>
      </c>
      <c r="F295">
        <v>6</v>
      </c>
      <c r="G295">
        <v>4</v>
      </c>
      <c r="H295">
        <v>36.799999999999997</v>
      </c>
      <c r="I295">
        <v>186.8</v>
      </c>
    </row>
    <row r="296" spans="1:9" x14ac:dyDescent="0.15">
      <c r="A296" t="s">
        <v>30</v>
      </c>
      <c r="B296">
        <v>295</v>
      </c>
      <c r="C296">
        <v>5</v>
      </c>
      <c r="D296">
        <v>9.5832999999999995</v>
      </c>
      <c r="E296">
        <v>36</v>
      </c>
      <c r="F296">
        <v>15</v>
      </c>
      <c r="G296">
        <v>14</v>
      </c>
      <c r="H296">
        <v>75.599999999999994</v>
      </c>
      <c r="I296">
        <v>484.2</v>
      </c>
    </row>
    <row r="297" spans="1:9" x14ac:dyDescent="0.15">
      <c r="A297" t="s">
        <v>30</v>
      </c>
      <c r="B297">
        <v>296</v>
      </c>
      <c r="C297">
        <v>4.9000000000000004</v>
      </c>
      <c r="D297">
        <v>15.666700000000001</v>
      </c>
      <c r="E297">
        <v>78</v>
      </c>
      <c r="F297">
        <v>24</v>
      </c>
      <c r="G297">
        <v>22</v>
      </c>
      <c r="H297">
        <v>158.30000000000001</v>
      </c>
      <c r="I297">
        <v>913.6</v>
      </c>
    </row>
    <row r="298" spans="1:9" x14ac:dyDescent="0.15">
      <c r="A298" t="s">
        <v>30</v>
      </c>
      <c r="B298">
        <v>297</v>
      </c>
      <c r="C298">
        <v>5</v>
      </c>
      <c r="D298">
        <v>5.75</v>
      </c>
      <c r="E298">
        <v>39</v>
      </c>
      <c r="F298">
        <v>12</v>
      </c>
      <c r="G298">
        <v>10</v>
      </c>
      <c r="H298">
        <v>41.099999999999902</v>
      </c>
      <c r="I298">
        <v>300.10000000000002</v>
      </c>
    </row>
    <row r="299" spans="1:9" x14ac:dyDescent="0.15">
      <c r="A299" t="s">
        <v>30</v>
      </c>
      <c r="B299">
        <v>298</v>
      </c>
      <c r="C299">
        <v>4.7</v>
      </c>
      <c r="D299">
        <v>6.9166999999999996</v>
      </c>
      <c r="E299">
        <v>28</v>
      </c>
      <c r="F299">
        <v>8</v>
      </c>
      <c r="G299">
        <v>5</v>
      </c>
      <c r="H299">
        <v>47.599999999999902</v>
      </c>
      <c r="I299">
        <v>239</v>
      </c>
    </row>
    <row r="300" spans="1:9" x14ac:dyDescent="0.15">
      <c r="A300" t="s">
        <v>30</v>
      </c>
      <c r="B300">
        <v>299</v>
      </c>
      <c r="C300">
        <v>5</v>
      </c>
      <c r="D300">
        <v>8.8332999999999995</v>
      </c>
      <c r="E300">
        <v>6</v>
      </c>
      <c r="F300">
        <v>3</v>
      </c>
      <c r="G300">
        <v>3</v>
      </c>
      <c r="H300">
        <v>21.299999999999901</v>
      </c>
      <c r="I300">
        <v>119</v>
      </c>
    </row>
    <row r="301" spans="1:9" x14ac:dyDescent="0.15">
      <c r="A301" t="s">
        <v>30</v>
      </c>
      <c r="B301">
        <v>300</v>
      </c>
      <c r="C301">
        <v>5</v>
      </c>
      <c r="D301">
        <v>9.9167000000000005</v>
      </c>
      <c r="E301">
        <v>30</v>
      </c>
      <c r="F301">
        <v>12</v>
      </c>
      <c r="G301">
        <v>12</v>
      </c>
      <c r="H301">
        <v>64</v>
      </c>
      <c r="I301">
        <v>404.4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Questions</vt:lpstr>
      <vt:lpstr>S1</vt:lpstr>
      <vt:lpstr>PV-S1</vt:lpstr>
      <vt:lpstr>S2</vt:lpstr>
      <vt:lpstr>Sample 1</vt:lpstr>
      <vt:lpstr>Sample 2</vt:lpstr>
      <vt:lpstr>'PV-S1'!Print_Area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Qing</cp:lastModifiedBy>
  <dcterms:created xsi:type="dcterms:W3CDTF">2015-07-14T11:05:34Z</dcterms:created>
  <dcterms:modified xsi:type="dcterms:W3CDTF">2015-09-17T12:36:57Z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