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1845" yWindow="450" windowWidth="23010" windowHeight="8010"/>
  </bookViews>
  <sheets>
    <sheet name="Item" sheetId="1" r:id="rId1"/>
    <sheet name="Mob" sheetId="2" r:id="rId2"/>
    <sheet name="참조" sheetId="3" r:id="rId3"/>
  </sheets>
  <definedNames>
    <definedName name="_xlnm._FilterDatabase" localSheetId="1" hidden="1">Mob!$E$1:$E$19</definedName>
  </definedNames>
  <calcPr calcId="145621"/>
</workbook>
</file>

<file path=xl/calcChain.xml><?xml version="1.0" encoding="utf-8"?>
<calcChain xmlns="http://schemas.openxmlformats.org/spreadsheetml/2006/main">
  <c r="H22" i="1" l="1"/>
  <c r="B2" i="3" l="1"/>
  <c r="E2" i="3"/>
  <c r="D2" i="3"/>
  <c r="C2" i="3"/>
  <c r="F23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F18" i="2"/>
  <c r="A18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G19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N4" i="1"/>
  <c r="N11" i="1"/>
  <c r="N12" i="1"/>
  <c r="N13" i="1"/>
  <c r="N14" i="1"/>
  <c r="N15" i="1"/>
  <c r="N16" i="1"/>
  <c r="M4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M12" i="1"/>
  <c r="M13" i="1"/>
  <c r="M14" i="1"/>
  <c r="M15" i="1"/>
  <c r="M16" i="1"/>
  <c r="M17" i="1"/>
  <c r="N17" i="1" s="1"/>
  <c r="M18" i="1"/>
  <c r="N18" i="1" s="1"/>
  <c r="M19" i="1"/>
  <c r="N19" i="1" s="1"/>
  <c r="M20" i="1"/>
  <c r="N20" i="1" s="1"/>
  <c r="M3" i="1"/>
  <c r="N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E21" i="1"/>
  <c r="G18" i="2"/>
  <c r="H21" i="1"/>
  <c r="I14" i="2" l="1"/>
  <c r="I15" i="2"/>
  <c r="I4" i="2"/>
  <c r="I16" i="2"/>
  <c r="I10" i="2"/>
  <c r="I3" i="2"/>
  <c r="I17" i="2"/>
  <c r="I12" i="2"/>
  <c r="I13" i="2"/>
  <c r="I5" i="2"/>
  <c r="I6" i="2"/>
  <c r="I7" i="2"/>
  <c r="I11" i="2"/>
  <c r="I8" i="2"/>
  <c r="I9" i="2"/>
</calcChain>
</file>

<file path=xl/comments1.xml><?xml version="1.0" encoding="utf-8"?>
<comments xmlns="http://schemas.openxmlformats.org/spreadsheetml/2006/main">
  <authors>
    <author>만든 이</author>
    <author>user</author>
    <author>TF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만든 이: 안성주
</t>
        </r>
        <r>
          <rPr>
            <sz val="9"/>
            <color indexed="81"/>
            <rFont val="돋움"/>
            <family val="3"/>
            <charset val="129"/>
          </rPr>
          <t>아이템 번호</t>
        </r>
      </text>
    </comment>
    <comment ref="C1" authorId="1">
      <text>
        <r>
          <rPr>
            <b/>
            <sz val="9"/>
            <color indexed="81"/>
            <rFont val="돋움"/>
            <family val="3"/>
            <charset val="129"/>
          </rPr>
          <t>안성주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아이템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소환석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물약</t>
        </r>
      </text>
    </comment>
    <comment ref="D1" authorId="1">
      <text>
        <r>
          <rPr>
            <b/>
            <sz val="9"/>
            <color indexed="81"/>
            <rFont val="돋움"/>
            <family val="3"/>
            <charset val="129"/>
          </rPr>
          <t>안성주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아이템의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등급
</t>
        </r>
        <r>
          <rPr>
            <sz val="8"/>
            <color indexed="81"/>
            <rFont val="Tahoma"/>
            <family val="2"/>
          </rPr>
          <t xml:space="preserve">1. </t>
        </r>
        <r>
          <rPr>
            <sz val="8"/>
            <color indexed="81"/>
            <rFont val="돋움"/>
            <family val="3"/>
            <charset val="129"/>
          </rPr>
          <t>일반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흰색</t>
        </r>
        <r>
          <rPr>
            <sz val="8"/>
            <color indexed="81"/>
            <rFont val="Tahoma"/>
            <family val="2"/>
          </rPr>
          <t xml:space="preserve">+0)
2. </t>
        </r>
        <r>
          <rPr>
            <sz val="8"/>
            <color indexed="81"/>
            <rFont val="돋움"/>
            <family val="3"/>
            <charset val="129"/>
          </rPr>
          <t>일반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흰색</t>
        </r>
        <r>
          <rPr>
            <sz val="8"/>
            <color indexed="81"/>
            <rFont val="Tahoma"/>
            <family val="2"/>
          </rPr>
          <t xml:space="preserve">+1)
3. </t>
        </r>
        <r>
          <rPr>
            <sz val="8"/>
            <color indexed="81"/>
            <rFont val="돋움"/>
            <family val="3"/>
            <charset val="129"/>
          </rPr>
          <t>일반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흰색</t>
        </r>
        <r>
          <rPr>
            <sz val="8"/>
            <color indexed="81"/>
            <rFont val="Tahoma"/>
            <family val="2"/>
          </rPr>
          <t xml:space="preserve">+2)
4. </t>
        </r>
        <r>
          <rPr>
            <sz val="8"/>
            <color indexed="81"/>
            <rFont val="돋움"/>
            <family val="3"/>
            <charset val="129"/>
          </rPr>
          <t>일반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흰색</t>
        </r>
        <r>
          <rPr>
            <sz val="8"/>
            <color indexed="81"/>
            <rFont val="Tahoma"/>
            <family val="2"/>
          </rPr>
          <t xml:space="preserve">+3)
5. </t>
        </r>
        <r>
          <rPr>
            <sz val="8"/>
            <color indexed="81"/>
            <rFont val="돋움"/>
            <family val="3"/>
            <charset val="129"/>
          </rPr>
          <t>일반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흰색</t>
        </r>
        <r>
          <rPr>
            <sz val="8"/>
            <color indexed="81"/>
            <rFont val="Tahoma"/>
            <family val="2"/>
          </rPr>
          <t xml:space="preserve">+4)
11. </t>
        </r>
        <r>
          <rPr>
            <sz val="8"/>
            <color indexed="81"/>
            <rFont val="돋움"/>
            <family val="3"/>
            <charset val="129"/>
          </rPr>
          <t>마법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녹색</t>
        </r>
        <r>
          <rPr>
            <sz val="8"/>
            <color indexed="81"/>
            <rFont val="Tahoma"/>
            <family val="2"/>
          </rPr>
          <t xml:space="preserve">+0)
12. </t>
        </r>
        <r>
          <rPr>
            <sz val="8"/>
            <color indexed="81"/>
            <rFont val="돋움"/>
            <family val="3"/>
            <charset val="129"/>
          </rPr>
          <t>마법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녹색</t>
        </r>
        <r>
          <rPr>
            <sz val="8"/>
            <color indexed="81"/>
            <rFont val="Tahoma"/>
            <family val="2"/>
          </rPr>
          <t xml:space="preserve">+1)
13. </t>
        </r>
        <r>
          <rPr>
            <sz val="8"/>
            <color indexed="81"/>
            <rFont val="돋움"/>
            <family val="3"/>
            <charset val="129"/>
          </rPr>
          <t>마법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녹색</t>
        </r>
        <r>
          <rPr>
            <sz val="8"/>
            <color indexed="81"/>
            <rFont val="Tahoma"/>
            <family val="2"/>
          </rPr>
          <t xml:space="preserve">+2)
14. </t>
        </r>
        <r>
          <rPr>
            <sz val="8"/>
            <color indexed="81"/>
            <rFont val="돋움"/>
            <family val="3"/>
            <charset val="129"/>
          </rPr>
          <t>마법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녹색</t>
        </r>
        <r>
          <rPr>
            <sz val="8"/>
            <color indexed="81"/>
            <rFont val="Tahoma"/>
            <family val="2"/>
          </rPr>
          <t xml:space="preserve">+3)
15. </t>
        </r>
        <r>
          <rPr>
            <sz val="8"/>
            <color indexed="81"/>
            <rFont val="돋움"/>
            <family val="3"/>
            <charset val="129"/>
          </rPr>
          <t>마법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녹색</t>
        </r>
        <r>
          <rPr>
            <sz val="8"/>
            <color indexed="81"/>
            <rFont val="Tahoma"/>
            <family val="2"/>
          </rPr>
          <t xml:space="preserve">+4)
21. </t>
        </r>
        <r>
          <rPr>
            <sz val="8"/>
            <color indexed="81"/>
            <rFont val="돋움"/>
            <family val="3"/>
            <charset val="129"/>
          </rPr>
          <t>희귀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파란색</t>
        </r>
        <r>
          <rPr>
            <sz val="8"/>
            <color indexed="81"/>
            <rFont val="Tahoma"/>
            <family val="2"/>
          </rPr>
          <t xml:space="preserve">+0)
22. </t>
        </r>
        <r>
          <rPr>
            <sz val="8"/>
            <color indexed="81"/>
            <rFont val="돋움"/>
            <family val="3"/>
            <charset val="129"/>
          </rPr>
          <t>희귀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파란색</t>
        </r>
        <r>
          <rPr>
            <sz val="8"/>
            <color indexed="81"/>
            <rFont val="Tahoma"/>
            <family val="2"/>
          </rPr>
          <t xml:space="preserve">+1)
23. </t>
        </r>
        <r>
          <rPr>
            <sz val="8"/>
            <color indexed="81"/>
            <rFont val="돋움"/>
            <family val="3"/>
            <charset val="129"/>
          </rPr>
          <t>희귀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파란색</t>
        </r>
        <r>
          <rPr>
            <sz val="8"/>
            <color indexed="81"/>
            <rFont val="Tahoma"/>
            <family val="2"/>
          </rPr>
          <t xml:space="preserve">+2)
24. </t>
        </r>
        <r>
          <rPr>
            <sz val="8"/>
            <color indexed="81"/>
            <rFont val="돋움"/>
            <family val="3"/>
            <charset val="129"/>
          </rPr>
          <t>희귀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파란색</t>
        </r>
        <r>
          <rPr>
            <sz val="8"/>
            <color indexed="81"/>
            <rFont val="Tahoma"/>
            <family val="2"/>
          </rPr>
          <t xml:space="preserve">+3)
25. </t>
        </r>
        <r>
          <rPr>
            <sz val="8"/>
            <color indexed="81"/>
            <rFont val="돋움"/>
            <family val="3"/>
            <charset val="129"/>
          </rPr>
          <t>희귀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파란색</t>
        </r>
        <r>
          <rPr>
            <sz val="8"/>
            <color indexed="81"/>
            <rFont val="Tahoma"/>
            <family val="2"/>
          </rPr>
          <t>+4)</t>
        </r>
        <r>
          <rPr>
            <sz val="8"/>
            <color indexed="81"/>
            <rFont val="돋움"/>
            <family val="3"/>
            <charset val="129"/>
          </rPr>
          <t xml:space="preserve">
</t>
        </r>
        <r>
          <rPr>
            <sz val="8"/>
            <color indexed="81"/>
            <rFont val="Tahoma"/>
            <family val="2"/>
          </rPr>
          <t xml:space="preserve">31. </t>
        </r>
        <r>
          <rPr>
            <sz val="8"/>
            <color indexed="81"/>
            <rFont val="돋움"/>
            <family val="3"/>
            <charset val="129"/>
          </rPr>
          <t>영웅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보라색</t>
        </r>
        <r>
          <rPr>
            <sz val="8"/>
            <color indexed="81"/>
            <rFont val="Tahoma"/>
            <family val="2"/>
          </rPr>
          <t xml:space="preserve">+0)
32. </t>
        </r>
        <r>
          <rPr>
            <sz val="8"/>
            <color indexed="81"/>
            <rFont val="돋움"/>
            <family val="3"/>
            <charset val="129"/>
          </rPr>
          <t>영웅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보라색</t>
        </r>
        <r>
          <rPr>
            <sz val="8"/>
            <color indexed="81"/>
            <rFont val="Tahoma"/>
            <family val="2"/>
          </rPr>
          <t xml:space="preserve">+1)
33. </t>
        </r>
        <r>
          <rPr>
            <sz val="8"/>
            <color indexed="81"/>
            <rFont val="돋움"/>
            <family val="3"/>
            <charset val="129"/>
          </rPr>
          <t>영웅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보라색</t>
        </r>
        <r>
          <rPr>
            <sz val="8"/>
            <color indexed="81"/>
            <rFont val="Tahoma"/>
            <family val="2"/>
          </rPr>
          <t xml:space="preserve">+2)
34. </t>
        </r>
        <r>
          <rPr>
            <sz val="8"/>
            <color indexed="81"/>
            <rFont val="돋움"/>
            <family val="3"/>
            <charset val="129"/>
          </rPr>
          <t>영웅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보라색</t>
        </r>
        <r>
          <rPr>
            <sz val="8"/>
            <color indexed="81"/>
            <rFont val="Tahoma"/>
            <family val="2"/>
          </rPr>
          <t xml:space="preserve">+3)
45. </t>
        </r>
        <r>
          <rPr>
            <sz val="8"/>
            <color indexed="81"/>
            <rFont val="돋움"/>
            <family val="3"/>
            <charset val="129"/>
          </rPr>
          <t>영웅</t>
        </r>
        <r>
          <rPr>
            <sz val="8"/>
            <color indexed="81"/>
            <rFont val="Tahoma"/>
            <family val="2"/>
          </rPr>
          <t>(</t>
        </r>
        <r>
          <rPr>
            <sz val="8"/>
            <color indexed="81"/>
            <rFont val="돋움"/>
            <family val="3"/>
            <charset val="129"/>
          </rPr>
          <t>보라색</t>
        </r>
        <r>
          <rPr>
            <sz val="8"/>
            <color indexed="81"/>
            <rFont val="Tahoma"/>
            <family val="2"/>
          </rPr>
          <t>+4)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돋움"/>
            <family val="3"/>
            <charset val="129"/>
          </rPr>
          <t>안성주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주무장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부무장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투구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갑옷
</t>
        </r>
        <r>
          <rPr>
            <sz val="9"/>
            <color indexed="81"/>
            <rFont val="Tahoma"/>
            <family val="2"/>
          </rPr>
          <t xml:space="preserve">5: </t>
        </r>
        <r>
          <rPr>
            <sz val="9"/>
            <color indexed="81"/>
            <rFont val="돋움"/>
            <family val="3"/>
            <charset val="129"/>
          </rPr>
          <t xml:space="preserve">장갑
</t>
        </r>
        <r>
          <rPr>
            <sz val="9"/>
            <color indexed="81"/>
            <rFont val="Tahoma"/>
            <family val="2"/>
          </rPr>
          <t xml:space="preserve">6: </t>
        </r>
        <r>
          <rPr>
            <sz val="9"/>
            <color indexed="81"/>
            <rFont val="돋움"/>
            <family val="3"/>
            <charset val="129"/>
          </rPr>
          <t xml:space="preserve">신발
</t>
        </r>
        <r>
          <rPr>
            <sz val="9"/>
            <color indexed="81"/>
            <rFont val="Tahoma"/>
            <family val="2"/>
          </rPr>
          <t xml:space="preserve">7: </t>
        </r>
        <r>
          <rPr>
            <sz val="9"/>
            <color indexed="81"/>
            <rFont val="돋움"/>
            <family val="3"/>
            <charset val="129"/>
          </rPr>
          <t>소켓</t>
        </r>
        <r>
          <rPr>
            <sz val="9"/>
            <color indexed="81"/>
            <rFont val="Tahoma"/>
            <family val="2"/>
          </rPr>
          <t xml:space="preserve">1
8: </t>
        </r>
        <r>
          <rPr>
            <sz val="9"/>
            <color indexed="81"/>
            <rFont val="돋움"/>
            <family val="3"/>
            <charset val="129"/>
          </rPr>
          <t>소켓</t>
        </r>
        <r>
          <rPr>
            <sz val="9"/>
            <color indexed="81"/>
            <rFont val="Tahoma"/>
            <family val="2"/>
          </rPr>
          <t>2</t>
        </r>
      </text>
    </comment>
    <comment ref="F1" authorId="2">
      <text>
        <r>
          <rPr>
            <b/>
            <sz val="9"/>
            <color indexed="81"/>
            <rFont val="맑은 고딕"/>
            <family val="2"/>
          </rPr>
          <t xml:space="preserve">만든 이 : 안성주
장비의 타입
</t>
        </r>
        <r>
          <rPr>
            <sz val="9"/>
            <color indexed="81"/>
            <rFont val="맑은 고딕"/>
            <family val="3"/>
            <charset val="129"/>
          </rPr>
          <t>01:루엘
02:이그니스
03:프레이
04:레이아
05:노이안
06:레온
07:카르테
08:아슈켈론
09:유니
10:플로스</t>
        </r>
      </text>
    </comment>
  </commentList>
</comments>
</file>

<file path=xl/sharedStrings.xml><?xml version="1.0" encoding="utf-8"?>
<sst xmlns="http://schemas.openxmlformats.org/spreadsheetml/2006/main" count="151" uniqueCount="118">
  <si>
    <t>아이템 명</t>
    <phoneticPr fontId="2" type="noConversion"/>
  </si>
  <si>
    <t>메인 타입</t>
    <phoneticPr fontId="2" type="noConversion"/>
  </si>
  <si>
    <t>아이템 등급</t>
    <phoneticPr fontId="2" type="noConversion"/>
  </si>
  <si>
    <t>체력</t>
    <phoneticPr fontId="2" type="noConversion"/>
  </si>
  <si>
    <t>maintype_i</t>
    <phoneticPr fontId="2" type="noConversion"/>
  </si>
  <si>
    <t>grade_i</t>
    <phoneticPr fontId="2" type="noConversion"/>
  </si>
  <si>
    <t>name_c</t>
    <phoneticPr fontId="2" type="noConversion"/>
  </si>
  <si>
    <t>//아이템 번호</t>
    <phoneticPr fontId="2" type="noConversion"/>
  </si>
  <si>
    <t>itemid_i</t>
    <phoneticPr fontId="2" type="noConversion"/>
  </si>
  <si>
    <t>hp_i</t>
    <phoneticPr fontId="2" type="noConversion"/>
  </si>
  <si>
    <t>날이 휜 단검</t>
    <phoneticPr fontId="2" type="noConversion"/>
  </si>
  <si>
    <t>무거운 단검</t>
    <phoneticPr fontId="2" type="noConversion"/>
  </si>
  <si>
    <t>무두질용 단검</t>
    <phoneticPr fontId="2" type="noConversion"/>
  </si>
  <si>
    <t>민병대 석궁</t>
    <phoneticPr fontId="2" type="noConversion"/>
  </si>
  <si>
    <t>빛이 바래가는 지팡이</t>
    <phoneticPr fontId="2" type="noConversion"/>
  </si>
  <si>
    <t>무거운 철투구</t>
    <phoneticPr fontId="2" type="noConversion"/>
  </si>
  <si>
    <t>매듭없는 가죽 머리띠</t>
    <phoneticPr fontId="2" type="noConversion"/>
  </si>
  <si>
    <t>눈에 띄는 스카프</t>
    <phoneticPr fontId="2" type="noConversion"/>
  </si>
  <si>
    <t>견습 술사 리넨 모자</t>
    <phoneticPr fontId="2" type="noConversion"/>
  </si>
  <si>
    <t>견습 사제의 머리관</t>
    <phoneticPr fontId="2" type="noConversion"/>
  </si>
  <si>
    <t>갑갑한 구리 갑옷</t>
    <phoneticPr fontId="2" type="noConversion"/>
  </si>
  <si>
    <t>가벼운 가죽 상의</t>
    <phoneticPr fontId="2" type="noConversion"/>
  </si>
  <si>
    <t>견습술사 리넨 로브</t>
    <phoneticPr fontId="2" type="noConversion"/>
  </si>
  <si>
    <t>나뭇잎 줄기 상의</t>
    <phoneticPr fontId="2" type="noConversion"/>
  </si>
  <si>
    <t>나뭇잎 줄기 완드</t>
    <phoneticPr fontId="2" type="noConversion"/>
  </si>
  <si>
    <t>견습사제 리넨 로브</t>
    <phoneticPr fontId="2" type="noConversion"/>
  </si>
  <si>
    <t>날이 무뎌진 롱소드</t>
    <phoneticPr fontId="2" type="noConversion"/>
  </si>
  <si>
    <t>둔탁한 해머</t>
    <phoneticPr fontId="2" type="noConversion"/>
  </si>
  <si>
    <t>착용 부위</t>
    <phoneticPr fontId="2" type="noConversion"/>
  </si>
  <si>
    <t>equipclass_i</t>
    <phoneticPr fontId="2" type="noConversion"/>
  </si>
  <si>
    <t>착용 클래스</t>
    <phoneticPr fontId="2" type="noConversion"/>
  </si>
  <si>
    <t>uselevel_i</t>
    <phoneticPr fontId="2" type="noConversion"/>
  </si>
  <si>
    <t>이용 레벨</t>
    <phoneticPr fontId="2" type="noConversion"/>
  </si>
  <si>
    <t>equiparts_i</t>
    <phoneticPr fontId="2" type="noConversion"/>
  </si>
  <si>
    <t>드랍율</t>
    <phoneticPr fontId="2" type="noConversion"/>
  </si>
  <si>
    <t>Rate</t>
    <phoneticPr fontId="2" type="noConversion"/>
  </si>
  <si>
    <t>아이템 체력회복량</t>
    <phoneticPr fontId="2" type="noConversion"/>
  </si>
  <si>
    <t>HP Rate</t>
    <phoneticPr fontId="2" type="noConversion"/>
  </si>
  <si>
    <t>레벨</t>
    <phoneticPr fontId="2" type="noConversion"/>
  </si>
  <si>
    <t>이름</t>
    <phoneticPr fontId="2" type="noConversion"/>
  </si>
  <si>
    <t>크기</t>
    <phoneticPr fontId="2" type="noConversion"/>
  </si>
  <si>
    <t>종족</t>
    <phoneticPr fontId="2" type="noConversion"/>
  </si>
  <si>
    <t>속성</t>
    <phoneticPr fontId="2" type="noConversion"/>
  </si>
  <si>
    <t>HP</t>
    <phoneticPr fontId="2" type="noConversion"/>
  </si>
  <si>
    <t>EXP</t>
    <phoneticPr fontId="2" type="noConversion"/>
  </si>
  <si>
    <t>정원 순찰자</t>
    <phoneticPr fontId="2" type="noConversion"/>
  </si>
  <si>
    <t>제롬</t>
    <phoneticPr fontId="2" type="noConversion"/>
  </si>
  <si>
    <t>패스트</t>
    <phoneticPr fontId="2" type="noConversion"/>
  </si>
  <si>
    <t>다크 로드</t>
    <phoneticPr fontId="2" type="noConversion"/>
  </si>
  <si>
    <t>헬 로드</t>
    <phoneticPr fontId="2" type="noConversion"/>
  </si>
  <si>
    <t>고블린</t>
    <phoneticPr fontId="2" type="noConversion"/>
  </si>
  <si>
    <t>여왕게</t>
    <phoneticPr fontId="2" type="noConversion"/>
  </si>
  <si>
    <t>구미호</t>
    <phoneticPr fontId="2" type="noConversion"/>
  </si>
  <si>
    <t>스키라바</t>
    <phoneticPr fontId="2" type="noConversion"/>
  </si>
  <si>
    <t>솔리다</t>
    <phoneticPr fontId="2" type="noConversion"/>
  </si>
  <si>
    <t>콘돌</t>
    <phoneticPr fontId="2" type="noConversion"/>
  </si>
  <si>
    <t>개미</t>
    <phoneticPr fontId="2" type="noConversion"/>
  </si>
  <si>
    <t>샌드맨</t>
    <phoneticPr fontId="2" type="noConversion"/>
  </si>
  <si>
    <t>단검 고블린</t>
    <phoneticPr fontId="2" type="noConversion"/>
  </si>
  <si>
    <t>멀록</t>
    <phoneticPr fontId="2" type="noConversion"/>
  </si>
  <si>
    <t>중형</t>
    <phoneticPr fontId="2" type="noConversion"/>
  </si>
  <si>
    <t>소형</t>
    <phoneticPr fontId="2" type="noConversion"/>
  </si>
  <si>
    <t>대형</t>
    <phoneticPr fontId="2" type="noConversion"/>
  </si>
  <si>
    <t>중형</t>
    <phoneticPr fontId="2" type="noConversion"/>
  </si>
  <si>
    <t>천사</t>
    <phoneticPr fontId="2" type="noConversion"/>
  </si>
  <si>
    <t>인간</t>
    <phoneticPr fontId="2" type="noConversion"/>
  </si>
  <si>
    <t>악마</t>
    <phoneticPr fontId="2" type="noConversion"/>
  </si>
  <si>
    <t>동물</t>
    <phoneticPr fontId="2" type="noConversion"/>
  </si>
  <si>
    <t>곤충</t>
    <phoneticPr fontId="2" type="noConversion"/>
  </si>
  <si>
    <t>무</t>
    <phoneticPr fontId="2" type="noConversion"/>
  </si>
  <si>
    <t>화</t>
    <phoneticPr fontId="2" type="noConversion"/>
  </si>
  <si>
    <t>암</t>
    <phoneticPr fontId="2" type="noConversion"/>
  </si>
  <si>
    <t>사</t>
    <phoneticPr fontId="2" type="noConversion"/>
  </si>
  <si>
    <t>풍</t>
    <phoneticPr fontId="2" type="noConversion"/>
  </si>
  <si>
    <t>수</t>
    <phoneticPr fontId="2" type="noConversion"/>
  </si>
  <si>
    <t>지</t>
    <phoneticPr fontId="2" type="noConversion"/>
  </si>
  <si>
    <t>화</t>
    <phoneticPr fontId="2" type="noConversion"/>
  </si>
  <si>
    <t>염</t>
    <phoneticPr fontId="2" type="noConversion"/>
  </si>
  <si>
    <t>지</t>
    <phoneticPr fontId="2" type="noConversion"/>
  </si>
  <si>
    <t>풍</t>
    <phoneticPr fontId="2" type="noConversion"/>
  </si>
  <si>
    <t>무</t>
    <phoneticPr fontId="2" type="noConversion"/>
  </si>
  <si>
    <t>식물</t>
    <phoneticPr fontId="2" type="noConversion"/>
  </si>
  <si>
    <t>만드라고</t>
    <phoneticPr fontId="2" type="noConversion"/>
  </si>
  <si>
    <t>None</t>
    <phoneticPr fontId="2" type="noConversion"/>
  </si>
  <si>
    <t>상성 능력</t>
    <phoneticPr fontId="2" type="noConversion"/>
  </si>
  <si>
    <t>sumif</t>
    <phoneticPr fontId="2" type="noConversion"/>
  </si>
  <si>
    <t>sum</t>
    <phoneticPr fontId="2" type="noConversion"/>
  </si>
  <si>
    <t>int</t>
    <phoneticPr fontId="2" type="noConversion"/>
  </si>
  <si>
    <t>abs</t>
    <phoneticPr fontId="2" type="noConversion"/>
  </si>
  <si>
    <t xml:space="preserve">다 곱함? </t>
    <phoneticPr fontId="2" type="noConversion"/>
  </si>
  <si>
    <t>조건만 썸 함</t>
    <phoneticPr fontId="2" type="noConversion"/>
  </si>
  <si>
    <t xml:space="preserve">정수화 </t>
    <phoneticPr fontId="2" type="noConversion"/>
  </si>
  <si>
    <t xml:space="preserve">절대화 </t>
    <phoneticPr fontId="2" type="noConversion"/>
  </si>
  <si>
    <t>round</t>
    <phoneticPr fontId="2" type="noConversion"/>
  </si>
  <si>
    <t>반올림</t>
    <phoneticPr fontId="2" type="noConversion"/>
  </si>
  <si>
    <t>*업 올림</t>
    <phoneticPr fontId="2" type="noConversion"/>
  </si>
  <si>
    <t>*다운 내림</t>
    <phoneticPr fontId="2" type="noConversion"/>
  </si>
  <si>
    <t>average</t>
    <phoneticPr fontId="2" type="noConversion"/>
  </si>
  <si>
    <t>평균</t>
    <phoneticPr fontId="2" type="noConversion"/>
  </si>
  <si>
    <t>MAX/MIN</t>
    <phoneticPr fontId="2" type="noConversion"/>
  </si>
  <si>
    <t>최대값/ 최소값</t>
    <phoneticPr fontId="2" type="noConversion"/>
  </si>
  <si>
    <t>RANK.AVE</t>
    <phoneticPr fontId="2" type="noConversion"/>
  </si>
  <si>
    <t xml:space="preserve">*.AVE </t>
    <phoneticPr fontId="2" type="noConversion"/>
  </si>
  <si>
    <t xml:space="preserve">평균을 내서 표서 </t>
    <phoneticPr fontId="2" type="noConversion"/>
  </si>
  <si>
    <t>*.EQ</t>
    <phoneticPr fontId="2" type="noConversion"/>
  </si>
  <si>
    <t>건너 뛰고 표시</t>
    <phoneticPr fontId="2" type="noConversion"/>
  </si>
  <si>
    <t>랭크(정열 방식 0  내림 1 올림</t>
    <phoneticPr fontId="2" type="noConversion"/>
  </si>
  <si>
    <t xml:space="preserve">만약 오류가 난다면 F4로 절댓값 주기 </t>
    <phoneticPr fontId="2" type="noConversion"/>
  </si>
  <si>
    <t>COUNT</t>
    <phoneticPr fontId="2" type="noConversion"/>
  </si>
  <si>
    <t xml:space="preserve">인수갯수 </t>
    <phoneticPr fontId="2" type="noConversion"/>
  </si>
  <si>
    <t>COUNTIF</t>
    <phoneticPr fontId="2" type="noConversion"/>
  </si>
  <si>
    <t>범위, "조건"</t>
    <phoneticPr fontId="2" type="noConversion"/>
  </si>
  <si>
    <t>제롬</t>
  </si>
  <si>
    <t>크기</t>
    <phoneticPr fontId="2" type="noConversion"/>
  </si>
  <si>
    <t>종족</t>
    <phoneticPr fontId="2" type="noConversion"/>
  </si>
  <si>
    <t>속성</t>
    <phoneticPr fontId="2" type="noConversion"/>
  </si>
  <si>
    <t>HP</t>
    <phoneticPr fontId="2" type="noConversion"/>
  </si>
  <si>
    <t>만드라고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</si>
</sst>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b/>
      <sz val="9"/>
      <color indexed="81"/>
      <name val="맑은 고딕"/>
      <family val="2"/>
    </font>
    <font>
      <sz val="9"/>
      <color indexed="8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</cellXfs>
  <cellStyles count="8">
    <cellStyle name="표준" xfId="0" builtinId="0"/>
    <cellStyle name="표준 2" xfId="1"/>
    <cellStyle name="표준 2 2" xfId="3"/>
    <cellStyle name="표준 2 2 2" xfId="5"/>
    <cellStyle name="표준 2 2 3" xfId="7"/>
    <cellStyle name="표준 3" xfId="2"/>
    <cellStyle name="표준 4" xfId="4"/>
    <cellStyle name="표준 5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4" sqref="A34"/>
    </sheetView>
  </sheetViews>
  <sheetFormatPr defaultColWidth="12.625" defaultRowHeight="12" x14ac:dyDescent="0.3"/>
  <cols>
    <col min="1" max="1" width="10.875" style="4" customWidth="1"/>
    <col min="2" max="2" width="27.75" style="1" customWidth="1"/>
    <col min="3" max="3" width="10.75" style="1" customWidth="1"/>
    <col min="4" max="4" width="9.25" style="1" customWidth="1"/>
    <col min="5" max="5" width="8.125" style="1" customWidth="1"/>
    <col min="6" max="6" width="9.75" style="1" customWidth="1"/>
    <col min="7" max="7" width="9.25" style="1" customWidth="1"/>
    <col min="8" max="8" width="7.625" style="1" customWidth="1"/>
    <col min="9" max="9" width="14.375" style="1" customWidth="1"/>
    <col min="10" max="10" width="14" style="1" customWidth="1"/>
    <col min="11" max="12" width="13.875" style="1" customWidth="1"/>
    <col min="13" max="20" width="8" style="1" customWidth="1"/>
    <col min="21" max="24" width="8.875" style="1" customWidth="1"/>
    <col min="25" max="25" width="32.5" style="1" customWidth="1"/>
    <col min="26" max="16384" width="12.625" style="1"/>
  </cols>
  <sheetData>
    <row r="1" spans="1:14" x14ac:dyDescent="0.3">
      <c r="A1" s="4" t="s">
        <v>7</v>
      </c>
      <c r="B1" s="1" t="s">
        <v>0</v>
      </c>
      <c r="C1" s="1" t="s">
        <v>1</v>
      </c>
      <c r="D1" s="1" t="s">
        <v>2</v>
      </c>
      <c r="E1" s="1" t="s">
        <v>28</v>
      </c>
      <c r="F1" s="1" t="s">
        <v>30</v>
      </c>
      <c r="G1" s="1" t="s">
        <v>32</v>
      </c>
      <c r="H1" s="1" t="s">
        <v>3</v>
      </c>
      <c r="I1" s="1" t="s">
        <v>34</v>
      </c>
      <c r="K1" s="1" t="s">
        <v>36</v>
      </c>
    </row>
    <row r="2" spans="1:14" s="2" customFormat="1" x14ac:dyDescent="0.3">
      <c r="A2" s="5" t="s">
        <v>8</v>
      </c>
      <c r="B2" s="2" t="s">
        <v>6</v>
      </c>
      <c r="C2" s="2" t="s">
        <v>4</v>
      </c>
      <c r="D2" s="2" t="s">
        <v>5</v>
      </c>
      <c r="E2" s="2" t="s">
        <v>33</v>
      </c>
      <c r="F2" s="2" t="s">
        <v>29</v>
      </c>
      <c r="G2" s="2" t="s">
        <v>31</v>
      </c>
      <c r="H2" s="2" t="s">
        <v>9</v>
      </c>
      <c r="I2" s="2" t="s">
        <v>35</v>
      </c>
      <c r="J2" s="2" t="s">
        <v>35</v>
      </c>
      <c r="K2" s="2" t="s">
        <v>37</v>
      </c>
    </row>
    <row r="3" spans="1:14" s="3" customFormat="1" x14ac:dyDescent="0.3">
      <c r="A3" s="6">
        <v>1</v>
      </c>
      <c r="B3" s="3" t="s">
        <v>27</v>
      </c>
      <c r="C3" s="3">
        <v>1</v>
      </c>
      <c r="D3" s="3">
        <v>1</v>
      </c>
      <c r="E3" s="7">
        <v>1</v>
      </c>
      <c r="F3" s="3">
        <v>0</v>
      </c>
      <c r="G3" s="3">
        <v>1</v>
      </c>
      <c r="H3" s="3">
        <v>100</v>
      </c>
      <c r="I3" s="3">
        <v>0.30078339300000001</v>
      </c>
      <c r="J3" s="3">
        <f>ROUND(I3:I20,3)</f>
        <v>0.30099999999999999</v>
      </c>
      <c r="K3" s="3">
        <v>-75.438000000000002</v>
      </c>
      <c r="L3" s="3">
        <f>ABS(K3:K20)</f>
        <v>75.438000000000002</v>
      </c>
      <c r="M3" s="3">
        <f>INT(K3:K20)</f>
        <v>-76</v>
      </c>
      <c r="N3" s="3">
        <f>ABS(M3:M20)</f>
        <v>76</v>
      </c>
    </row>
    <row r="4" spans="1:14" x14ac:dyDescent="0.3">
      <c r="A4" s="4">
        <v>2</v>
      </c>
      <c r="B4" s="1" t="s">
        <v>26</v>
      </c>
      <c r="C4" s="3">
        <v>1</v>
      </c>
      <c r="D4" s="3">
        <v>1</v>
      </c>
      <c r="E4" s="7">
        <v>1</v>
      </c>
      <c r="F4" s="3">
        <v>0</v>
      </c>
      <c r="G4" s="3">
        <v>1</v>
      </c>
      <c r="H4" s="3">
        <v>0</v>
      </c>
      <c r="I4" s="3">
        <v>0.32378339299999997</v>
      </c>
      <c r="J4" s="3">
        <f t="shared" ref="J4:J20" si="0">ROUND(I4:I21,3)</f>
        <v>0.32400000000000001</v>
      </c>
      <c r="K4" s="1">
        <v>76.350999999999999</v>
      </c>
      <c r="L4" s="3">
        <f t="shared" ref="L4:L20" si="1">ABS(K4:K21)</f>
        <v>76.350999999999999</v>
      </c>
      <c r="M4" s="3">
        <f t="shared" ref="M4:M20" si="2">INT(K4:K21)</f>
        <v>76</v>
      </c>
      <c r="N4" s="3">
        <f t="shared" ref="N4:N20" si="3">ABS(M4:M21)</f>
        <v>76</v>
      </c>
    </row>
    <row r="5" spans="1:14" x14ac:dyDescent="0.3">
      <c r="A5" s="4">
        <v>3</v>
      </c>
      <c r="B5" s="1" t="s">
        <v>10</v>
      </c>
      <c r="C5" s="3">
        <v>1</v>
      </c>
      <c r="D5" s="3">
        <v>1</v>
      </c>
      <c r="E5" s="7">
        <v>2</v>
      </c>
      <c r="F5" s="3">
        <v>0</v>
      </c>
      <c r="G5" s="3">
        <v>1</v>
      </c>
      <c r="H5" s="3">
        <v>0</v>
      </c>
      <c r="I5" s="3">
        <v>0.40780339300000001</v>
      </c>
      <c r="J5" s="3">
        <f t="shared" si="0"/>
        <v>0.40799999999999997</v>
      </c>
      <c r="K5" s="1">
        <v>63.784999999999997</v>
      </c>
      <c r="L5" s="3">
        <f t="shared" si="1"/>
        <v>63.784999999999997</v>
      </c>
      <c r="M5" s="3">
        <f t="shared" si="2"/>
        <v>63</v>
      </c>
      <c r="N5" s="3">
        <f t="shared" si="3"/>
        <v>63</v>
      </c>
    </row>
    <row r="6" spans="1:14" x14ac:dyDescent="0.3">
      <c r="A6" s="4">
        <v>4</v>
      </c>
      <c r="B6" s="1" t="s">
        <v>11</v>
      </c>
      <c r="C6" s="3">
        <v>1</v>
      </c>
      <c r="D6" s="3">
        <v>1</v>
      </c>
      <c r="E6" s="7">
        <v>1</v>
      </c>
      <c r="F6" s="3">
        <v>0</v>
      </c>
      <c r="G6" s="3">
        <v>1</v>
      </c>
      <c r="H6" s="3">
        <v>0</v>
      </c>
      <c r="I6" s="3">
        <v>0.32378339299999997</v>
      </c>
      <c r="J6" s="3">
        <f t="shared" si="0"/>
        <v>0.32400000000000001</v>
      </c>
      <c r="K6" s="1">
        <v>85.923000000000002</v>
      </c>
      <c r="L6" s="3">
        <f t="shared" si="1"/>
        <v>85.923000000000002</v>
      </c>
      <c r="M6" s="3">
        <f t="shared" si="2"/>
        <v>85</v>
      </c>
      <c r="N6" s="3">
        <f t="shared" si="3"/>
        <v>85</v>
      </c>
    </row>
    <row r="7" spans="1:14" x14ac:dyDescent="0.3">
      <c r="A7" s="4">
        <v>5</v>
      </c>
      <c r="B7" s="1" t="s">
        <v>12</v>
      </c>
      <c r="C7" s="3">
        <v>1</v>
      </c>
      <c r="D7" s="3">
        <v>1</v>
      </c>
      <c r="E7" s="7">
        <v>2</v>
      </c>
      <c r="F7" s="3">
        <v>0</v>
      </c>
      <c r="G7" s="3">
        <v>1</v>
      </c>
      <c r="H7" s="3">
        <v>0</v>
      </c>
      <c r="I7" s="3">
        <v>0.30078339300000001</v>
      </c>
      <c r="J7" s="3">
        <f t="shared" si="0"/>
        <v>0.30099999999999999</v>
      </c>
      <c r="K7" s="1">
        <v>84.259</v>
      </c>
      <c r="L7" s="3">
        <f t="shared" si="1"/>
        <v>84.259</v>
      </c>
      <c r="M7" s="3">
        <f t="shared" si="2"/>
        <v>84</v>
      </c>
      <c r="N7" s="3">
        <f t="shared" si="3"/>
        <v>84</v>
      </c>
    </row>
    <row r="8" spans="1:14" x14ac:dyDescent="0.3">
      <c r="A8" s="4">
        <v>6</v>
      </c>
      <c r="B8" s="1" t="s">
        <v>13</v>
      </c>
      <c r="C8" s="3">
        <v>1</v>
      </c>
      <c r="D8" s="3">
        <v>1</v>
      </c>
      <c r="E8" s="7">
        <v>1</v>
      </c>
      <c r="F8" s="3">
        <v>0</v>
      </c>
      <c r="G8" s="3">
        <v>1</v>
      </c>
      <c r="H8" s="3">
        <v>0</v>
      </c>
      <c r="I8" s="1">
        <v>0.99469595499999997</v>
      </c>
      <c r="J8" s="3">
        <f t="shared" si="0"/>
        <v>0.995</v>
      </c>
      <c r="K8" s="1">
        <v>-80.751999999999995</v>
      </c>
      <c r="L8" s="3">
        <f t="shared" si="1"/>
        <v>80.751999999999995</v>
      </c>
      <c r="M8" s="3">
        <f t="shared" si="2"/>
        <v>-81</v>
      </c>
      <c r="N8" s="3">
        <f t="shared" si="3"/>
        <v>81</v>
      </c>
    </row>
    <row r="9" spans="1:14" x14ac:dyDescent="0.3">
      <c r="A9" s="4">
        <v>7</v>
      </c>
      <c r="B9" s="1" t="s">
        <v>24</v>
      </c>
      <c r="C9" s="3">
        <v>1</v>
      </c>
      <c r="D9" s="3">
        <v>1</v>
      </c>
      <c r="E9" s="7">
        <v>2</v>
      </c>
      <c r="F9" s="3">
        <v>0</v>
      </c>
      <c r="G9" s="3">
        <v>1</v>
      </c>
      <c r="H9" s="3">
        <v>0</v>
      </c>
      <c r="I9" s="1">
        <v>0.244176318</v>
      </c>
      <c r="J9" s="3">
        <f t="shared" si="0"/>
        <v>0.24399999999999999</v>
      </c>
      <c r="K9" s="1">
        <v>45.645000000000003</v>
      </c>
      <c r="L9" s="3">
        <f t="shared" si="1"/>
        <v>45.645000000000003</v>
      </c>
      <c r="M9" s="3">
        <f t="shared" si="2"/>
        <v>45</v>
      </c>
      <c r="N9" s="3">
        <f t="shared" si="3"/>
        <v>45</v>
      </c>
    </row>
    <row r="10" spans="1:14" x14ac:dyDescent="0.3">
      <c r="A10" s="4">
        <v>8</v>
      </c>
      <c r="B10" s="1" t="s">
        <v>14</v>
      </c>
      <c r="C10" s="3">
        <v>1</v>
      </c>
      <c r="D10" s="3">
        <v>1</v>
      </c>
      <c r="E10" s="7">
        <v>1</v>
      </c>
      <c r="F10" s="3">
        <v>0</v>
      </c>
      <c r="G10" s="3">
        <v>1</v>
      </c>
      <c r="H10" s="3">
        <v>0</v>
      </c>
      <c r="I10" s="1">
        <v>0.75139545600000002</v>
      </c>
      <c r="J10" s="3">
        <f t="shared" si="0"/>
        <v>0.751</v>
      </c>
      <c r="K10" s="1">
        <v>11.871</v>
      </c>
      <c r="L10" s="3">
        <f t="shared" si="1"/>
        <v>11.871</v>
      </c>
      <c r="M10" s="3">
        <f t="shared" si="2"/>
        <v>11</v>
      </c>
      <c r="N10" s="3">
        <f t="shared" si="3"/>
        <v>11</v>
      </c>
    </row>
    <row r="11" spans="1:14" x14ac:dyDescent="0.3">
      <c r="A11" s="4">
        <v>9</v>
      </c>
      <c r="B11" s="1" t="s">
        <v>15</v>
      </c>
      <c r="C11" s="3">
        <v>1</v>
      </c>
      <c r="D11" s="3">
        <v>1</v>
      </c>
      <c r="E11" s="7">
        <v>3</v>
      </c>
      <c r="F11" s="3">
        <v>0</v>
      </c>
      <c r="G11" s="3">
        <v>1</v>
      </c>
      <c r="H11" s="3">
        <v>110</v>
      </c>
      <c r="I11" s="1">
        <v>0.22542082199999999</v>
      </c>
      <c r="J11" s="3">
        <f t="shared" si="0"/>
        <v>0.22500000000000001</v>
      </c>
      <c r="K11" s="1">
        <v>-41.29</v>
      </c>
      <c r="L11" s="3">
        <f t="shared" si="1"/>
        <v>41.29</v>
      </c>
      <c r="M11" s="3">
        <f t="shared" si="2"/>
        <v>-42</v>
      </c>
      <c r="N11" s="3">
        <f t="shared" si="3"/>
        <v>42</v>
      </c>
    </row>
    <row r="12" spans="1:14" x14ac:dyDescent="0.3">
      <c r="A12" s="4">
        <v>10</v>
      </c>
      <c r="B12" s="1" t="s">
        <v>16</v>
      </c>
      <c r="C12" s="3">
        <v>1</v>
      </c>
      <c r="D12" s="3">
        <v>1</v>
      </c>
      <c r="E12" s="7">
        <v>3</v>
      </c>
      <c r="F12" s="3">
        <v>0</v>
      </c>
      <c r="G12" s="3">
        <v>1</v>
      </c>
      <c r="H12" s="3">
        <v>156</v>
      </c>
      <c r="I12" s="1">
        <v>0.74108566399999998</v>
      </c>
      <c r="J12" s="3">
        <f t="shared" si="0"/>
        <v>0.74099999999999999</v>
      </c>
      <c r="K12" s="1">
        <v>29.172999999999998</v>
      </c>
      <c r="L12" s="3">
        <f t="shared" si="1"/>
        <v>29.172999999999998</v>
      </c>
      <c r="M12" s="3">
        <f t="shared" si="2"/>
        <v>29</v>
      </c>
      <c r="N12" s="3">
        <f t="shared" si="3"/>
        <v>29</v>
      </c>
    </row>
    <row r="13" spans="1:14" x14ac:dyDescent="0.3">
      <c r="A13" s="4">
        <v>11</v>
      </c>
      <c r="B13" s="1" t="s">
        <v>17</v>
      </c>
      <c r="C13" s="3">
        <v>1</v>
      </c>
      <c r="D13" s="3">
        <v>1</v>
      </c>
      <c r="E13" s="7">
        <v>3</v>
      </c>
      <c r="F13" s="3">
        <v>0</v>
      </c>
      <c r="G13" s="3">
        <v>1</v>
      </c>
      <c r="H13" s="3">
        <v>150</v>
      </c>
      <c r="I13" s="1">
        <v>0.59610572500000003</v>
      </c>
      <c r="J13" s="3">
        <f t="shared" si="0"/>
        <v>0.59599999999999997</v>
      </c>
      <c r="K13" s="1">
        <v>45.645000000000003</v>
      </c>
      <c r="L13" s="3">
        <f t="shared" si="1"/>
        <v>45.645000000000003</v>
      </c>
      <c r="M13" s="3">
        <f t="shared" si="2"/>
        <v>45</v>
      </c>
      <c r="N13" s="3">
        <f t="shared" si="3"/>
        <v>45</v>
      </c>
    </row>
    <row r="14" spans="1:14" x14ac:dyDescent="0.3">
      <c r="A14" s="4">
        <v>12</v>
      </c>
      <c r="B14" s="1" t="s">
        <v>18</v>
      </c>
      <c r="C14" s="3">
        <v>1</v>
      </c>
      <c r="D14" s="3">
        <v>1</v>
      </c>
      <c r="E14" s="7">
        <v>3</v>
      </c>
      <c r="F14" s="3">
        <v>0</v>
      </c>
      <c r="G14" s="3">
        <v>1</v>
      </c>
      <c r="H14" s="3">
        <v>0</v>
      </c>
      <c r="I14" s="1">
        <v>0.99469595499999997</v>
      </c>
      <c r="J14" s="3">
        <f t="shared" si="0"/>
        <v>0.995</v>
      </c>
      <c r="K14" s="1">
        <v>89.968999999999994</v>
      </c>
      <c r="L14" s="3">
        <f t="shared" si="1"/>
        <v>89.968999999999994</v>
      </c>
      <c r="M14" s="3">
        <f t="shared" si="2"/>
        <v>89</v>
      </c>
      <c r="N14" s="3">
        <f t="shared" si="3"/>
        <v>89</v>
      </c>
    </row>
    <row r="15" spans="1:14" x14ac:dyDescent="0.3">
      <c r="A15" s="4">
        <v>13</v>
      </c>
      <c r="B15" s="1" t="s">
        <v>19</v>
      </c>
      <c r="C15" s="3">
        <v>1</v>
      </c>
      <c r="D15" s="3">
        <v>1</v>
      </c>
      <c r="E15" s="7">
        <v>3</v>
      </c>
      <c r="F15" s="3">
        <v>0</v>
      </c>
      <c r="G15" s="3">
        <v>1</v>
      </c>
      <c r="H15" s="3">
        <v>88</v>
      </c>
      <c r="I15" s="1">
        <v>0.244176318</v>
      </c>
      <c r="J15" s="3">
        <f t="shared" si="0"/>
        <v>0.24399999999999999</v>
      </c>
      <c r="K15" s="1">
        <v>-91.498999999999995</v>
      </c>
      <c r="L15" s="3">
        <f t="shared" si="1"/>
        <v>91.498999999999995</v>
      </c>
      <c r="M15" s="3">
        <f t="shared" si="2"/>
        <v>-92</v>
      </c>
      <c r="N15" s="3">
        <f t="shared" si="3"/>
        <v>92</v>
      </c>
    </row>
    <row r="16" spans="1:14" x14ac:dyDescent="0.3">
      <c r="A16" s="4">
        <v>14</v>
      </c>
      <c r="B16" s="1" t="s">
        <v>20</v>
      </c>
      <c r="C16" s="3">
        <v>1</v>
      </c>
      <c r="D16" s="3">
        <v>1</v>
      </c>
      <c r="E16" s="7">
        <v>4</v>
      </c>
      <c r="F16" s="3">
        <v>0</v>
      </c>
      <c r="G16" s="3">
        <v>1</v>
      </c>
      <c r="H16" s="3">
        <v>300</v>
      </c>
      <c r="I16" s="1">
        <v>0.74108566399999998</v>
      </c>
      <c r="J16" s="3">
        <f t="shared" si="0"/>
        <v>0.74099999999999999</v>
      </c>
      <c r="K16" s="1">
        <v>-99.396000000000001</v>
      </c>
      <c r="L16" s="3">
        <f t="shared" si="1"/>
        <v>99.396000000000001</v>
      </c>
      <c r="M16" s="3">
        <f t="shared" si="2"/>
        <v>-100</v>
      </c>
      <c r="N16" s="3">
        <f t="shared" si="3"/>
        <v>100</v>
      </c>
    </row>
    <row r="17" spans="1:14" x14ac:dyDescent="0.3">
      <c r="A17" s="4">
        <v>15</v>
      </c>
      <c r="B17" s="1" t="s">
        <v>21</v>
      </c>
      <c r="C17" s="3">
        <v>1</v>
      </c>
      <c r="D17" s="3">
        <v>1</v>
      </c>
      <c r="E17" s="7">
        <v>4</v>
      </c>
      <c r="F17" s="3">
        <v>0</v>
      </c>
      <c r="G17" s="3">
        <v>1</v>
      </c>
      <c r="H17" s="3">
        <v>200</v>
      </c>
      <c r="I17" s="1">
        <v>0.59610572500000003</v>
      </c>
      <c r="J17" s="3">
        <f t="shared" si="0"/>
        <v>0.59599999999999997</v>
      </c>
      <c r="K17" s="1">
        <v>99.325999999999993</v>
      </c>
      <c r="L17" s="3">
        <f t="shared" si="1"/>
        <v>99.325999999999993</v>
      </c>
      <c r="M17" s="3">
        <f t="shared" si="2"/>
        <v>99</v>
      </c>
      <c r="N17" s="3">
        <f t="shared" si="3"/>
        <v>99</v>
      </c>
    </row>
    <row r="18" spans="1:14" x14ac:dyDescent="0.3">
      <c r="A18" s="4">
        <v>16</v>
      </c>
      <c r="B18" s="1" t="s">
        <v>22</v>
      </c>
      <c r="C18" s="3">
        <v>1</v>
      </c>
      <c r="D18" s="3">
        <v>1</v>
      </c>
      <c r="E18" s="7">
        <v>4</v>
      </c>
      <c r="F18" s="3">
        <v>0</v>
      </c>
      <c r="G18" s="3">
        <v>1</v>
      </c>
      <c r="H18" s="3">
        <v>65</v>
      </c>
      <c r="I18" s="3">
        <v>0.32378339299999997</v>
      </c>
      <c r="J18" s="3">
        <f t="shared" si="0"/>
        <v>0.32400000000000001</v>
      </c>
      <c r="K18" s="1">
        <v>65.653999999999996</v>
      </c>
      <c r="L18" s="3">
        <f t="shared" si="1"/>
        <v>65.653999999999996</v>
      </c>
      <c r="M18" s="3">
        <f t="shared" si="2"/>
        <v>65</v>
      </c>
      <c r="N18" s="3">
        <f t="shared" si="3"/>
        <v>65</v>
      </c>
    </row>
    <row r="19" spans="1:14" x14ac:dyDescent="0.3">
      <c r="A19" s="4">
        <v>17</v>
      </c>
      <c r="B19" s="1" t="s">
        <v>23</v>
      </c>
      <c r="C19" s="3">
        <v>1</v>
      </c>
      <c r="D19" s="3">
        <v>1</v>
      </c>
      <c r="E19" s="7">
        <v>4</v>
      </c>
      <c r="F19" s="3">
        <v>0</v>
      </c>
      <c r="G19" s="3">
        <v>1</v>
      </c>
      <c r="H19" s="3">
        <v>170</v>
      </c>
      <c r="I19" s="3">
        <v>0.40780339300000001</v>
      </c>
      <c r="J19" s="3">
        <f t="shared" si="0"/>
        <v>0.40799999999999997</v>
      </c>
      <c r="K19" s="1">
        <v>32.253999999999998</v>
      </c>
      <c r="L19" s="3">
        <f t="shared" si="1"/>
        <v>32.253999999999998</v>
      </c>
      <c r="M19" s="3">
        <f t="shared" si="2"/>
        <v>32</v>
      </c>
      <c r="N19" s="3">
        <f t="shared" si="3"/>
        <v>32</v>
      </c>
    </row>
    <row r="20" spans="1:14" x14ac:dyDescent="0.3">
      <c r="A20" s="4">
        <v>18</v>
      </c>
      <c r="B20" s="1" t="s">
        <v>25</v>
      </c>
      <c r="C20" s="3">
        <v>1</v>
      </c>
      <c r="D20" s="3">
        <v>1</v>
      </c>
      <c r="E20" s="7">
        <v>4</v>
      </c>
      <c r="F20" s="3">
        <v>0</v>
      </c>
      <c r="G20" s="3">
        <v>1</v>
      </c>
      <c r="H20" s="3">
        <v>109</v>
      </c>
      <c r="I20" s="3">
        <v>0.32378339299999997</v>
      </c>
      <c r="J20" s="3">
        <f t="shared" si="0"/>
        <v>0.32400000000000001</v>
      </c>
      <c r="K20" s="1">
        <v>36.695</v>
      </c>
      <c r="L20" s="3">
        <f t="shared" si="1"/>
        <v>36.695</v>
      </c>
      <c r="M20" s="3">
        <f t="shared" si="2"/>
        <v>36</v>
      </c>
      <c r="N20" s="3">
        <f t="shared" si="3"/>
        <v>36</v>
      </c>
    </row>
    <row r="21" spans="1:14" x14ac:dyDescent="0.3">
      <c r="E21" s="1">
        <f>SUMIF(E3:E20,3,H3:H20)</f>
        <v>504</v>
      </c>
      <c r="H21" s="1">
        <f>SUM(H3:H20)</f>
        <v>1448</v>
      </c>
    </row>
    <row r="22" spans="1:14" x14ac:dyDescent="0.3">
      <c r="A22" s="4" t="s">
        <v>86</v>
      </c>
      <c r="B22" s="1" t="s">
        <v>85</v>
      </c>
      <c r="C22" s="1" t="s">
        <v>87</v>
      </c>
      <c r="D22" s="1" t="s">
        <v>93</v>
      </c>
      <c r="E22" s="1" t="s">
        <v>88</v>
      </c>
      <c r="H22" s="1">
        <f>SUMIF(E3:E20,"&lt;=2",H3:H20)</f>
        <v>100</v>
      </c>
    </row>
    <row r="23" spans="1:14" x14ac:dyDescent="0.3">
      <c r="A23" s="4" t="s">
        <v>89</v>
      </c>
      <c r="B23" s="1" t="s">
        <v>90</v>
      </c>
      <c r="C23" s="1" t="s">
        <v>91</v>
      </c>
      <c r="D23" s="1" t="s">
        <v>94</v>
      </c>
      <c r="E23" s="1" t="s">
        <v>92</v>
      </c>
    </row>
    <row r="24" spans="1:14" x14ac:dyDescent="0.3">
      <c r="D24" s="1" t="s">
        <v>95</v>
      </c>
    </row>
    <row r="25" spans="1:14" x14ac:dyDescent="0.3">
      <c r="D25" s="1" t="s">
        <v>96</v>
      </c>
    </row>
    <row r="26" spans="1:14" x14ac:dyDescent="0.3">
      <c r="A26" s="4" t="s">
        <v>97</v>
      </c>
      <c r="B26" s="1" t="s">
        <v>99</v>
      </c>
      <c r="C26" s="1" t="s">
        <v>101</v>
      </c>
      <c r="D26" s="1" t="s">
        <v>107</v>
      </c>
      <c r="F26" s="1" t="s">
        <v>108</v>
      </c>
      <c r="G26" s="1" t="s">
        <v>110</v>
      </c>
    </row>
    <row r="27" spans="1:14" x14ac:dyDescent="0.3">
      <c r="A27" s="4" t="s">
        <v>98</v>
      </c>
      <c r="B27" s="1" t="s">
        <v>100</v>
      </c>
      <c r="C27" s="1" t="s">
        <v>106</v>
      </c>
      <c r="F27" s="1" t="s">
        <v>109</v>
      </c>
      <c r="G27" s="1" t="s">
        <v>111</v>
      </c>
    </row>
    <row r="28" spans="1:14" x14ac:dyDescent="0.3">
      <c r="C28" s="1" t="s">
        <v>102</v>
      </c>
      <c r="D28" s="1" t="s">
        <v>104</v>
      </c>
    </row>
    <row r="29" spans="1:14" x14ac:dyDescent="0.3">
      <c r="C29" s="1" t="s">
        <v>103</v>
      </c>
      <c r="D29" s="1" t="s">
        <v>105</v>
      </c>
    </row>
    <row r="30" spans="1:14" x14ac:dyDescent="0.3">
      <c r="C30" s="1">
        <v>1</v>
      </c>
      <c r="D30" s="1">
        <v>1</v>
      </c>
    </row>
    <row r="31" spans="1:14" x14ac:dyDescent="0.3">
      <c r="C31" s="1">
        <v>1.5</v>
      </c>
      <c r="D31" s="1">
        <v>2</v>
      </c>
    </row>
    <row r="32" spans="1:14" x14ac:dyDescent="0.3">
      <c r="C32" s="1">
        <v>1.5</v>
      </c>
      <c r="D32" s="1">
        <v>2</v>
      </c>
    </row>
    <row r="33" spans="3:4" x14ac:dyDescent="0.3">
      <c r="C33" s="1">
        <v>4</v>
      </c>
      <c r="D33" s="1">
        <v>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53" sqref="A53"/>
    </sheetView>
  </sheetViews>
  <sheetFormatPr defaultColWidth="9" defaultRowHeight="12" x14ac:dyDescent="0.2"/>
  <cols>
    <col min="1" max="1" width="9" style="8"/>
    <col min="2" max="3" width="11.75" style="8" customWidth="1"/>
    <col min="4" max="6" width="9" style="8"/>
    <col min="7" max="7" width="10.5" style="8" bestFit="1" customWidth="1"/>
    <col min="8" max="16384" width="9" style="8"/>
  </cols>
  <sheetData>
    <row r="1" spans="1:9" ht="12.75" thickBot="1" x14ac:dyDescent="0.25">
      <c r="A1" s="9" t="s">
        <v>38</v>
      </c>
      <c r="B1" s="10" t="s">
        <v>39</v>
      </c>
      <c r="C1" s="10" t="s">
        <v>84</v>
      </c>
      <c r="D1" s="10" t="s">
        <v>40</v>
      </c>
      <c r="E1" s="10" t="s">
        <v>41</v>
      </c>
      <c r="F1" s="10" t="s">
        <v>42</v>
      </c>
      <c r="G1" s="10" t="s">
        <v>43</v>
      </c>
      <c r="H1" s="11" t="s">
        <v>44</v>
      </c>
    </row>
    <row r="2" spans="1:9" x14ac:dyDescent="0.2">
      <c r="A2" s="8">
        <v>81</v>
      </c>
      <c r="B2" s="8" t="s">
        <v>45</v>
      </c>
      <c r="C2" s="12">
        <v>30504</v>
      </c>
      <c r="D2" s="8" t="s">
        <v>60</v>
      </c>
      <c r="E2" s="8" t="s">
        <v>64</v>
      </c>
      <c r="F2" s="8" t="s">
        <v>69</v>
      </c>
      <c r="G2" s="8">
        <v>30000</v>
      </c>
      <c r="H2" s="8">
        <f>INT(G2/13)</f>
        <v>2307</v>
      </c>
      <c r="I2" s="8">
        <f>_xlfn.RANK.EQ(G2,$G$2:$G$17,0)</f>
        <v>5</v>
      </c>
    </row>
    <row r="3" spans="1:9" x14ac:dyDescent="0.2">
      <c r="A3" s="8">
        <v>70</v>
      </c>
      <c r="B3" s="8" t="s">
        <v>46</v>
      </c>
      <c r="C3" s="12" t="s">
        <v>83</v>
      </c>
      <c r="D3" s="8" t="s">
        <v>61</v>
      </c>
      <c r="E3" s="8" t="s">
        <v>65</v>
      </c>
      <c r="F3" s="8" t="s">
        <v>70</v>
      </c>
      <c r="G3" s="8">
        <v>2687</v>
      </c>
      <c r="H3" s="8">
        <f t="shared" ref="H3:H17" si="0">INT(G3/13)</f>
        <v>206</v>
      </c>
      <c r="I3" s="8">
        <f>_xlfn.RANK.EQ(G3,$G$2:G18,0)</f>
        <v>13</v>
      </c>
    </row>
    <row r="4" spans="1:9" x14ac:dyDescent="0.2">
      <c r="A4" s="8">
        <v>89</v>
      </c>
      <c r="B4" s="8" t="s">
        <v>47</v>
      </c>
      <c r="C4" s="12">
        <v>5180</v>
      </c>
      <c r="D4" s="8" t="s">
        <v>60</v>
      </c>
      <c r="E4" s="8" t="s">
        <v>66</v>
      </c>
      <c r="F4" s="8" t="s">
        <v>71</v>
      </c>
      <c r="G4" s="8">
        <v>5747</v>
      </c>
      <c r="H4" s="8">
        <f t="shared" si="0"/>
        <v>442</v>
      </c>
      <c r="I4" s="8">
        <f>_xlfn.RANK.EQ(G4,$G$2:G19,0)</f>
        <v>9</v>
      </c>
    </row>
    <row r="5" spans="1:9" x14ac:dyDescent="0.2">
      <c r="A5" s="8">
        <v>96</v>
      </c>
      <c r="B5" s="8" t="s">
        <v>48</v>
      </c>
      <c r="C5" s="12">
        <v>19855</v>
      </c>
      <c r="D5" s="8" t="s">
        <v>62</v>
      </c>
      <c r="E5" s="8" t="s">
        <v>66</v>
      </c>
      <c r="F5" s="8" t="s">
        <v>72</v>
      </c>
      <c r="G5" s="8">
        <v>111512</v>
      </c>
      <c r="H5" s="8">
        <f t="shared" si="0"/>
        <v>8577</v>
      </c>
      <c r="I5" s="8">
        <f>_xlfn.RANK.EQ(G5,$G$2:G20,0)</f>
        <v>4</v>
      </c>
    </row>
    <row r="6" spans="1:9" x14ac:dyDescent="0.2">
      <c r="A6" s="8">
        <v>121</v>
      </c>
      <c r="B6" s="8" t="s">
        <v>49</v>
      </c>
      <c r="C6" s="12" t="s">
        <v>83</v>
      </c>
      <c r="D6" s="8" t="s">
        <v>62</v>
      </c>
      <c r="E6" s="8" t="s">
        <v>66</v>
      </c>
      <c r="F6" s="8" t="s">
        <v>69</v>
      </c>
      <c r="G6" s="8">
        <v>1542541</v>
      </c>
      <c r="H6" s="8">
        <f t="shared" si="0"/>
        <v>118657</v>
      </c>
      <c r="I6" s="8">
        <f>_xlfn.RANK.EQ(G6,$G$2:G21,0)</f>
        <v>2</v>
      </c>
    </row>
    <row r="7" spans="1:9" x14ac:dyDescent="0.2">
      <c r="A7" s="8">
        <v>25</v>
      </c>
      <c r="B7" s="8" t="s">
        <v>50</v>
      </c>
      <c r="C7" s="12" t="s">
        <v>83</v>
      </c>
      <c r="D7" s="8" t="s">
        <v>61</v>
      </c>
      <c r="E7" s="8" t="s">
        <v>67</v>
      </c>
      <c r="F7" s="8" t="s">
        <v>73</v>
      </c>
      <c r="G7" s="8">
        <v>2105</v>
      </c>
      <c r="H7" s="8">
        <f t="shared" si="0"/>
        <v>161</v>
      </c>
      <c r="I7" s="8">
        <f>_xlfn.RANK.EQ(G7,$G$2:G22,0)</f>
        <v>16</v>
      </c>
    </row>
    <row r="8" spans="1:9" x14ac:dyDescent="0.2">
      <c r="A8" s="8">
        <v>43</v>
      </c>
      <c r="B8" s="8" t="s">
        <v>51</v>
      </c>
      <c r="C8" s="12" t="s">
        <v>83</v>
      </c>
      <c r="D8" s="8" t="s">
        <v>60</v>
      </c>
      <c r="E8" s="8" t="s">
        <v>67</v>
      </c>
      <c r="F8" s="8" t="s">
        <v>74</v>
      </c>
      <c r="G8" s="8">
        <v>5474</v>
      </c>
      <c r="H8" s="8">
        <f t="shared" si="0"/>
        <v>421</v>
      </c>
      <c r="I8" s="8">
        <f>_xlfn.RANK.EQ(G8,$G$2:G23,0)</f>
        <v>10</v>
      </c>
    </row>
    <row r="9" spans="1:9" x14ac:dyDescent="0.2">
      <c r="A9" s="8">
        <v>140</v>
      </c>
      <c r="B9" s="8" t="s">
        <v>52</v>
      </c>
      <c r="C9" s="12" t="s">
        <v>83</v>
      </c>
      <c r="D9" s="8" t="s">
        <v>60</v>
      </c>
      <c r="E9" s="8" t="s">
        <v>67</v>
      </c>
      <c r="F9" s="8" t="s">
        <v>75</v>
      </c>
      <c r="G9" s="8">
        <v>6781</v>
      </c>
      <c r="H9" s="8">
        <f t="shared" si="0"/>
        <v>521</v>
      </c>
      <c r="I9" s="8">
        <f>_xlfn.RANK.EQ(G9,$G$2:G24,0)</f>
        <v>8</v>
      </c>
    </row>
    <row r="10" spans="1:9" x14ac:dyDescent="0.2">
      <c r="A10" s="8">
        <v>72</v>
      </c>
      <c r="B10" s="8" t="s">
        <v>53</v>
      </c>
      <c r="C10" s="12">
        <v>61462</v>
      </c>
      <c r="D10" s="8" t="s">
        <v>62</v>
      </c>
      <c r="E10" s="8" t="s">
        <v>67</v>
      </c>
      <c r="F10" s="8" t="s">
        <v>76</v>
      </c>
      <c r="G10" s="8">
        <v>57132</v>
      </c>
      <c r="H10" s="8">
        <f t="shared" si="0"/>
        <v>4394</v>
      </c>
      <c r="I10" s="8">
        <f>_xlfn.RANK.EQ(G10,$G$2:G25,0)</f>
        <v>5</v>
      </c>
    </row>
    <row r="11" spans="1:9" x14ac:dyDescent="0.2">
      <c r="A11" s="8">
        <v>133</v>
      </c>
      <c r="B11" s="8" t="s">
        <v>54</v>
      </c>
      <c r="C11" s="12">
        <v>78857</v>
      </c>
      <c r="D11" s="8" t="s">
        <v>60</v>
      </c>
      <c r="E11" s="8" t="s">
        <v>67</v>
      </c>
      <c r="F11" s="8" t="s">
        <v>77</v>
      </c>
      <c r="G11" s="8">
        <v>55911</v>
      </c>
      <c r="H11" s="8">
        <f t="shared" si="0"/>
        <v>4300</v>
      </c>
      <c r="I11" s="8">
        <f>_xlfn.RANK.EQ(G11,$G$2:G26,0)</f>
        <v>6</v>
      </c>
    </row>
    <row r="12" spans="1:9" x14ac:dyDescent="0.2">
      <c r="A12" s="8">
        <v>92</v>
      </c>
      <c r="B12" s="8" t="s">
        <v>55</v>
      </c>
      <c r="C12" s="12">
        <v>19706</v>
      </c>
      <c r="D12" s="8" t="s">
        <v>62</v>
      </c>
      <c r="E12" s="8" t="s">
        <v>67</v>
      </c>
      <c r="F12" s="8" t="s">
        <v>78</v>
      </c>
      <c r="G12" s="8">
        <v>2350</v>
      </c>
      <c r="H12" s="8">
        <f t="shared" si="0"/>
        <v>180</v>
      </c>
      <c r="I12" s="8">
        <f>_xlfn.RANK.EQ(G12,$G$2:G27,0)</f>
        <v>15</v>
      </c>
    </row>
    <row r="13" spans="1:9" x14ac:dyDescent="0.2">
      <c r="A13" s="8">
        <v>41</v>
      </c>
      <c r="B13" s="8" t="s">
        <v>56</v>
      </c>
      <c r="C13" s="12">
        <v>5284</v>
      </c>
      <c r="D13" s="8" t="s">
        <v>61</v>
      </c>
      <c r="E13" s="8" t="s">
        <v>68</v>
      </c>
      <c r="F13" s="8" t="s">
        <v>69</v>
      </c>
      <c r="G13" s="8">
        <v>1254</v>
      </c>
      <c r="H13" s="8">
        <f t="shared" si="0"/>
        <v>96</v>
      </c>
      <c r="I13" s="8">
        <f>_xlfn.RANK.EQ(G13,$G$2:G28,0)</f>
        <v>18</v>
      </c>
    </row>
    <row r="14" spans="1:9" x14ac:dyDescent="0.2">
      <c r="A14" s="8">
        <v>12</v>
      </c>
      <c r="B14" s="8" t="s">
        <v>57</v>
      </c>
      <c r="C14" s="12">
        <v>75468</v>
      </c>
      <c r="D14" s="8" t="s">
        <v>60</v>
      </c>
      <c r="E14" s="8" t="s">
        <v>65</v>
      </c>
      <c r="F14" s="8" t="s">
        <v>79</v>
      </c>
      <c r="G14" s="8">
        <v>3000</v>
      </c>
      <c r="H14" s="8">
        <f t="shared" si="0"/>
        <v>230</v>
      </c>
      <c r="I14" s="8">
        <f>_xlfn.RANK.EQ(G14,$G$2:G29,0)</f>
        <v>13</v>
      </c>
    </row>
    <row r="15" spans="1:9" x14ac:dyDescent="0.2">
      <c r="A15" s="8">
        <v>28</v>
      </c>
      <c r="B15" s="8" t="s">
        <v>58</v>
      </c>
      <c r="C15" s="12" t="s">
        <v>83</v>
      </c>
      <c r="D15" s="8" t="s">
        <v>63</v>
      </c>
      <c r="E15" s="8" t="s">
        <v>67</v>
      </c>
      <c r="F15" s="8" t="s">
        <v>80</v>
      </c>
      <c r="G15" s="8">
        <v>5105</v>
      </c>
      <c r="H15" s="8">
        <f t="shared" si="0"/>
        <v>392</v>
      </c>
      <c r="I15" s="8">
        <f>_xlfn.RANK.EQ(G15,$G$2:G30,0)</f>
        <v>11</v>
      </c>
    </row>
    <row r="16" spans="1:9" x14ac:dyDescent="0.2">
      <c r="A16" s="8">
        <v>61</v>
      </c>
      <c r="B16" s="8" t="s">
        <v>82</v>
      </c>
      <c r="C16" s="12" t="s">
        <v>83</v>
      </c>
      <c r="D16" s="8" t="s">
        <v>60</v>
      </c>
      <c r="E16" s="8" t="s">
        <v>81</v>
      </c>
      <c r="F16" s="8" t="s">
        <v>75</v>
      </c>
      <c r="G16" s="8">
        <v>3410</v>
      </c>
      <c r="H16" s="8">
        <f t="shared" si="0"/>
        <v>262</v>
      </c>
      <c r="I16" s="8">
        <f>_xlfn.RANK.EQ(G16,$G$2:G31,0)</f>
        <v>12</v>
      </c>
    </row>
    <row r="17" spans="1:9" x14ac:dyDescent="0.2">
      <c r="A17" s="8">
        <v>48</v>
      </c>
      <c r="B17" s="8" t="s">
        <v>59</v>
      </c>
      <c r="C17" s="12">
        <v>5180</v>
      </c>
      <c r="D17" s="8" t="s">
        <v>60</v>
      </c>
      <c r="E17" s="8" t="s">
        <v>67</v>
      </c>
      <c r="F17" s="8" t="s">
        <v>73</v>
      </c>
      <c r="G17" s="8">
        <v>1500</v>
      </c>
      <c r="H17" s="8">
        <f t="shared" si="0"/>
        <v>115</v>
      </c>
      <c r="I17" s="8">
        <f>_xlfn.RANK.EQ(G17,$G$2:G32,0)</f>
        <v>17</v>
      </c>
    </row>
    <row r="18" spans="1:9" x14ac:dyDescent="0.2">
      <c r="A18" s="8">
        <f>COUNTIF(A2:A17,"&gt;50")</f>
        <v>10</v>
      </c>
      <c r="F18" s="8">
        <f>COUNTIF(F2:F17,"화")</f>
        <v>2</v>
      </c>
      <c r="G18" s="8">
        <f>SUM(G2:G17)</f>
        <v>1836509</v>
      </c>
    </row>
    <row r="19" spans="1:9" x14ac:dyDescent="0.2">
      <c r="G19" s="8">
        <f>MAX(G2:G17)</f>
        <v>1542541</v>
      </c>
      <c r="H19" s="8">
        <f>MIN(H2:H17)</f>
        <v>96</v>
      </c>
    </row>
    <row r="21" spans="1:9" x14ac:dyDescent="0.2">
      <c r="B21" s="8">
        <v>0</v>
      </c>
      <c r="C21" s="8">
        <f>COUNTIFS($A$1:$A$16,"&gt;=0",$A$1:$A$16,"&lt;=9")</f>
        <v>0</v>
      </c>
    </row>
    <row r="22" spans="1:9" x14ac:dyDescent="0.2">
      <c r="B22" s="8">
        <v>10</v>
      </c>
      <c r="C22" s="8">
        <f>COUNTIFS($A$1:$A$16,"&gt;=10",$A$1:$A$16,"&lt;=19")</f>
        <v>1</v>
      </c>
    </row>
    <row r="23" spans="1:9" x14ac:dyDescent="0.2">
      <c r="B23" s="8">
        <v>20</v>
      </c>
      <c r="C23" s="8">
        <f>COUNTIFS($A$1:$A$16,"&gt;=20",$A$1:$A$16,"&lt;=29")</f>
        <v>2</v>
      </c>
      <c r="E23" s="8" t="s">
        <v>112</v>
      </c>
      <c r="F23" s="8">
        <f>VLOOKUP(E23,B2:I17,6,FALSE)</f>
        <v>2687</v>
      </c>
    </row>
    <row r="24" spans="1:9" x14ac:dyDescent="0.2">
      <c r="B24" s="8">
        <v>30</v>
      </c>
      <c r="C24" s="8">
        <f>COUNTIFS($A$1:$A$16,"&gt;=30",$A$1:$A$16,"&lt;=39")</f>
        <v>0</v>
      </c>
    </row>
    <row r="25" spans="1:9" x14ac:dyDescent="0.2">
      <c r="B25" s="8">
        <v>40</v>
      </c>
      <c r="C25" s="8">
        <f>COUNTIFS($A$1:$A$16,"&gt;=40",$A$1:$A$16,"&lt;=49")</f>
        <v>2</v>
      </c>
    </row>
    <row r="26" spans="1:9" x14ac:dyDescent="0.2">
      <c r="B26" s="8">
        <v>50</v>
      </c>
      <c r="C26" s="8">
        <f>COUNTIFS($A$1:$A$16,"&gt;=50",$A$1:$A$16,"&lt;=59")</f>
        <v>0</v>
      </c>
    </row>
    <row r="27" spans="1:9" x14ac:dyDescent="0.2">
      <c r="B27" s="8">
        <v>60</v>
      </c>
      <c r="C27" s="8">
        <f>COUNTIFS($A$1:$A$16,"&gt;=60",$A$1:$A$16,"&lt;=69")</f>
        <v>1</v>
      </c>
    </row>
    <row r="28" spans="1:9" x14ac:dyDescent="0.2">
      <c r="B28" s="8">
        <v>70</v>
      </c>
      <c r="C28" s="8">
        <f>COUNTIFS($A$1:$A$16,"&gt;=70",$A$1:$A$16,"&lt;=79")</f>
        <v>2</v>
      </c>
    </row>
    <row r="29" spans="1:9" x14ac:dyDescent="0.2">
      <c r="B29" s="8">
        <v>80</v>
      </c>
      <c r="C29" s="8">
        <f>COUNTIFS($A$1:$A$16,"&gt;=80",$A$1:$A$16,"&lt;=89")</f>
        <v>2</v>
      </c>
    </row>
    <row r="30" spans="1:9" x14ac:dyDescent="0.2">
      <c r="B30" s="8">
        <v>90</v>
      </c>
      <c r="C30" s="8">
        <f>COUNTIFS($A$1:$A$16,"&gt;=90",$A$1:$A$16,"&lt;=99")</f>
        <v>2</v>
      </c>
    </row>
    <row r="31" spans="1:9" x14ac:dyDescent="0.2">
      <c r="B31" s="8">
        <v>100</v>
      </c>
      <c r="C31" s="8">
        <f>COUNTIFS($A$1:$A$16,"&gt;=100",$A$1:$A$16,"&lt;=119")</f>
        <v>0</v>
      </c>
    </row>
    <row r="32" spans="1:9" x14ac:dyDescent="0.2">
      <c r="B32" s="8">
        <v>110</v>
      </c>
      <c r="C32" s="8">
        <f>COUNTIFS($A$1:$A$16,"&gt;=110",$A$1:$A$16,"&lt;=119")</f>
        <v>0</v>
      </c>
    </row>
    <row r="33" spans="2:3" x14ac:dyDescent="0.2">
      <c r="B33" s="8">
        <v>120</v>
      </c>
      <c r="C33" s="8">
        <f>COUNTIFS($A$1:$A$16,"&gt;=120",$A$1:$A$16,"&lt;=129")</f>
        <v>1</v>
      </c>
    </row>
    <row r="34" spans="2:3" x14ac:dyDescent="0.2">
      <c r="B34" s="8">
        <v>130</v>
      </c>
      <c r="C34" s="8">
        <f>COUNTIFS($A$1:$A$16,"&gt;=130",$A$1:$A$16,"&lt;=19")</f>
        <v>0</v>
      </c>
    </row>
    <row r="35" spans="2:3" x14ac:dyDescent="0.2">
      <c r="B35" s="8">
        <v>140</v>
      </c>
      <c r="C35" s="8">
        <f>COUNTIFS($A$1:$A$16,"&gt;=140",$A$1:$A$16,"&lt;=149")</f>
        <v>1</v>
      </c>
    </row>
  </sheetData>
  <phoneticPr fontId="2" type="noConversion"/>
  <dataValidations count="1">
    <dataValidation type="list" allowBlank="1" showInputMessage="1" showErrorMessage="1" sqref="E23">
      <formula1>$B$2:$B$17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9" sqref="A39"/>
    </sheetView>
  </sheetViews>
  <sheetFormatPr defaultRowHeight="16.5" x14ac:dyDescent="0.3"/>
  <cols>
    <col min="1" max="1" width="9" customWidth="1"/>
  </cols>
  <sheetData>
    <row r="1" spans="1:5" x14ac:dyDescent="0.3">
      <c r="B1" t="s">
        <v>113</v>
      </c>
      <c r="C1" t="s">
        <v>114</v>
      </c>
      <c r="D1" t="s">
        <v>115</v>
      </c>
      <c r="E1" t="s">
        <v>116</v>
      </c>
    </row>
    <row r="2" spans="1:5" x14ac:dyDescent="0.3">
      <c r="A2" t="s">
        <v>117</v>
      </c>
      <c r="B2" t="str">
        <f>VLOOKUP($A$2,Mob!$B$2:$I$17,3,FALSE)</f>
        <v>중형</v>
      </c>
      <c r="C2" t="str">
        <f>VLOOKUP($A$2,Mob!$B$2:$I$17,4,FALSE)</f>
        <v>식물</v>
      </c>
      <c r="D2" t="str">
        <f>VLOOKUP($A$2,Mob!$B$2:$I$17,5,FALSE)</f>
        <v>지</v>
      </c>
      <c r="E2">
        <f>VLOOKUP($A$2,Mob!$B$2:$I$17,6,FALSE)</f>
        <v>3410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Mob!$B$2:$B$17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</vt:lpstr>
      <vt:lpstr>Mob</vt:lpstr>
      <vt:lpstr>참조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안성주</dc:creator>
  <cp:lastModifiedBy>한종서</cp:lastModifiedBy>
  <dcterms:created xsi:type="dcterms:W3CDTF">2006-09-16T00:00:00Z</dcterms:created>
  <dcterms:modified xsi:type="dcterms:W3CDTF">2020-08-04T14:42:35Z</dcterms:modified>
</cp:coreProperties>
</file>