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1ML_АНАЛИТИКА\аналитика_данных\karpov\МЕТРИКИ\1 Unit экономика\Дз и разбор\"/>
    </mc:Choice>
  </mc:AlternateContent>
  <xr:revisionPtr revIDLastSave="0" documentId="13_ncr:1_{4E977E4A-0320-4429-A4CA-88D0F6082FC0}" xr6:coauthVersionLast="47" xr6:coauthVersionMax="47" xr10:uidLastSave="{00000000-0000-0000-0000-000000000000}"/>
  <bookViews>
    <workbookView xWindow="-109" yWindow="-109" windowWidth="26301" windowHeight="15800" activeTab="1" xr2:uid="{00000000-000D-0000-FFFF-FFFF00000000}"/>
  </bookViews>
  <sheets>
    <sheet name="Юнит-экономика" sheetId="2" r:id="rId1"/>
    <sheet name="Проверка гипотез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7" i="2" l="1"/>
  <c r="E30" i="2"/>
  <c r="E29" i="2"/>
  <c r="R29" i="2"/>
  <c r="R21" i="2"/>
  <c r="E22" i="2"/>
  <c r="E21" i="2"/>
  <c r="Q16" i="2"/>
  <c r="E12" i="2"/>
  <c r="R16" i="2"/>
  <c r="E16" i="2"/>
  <c r="E13" i="2"/>
  <c r="R4" i="2"/>
  <c r="R12" i="2"/>
  <c r="H5" i="2"/>
  <c r="I17" i="2"/>
  <c r="H14" i="2"/>
  <c r="A34" i="2"/>
  <c r="P34" i="2"/>
  <c r="O34" i="2" s="1"/>
  <c r="A29" i="2"/>
  <c r="M29" i="2"/>
  <c r="M31" i="2" s="1"/>
  <c r="J34" i="2"/>
  <c r="J29" i="2"/>
  <c r="A25" i="2"/>
  <c r="J25" i="2"/>
  <c r="N25" i="2"/>
  <c r="A21" i="2"/>
  <c r="J21" i="2"/>
  <c r="P29" i="2"/>
  <c r="P25" i="2"/>
  <c r="M25" i="2"/>
  <c r="M34" i="2"/>
  <c r="H34" i="2"/>
  <c r="I34" i="2" s="1"/>
  <c r="H29" i="2"/>
  <c r="H25" i="2"/>
  <c r="H21" i="2"/>
  <c r="P21" i="2"/>
  <c r="M21" i="2"/>
  <c r="G34" i="2"/>
  <c r="G29" i="2"/>
  <c r="G21" i="2"/>
  <c r="G25" i="2"/>
  <c r="I25" i="2" s="1"/>
  <c r="K25" i="2" s="1"/>
  <c r="A16" i="2"/>
  <c r="G16" i="2"/>
  <c r="G18" i="2" s="1"/>
  <c r="P16" i="2"/>
  <c r="M16" i="2"/>
  <c r="J16" i="2"/>
  <c r="H16" i="2"/>
  <c r="J12" i="2"/>
  <c r="M12" i="2"/>
  <c r="P12" i="2"/>
  <c r="A12" i="2"/>
  <c r="H12" i="2"/>
  <c r="I12" i="2" s="1"/>
  <c r="E4" i="2"/>
  <c r="E7" i="2" s="1"/>
  <c r="P4" i="2"/>
  <c r="M4" i="2"/>
  <c r="J4" i="2"/>
  <c r="H4" i="2"/>
  <c r="K34" i="2" l="1"/>
  <c r="L34" i="2" s="1"/>
  <c r="E34" i="2" s="1"/>
  <c r="O29" i="2"/>
  <c r="L25" i="2"/>
  <c r="E25" i="2" s="1"/>
  <c r="I21" i="2"/>
  <c r="K21" i="2"/>
  <c r="L21" i="2" s="1"/>
  <c r="O25" i="2"/>
  <c r="I29" i="2"/>
  <c r="K29" i="2" s="1"/>
  <c r="L29" i="2" s="1"/>
  <c r="O21" i="2"/>
  <c r="O16" i="2"/>
  <c r="I16" i="2"/>
  <c r="K16" i="2" s="1"/>
  <c r="L16" i="2" l="1"/>
  <c r="K12" i="2" l="1"/>
  <c r="L12" i="2" s="1"/>
  <c r="O12" i="2"/>
</calcChain>
</file>

<file path=xl/sharedStrings.xml><?xml version="1.0" encoding="utf-8"?>
<sst xmlns="http://schemas.openxmlformats.org/spreadsheetml/2006/main" count="29" uniqueCount="25">
  <si>
    <t>Прибыль</t>
  </si>
  <si>
    <t>Посетители</t>
  </si>
  <si>
    <t>Покупатели</t>
  </si>
  <si>
    <t>Конверсия в покупателей</t>
  </si>
  <si>
    <t>Повторные покупки</t>
  </si>
  <si>
    <t>Заказы</t>
  </si>
  <si>
    <t>Выручка</t>
  </si>
  <si>
    <t>Расходы на рекламу</t>
  </si>
  <si>
    <t>Средний чек</t>
  </si>
  <si>
    <t>CPUser</t>
  </si>
  <si>
    <t>Маржинальность</t>
  </si>
  <si>
    <t>Задача: Увеличить прибыль на 25%</t>
  </si>
  <si>
    <t>Способы увеличения прибыли:</t>
  </si>
  <si>
    <t>Доп.расходы</t>
  </si>
  <si>
    <t>ROI</t>
  </si>
  <si>
    <t>Гипотеза</t>
  </si>
  <si>
    <t>Маржинальная прибыль</t>
  </si>
  <si>
    <t>Увеличение конверсии в покупателя на 11.00% или 0.1 п.п.</t>
  </si>
  <si>
    <t>Увеличение количества повторных покупок до 1.2</t>
  </si>
  <si>
    <t>Увеличение среднего чека на 100р.</t>
  </si>
  <si>
    <t>Привлечение новых 172500 пользователей по 4р</t>
  </si>
  <si>
    <t>*Данные о доп.расходах вычислены финансистами на основе выдвинутых гипотез об увеличении прибыли</t>
  </si>
  <si>
    <t>Итого:</t>
  </si>
  <si>
    <t>Ближе всех к поставленной цели оказалась гипотеза об увеличении среднего чека.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</si>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</sst>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#,##0.000"/>
    <numFmt numFmtId="166" formatCode="#,##0.0"/>
  </numFmts>
  <fonts count="10" x14ac:knownFonts="1">
    <font>
      <sz val="10"/>
      <color rgb="FF000000"/>
      <name val="Arial"/>
    </font>
    <font>
      <sz val="8"/>
      <color rgb="FF000000"/>
      <name val="Arial"/>
      <family val="2"/>
      <charset val="204"/>
    </font>
    <font>
      <sz val="10"/>
      <color rgb="FF000000"/>
      <name val="Arial"/>
      <family val="2"/>
      <charset val="204"/>
    </font>
    <font>
      <b/>
      <sz val="8"/>
      <color rgb="FF000000"/>
      <name val="Arial"/>
      <family val="2"/>
      <charset val="204"/>
    </font>
    <font>
      <b/>
      <sz val="10"/>
      <color rgb="FF000000"/>
      <name val="Arial"/>
      <family val="2"/>
      <charset val="204"/>
    </font>
    <font>
      <sz val="10"/>
      <color rgb="FFFF0000"/>
      <name val="Arial"/>
      <family val="2"/>
      <charset val="204"/>
    </font>
    <font>
      <sz val="10"/>
      <color theme="9" tint="-0.249977111117893"/>
      <name val="Arial"/>
      <family val="2"/>
      <charset val="204"/>
    </font>
    <font>
      <sz val="10"/>
      <name val="Arial"/>
      <family val="2"/>
      <charset val="204"/>
    </font>
    <font>
      <sz val="10"/>
      <color rgb="FFC00000"/>
      <name val="Arial"/>
      <family val="2"/>
      <charset val="204"/>
    </font>
    <font>
      <b/>
      <sz val="12"/>
      <color rgb="FF00000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 applyFont="1" applyAlignment="1"/>
    <xf numFmtId="3" fontId="0" fillId="0" borderId="0" xfId="0" applyNumberFormat="1" applyFont="1" applyAlignment="1"/>
    <xf numFmtId="0" fontId="4" fillId="0" borderId="0" xfId="0" applyFont="1" applyAlignment="1"/>
    <xf numFmtId="0" fontId="0" fillId="0" borderId="0" xfId="0" applyFont="1" applyFill="1" applyAlignment="1"/>
    <xf numFmtId="0" fontId="3" fillId="3" borderId="2" xfId="0" applyFont="1" applyFill="1" applyBorder="1" applyAlignment="1">
      <alignment horizontal="center" wrapText="1"/>
    </xf>
    <xf numFmtId="0" fontId="3" fillId="3" borderId="2" xfId="0" applyFont="1" applyFill="1" applyBorder="1" applyAlignment="1"/>
    <xf numFmtId="0" fontId="0" fillId="0" borderId="4" xfId="0" applyFont="1" applyBorder="1" applyAlignment="1"/>
    <xf numFmtId="0" fontId="0" fillId="0" borderId="0" xfId="0" applyFont="1" applyBorder="1" applyAlignment="1"/>
    <xf numFmtId="0" fontId="0" fillId="0" borderId="5" xfId="0" applyFont="1" applyBorder="1" applyAlignment="1"/>
    <xf numFmtId="3" fontId="0" fillId="3" borderId="0" xfId="0" applyNumberFormat="1" applyFont="1" applyFill="1" applyBorder="1" applyAlignment="1"/>
    <xf numFmtId="165" fontId="0" fillId="3" borderId="0" xfId="0" applyNumberFormat="1" applyFont="1" applyFill="1" applyBorder="1" applyAlignment="1"/>
    <xf numFmtId="166" fontId="0" fillId="3" borderId="0" xfId="0" applyNumberFormat="1" applyFont="1" applyFill="1" applyBorder="1" applyAlignment="1"/>
    <xf numFmtId="2" fontId="0" fillId="3" borderId="0" xfId="0" applyNumberFormat="1" applyFont="1" applyFill="1" applyBorder="1" applyAlignment="1"/>
    <xf numFmtId="9" fontId="0" fillId="3" borderId="0" xfId="0" applyNumberFormat="1" applyFont="1" applyFill="1" applyBorder="1" applyAlignment="1"/>
    <xf numFmtId="3" fontId="0" fillId="0" borderId="0" xfId="0" applyNumberFormat="1" applyFont="1" applyBorder="1" applyAlignment="1"/>
    <xf numFmtId="0" fontId="0" fillId="0" borderId="6" xfId="0" applyFont="1" applyBorder="1" applyAlignment="1"/>
    <xf numFmtId="0" fontId="0" fillId="0" borderId="7" xfId="0" applyFont="1" applyBorder="1" applyAlignment="1"/>
    <xf numFmtId="0" fontId="3" fillId="3" borderId="9" xfId="0" applyFont="1" applyFill="1" applyBorder="1" applyAlignment="1"/>
    <xf numFmtId="0" fontId="0" fillId="0" borderId="10" xfId="0" applyFont="1" applyBorder="1" applyAlignment="1"/>
    <xf numFmtId="3" fontId="0" fillId="5" borderId="10" xfId="0" applyNumberFormat="1" applyFont="1" applyFill="1" applyBorder="1" applyAlignment="1"/>
    <xf numFmtId="3" fontId="0" fillId="4" borderId="10" xfId="0" applyNumberFormat="1" applyFont="1" applyFill="1" applyBorder="1" applyAlignment="1"/>
    <xf numFmtId="0" fontId="0" fillId="0" borderId="11" xfId="0" applyFont="1" applyBorder="1" applyAlignment="1"/>
    <xf numFmtId="0" fontId="3" fillId="3" borderId="1" xfId="0" applyFont="1" applyFill="1" applyBorder="1" applyAlignment="1">
      <alignment horizontal="center" wrapText="1"/>
    </xf>
    <xf numFmtId="3" fontId="0" fillId="3" borderId="4" xfId="0" applyNumberFormat="1" applyFont="1" applyFill="1" applyBorder="1" applyAlignment="1"/>
    <xf numFmtId="10" fontId="0" fillId="2" borderId="0" xfId="0" applyNumberFormat="1" applyFont="1" applyFill="1" applyBorder="1" applyAlignment="1"/>
    <xf numFmtId="0" fontId="2" fillId="2" borderId="0" xfId="0" applyFont="1" applyFill="1" applyAlignment="1"/>
    <xf numFmtId="0" fontId="0" fillId="2" borderId="0" xfId="0" applyFont="1" applyFill="1" applyAlignment="1"/>
    <xf numFmtId="10" fontId="0" fillId="2" borderId="4" xfId="0" applyNumberFormat="1" applyFont="1" applyFill="1" applyBorder="1" applyAlignment="1"/>
    <xf numFmtId="3" fontId="6" fillId="3" borderId="4" xfId="0" applyNumberFormat="1" applyFont="1" applyFill="1" applyBorder="1" applyAlignment="1"/>
    <xf numFmtId="165" fontId="6" fillId="3" borderId="0" xfId="0" applyNumberFormat="1" applyFont="1" applyFill="1" applyBorder="1" applyAlignment="1"/>
    <xf numFmtId="3" fontId="6" fillId="3" borderId="0" xfId="0" applyNumberFormat="1" applyFont="1" applyFill="1" applyBorder="1" applyAlignment="1"/>
    <xf numFmtId="0" fontId="1" fillId="0" borderId="0" xfId="0" applyFont="1" applyBorder="1" applyAlignment="1"/>
    <xf numFmtId="0" fontId="0" fillId="0" borderId="0" xfId="0" applyFont="1" applyFill="1" applyBorder="1" applyAlignment="1"/>
    <xf numFmtId="3" fontId="0" fillId="2" borderId="4" xfId="0" applyNumberFormat="1" applyFont="1" applyFill="1" applyBorder="1" applyAlignment="1"/>
    <xf numFmtId="0" fontId="3" fillId="3" borderId="9" xfId="0" applyFont="1" applyFill="1" applyBorder="1" applyAlignment="1">
      <alignment horizontal="center" wrapText="1"/>
    </xf>
    <xf numFmtId="3" fontId="5" fillId="0" borderId="10" xfId="0" applyNumberFormat="1" applyFont="1" applyFill="1" applyBorder="1" applyAlignment="1"/>
    <xf numFmtId="3" fontId="7" fillId="3" borderId="4" xfId="0" applyNumberFormat="1" applyFont="1" applyFill="1" applyBorder="1" applyAlignment="1"/>
    <xf numFmtId="3" fontId="7" fillId="3" borderId="0" xfId="0" applyNumberFormat="1" applyFont="1" applyFill="1" applyBorder="1" applyAlignment="1"/>
    <xf numFmtId="4" fontId="0" fillId="2" borderId="0" xfId="0" applyNumberFormat="1" applyFont="1" applyFill="1" applyBorder="1" applyAlignment="1"/>
    <xf numFmtId="9" fontId="6" fillId="3" borderId="0" xfId="0" applyNumberFormat="1" applyFont="1" applyFill="1" applyBorder="1" applyAlignment="1"/>
    <xf numFmtId="2" fontId="6" fillId="3" borderId="0" xfId="0" applyNumberFormat="1" applyFont="1" applyFill="1" applyBorder="1" applyAlignment="1"/>
    <xf numFmtId="165" fontId="0" fillId="0" borderId="0" xfId="0" applyNumberFormat="1" applyFont="1" applyBorder="1" applyAlignment="1"/>
    <xf numFmtId="0" fontId="0" fillId="3" borderId="0" xfId="0" applyFont="1" applyFill="1" applyAlignment="1"/>
    <xf numFmtId="164" fontId="6" fillId="3" borderId="0" xfId="0" applyNumberFormat="1" applyFont="1" applyFill="1" applyBorder="1" applyAlignment="1"/>
    <xf numFmtId="0" fontId="0" fillId="3" borderId="5" xfId="0" applyFont="1" applyFill="1" applyBorder="1" applyAlignment="1"/>
    <xf numFmtId="0" fontId="0" fillId="0" borderId="8" xfId="0" applyFont="1" applyBorder="1" applyAlignment="1"/>
    <xf numFmtId="0" fontId="3" fillId="3" borderId="3" xfId="0" applyFont="1" applyFill="1" applyBorder="1" applyAlignment="1">
      <alignment horizontal="center" wrapText="1"/>
    </xf>
    <xf numFmtId="0" fontId="0" fillId="2" borderId="7" xfId="0" applyFont="1" applyFill="1" applyBorder="1" applyAlignment="1"/>
    <xf numFmtId="0" fontId="2" fillId="0" borderId="0" xfId="0" applyFont="1" applyAlignment="1"/>
    <xf numFmtId="0" fontId="2" fillId="0" borderId="0" xfId="0" applyFont="1" applyAlignment="1">
      <alignment wrapText="1"/>
    </xf>
    <xf numFmtId="0" fontId="4" fillId="0" borderId="0" xfId="0" applyFont="1" applyAlignment="1">
      <alignment wrapText="1"/>
    </xf>
    <xf numFmtId="3" fontId="6" fillId="0" borderId="10" xfId="0" applyNumberFormat="1" applyFont="1" applyBorder="1" applyAlignment="1"/>
    <xf numFmtId="3" fontId="8" fillId="0" borderId="10" xfId="0" applyNumberFormat="1" applyFont="1" applyBorder="1" applyAlignment="1"/>
    <xf numFmtId="0" fontId="2" fillId="3" borderId="0" xfId="0" applyFont="1" applyFill="1" applyAlignment="1">
      <alignment horizontal="center"/>
    </xf>
    <xf numFmtId="0" fontId="2" fillId="3" borderId="5" xfId="0" applyFont="1" applyFill="1" applyBorder="1" applyAlignment="1">
      <alignment horizontal="center"/>
    </xf>
    <xf numFmtId="3" fontId="0" fillId="6" borderId="10" xfId="0" applyNumberFormat="1" applyFont="1" applyFill="1" applyBorder="1" applyAlignment="1"/>
    <xf numFmtId="4" fontId="2" fillId="0" borderId="10" xfId="0" applyNumberFormat="1" applyFont="1" applyBorder="1" applyAlignment="1"/>
    <xf numFmtId="0" fontId="9" fillId="0" borderId="0" xfId="0" applyFont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'Проверка гипотез'!$B$1</c:f>
              <c:strCache>
                <c:ptCount val="1"/>
                <c:pt idx="0">
                  <c:v>ROI</c:v>
                </c:pt>
              </c:strCache>
            </c:strRef>
          </c:tx>
          <c:spPr>
            <a:solidFill>
              <a:schemeClr val="accent4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strRef>
              <c:f>'Проверка гипотез'!$A$2:$A$5</c:f>
              <c:strCache>
                <c:ptCount val="4"/>
                <c:pt idx="0">
                  <c:v>Увеличение конверсии в покупателя на 11.00% или 0.1 п.п.</c:v>
                </c:pt>
                <c:pt idx="1">
                  <c:v>Привлечение новых 172500 пользователей по 4р</c:v>
                </c:pt>
                <c:pt idx="2">
                  <c:v>Увеличение количества повторных покупок до 1.2</c:v>
                </c:pt>
                <c:pt idx="3">
                  <c:v>Увеличение среднего чека на 100р.</c:v>
                </c:pt>
              </c:strCache>
            </c:strRef>
          </c:cat>
          <c:val>
            <c:numRef>
              <c:f>'Проверка гипотез'!$B$2:$B$5</c:f>
              <c:numCache>
                <c:formatCode>General</c:formatCode>
                <c:ptCount val="4"/>
                <c:pt idx="0">
                  <c:v>0.2442</c:v>
                </c:pt>
                <c:pt idx="1">
                  <c:v>0.18820000000000001</c:v>
                </c:pt>
                <c:pt idx="2">
                  <c:v>0.1719</c:v>
                </c:pt>
                <c:pt idx="3">
                  <c:v>0.29020000000000001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E8-4772-8968-4233FCE9EF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760751343"/>
        <c:axId val="1760754671"/>
      </c:barChart>
      <c:lineChart>
        <c:grouping val="standard"/>
        <c:varyColors val="0"/>
        <c:ser>
          <c:idx val="1"/>
          <c:order val="1"/>
          <c:tx>
            <c:strRef>
              <c:f>'Проверка гипотез'!$C$1</c:f>
              <c:strCache>
                <c:ptCount val="1"/>
                <c:pt idx="0">
                  <c:v>Маржинальная прибыль</c:v>
                </c:pt>
              </c:strCache>
            </c:strRef>
          </c:tx>
          <c:spPr>
            <a:ln w="28575" cap="rnd">
              <a:solidFill>
                <a:schemeClr val="accent4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'Проверка гипотез'!$A$2:$A$5</c:f>
              <c:strCache>
                <c:ptCount val="4"/>
                <c:pt idx="0">
                  <c:v>Увеличение конверсии в покупателя на 11.00% или 0.1 п.п.</c:v>
                </c:pt>
                <c:pt idx="1">
                  <c:v>Привлечение новых 172500 пользователей по 4р</c:v>
                </c:pt>
                <c:pt idx="2">
                  <c:v>Увеличение количества повторных покупок до 1.2</c:v>
                </c:pt>
                <c:pt idx="3">
                  <c:v>Увеличение среднего чека на 100р.</c:v>
                </c:pt>
              </c:strCache>
            </c:strRef>
          </c:cat>
          <c:val>
            <c:numRef>
              <c:f>'Проверка гипотез'!$C$2:$C$5</c:f>
              <c:numCache>
                <c:formatCode>General</c:formatCode>
                <c:ptCount val="4"/>
                <c:pt idx="0">
                  <c:v>2450</c:v>
                </c:pt>
                <c:pt idx="1">
                  <c:v>-491250</c:v>
                </c:pt>
                <c:pt idx="2">
                  <c:v>-201024</c:v>
                </c:pt>
                <c:pt idx="3">
                  <c:v>117700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E8-4772-8968-4233FCE9EF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0753839"/>
        <c:axId val="1760751759"/>
      </c:lineChart>
      <c:catAx>
        <c:axId val="1760751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60754671"/>
        <c:crosses val="autoZero"/>
        <c:auto val="1"/>
        <c:lblAlgn val="ctr"/>
        <c:lblOffset val="100"/>
        <c:noMultiLvlLbl val="0"/>
      </c:catAx>
      <c:valAx>
        <c:axId val="1760754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ROI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18167847628831973"/>
              <c:y val="0.339694763805325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60751343"/>
        <c:crosses val="autoZero"/>
        <c:crossBetween val="between"/>
      </c:valAx>
      <c:valAx>
        <c:axId val="1760751759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Маржинальная</a:t>
                </a:r>
                <a:r>
                  <a:rPr lang="ru-RU" baseline="0"/>
                  <a:t> прибыль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60753839"/>
        <c:crosses val="max"/>
        <c:crossBetween val="between"/>
      </c:valAx>
      <c:catAx>
        <c:axId val="176075383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60751759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25878</xdr:colOff>
      <xdr:row>7</xdr:row>
      <xdr:rowOff>34507</xdr:rowOff>
    </xdr:from>
    <xdr:to>
      <xdr:col>6</xdr:col>
      <xdr:colOff>396814</xdr:colOff>
      <xdr:row>32</xdr:row>
      <xdr:rowOff>133710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A3E7B6F7-9B10-40C8-9A6A-B199A83F5C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A37284-DDF0-40B4-838E-D5A0A7DE2437}">
  <dimension ref="A1:S38"/>
  <sheetViews>
    <sheetView workbookViewId="0">
      <selection activeCell="G5" sqref="G5"/>
    </sheetView>
  </sheetViews>
  <sheetFormatPr defaultRowHeight="12.9" x14ac:dyDescent="0.2"/>
  <cols>
    <col min="1" max="1" width="12.75" customWidth="1"/>
    <col min="2" max="2" width="13.75" customWidth="1"/>
    <col min="3" max="3" width="14.25" customWidth="1"/>
    <col min="4" max="4" width="14.625" customWidth="1"/>
    <col min="5" max="5" width="12" customWidth="1"/>
    <col min="7" max="7" width="11.875" customWidth="1"/>
    <col min="8" max="8" width="11.125" customWidth="1"/>
    <col min="9" max="9" width="11.875" customWidth="1"/>
    <col min="10" max="10" width="10.375" customWidth="1"/>
    <col min="12" max="12" width="12.625" customWidth="1"/>
    <col min="13" max="13" width="14.75" customWidth="1"/>
    <col min="14" max="14" width="13.5" customWidth="1"/>
    <col min="15" max="15" width="12" customWidth="1"/>
    <col min="16" max="16" width="11.625" customWidth="1"/>
    <col min="17" max="17" width="10.625" customWidth="1"/>
    <col min="19" max="19" width="93.75" customWidth="1"/>
  </cols>
  <sheetData>
    <row r="1" spans="1:19" ht="21.1" customHeight="1" x14ac:dyDescent="0.2">
      <c r="D1" s="7"/>
      <c r="E1" s="7"/>
      <c r="F1" s="7"/>
      <c r="G1" s="7"/>
      <c r="H1" s="31"/>
      <c r="I1" s="31"/>
      <c r="J1" s="7"/>
      <c r="K1" s="7"/>
      <c r="L1" s="7"/>
      <c r="M1" s="7"/>
      <c r="N1" s="31"/>
      <c r="O1" s="7"/>
      <c r="P1" s="7"/>
    </row>
    <row r="2" spans="1:19" ht="21.1" customHeight="1" x14ac:dyDescent="0.2">
      <c r="A2" s="3"/>
      <c r="B2" s="3"/>
      <c r="C2" s="3"/>
      <c r="D2" s="32"/>
      <c r="E2" s="17" t="s">
        <v>0</v>
      </c>
      <c r="F2" s="34"/>
      <c r="G2" s="22" t="s">
        <v>1</v>
      </c>
      <c r="H2" s="4" t="s">
        <v>3</v>
      </c>
      <c r="I2" s="4" t="s">
        <v>2</v>
      </c>
      <c r="J2" s="4" t="s">
        <v>4</v>
      </c>
      <c r="K2" s="4" t="s">
        <v>5</v>
      </c>
      <c r="L2" s="4" t="s">
        <v>6</v>
      </c>
      <c r="M2" s="5" t="s">
        <v>8</v>
      </c>
      <c r="N2" s="4" t="s">
        <v>10</v>
      </c>
      <c r="O2" s="4" t="s">
        <v>7</v>
      </c>
      <c r="P2" s="5" t="s">
        <v>9</v>
      </c>
      <c r="Q2" s="4" t="s">
        <v>13</v>
      </c>
      <c r="R2" s="46" t="s">
        <v>14</v>
      </c>
      <c r="S2" s="48" t="s">
        <v>21</v>
      </c>
    </row>
    <row r="3" spans="1:19" ht="17" customHeight="1" x14ac:dyDescent="0.2">
      <c r="D3" s="14"/>
      <c r="E3" s="18"/>
      <c r="F3" s="18"/>
      <c r="G3" s="6"/>
      <c r="H3" s="7"/>
      <c r="I3" s="7"/>
      <c r="J3" s="7"/>
      <c r="K3" s="7"/>
      <c r="L3" s="7"/>
      <c r="M3" s="7"/>
      <c r="N3" s="7"/>
      <c r="O3" s="7"/>
      <c r="P3" s="7"/>
      <c r="Q3" s="1"/>
      <c r="R3" s="8"/>
    </row>
    <row r="4" spans="1:19" ht="17.7" customHeight="1" x14ac:dyDescent="0.2">
      <c r="D4" s="7"/>
      <c r="E4" s="19">
        <f>L4*N4-O4</f>
        <v>795000</v>
      </c>
      <c r="F4" s="35"/>
      <c r="G4" s="23">
        <v>690000</v>
      </c>
      <c r="H4" s="10">
        <f>I4/G4</f>
        <v>9.3347826086956527E-3</v>
      </c>
      <c r="I4" s="9">
        <v>6441</v>
      </c>
      <c r="J4" s="11">
        <f>K4/I4</f>
        <v>1.0961030895823629</v>
      </c>
      <c r="K4" s="9">
        <v>7060</v>
      </c>
      <c r="L4" s="9">
        <v>5100000</v>
      </c>
      <c r="M4" s="12">
        <f>L4/K4</f>
        <v>722.37960339943345</v>
      </c>
      <c r="N4" s="13">
        <v>0.45</v>
      </c>
      <c r="O4" s="9">
        <v>1500000</v>
      </c>
      <c r="P4" s="12">
        <f>O4/G4</f>
        <v>2.1739130434782608</v>
      </c>
      <c r="Q4" s="42">
        <v>0</v>
      </c>
      <c r="R4" s="44">
        <f>(L4 - 2800000-O4 - Q4) / (Q4+O4+2800000) * 100</f>
        <v>18.604651162790699</v>
      </c>
    </row>
    <row r="5" spans="1:19" x14ac:dyDescent="0.2">
      <c r="D5" s="7"/>
      <c r="E5" s="18"/>
      <c r="F5" s="18"/>
      <c r="G5" s="6"/>
      <c r="H5" s="7">
        <f>H4*100</f>
        <v>0.93347826086956531</v>
      </c>
      <c r="I5" s="7"/>
      <c r="J5" s="7"/>
      <c r="K5" s="7"/>
      <c r="L5" s="7"/>
      <c r="M5" s="7"/>
      <c r="N5" s="7"/>
      <c r="O5" s="7"/>
      <c r="P5" s="7"/>
      <c r="R5" s="8"/>
    </row>
    <row r="6" spans="1:19" x14ac:dyDescent="0.2">
      <c r="D6" s="7"/>
      <c r="E6" s="18"/>
      <c r="F6" s="18"/>
      <c r="G6" s="6"/>
      <c r="H6" s="7"/>
      <c r="I6" s="7"/>
      <c r="J6" s="7"/>
      <c r="K6" s="7"/>
      <c r="L6" s="7"/>
      <c r="M6" s="7"/>
      <c r="N6" s="7"/>
      <c r="O6" s="7"/>
      <c r="P6" s="7"/>
      <c r="R6" s="8"/>
    </row>
    <row r="7" spans="1:19" ht="19.7" customHeight="1" x14ac:dyDescent="0.25">
      <c r="A7" s="57" t="s">
        <v>11</v>
      </c>
      <c r="D7" s="7"/>
      <c r="E7" s="20">
        <f>E4*1.25</f>
        <v>993750</v>
      </c>
      <c r="F7" s="18"/>
      <c r="G7" s="6"/>
      <c r="H7" s="7"/>
      <c r="I7" s="7"/>
      <c r="J7" s="7"/>
      <c r="K7" s="7"/>
      <c r="L7" s="7"/>
      <c r="M7" s="7"/>
      <c r="N7" s="7"/>
      <c r="O7" s="7"/>
      <c r="P7" s="7"/>
      <c r="R7" s="8"/>
    </row>
    <row r="8" spans="1:19" x14ac:dyDescent="0.2">
      <c r="D8" s="7"/>
      <c r="E8" s="18"/>
      <c r="F8" s="18"/>
      <c r="G8" s="6"/>
      <c r="H8" s="7"/>
      <c r="I8" s="7"/>
      <c r="J8" s="7"/>
      <c r="K8" s="7"/>
      <c r="L8" s="7"/>
      <c r="M8" s="7"/>
      <c r="N8" s="7"/>
      <c r="O8" s="7"/>
      <c r="P8" s="7"/>
      <c r="R8" s="8"/>
    </row>
    <row r="9" spans="1:19" x14ac:dyDescent="0.2">
      <c r="D9" s="7"/>
      <c r="E9" s="18"/>
      <c r="F9" s="18"/>
      <c r="G9" s="6"/>
      <c r="H9" s="7"/>
      <c r="I9" s="7"/>
      <c r="J9" s="7"/>
      <c r="K9" s="7"/>
      <c r="L9" s="7"/>
      <c r="M9" s="7"/>
      <c r="N9" s="7"/>
      <c r="O9" s="7"/>
      <c r="P9" s="7"/>
      <c r="R9" s="8"/>
    </row>
    <row r="10" spans="1:19" ht="20.399999999999999" customHeight="1" x14ac:dyDescent="0.25">
      <c r="A10" s="57" t="s">
        <v>12</v>
      </c>
      <c r="D10" s="7"/>
      <c r="E10" s="18"/>
      <c r="F10" s="18"/>
      <c r="G10" s="6"/>
      <c r="H10" s="7"/>
      <c r="I10" s="7"/>
      <c r="J10" s="7"/>
      <c r="K10" s="7"/>
      <c r="L10" s="7"/>
      <c r="M10" s="7"/>
      <c r="N10" s="7"/>
      <c r="O10" s="7"/>
      <c r="P10" s="7"/>
      <c r="R10" s="8"/>
    </row>
    <row r="11" spans="1:19" x14ac:dyDescent="0.2">
      <c r="D11" s="7"/>
      <c r="E11" s="18"/>
      <c r="F11" s="18"/>
      <c r="G11" s="6"/>
      <c r="H11" s="7"/>
      <c r="I11" s="7"/>
      <c r="J11" s="7"/>
      <c r="K11" s="7"/>
      <c r="L11" s="7"/>
      <c r="M11" s="7"/>
      <c r="N11" s="7"/>
      <c r="O11" s="7"/>
      <c r="P11" s="7"/>
      <c r="R11" s="8"/>
    </row>
    <row r="12" spans="1:19" ht="21.75" customHeight="1" x14ac:dyDescent="0.2">
      <c r="A12" s="25" t="str">
        <f>"1. Увеличить конверсию на "&amp;_xlfn.VALUETOTEXT(H13*100,"0,00")&amp;"%"</f>
        <v>1. Увеличить конверсию на 11%</v>
      </c>
      <c r="B12" s="26"/>
      <c r="C12" s="26"/>
      <c r="D12" s="7"/>
      <c r="E12" s="55">
        <f>L12*N12-O12-Q12</f>
        <v>797450</v>
      </c>
      <c r="F12" s="18"/>
      <c r="G12" s="23">
        <v>690000</v>
      </c>
      <c r="H12" s="29">
        <f>H4 * (1+H13)</f>
        <v>1.0361608695652176E-2</v>
      </c>
      <c r="I12" s="30">
        <f>G12*H12</f>
        <v>7149.5100000000011</v>
      </c>
      <c r="J12" s="11">
        <f>J4</f>
        <v>1.0961030895823629</v>
      </c>
      <c r="K12" s="30">
        <f>I12*J12</f>
        <v>7836.6</v>
      </c>
      <c r="L12" s="30">
        <f>K12*M12</f>
        <v>5661000</v>
      </c>
      <c r="M12" s="12">
        <f>M4</f>
        <v>722.37960339943345</v>
      </c>
      <c r="N12" s="13">
        <v>0.45</v>
      </c>
      <c r="O12" s="9">
        <f>P12*G12</f>
        <v>1500000</v>
      </c>
      <c r="P12" s="12">
        <f>P4</f>
        <v>2.1739130434782608</v>
      </c>
      <c r="Q12" s="42">
        <v>250000</v>
      </c>
      <c r="R12" s="44">
        <f>(L12 - 2800000-O12 - Q12) / (Q12+O12+2800000) * 100</f>
        <v>24.417582417582416</v>
      </c>
    </row>
    <row r="13" spans="1:19" ht="17" customHeight="1" x14ac:dyDescent="0.2">
      <c r="D13" s="7"/>
      <c r="E13" s="51">
        <f>E12-E4</f>
        <v>2450</v>
      </c>
      <c r="F13" s="18"/>
      <c r="G13" s="6"/>
      <c r="H13" s="24">
        <v>0.11</v>
      </c>
      <c r="I13" s="7"/>
      <c r="J13" s="7"/>
      <c r="K13" s="7"/>
      <c r="L13" s="7"/>
      <c r="M13" s="7"/>
      <c r="N13" s="7"/>
      <c r="O13" s="7"/>
      <c r="P13" s="7"/>
      <c r="R13" s="8"/>
    </row>
    <row r="14" spans="1:19" x14ac:dyDescent="0.2">
      <c r="D14" s="7"/>
      <c r="E14" s="18"/>
      <c r="F14" s="18"/>
      <c r="G14" s="6"/>
      <c r="H14" s="41">
        <f>H12-H4</f>
        <v>1.0268260869565234E-3</v>
      </c>
      <c r="I14" s="7"/>
      <c r="J14" s="7"/>
      <c r="K14" s="7"/>
      <c r="L14" s="7"/>
      <c r="M14" s="7"/>
      <c r="N14" s="7"/>
      <c r="O14" s="7"/>
      <c r="P14" s="7"/>
      <c r="R14" s="8"/>
    </row>
    <row r="15" spans="1:19" x14ac:dyDescent="0.2">
      <c r="D15" s="7"/>
      <c r="E15" s="18"/>
      <c r="F15" s="18"/>
      <c r="G15" s="6"/>
      <c r="H15" s="7"/>
      <c r="I15" s="7"/>
      <c r="J15" s="7"/>
      <c r="K15" s="7"/>
      <c r="L15" s="7"/>
      <c r="M15" s="7"/>
      <c r="N15" s="7"/>
      <c r="O15" s="7"/>
      <c r="P15" s="7"/>
      <c r="R15" s="8"/>
    </row>
    <row r="16" spans="1:19" ht="21.75" customHeight="1" x14ac:dyDescent="0.2">
      <c r="A16" s="25" t="str">
        <f>"2. Увеличить число посетителей на "&amp;_xlfn.VALUETOTEXT(G17,"0,00")</f>
        <v>2. Увеличить число посетителей на 172500</v>
      </c>
      <c r="B16" s="26"/>
      <c r="C16" s="26"/>
      <c r="D16" s="7"/>
      <c r="E16" s="55">
        <f>L16*N16-O16-Q16</f>
        <v>303750</v>
      </c>
      <c r="F16" s="18"/>
      <c r="G16" s="28">
        <f>G4+G17</f>
        <v>862500</v>
      </c>
      <c r="H16" s="10">
        <f>H4</f>
        <v>9.3347826086956527E-3</v>
      </c>
      <c r="I16" s="30">
        <f>G16*H16</f>
        <v>8051.2500000000009</v>
      </c>
      <c r="J16" s="11">
        <f>J4</f>
        <v>1.0961030895823629</v>
      </c>
      <c r="K16" s="30">
        <f>I16*J16</f>
        <v>8825</v>
      </c>
      <c r="L16" s="30">
        <f>K16*M16</f>
        <v>6375000</v>
      </c>
      <c r="M16" s="12">
        <f>M4</f>
        <v>722.37960339943345</v>
      </c>
      <c r="N16" s="13">
        <v>0.45</v>
      </c>
      <c r="O16" s="9">
        <f>P16*G16</f>
        <v>1875000</v>
      </c>
      <c r="P16" s="12">
        <f>P4</f>
        <v>2.1739130434782608</v>
      </c>
      <c r="Q16" s="42">
        <f>G17*4</f>
        <v>690000</v>
      </c>
      <c r="R16" s="44">
        <f>(L16 - 2800000-O16 - Q16) / (Q16+O16+2800000) * 100</f>
        <v>18.825722273998135</v>
      </c>
      <c r="S16" s="1"/>
    </row>
    <row r="17" spans="1:18" ht="20.399999999999999" customHeight="1" x14ac:dyDescent="0.2">
      <c r="D17" s="7"/>
      <c r="E17" s="52">
        <f>E16-E4</f>
        <v>-491250</v>
      </c>
      <c r="F17" s="18"/>
      <c r="G17" s="33">
        <v>172500</v>
      </c>
      <c r="H17" s="7"/>
      <c r="I17" s="14">
        <f>I16-I4</f>
        <v>1610.2500000000009</v>
      </c>
      <c r="J17" s="7"/>
      <c r="K17" s="7"/>
      <c r="L17" s="7"/>
      <c r="M17" s="7"/>
      <c r="N17" s="7"/>
      <c r="O17" s="7"/>
      <c r="P17" s="7"/>
      <c r="R17" s="8"/>
    </row>
    <row r="18" spans="1:18" ht="19.7" customHeight="1" x14ac:dyDescent="0.2">
      <c r="D18" s="7"/>
      <c r="E18" s="18"/>
      <c r="F18" s="18"/>
      <c r="G18" s="27">
        <f>G16/G4 - 1</f>
        <v>0.25</v>
      </c>
      <c r="H18" s="7"/>
      <c r="I18" s="7"/>
      <c r="J18" s="7"/>
      <c r="K18" s="7"/>
      <c r="L18" s="7"/>
      <c r="M18" s="7"/>
      <c r="N18" s="7"/>
      <c r="O18" s="7"/>
      <c r="P18" s="7"/>
      <c r="R18" s="8"/>
    </row>
    <row r="19" spans="1:18" x14ac:dyDescent="0.2">
      <c r="D19" s="7"/>
      <c r="E19" s="18"/>
      <c r="F19" s="18"/>
      <c r="G19" s="6"/>
      <c r="H19" s="7"/>
      <c r="I19" s="7"/>
      <c r="J19" s="7"/>
      <c r="K19" s="7"/>
      <c r="L19" s="7"/>
      <c r="M19" s="7"/>
      <c r="N19" s="7"/>
      <c r="O19" s="7"/>
      <c r="P19" s="7"/>
      <c r="R19" s="8"/>
    </row>
    <row r="20" spans="1:18" x14ac:dyDescent="0.2">
      <c r="D20" s="7"/>
      <c r="E20" s="18"/>
      <c r="F20" s="18"/>
      <c r="G20" s="6"/>
      <c r="H20" s="7"/>
      <c r="I20" s="7"/>
      <c r="J20" s="7"/>
      <c r="K20" s="7"/>
      <c r="L20" s="7"/>
      <c r="M20" s="7"/>
      <c r="N20" s="7"/>
      <c r="O20" s="7"/>
      <c r="P20" s="7"/>
      <c r="R20" s="8"/>
    </row>
    <row r="21" spans="1:18" ht="22.45" customHeight="1" x14ac:dyDescent="0.2">
      <c r="A21" s="26" t="str">
        <f>"3. Увеличить повторные покупки на "&amp;_xlfn.VALUETOTEXT(J22*100,"0,00")&amp;"%"</f>
        <v>3. Увеличить повторные покупки на 8,67%</v>
      </c>
      <c r="B21" s="26"/>
      <c r="C21" s="26"/>
      <c r="D21" s="7"/>
      <c r="E21" s="55">
        <f>L21*N21-O21-Q21</f>
        <v>593976.5</v>
      </c>
      <c r="F21" s="18"/>
      <c r="G21" s="36">
        <f>$G4</f>
        <v>690000</v>
      </c>
      <c r="H21" s="10">
        <f>H4</f>
        <v>9.3347826086956527E-3</v>
      </c>
      <c r="I21" s="37">
        <f>G21*H21</f>
        <v>6441</v>
      </c>
      <c r="J21" s="11">
        <f>J4*(1+J22)</f>
        <v>1.1911352274491538</v>
      </c>
      <c r="K21" s="30">
        <f>I21*J21</f>
        <v>7672.1019999999999</v>
      </c>
      <c r="L21" s="30">
        <f>K21*M21</f>
        <v>5542170</v>
      </c>
      <c r="M21" s="12">
        <f>M4</f>
        <v>722.37960339943345</v>
      </c>
      <c r="N21" s="13">
        <v>0.45</v>
      </c>
      <c r="O21" s="9">
        <f>P21*G21</f>
        <v>1500000</v>
      </c>
      <c r="P21" s="12">
        <f>P4</f>
        <v>2.1739130434782608</v>
      </c>
      <c r="Q21" s="42">
        <v>400000</v>
      </c>
      <c r="R21" s="44">
        <f>(L21 - 2800000-O21 - Q21) / (Q21+O21+2800000) * 100</f>
        <v>17.918510638297871</v>
      </c>
    </row>
    <row r="22" spans="1:18" ht="21.1" customHeight="1" x14ac:dyDescent="0.2">
      <c r="D22" s="7"/>
      <c r="E22" s="52">
        <f>E21-E4</f>
        <v>-201023.5</v>
      </c>
      <c r="F22" s="18"/>
      <c r="G22" s="6"/>
      <c r="H22" s="7"/>
      <c r="I22" s="7"/>
      <c r="J22" s="24">
        <v>8.6699999999999999E-2</v>
      </c>
      <c r="K22" s="7"/>
      <c r="L22" s="7"/>
      <c r="M22" s="7"/>
      <c r="N22" s="7"/>
      <c r="O22" s="7"/>
      <c r="P22" s="7"/>
      <c r="R22" s="8"/>
    </row>
    <row r="23" spans="1:18" ht="20.399999999999999" customHeight="1" x14ac:dyDescent="0.2">
      <c r="D23" s="7"/>
      <c r="E23" s="18"/>
      <c r="F23" s="18"/>
      <c r="G23" s="6"/>
      <c r="H23" s="7"/>
      <c r="I23" s="7"/>
      <c r="J23" s="7"/>
      <c r="K23" s="7"/>
      <c r="L23" s="7"/>
      <c r="M23" s="7"/>
      <c r="N23" s="7"/>
      <c r="O23" s="7"/>
      <c r="P23" s="7"/>
      <c r="R23" s="8"/>
    </row>
    <row r="24" spans="1:18" ht="18.350000000000001" customHeight="1" x14ac:dyDescent="0.2">
      <c r="D24" s="7"/>
      <c r="E24" s="18"/>
      <c r="F24" s="18"/>
      <c r="G24" s="6"/>
      <c r="H24" s="7"/>
      <c r="I24" s="7"/>
      <c r="J24" s="7"/>
      <c r="K24" s="7"/>
      <c r="L24" s="7"/>
      <c r="M24" s="7"/>
      <c r="N24" s="7"/>
      <c r="O24" s="7"/>
      <c r="P24" s="7"/>
      <c r="R24" s="8"/>
    </row>
    <row r="25" spans="1:18" ht="23.8" customHeight="1" x14ac:dyDescent="0.2">
      <c r="A25" s="26" t="str">
        <f>"4. Увеличить маржинальность на "&amp;_xlfn.VALUETOTEXT(N26*100,"0,00")&amp;"%"</f>
        <v>4. Увеличить маржинальность на 3,9%</v>
      </c>
      <c r="B25" s="26"/>
      <c r="C25" s="26"/>
      <c r="D25" s="7"/>
      <c r="E25" s="55">
        <f>L25*N25-O25</f>
        <v>993899.99999999953</v>
      </c>
      <c r="F25" s="18"/>
      <c r="G25" s="36">
        <f>G4</f>
        <v>690000</v>
      </c>
      <c r="H25" s="10">
        <f>H4</f>
        <v>9.3347826086956527E-3</v>
      </c>
      <c r="I25" s="37">
        <f>G25*H25</f>
        <v>6441</v>
      </c>
      <c r="J25" s="11">
        <f>J4</f>
        <v>1.0961030895823629</v>
      </c>
      <c r="K25" s="37">
        <f>I25*J25</f>
        <v>7059.9999999999991</v>
      </c>
      <c r="L25" s="37">
        <f>K25*M25</f>
        <v>5099999.9999999991</v>
      </c>
      <c r="M25" s="12">
        <f>M4</f>
        <v>722.37960339943345</v>
      </c>
      <c r="N25" s="39">
        <f>N4+N26</f>
        <v>0.48899999999999999</v>
      </c>
      <c r="O25" s="9">
        <f>P25*G25</f>
        <v>1500000</v>
      </c>
      <c r="P25" s="12">
        <f>P4</f>
        <v>2.1739130434782608</v>
      </c>
      <c r="Q25" s="53" t="s">
        <v>24</v>
      </c>
      <c r="R25" s="54" t="s">
        <v>24</v>
      </c>
    </row>
    <row r="26" spans="1:18" ht="16.3" customHeight="1" x14ac:dyDescent="0.2">
      <c r="D26" s="7"/>
      <c r="E26" s="18"/>
      <c r="F26" s="18"/>
      <c r="G26" s="6"/>
      <c r="H26" s="7"/>
      <c r="I26" s="7"/>
      <c r="J26" s="7"/>
      <c r="K26" s="7"/>
      <c r="L26" s="7"/>
      <c r="M26" s="7"/>
      <c r="N26" s="24">
        <v>3.9E-2</v>
      </c>
      <c r="O26" s="7"/>
      <c r="P26" s="7"/>
      <c r="R26" s="8"/>
    </row>
    <row r="27" spans="1:18" ht="19.7" customHeight="1" x14ac:dyDescent="0.2">
      <c r="D27" s="7"/>
      <c r="E27" s="56"/>
      <c r="F27" s="18"/>
      <c r="G27" s="6"/>
      <c r="H27" s="7"/>
      <c r="I27" s="7"/>
      <c r="J27" s="7"/>
      <c r="K27" s="7"/>
      <c r="L27" s="7"/>
      <c r="M27" s="7"/>
      <c r="N27" s="7"/>
      <c r="O27" s="7"/>
      <c r="P27" s="7"/>
      <c r="R27" s="8"/>
    </row>
    <row r="28" spans="1:18" x14ac:dyDescent="0.2">
      <c r="D28" s="7"/>
      <c r="E28" s="18"/>
      <c r="F28" s="18"/>
      <c r="G28" s="6"/>
      <c r="H28" s="7"/>
      <c r="I28" s="7"/>
      <c r="J28" s="7"/>
      <c r="K28" s="7"/>
      <c r="L28" s="7"/>
      <c r="M28" s="7"/>
      <c r="N28" s="7"/>
      <c r="O28" s="7"/>
      <c r="P28" s="7"/>
      <c r="R28" s="8"/>
    </row>
    <row r="29" spans="1:18" ht="23.1" customHeight="1" x14ac:dyDescent="0.2">
      <c r="A29" s="26" t="str">
        <f>"5. Увеличить средний чек на "&amp;_xlfn.VALUETOTEXT(M30,"0,00")&amp;" руб."</f>
        <v>5. Увеличить средний чек на 100 руб.</v>
      </c>
      <c r="B29" s="26"/>
      <c r="C29" s="26"/>
      <c r="D29" s="7"/>
      <c r="E29" s="20">
        <f>L29*N29-O29-Q29</f>
        <v>912699.99999999953</v>
      </c>
      <c r="F29" s="18"/>
      <c r="G29" s="36">
        <f>$G4</f>
        <v>690000</v>
      </c>
      <c r="H29" s="10">
        <f>H4</f>
        <v>9.3347826086956527E-3</v>
      </c>
      <c r="I29" s="37">
        <f>G29*H29</f>
        <v>6441</v>
      </c>
      <c r="J29" s="11">
        <f>J4</f>
        <v>1.0961030895823629</v>
      </c>
      <c r="K29" s="37">
        <f>I29*J29</f>
        <v>7059.9999999999991</v>
      </c>
      <c r="L29" s="30">
        <f>K29*M29</f>
        <v>5805999.9999999991</v>
      </c>
      <c r="M29" s="40">
        <f>M4+M30</f>
        <v>822.37960339943345</v>
      </c>
      <c r="N29" s="13">
        <v>0.45</v>
      </c>
      <c r="O29" s="9">
        <f>P29*G29</f>
        <v>1500000</v>
      </c>
      <c r="P29" s="12">
        <f>P4</f>
        <v>2.1739130434782608</v>
      </c>
      <c r="Q29" s="42">
        <v>200000</v>
      </c>
      <c r="R29" s="44">
        <f>(L29 - 2800000-O29 - Q29) / (Q29+O29+2800000) * 100</f>
        <v>29.022222222222201</v>
      </c>
    </row>
    <row r="30" spans="1:18" ht="19.05" customHeight="1" x14ac:dyDescent="0.2">
      <c r="D30" s="7"/>
      <c r="E30" s="51">
        <f>E29-E4</f>
        <v>117699.99999999953</v>
      </c>
      <c r="F30" s="18"/>
      <c r="G30" s="6"/>
      <c r="H30" s="7"/>
      <c r="I30" s="7"/>
      <c r="J30" s="7"/>
      <c r="K30" s="7"/>
      <c r="L30" s="7"/>
      <c r="M30" s="38">
        <v>100</v>
      </c>
      <c r="N30" s="7"/>
      <c r="O30" s="7"/>
      <c r="P30" s="7"/>
      <c r="R30" s="8"/>
    </row>
    <row r="31" spans="1:18" ht="13.6" customHeight="1" x14ac:dyDescent="0.2">
      <c r="D31" s="7"/>
      <c r="E31" s="18"/>
      <c r="F31" s="18"/>
      <c r="G31" s="6"/>
      <c r="H31" s="7"/>
      <c r="I31" s="7"/>
      <c r="J31" s="7"/>
      <c r="K31" s="7"/>
      <c r="L31" s="7"/>
      <c r="M31" s="24">
        <f>(1-M4/M29)</f>
        <v>0.12159834653806412</v>
      </c>
      <c r="N31" s="7"/>
      <c r="O31" s="7"/>
      <c r="P31" s="7"/>
      <c r="R31" s="8"/>
    </row>
    <row r="32" spans="1:18" ht="19.05" customHeight="1" x14ac:dyDescent="0.2">
      <c r="D32" s="7"/>
      <c r="E32" s="18"/>
      <c r="F32" s="18"/>
      <c r="G32" s="6"/>
      <c r="H32" s="7"/>
      <c r="I32" s="7"/>
      <c r="J32" s="7"/>
      <c r="K32" s="7"/>
      <c r="L32" s="7"/>
      <c r="M32" s="7"/>
      <c r="N32" s="7"/>
      <c r="O32" s="7"/>
      <c r="P32" s="7"/>
      <c r="R32" s="8"/>
    </row>
    <row r="33" spans="1:18" x14ac:dyDescent="0.2">
      <c r="D33" s="7"/>
      <c r="E33" s="18"/>
      <c r="F33" s="18"/>
      <c r="G33" s="6"/>
      <c r="H33" s="7"/>
      <c r="I33" s="7"/>
      <c r="J33" s="7"/>
      <c r="K33" s="7"/>
      <c r="L33" s="7"/>
      <c r="M33" s="7"/>
      <c r="N33" s="7"/>
      <c r="O33" s="7"/>
      <c r="P33" s="7"/>
      <c r="R33" s="8"/>
    </row>
    <row r="34" spans="1:18" ht="29.25" customHeight="1" x14ac:dyDescent="0.2">
      <c r="A34" s="26" t="str">
        <f>"5. Снизить расходы на привлечение покупателя до "&amp;_xlfn.VALUETOTEXT(P34,0)&amp;"руб."</f>
        <v>5. Снизить расходы на привлечение покупателя до 1,88491304347826руб.</v>
      </c>
      <c r="B34" s="26"/>
      <c r="C34" s="26"/>
      <c r="D34" s="26"/>
      <c r="E34" s="55">
        <f>L34*N34-O34</f>
        <v>994409.99999999953</v>
      </c>
      <c r="F34" s="18"/>
      <c r="G34" s="36">
        <f>G4</f>
        <v>690000</v>
      </c>
      <c r="H34" s="10">
        <f>H4</f>
        <v>9.3347826086956527E-3</v>
      </c>
      <c r="I34" s="37">
        <f>G34*H34</f>
        <v>6441</v>
      </c>
      <c r="J34" s="11">
        <f>J4</f>
        <v>1.0961030895823629</v>
      </c>
      <c r="K34" s="37">
        <f>I34*J34</f>
        <v>7059.9999999999991</v>
      </c>
      <c r="L34" s="37">
        <f>K34*M34</f>
        <v>5099999.9999999991</v>
      </c>
      <c r="M34" s="12">
        <f>M4</f>
        <v>722.37960339943345</v>
      </c>
      <c r="N34" s="13">
        <v>0.45</v>
      </c>
      <c r="O34" s="30">
        <f>P34*G34</f>
        <v>1300590</v>
      </c>
      <c r="P34" s="43">
        <f>P4 - P35</f>
        <v>1.8849130434782608</v>
      </c>
      <c r="Q34" s="53" t="s">
        <v>24</v>
      </c>
      <c r="R34" s="54" t="s">
        <v>24</v>
      </c>
    </row>
    <row r="35" spans="1:18" ht="26.5" customHeight="1" x14ac:dyDescent="0.2">
      <c r="E35" s="21"/>
      <c r="F35" s="21"/>
      <c r="G35" s="15"/>
      <c r="H35" s="16"/>
      <c r="I35" s="16"/>
      <c r="J35" s="16"/>
      <c r="K35" s="16"/>
      <c r="L35" s="16"/>
      <c r="M35" s="16"/>
      <c r="N35" s="16"/>
      <c r="O35" s="16"/>
      <c r="P35" s="47">
        <v>0.28899999999999998</v>
      </c>
      <c r="Q35" s="16"/>
      <c r="R35" s="45"/>
    </row>
    <row r="36" spans="1:18" ht="17.7" customHeight="1" x14ac:dyDescent="0.2"/>
    <row r="37" spans="1:18" ht="17.7" customHeight="1" x14ac:dyDescent="0.25">
      <c r="A37" s="57" t="s">
        <v>22</v>
      </c>
    </row>
    <row r="38" spans="1:18" ht="20.399999999999999" customHeight="1" x14ac:dyDescent="0.2">
      <c r="A38" s="48" t="s">
        <v>23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301285-C8CF-4C18-88D5-D443B57F24F3}">
  <dimension ref="A1:D5"/>
  <sheetViews>
    <sheetView tabSelected="1" workbookViewId="0">
      <selection activeCell="C5" sqref="C5"/>
    </sheetView>
  </sheetViews>
  <sheetFormatPr defaultRowHeight="12.9" x14ac:dyDescent="0.2"/>
  <cols>
    <col min="1" max="1" width="20.25" customWidth="1"/>
    <col min="2" max="2" width="12.625" customWidth="1"/>
    <col min="3" max="3" width="22.875" customWidth="1"/>
  </cols>
  <sheetData>
    <row r="1" spans="1:4" ht="37.4" customHeight="1" x14ac:dyDescent="0.25">
      <c r="A1" s="2" t="s">
        <v>15</v>
      </c>
      <c r="B1" s="2" t="s">
        <v>14</v>
      </c>
      <c r="C1" s="50" t="s">
        <v>16</v>
      </c>
      <c r="D1" s="2"/>
    </row>
    <row r="2" spans="1:4" ht="51.65" x14ac:dyDescent="0.2">
      <c r="A2" s="49" t="s">
        <v>17</v>
      </c>
      <c r="B2">
        <v>0.2442</v>
      </c>
      <c r="C2">
        <v>2450</v>
      </c>
    </row>
    <row r="3" spans="1:4" ht="38.75" x14ac:dyDescent="0.2">
      <c r="A3" s="49" t="s">
        <v>20</v>
      </c>
      <c r="B3">
        <v>0.18820000000000001</v>
      </c>
      <c r="C3">
        <v>-491250</v>
      </c>
    </row>
    <row r="4" spans="1:4" ht="51.65" x14ac:dyDescent="0.2">
      <c r="A4" s="49" t="s">
        <v>18</v>
      </c>
      <c r="B4">
        <v>0.1719</v>
      </c>
      <c r="C4">
        <v>-201024</v>
      </c>
    </row>
    <row r="5" spans="1:4" ht="25.85" x14ac:dyDescent="0.2">
      <c r="A5" s="49" t="s">
        <v>19</v>
      </c>
      <c r="B5">
        <v>0.29020000000000001</v>
      </c>
      <c r="C5">
        <v>117700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Юнит-экономика</vt:lpstr>
      <vt:lpstr>Проверка гипотез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AnastasiaAlxn</dc:creator>
  <cp:lastModifiedBy>Anastasia Alexeeva</cp:lastModifiedBy>
  <dcterms:created xsi:type="dcterms:W3CDTF">2025-02-07T14:42:06Z</dcterms:created>
  <dcterms:modified xsi:type="dcterms:W3CDTF">2025-02-07T16:15:27Z</dcterms:modified>
</cp:coreProperties>
</file>