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Регресія" sheetId="6" r:id="rId2"/>
    <sheet name="R2 Excel" sheetId="2" r:id="rId3"/>
    <sheet name="R2 Curvefit" sheetId="3" r:id="rId4"/>
  </sheets>
  <definedNames>
    <definedName name="solver_adj" localSheetId="0" hidden="1">Лист1!$D$54:$E$54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Лист1!$E$41</definedName>
    <definedName name="solver_lhs2" localSheetId="0" hidden="1">Лист1!$E$41</definedName>
    <definedName name="solver_lhs3" localSheetId="0" hidden="1">Лист1!$E$35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Лист1!$G$53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hs1" localSheetId="0" hidden="1">Лист1!$E$43</definedName>
    <definedName name="solver_rhs2" localSheetId="0" hidden="1">Лист1!$E$43</definedName>
    <definedName name="solver_rhs3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10000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E53" i="1" l="1"/>
  <c r="D53" i="1"/>
  <c r="C53" i="1"/>
  <c r="G40" i="1"/>
  <c r="G34" i="1"/>
  <c r="G53" i="1" l="1"/>
  <c r="G15" i="3"/>
  <c r="E15" i="3"/>
  <c r="D15" i="3"/>
  <c r="E4" i="3"/>
  <c r="E5" i="3"/>
  <c r="E6" i="3"/>
  <c r="E7" i="3"/>
  <c r="E8" i="3"/>
  <c r="E9" i="3"/>
  <c r="E10" i="3"/>
  <c r="E11" i="3"/>
  <c r="E12" i="3"/>
  <c r="E3" i="3"/>
  <c r="D4" i="3"/>
  <c r="D5" i="3"/>
  <c r="D6" i="3"/>
  <c r="D7" i="3"/>
  <c r="D8" i="3"/>
  <c r="D9" i="3"/>
  <c r="D10" i="3"/>
  <c r="D11" i="3"/>
  <c r="D12" i="3"/>
  <c r="D3" i="3"/>
  <c r="B15" i="3"/>
  <c r="D3" i="2"/>
  <c r="G18" i="1"/>
  <c r="G19" i="1"/>
  <c r="G20" i="1"/>
  <c r="G21" i="1"/>
  <c r="G22" i="1"/>
  <c r="G23" i="1"/>
  <c r="G24" i="1"/>
  <c r="G25" i="1"/>
  <c r="G26" i="1"/>
  <c r="G17" i="1"/>
  <c r="M3" i="1" a="1"/>
  <c r="M3" i="1" s="1"/>
  <c r="G16" i="2"/>
  <c r="E16" i="2"/>
  <c r="D16" i="2"/>
  <c r="E4" i="2"/>
  <c r="E5" i="2"/>
  <c r="E6" i="2"/>
  <c r="E7" i="2"/>
  <c r="E8" i="2"/>
  <c r="E9" i="2"/>
  <c r="E10" i="2"/>
  <c r="E11" i="2"/>
  <c r="E12" i="2"/>
  <c r="E3" i="2"/>
  <c r="D4" i="2"/>
  <c r="D5" i="2"/>
  <c r="D6" i="2"/>
  <c r="D7" i="2"/>
  <c r="D8" i="2"/>
  <c r="D9" i="2"/>
  <c r="D10" i="2"/>
  <c r="D11" i="2"/>
  <c r="D12" i="2"/>
  <c r="B16" i="2"/>
  <c r="M4" i="1" l="1"/>
  <c r="O3" i="1"/>
  <c r="O4" i="1"/>
  <c r="N3" i="1"/>
  <c r="N5" i="1"/>
  <c r="M5" i="1"/>
  <c r="O5" i="1"/>
  <c r="N4" i="1"/>
  <c r="J5" i="1" l="1"/>
  <c r="J6" i="1"/>
  <c r="J7" i="1"/>
  <c r="J8" i="1"/>
  <c r="J9" i="1"/>
  <c r="J10" i="1"/>
  <c r="J11" i="1"/>
  <c r="J12" i="1"/>
  <c r="J13" i="1"/>
  <c r="J4" i="1"/>
  <c r="I5" i="1"/>
  <c r="I6" i="1"/>
  <c r="I7" i="1"/>
  <c r="I8" i="1"/>
  <c r="I9" i="1"/>
  <c r="I10" i="1"/>
  <c r="I11" i="1"/>
  <c r="I12" i="1"/>
  <c r="I13" i="1"/>
  <c r="I4" i="1"/>
  <c r="H5" i="1"/>
  <c r="H6" i="1"/>
  <c r="H7" i="1"/>
  <c r="H8" i="1"/>
  <c r="H9" i="1"/>
  <c r="H10" i="1"/>
  <c r="H11" i="1"/>
  <c r="H12" i="1"/>
  <c r="H13" i="1"/>
  <c r="H4" i="1"/>
</calcChain>
</file>

<file path=xl/sharedStrings.xml><?xml version="1.0" encoding="utf-8"?>
<sst xmlns="http://schemas.openxmlformats.org/spreadsheetml/2006/main" count="110" uniqueCount="71">
  <si>
    <t>Баклан Аліса МІ-3 Варіант 2</t>
  </si>
  <si>
    <t>№</t>
  </si>
  <si>
    <t>K</t>
  </si>
  <si>
    <t>L</t>
  </si>
  <si>
    <t>F</t>
  </si>
  <si>
    <t>ln(K)</t>
  </si>
  <si>
    <t>ln(L)</t>
  </si>
  <si>
    <t>ln(F)</t>
  </si>
  <si>
    <t>df</t>
  </si>
  <si>
    <t>SS</t>
  </si>
  <si>
    <t>MS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</si>
  <si>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</si>
  <si>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</si>
  <si>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</si>
  <si>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</si>
  <si>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</si>
  <si>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</si>
  <si>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</si>
  <si>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</si>
  <si>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Significance F</t>
  </si>
  <si>
    <t>Regression</t>
  </si>
  <si>
    <t>residual</t>
  </si>
  <si>
    <t>Intercept</t>
  </si>
  <si>
    <t>Total</t>
  </si>
  <si>
    <t>Coefficients</t>
  </si>
  <si>
    <t>t-Stat</t>
  </si>
  <si>
    <t>P-Value</t>
  </si>
  <si>
    <t>Lower 95%</t>
  </si>
  <si>
    <t>Upper 95%</t>
  </si>
  <si>
    <t>Lower 95,0%</t>
  </si>
  <si>
    <t>Upper 95,0%</t>
  </si>
  <si>
    <t>RESIDUAL OUTPUT</t>
  </si>
  <si>
    <t>Observation</t>
  </si>
  <si>
    <t>Predicted Y</t>
  </si>
  <si>
    <t>Residuals</t>
  </si>
  <si>
    <t>F_progn</t>
  </si>
  <si>
    <t>F_mean</t>
  </si>
  <si>
    <t>(F - mean)2</t>
  </si>
  <si>
    <t>(F_prog - mean)2</t>
  </si>
  <si>
    <t>Sum</t>
  </si>
  <si>
    <t>R^2</t>
  </si>
  <si>
    <t>R^2,  %</t>
  </si>
  <si>
    <t>ln(b)</t>
  </si>
  <si>
    <t>ln(alpha)</t>
  </si>
  <si>
    <t>ln(beta</t>
  </si>
  <si>
    <t>Curve_fit results</t>
  </si>
  <si>
    <t>alpha</t>
  </si>
  <si>
    <t>beta</t>
  </si>
  <si>
    <t>b</t>
  </si>
  <si>
    <t>mean</t>
  </si>
  <si>
    <t>sum</t>
  </si>
  <si>
    <t>Виробнича функція</t>
  </si>
  <si>
    <t>F = 54,10403 * K^0.1635 * L^0.59438</t>
  </si>
  <si>
    <t>Фірма в умовах досконалої конкуренції, довгостроковий період</t>
  </si>
  <si>
    <t>Ціни</t>
  </si>
  <si>
    <t>p</t>
  </si>
  <si>
    <t>wK</t>
  </si>
  <si>
    <t>wL</t>
  </si>
  <si>
    <t>Profit</t>
  </si>
  <si>
    <t>Оптимальні витрати ресурсів</t>
  </si>
  <si>
    <t>Фірма в умовах досконалої конкуренції, короткостроковий період</t>
  </si>
  <si>
    <t>Обмеження</t>
  </si>
  <si>
    <t>capK</t>
  </si>
  <si>
    <t>capL</t>
  </si>
  <si>
    <t>Фірма в умовах монополії-монопсонії</t>
  </si>
  <si>
    <t xml:space="preserve">p(q)  = </t>
  </si>
  <si>
    <t>-</t>
  </si>
  <si>
    <t>q</t>
  </si>
  <si>
    <t>wL(L) =</t>
  </si>
  <si>
    <t>wK(K) =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</si>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</sst>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/>
    <xf numFmtId="0" fontId="0" fillId="5" borderId="11" xfId="0" applyFill="1" applyBorder="1"/>
    <xf numFmtId="0" fontId="0" fillId="0" borderId="11" xfId="0" applyBorder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4" fontId="0" fillId="0" borderId="15" xfId="0" applyNumberFormat="1" applyBorder="1"/>
    <xf numFmtId="0" fontId="0" fillId="0" borderId="16" xfId="0" applyBorder="1"/>
    <xf numFmtId="164" fontId="0" fillId="0" borderId="17" xfId="0" applyNumberFormat="1" applyBorder="1"/>
    <xf numFmtId="0" fontId="0" fillId="8" borderId="0" xfId="0" applyFill="1" applyAlignment="1">
      <alignment horizontal="center"/>
    </xf>
    <xf numFmtId="0" fontId="0" fillId="8" borderId="11" xfId="0" applyFill="1" applyBorder="1"/>
    <xf numFmtId="0" fontId="0" fillId="6" borderId="11" xfId="0" applyFill="1" applyBorder="1"/>
    <xf numFmtId="0" fontId="0" fillId="6" borderId="1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topLeftCell="A31" workbookViewId="0">
      <selection activeCell="K54" sqref="K54"/>
    </sheetView>
  </sheetViews>
  <sheetFormatPr defaultRowHeight="14.4" x14ac:dyDescent="0.3"/>
  <cols>
    <col min="13" max="13" width="12" bestFit="1" customWidth="1"/>
  </cols>
  <sheetData>
    <row r="1" spans="1:16" x14ac:dyDescent="0.3">
      <c r="A1" s="14" t="s">
        <v>0</v>
      </c>
      <c r="B1" s="14"/>
      <c r="C1" s="14"/>
    </row>
    <row r="2" spans="1:16" x14ac:dyDescent="0.3">
      <c r="M2" s="8" t="s">
        <v>44</v>
      </c>
      <c r="N2" s="9" t="s">
        <v>43</v>
      </c>
    </row>
    <row r="3" spans="1:16" x14ac:dyDescent="0.3">
      <c r="B3" t="s">
        <v>1</v>
      </c>
      <c r="C3" t="s">
        <v>2</v>
      </c>
      <c r="D3" t="s">
        <v>3</v>
      </c>
      <c r="E3" t="s">
        <v>4</v>
      </c>
      <c r="G3" t="s">
        <v>1</v>
      </c>
      <c r="H3" t="s">
        <v>5</v>
      </c>
      <c r="I3" t="s">
        <v>6</v>
      </c>
      <c r="J3" t="s">
        <v>7</v>
      </c>
      <c r="M3" s="10">
        <f t="array" ref="M3:O5">LINEST(J4:J13,H4:I13,1,1)</f>
        <v>0.57101121302795954</v>
      </c>
      <c r="N3" s="11">
        <v>0.1519304714689988</v>
      </c>
      <c r="O3" s="7">
        <v>4.2987512104509609</v>
      </c>
      <c r="P3" s="6" t="s">
        <v>42</v>
      </c>
    </row>
    <row r="4" spans="1:16" x14ac:dyDescent="0.3">
      <c r="B4" s="1">
        <v>1</v>
      </c>
      <c r="C4" s="1">
        <v>2860</v>
      </c>
      <c r="D4" s="1">
        <v>10680</v>
      </c>
      <c r="E4" s="1">
        <v>49920</v>
      </c>
      <c r="G4" s="1">
        <v>1</v>
      </c>
      <c r="H4">
        <f>LN(C4)</f>
        <v>7.9585769038138983</v>
      </c>
      <c r="I4">
        <f>LN(D4)</f>
        <v>9.2761281125141863</v>
      </c>
      <c r="J4">
        <f>LN(E4)</f>
        <v>10.81817700304331</v>
      </c>
      <c r="M4">
        <v>0.35769813146342883</v>
      </c>
      <c r="N4">
        <v>0.21845339563144728</v>
      </c>
      <c r="O4">
        <v>3.6381250552980431</v>
      </c>
    </row>
    <row r="5" spans="1:16" x14ac:dyDescent="0.3">
      <c r="B5" s="1">
        <v>2</v>
      </c>
      <c r="C5" s="1">
        <v>2940</v>
      </c>
      <c r="D5" s="1">
        <v>10310</v>
      </c>
      <c r="E5" s="1">
        <v>45750</v>
      </c>
      <c r="G5" s="1">
        <v>2</v>
      </c>
      <c r="H5">
        <f t="shared" ref="H5:H13" si="0">LN(C5)</f>
        <v>7.9861648603327273</v>
      </c>
      <c r="I5">
        <f t="shared" ref="I5:I13" si="1">LN(D5)</f>
        <v>9.2408695770110061</v>
      </c>
      <c r="J5">
        <f t="shared" ref="J5:J13" si="2">LN(E5)</f>
        <v>10.730947070703667</v>
      </c>
      <c r="M5" s="12">
        <v>0.31295169046568944</v>
      </c>
      <c r="N5">
        <v>3.9161502424309193E-2</v>
      </c>
      <c r="O5" t="e">
        <v>#N/A</v>
      </c>
    </row>
    <row r="6" spans="1:16" x14ac:dyDescent="0.3">
      <c r="B6" s="1">
        <v>3</v>
      </c>
      <c r="C6" s="1">
        <v>2950</v>
      </c>
      <c r="D6" s="1">
        <v>10680</v>
      </c>
      <c r="E6" s="1">
        <v>50550</v>
      </c>
      <c r="G6" s="1">
        <v>3</v>
      </c>
      <c r="H6">
        <f t="shared" si="0"/>
        <v>7.9895604493338652</v>
      </c>
      <c r="I6">
        <f t="shared" si="1"/>
        <v>9.2761281125141863</v>
      </c>
      <c r="J6">
        <f t="shared" si="2"/>
        <v>10.830718224448617</v>
      </c>
      <c r="M6" s="13" t="s">
        <v>40</v>
      </c>
    </row>
    <row r="7" spans="1:16" x14ac:dyDescent="0.3">
      <c r="B7" s="1">
        <v>4</v>
      </c>
      <c r="C7" s="1">
        <v>2880</v>
      </c>
      <c r="D7" s="1">
        <v>10800</v>
      </c>
      <c r="E7" s="1">
        <v>50570</v>
      </c>
      <c r="G7" s="1">
        <v>4</v>
      </c>
      <c r="H7">
        <f t="shared" si="0"/>
        <v>7.965545573129992</v>
      </c>
      <c r="I7">
        <f t="shared" si="1"/>
        <v>9.2873014131123117</v>
      </c>
      <c r="J7">
        <f t="shared" si="2"/>
        <v>10.831113794074028</v>
      </c>
    </row>
    <row r="8" spans="1:16" x14ac:dyDescent="0.3">
      <c r="B8" s="1">
        <v>5</v>
      </c>
      <c r="C8" s="1">
        <v>2510</v>
      </c>
      <c r="D8" s="1">
        <v>10040</v>
      </c>
      <c r="E8" s="1">
        <v>47820</v>
      </c>
      <c r="G8" s="1">
        <v>5</v>
      </c>
      <c r="H8">
        <f t="shared" si="0"/>
        <v>7.8280380321258294</v>
      </c>
      <c r="I8">
        <f t="shared" si="1"/>
        <v>9.2143323932457211</v>
      </c>
      <c r="J8">
        <f t="shared" si="2"/>
        <v>10.775199241012317</v>
      </c>
    </row>
    <row r="9" spans="1:16" x14ac:dyDescent="0.3">
      <c r="B9" s="1">
        <v>6</v>
      </c>
      <c r="C9" s="1">
        <v>2690</v>
      </c>
      <c r="D9" s="1">
        <v>10420</v>
      </c>
      <c r="E9" s="1">
        <v>47900</v>
      </c>
      <c r="G9" s="1">
        <v>6</v>
      </c>
      <c r="H9">
        <f t="shared" si="0"/>
        <v>7.897296472595885</v>
      </c>
      <c r="I9">
        <f t="shared" si="1"/>
        <v>9.2514823153073582</v>
      </c>
      <c r="J9">
        <f t="shared" si="2"/>
        <v>10.776870783399007</v>
      </c>
    </row>
    <row r="10" spans="1:16" x14ac:dyDescent="0.3">
      <c r="B10" s="1">
        <v>7</v>
      </c>
      <c r="C10" s="1">
        <v>2990</v>
      </c>
      <c r="D10" s="1">
        <v>10940</v>
      </c>
      <c r="E10" s="1">
        <v>51900</v>
      </c>
      <c r="G10" s="1">
        <v>7</v>
      </c>
      <c r="H10">
        <f t="shared" si="0"/>
        <v>8.0030286663847328</v>
      </c>
      <c r="I10">
        <f t="shared" si="1"/>
        <v>9.3001810759759724</v>
      </c>
      <c r="J10">
        <f t="shared" si="2"/>
        <v>10.857074069153979</v>
      </c>
    </row>
    <row r="11" spans="1:16" x14ac:dyDescent="0.3">
      <c r="B11" s="1">
        <v>8</v>
      </c>
      <c r="C11" s="1">
        <v>2800</v>
      </c>
      <c r="D11" s="1">
        <v>10710</v>
      </c>
      <c r="E11" s="1">
        <v>45970</v>
      </c>
      <c r="G11" s="1">
        <v>8</v>
      </c>
      <c r="H11">
        <f t="shared" si="0"/>
        <v>7.9373746961632952</v>
      </c>
      <c r="I11">
        <f t="shared" si="1"/>
        <v>9.2789331634417938</v>
      </c>
      <c r="J11">
        <f t="shared" si="2"/>
        <v>10.735744288800273</v>
      </c>
    </row>
    <row r="12" spans="1:16" x14ac:dyDescent="0.3">
      <c r="B12" s="1">
        <v>9</v>
      </c>
      <c r="C12" s="1">
        <v>3000</v>
      </c>
      <c r="D12" s="1">
        <v>9900</v>
      </c>
      <c r="E12" s="1">
        <v>48030</v>
      </c>
      <c r="G12" s="1">
        <v>9</v>
      </c>
      <c r="H12">
        <f t="shared" si="0"/>
        <v>8.0063675676502459</v>
      </c>
      <c r="I12">
        <f t="shared" si="1"/>
        <v>9.2002900361226807</v>
      </c>
      <c r="J12">
        <f t="shared" si="2"/>
        <v>10.779581094658869</v>
      </c>
    </row>
    <row r="13" spans="1:16" x14ac:dyDescent="0.3">
      <c r="B13" s="1">
        <v>10</v>
      </c>
      <c r="C13" s="1">
        <v>3070</v>
      </c>
      <c r="D13" s="1">
        <v>9930</v>
      </c>
      <c r="E13" s="1">
        <v>48100</v>
      </c>
      <c r="G13" s="1">
        <v>10</v>
      </c>
      <c r="H13">
        <f t="shared" si="0"/>
        <v>8.0294328405812436</v>
      </c>
      <c r="I13">
        <f t="shared" si="1"/>
        <v>9.2033157570392188</v>
      </c>
      <c r="J13">
        <f t="shared" si="2"/>
        <v>10.781037456093852</v>
      </c>
    </row>
    <row r="14" spans="1:16" x14ac:dyDescent="0.3">
      <c r="B14" s="1"/>
      <c r="C14" s="1"/>
      <c r="D14" s="1"/>
      <c r="E14" s="1"/>
    </row>
    <row r="15" spans="1:16" ht="15" thickBot="1" x14ac:dyDescent="0.35"/>
    <row r="16" spans="1:16" x14ac:dyDescent="0.3">
      <c r="B16" t="s">
        <v>1</v>
      </c>
      <c r="C16" t="s">
        <v>2</v>
      </c>
      <c r="D16" t="s">
        <v>3</v>
      </c>
      <c r="E16" t="s">
        <v>4</v>
      </c>
      <c r="G16" t="s">
        <v>35</v>
      </c>
      <c r="I16" s="22" t="s">
        <v>45</v>
      </c>
      <c r="J16" s="23"/>
    </row>
    <row r="17" spans="2:10" x14ac:dyDescent="0.3">
      <c r="B17" s="1">
        <v>1</v>
      </c>
      <c r="C17" s="1">
        <v>2860</v>
      </c>
      <c r="D17" s="1">
        <v>10680</v>
      </c>
      <c r="E17" s="1">
        <v>49920</v>
      </c>
      <c r="G17">
        <f>$J$17*POWER(C17, $J$18)*POWER(D17, $J$19)</f>
        <v>49300.082134810611</v>
      </c>
      <c r="I17" s="24" t="s">
        <v>48</v>
      </c>
      <c r="J17" s="25">
        <v>54.104030000000002</v>
      </c>
    </row>
    <row r="18" spans="2:10" x14ac:dyDescent="0.3">
      <c r="B18" s="1">
        <v>2</v>
      </c>
      <c r="C18" s="1">
        <v>2940</v>
      </c>
      <c r="D18" s="1">
        <v>10310</v>
      </c>
      <c r="E18" s="1">
        <v>45750</v>
      </c>
      <c r="G18">
        <f t="shared" ref="G18:G26" si="3">$J$17*POWER(C18, $J$18)*POWER(D18, $J$19)</f>
        <v>48495.907339303019</v>
      </c>
      <c r="I18" s="24" t="s">
        <v>46</v>
      </c>
      <c r="J18" s="25">
        <v>0.16350000000000001</v>
      </c>
    </row>
    <row r="19" spans="2:10" ht="15" thickBot="1" x14ac:dyDescent="0.35">
      <c r="B19" s="1">
        <v>3</v>
      </c>
      <c r="C19" s="1">
        <v>2950</v>
      </c>
      <c r="D19" s="1">
        <v>10680</v>
      </c>
      <c r="E19" s="1">
        <v>50550</v>
      </c>
      <c r="G19">
        <f t="shared" si="3"/>
        <v>49550.460618161698</v>
      </c>
      <c r="I19" s="26" t="s">
        <v>47</v>
      </c>
      <c r="J19" s="27">
        <v>0.59438000000000002</v>
      </c>
    </row>
    <row r="20" spans="2:10" x14ac:dyDescent="0.3">
      <c r="B20" s="1">
        <v>4</v>
      </c>
      <c r="C20" s="1">
        <v>2880</v>
      </c>
      <c r="D20" s="1">
        <v>10800</v>
      </c>
      <c r="E20" s="1">
        <v>50570</v>
      </c>
      <c r="G20">
        <f t="shared" si="3"/>
        <v>49685.160692834521</v>
      </c>
    </row>
    <row r="21" spans="2:10" x14ac:dyDescent="0.3">
      <c r="B21" s="1">
        <v>5</v>
      </c>
      <c r="C21" s="1">
        <v>2510</v>
      </c>
      <c r="D21" s="1">
        <v>10040</v>
      </c>
      <c r="E21" s="1">
        <v>47820</v>
      </c>
      <c r="G21">
        <f t="shared" si="3"/>
        <v>46518.612528080725</v>
      </c>
    </row>
    <row r="22" spans="2:10" x14ac:dyDescent="0.3">
      <c r="B22" s="1">
        <v>6</v>
      </c>
      <c r="C22" s="1">
        <v>2690</v>
      </c>
      <c r="D22" s="1">
        <v>10420</v>
      </c>
      <c r="E22" s="1">
        <v>47900</v>
      </c>
      <c r="G22">
        <f t="shared" si="3"/>
        <v>48098.809564171075</v>
      </c>
    </row>
    <row r="23" spans="2:10" x14ac:dyDescent="0.3">
      <c r="B23" s="1">
        <v>7</v>
      </c>
      <c r="C23" s="1">
        <v>2990</v>
      </c>
      <c r="D23" s="1">
        <v>10940</v>
      </c>
      <c r="E23" s="1">
        <v>51900</v>
      </c>
      <c r="G23">
        <f t="shared" si="3"/>
        <v>50374.757717166853</v>
      </c>
    </row>
    <row r="24" spans="2:10" x14ac:dyDescent="0.3">
      <c r="B24" s="1">
        <v>8</v>
      </c>
      <c r="C24" s="1">
        <v>2800</v>
      </c>
      <c r="D24" s="1">
        <v>10710</v>
      </c>
      <c r="E24" s="1">
        <v>45970</v>
      </c>
      <c r="G24">
        <f t="shared" si="3"/>
        <v>49211.456510068339</v>
      </c>
    </row>
    <row r="25" spans="2:10" x14ac:dyDescent="0.3">
      <c r="B25" s="1">
        <v>9</v>
      </c>
      <c r="C25" s="1">
        <v>3000</v>
      </c>
      <c r="D25" s="1">
        <v>9900</v>
      </c>
      <c r="E25" s="1">
        <v>48030</v>
      </c>
      <c r="G25">
        <f t="shared" si="3"/>
        <v>47496.825857703188</v>
      </c>
    </row>
    <row r="26" spans="2:10" x14ac:dyDescent="0.3">
      <c r="B26" s="1">
        <v>10</v>
      </c>
      <c r="C26" s="1">
        <v>3070</v>
      </c>
      <c r="D26" s="1">
        <v>9930</v>
      </c>
      <c r="E26" s="1">
        <v>48100</v>
      </c>
      <c r="G26">
        <f t="shared" si="3"/>
        <v>47762.102240761793</v>
      </c>
    </row>
    <row r="29" spans="2:10" x14ac:dyDescent="0.3">
      <c r="B29" s="15" t="s">
        <v>51</v>
      </c>
      <c r="C29" s="15"/>
      <c r="D29" s="15"/>
      <c r="E29" s="15"/>
      <c r="F29" s="15"/>
      <c r="G29" s="15"/>
      <c r="H29" s="15"/>
    </row>
    <row r="30" spans="2:10" x14ac:dyDescent="0.3">
      <c r="B30" s="15" t="s">
        <v>52</v>
      </c>
      <c r="C30" s="15"/>
      <c r="D30" s="15"/>
      <c r="E30" s="15"/>
      <c r="F30" s="15"/>
      <c r="G30" s="15"/>
      <c r="H30" s="15"/>
    </row>
    <row r="32" spans="2:10" x14ac:dyDescent="0.3">
      <c r="B32" s="16" t="s">
        <v>53</v>
      </c>
      <c r="C32" s="16"/>
      <c r="D32" s="16"/>
      <c r="E32" s="16"/>
      <c r="F32" s="16"/>
      <c r="G32" s="16"/>
      <c r="H32" s="16"/>
    </row>
    <row r="33" spans="2:8" x14ac:dyDescent="0.3">
      <c r="B33" s="18" t="s">
        <v>54</v>
      </c>
      <c r="C33" s="19" t="s">
        <v>55</v>
      </c>
      <c r="D33" s="19" t="s">
        <v>56</v>
      </c>
      <c r="E33" s="19" t="s">
        <v>57</v>
      </c>
      <c r="G33" s="19" t="s">
        <v>58</v>
      </c>
    </row>
    <row r="34" spans="2:8" x14ac:dyDescent="0.3">
      <c r="C34" s="20">
        <v>2</v>
      </c>
      <c r="D34" s="20">
        <v>10</v>
      </c>
      <c r="E34" s="20">
        <v>15</v>
      </c>
      <c r="G34" s="20">
        <f>$J$17*POWER(D35, $J$18)*POWER(E35, $J$19)*C34 - D35*D34 - E35*E34</f>
        <v>1373.0212529012542</v>
      </c>
    </row>
    <row r="35" spans="2:8" x14ac:dyDescent="0.3">
      <c r="D35" s="21">
        <v>92.718063100661752</v>
      </c>
      <c r="E35" s="21">
        <v>224.70851074457502</v>
      </c>
    </row>
    <row r="36" spans="2:8" x14ac:dyDescent="0.3">
      <c r="D36" s="21" t="s">
        <v>2</v>
      </c>
      <c r="E36" s="21" t="s">
        <v>3</v>
      </c>
      <c r="F36" s="17" t="s">
        <v>59</v>
      </c>
      <c r="G36" s="17"/>
      <c r="H36" s="17"/>
    </row>
    <row r="38" spans="2:8" x14ac:dyDescent="0.3">
      <c r="B38" s="16" t="s">
        <v>60</v>
      </c>
      <c r="C38" s="16"/>
      <c r="D38" s="16"/>
      <c r="E38" s="16"/>
      <c r="F38" s="16"/>
      <c r="G38" s="16"/>
      <c r="H38" s="16"/>
    </row>
    <row r="39" spans="2:8" x14ac:dyDescent="0.3">
      <c r="B39" s="18" t="s">
        <v>54</v>
      </c>
      <c r="C39" s="19" t="s">
        <v>55</v>
      </c>
      <c r="D39" s="19" t="s">
        <v>56</v>
      </c>
      <c r="E39" s="19" t="s">
        <v>57</v>
      </c>
      <c r="G39" s="19" t="s">
        <v>58</v>
      </c>
    </row>
    <row r="40" spans="2:8" x14ac:dyDescent="0.3">
      <c r="C40" s="20">
        <v>2</v>
      </c>
      <c r="D40" s="20">
        <v>10</v>
      </c>
      <c r="E40" s="20">
        <v>15</v>
      </c>
      <c r="G40" s="20">
        <f>$J$17*POWER(D41, $J$18)*POWER(E41, $J$19)*C40 - D41*D40 - E41*E40</f>
        <v>1168.5000633973891</v>
      </c>
    </row>
    <row r="41" spans="2:8" x14ac:dyDescent="0.3">
      <c r="D41" s="21">
        <v>52.157772495669299</v>
      </c>
      <c r="E41" s="21">
        <v>100</v>
      </c>
    </row>
    <row r="42" spans="2:8" x14ac:dyDescent="0.3">
      <c r="D42" s="21" t="s">
        <v>2</v>
      </c>
      <c r="E42" s="21" t="s">
        <v>3</v>
      </c>
      <c r="F42" s="17" t="s">
        <v>59</v>
      </c>
      <c r="G42" s="17"/>
      <c r="H42" s="17"/>
    </row>
    <row r="43" spans="2:8" x14ac:dyDescent="0.3">
      <c r="D43" s="29">
        <v>100</v>
      </c>
      <c r="E43" s="29">
        <v>100</v>
      </c>
      <c r="F43" s="28" t="s">
        <v>61</v>
      </c>
      <c r="G43" s="28"/>
      <c r="H43" s="28"/>
    </row>
    <row r="44" spans="2:8" x14ac:dyDescent="0.3">
      <c r="D44" s="29" t="s">
        <v>62</v>
      </c>
      <c r="E44" s="29" t="s">
        <v>63</v>
      </c>
    </row>
    <row r="46" spans="2:8" x14ac:dyDescent="0.3">
      <c r="B46" s="16" t="s">
        <v>64</v>
      </c>
      <c r="C46" s="16"/>
      <c r="D46" s="16"/>
      <c r="E46" s="16"/>
      <c r="F46" s="16"/>
      <c r="G46" s="16"/>
      <c r="H46" s="16"/>
    </row>
    <row r="48" spans="2:8" x14ac:dyDescent="0.3">
      <c r="B48" s="30" t="s">
        <v>65</v>
      </c>
      <c r="C48" s="30">
        <v>10</v>
      </c>
      <c r="D48" s="31" t="s">
        <v>66</v>
      </c>
      <c r="E48" s="30">
        <v>0.01</v>
      </c>
      <c r="F48" s="30" t="s">
        <v>67</v>
      </c>
    </row>
    <row r="49" spans="2:8" x14ac:dyDescent="0.3">
      <c r="B49" s="30" t="s">
        <v>69</v>
      </c>
      <c r="C49" s="30">
        <v>3</v>
      </c>
      <c r="D49" s="31" t="s">
        <v>70</v>
      </c>
      <c r="E49" s="30">
        <v>0.01</v>
      </c>
      <c r="F49" s="30" t="s">
        <v>2</v>
      </c>
    </row>
    <row r="50" spans="2:8" x14ac:dyDescent="0.3">
      <c r="B50" s="30" t="s">
        <v>68</v>
      </c>
      <c r="C50" s="30">
        <v>4</v>
      </c>
      <c r="D50" s="31" t="s">
        <v>70</v>
      </c>
      <c r="E50" s="30">
        <v>0.01</v>
      </c>
      <c r="F50" s="30" t="s">
        <v>3</v>
      </c>
    </row>
    <row r="52" spans="2:8" x14ac:dyDescent="0.3">
      <c r="B52" s="18" t="s">
        <v>54</v>
      </c>
      <c r="C52" s="19" t="s">
        <v>55</v>
      </c>
      <c r="D52" s="19" t="s">
        <v>56</v>
      </c>
      <c r="E52" s="19" t="s">
        <v>57</v>
      </c>
      <c r="G52" s="19" t="s">
        <v>58</v>
      </c>
    </row>
    <row r="53" spans="2:8" x14ac:dyDescent="0.3">
      <c r="C53" s="20">
        <f xml:space="preserve"> C48 - E48*$J$17*POWER(D54, $J$18)*POWER(E54, $J$19)</f>
        <v>5.1706977311954265</v>
      </c>
      <c r="D53" s="20">
        <f xml:space="preserve"> C49+E49*D54</f>
        <v>3.0850337497783302</v>
      </c>
      <c r="E53" s="20">
        <f>C50+E50*E54</f>
        <v>4.2206464511466342</v>
      </c>
      <c r="G53" s="20">
        <f>$J$17*POWER(D54, $J$18)*POWER(E54, $J$19)*C53 - D54*D53 - E54*E53</f>
        <v>2377.7259635638229</v>
      </c>
    </row>
    <row r="54" spans="2:8" x14ac:dyDescent="0.3">
      <c r="D54" s="21">
        <v>8.5033749778330296</v>
      </c>
      <c r="E54" s="21">
        <v>22.064645114663453</v>
      </c>
    </row>
    <row r="55" spans="2:8" x14ac:dyDescent="0.3">
      <c r="D55" s="21" t="s">
        <v>2</v>
      </c>
      <c r="E55" s="21" t="s">
        <v>3</v>
      </c>
      <c r="F55" s="17" t="s">
        <v>59</v>
      </c>
      <c r="G55" s="17"/>
      <c r="H55" s="17"/>
    </row>
  </sheetData>
  <mergeCells count="10">
    <mergeCell ref="B38:H38"/>
    <mergeCell ref="F42:H42"/>
    <mergeCell ref="F43:H43"/>
    <mergeCell ref="B46:H46"/>
    <mergeCell ref="F55:H55"/>
    <mergeCell ref="A1:C1"/>
    <mergeCell ref="B29:H29"/>
    <mergeCell ref="B30:H30"/>
    <mergeCell ref="B32:H32"/>
    <mergeCell ref="F36:H36"/>
  </mergeCells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6" zoomScaleNormal="100" workbookViewId="0">
      <selection activeCell="B16" sqref="B16:B19"/>
    </sheetView>
  </sheetViews>
  <sheetFormatPr defaultRowHeight="14.4" x14ac:dyDescent="0.3"/>
  <cols>
    <col min="2" max="2" width="18.5546875" bestFit="1" customWidth="1"/>
    <col min="3" max="3" width="21" bestFit="1" customWidth="1"/>
    <col min="4" max="4" width="14.21875" bestFit="1" customWidth="1"/>
    <col min="5" max="5" width="12" bestFit="1" customWidth="1"/>
    <col min="6" max="6" width="12.6640625" bestFit="1" customWidth="1"/>
    <col min="7" max="7" width="12.5546875" bestFit="1" customWidth="1"/>
    <col min="8" max="8" width="13.88671875" bestFit="1" customWidth="1"/>
    <col min="9" max="9" width="14.109375" bestFit="1" customWidth="1"/>
  </cols>
  <sheetData>
    <row r="1" spans="1:9" x14ac:dyDescent="0.3">
      <c r="A1" t="s">
        <v>11</v>
      </c>
    </row>
    <row r="2" spans="1:9" ht="15" thickBot="1" x14ac:dyDescent="0.35"/>
    <row r="3" spans="1:9" x14ac:dyDescent="0.3">
      <c r="A3" s="5" t="s">
        <v>12</v>
      </c>
      <c r="B3" s="5"/>
    </row>
    <row r="4" spans="1:9" x14ac:dyDescent="0.3">
      <c r="A4" s="2" t="s">
        <v>13</v>
      </c>
      <c r="B4" s="2">
        <v>0.55942085272689779</v>
      </c>
    </row>
    <row r="5" spans="1:9" x14ac:dyDescent="0.3">
      <c r="A5" s="2" t="s">
        <v>14</v>
      </c>
      <c r="B5" s="2">
        <v>0.31295169046568944</v>
      </c>
    </row>
    <row r="6" spans="1:9" x14ac:dyDescent="0.3">
      <c r="A6" s="2" t="s">
        <v>15</v>
      </c>
      <c r="B6" s="2">
        <v>0.11665217345588642</v>
      </c>
    </row>
    <row r="7" spans="1:9" x14ac:dyDescent="0.3">
      <c r="A7" s="2" t="s">
        <v>16</v>
      </c>
      <c r="B7" s="2">
        <v>3.9161502424309193E-2</v>
      </c>
    </row>
    <row r="8" spans="1:9" ht="15" thickBot="1" x14ac:dyDescent="0.35">
      <c r="A8" s="3" t="s">
        <v>17</v>
      </c>
      <c r="B8" s="3">
        <v>10</v>
      </c>
    </row>
    <row r="10" spans="1:9" ht="15" thickBot="1" x14ac:dyDescent="0.35">
      <c r="A10" t="s">
        <v>18</v>
      </c>
    </row>
    <row r="11" spans="1:9" x14ac:dyDescent="0.3">
      <c r="A11" s="4"/>
      <c r="B11" s="4" t="s">
        <v>8</v>
      </c>
      <c r="C11" s="4" t="s">
        <v>9</v>
      </c>
      <c r="D11" s="4" t="s">
        <v>10</v>
      </c>
      <c r="E11" s="4" t="s">
        <v>4</v>
      </c>
      <c r="F11" s="4" t="s">
        <v>19</v>
      </c>
    </row>
    <row r="12" spans="1:9" x14ac:dyDescent="0.3">
      <c r="A12" s="2" t="s">
        <v>20</v>
      </c>
      <c r="B12" s="2">
        <v>2</v>
      </c>
      <c r="C12" s="2">
        <v>4.889976326598695E-3</v>
      </c>
      <c r="D12" s="2">
        <v>2.4449881632993475E-3</v>
      </c>
      <c r="E12" s="2">
        <v>1.5942560391020264</v>
      </c>
      <c r="F12" s="2">
        <v>0.26881621624250512</v>
      </c>
    </row>
    <row r="13" spans="1:9" x14ac:dyDescent="0.3">
      <c r="A13" s="2" t="s">
        <v>21</v>
      </c>
      <c r="B13" s="2">
        <v>7</v>
      </c>
      <c r="C13" s="2">
        <v>1.0735362904904224E-2</v>
      </c>
      <c r="D13" s="2">
        <v>1.5336232721291749E-3</v>
      </c>
      <c r="E13" s="2"/>
      <c r="F13" s="2"/>
    </row>
    <row r="14" spans="1:9" ht="15" thickBot="1" x14ac:dyDescent="0.35">
      <c r="A14" s="3" t="s">
        <v>23</v>
      </c>
      <c r="B14" s="3">
        <v>9</v>
      </c>
      <c r="C14" s="3">
        <v>1.562533923150292E-2</v>
      </c>
      <c r="D14" s="3"/>
      <c r="E14" s="3"/>
      <c r="F14" s="3"/>
    </row>
    <row r="15" spans="1:9" ht="15" thickBot="1" x14ac:dyDescent="0.35">
      <c r="A15" s="2"/>
    </row>
    <row r="16" spans="1:9" x14ac:dyDescent="0.3">
      <c r="A16" s="4"/>
      <c r="B16" s="4" t="s">
        <v>24</v>
      </c>
      <c r="C16" s="4" t="s">
        <v>16</v>
      </c>
      <c r="D16" s="4" t="s">
        <v>25</v>
      </c>
      <c r="E16" s="4" t="s">
        <v>26</v>
      </c>
      <c r="F16" s="4" t="s">
        <v>27</v>
      </c>
      <c r="G16" s="4" t="s">
        <v>28</v>
      </c>
      <c r="H16" s="4" t="s">
        <v>29</v>
      </c>
      <c r="I16" s="4" t="s">
        <v>30</v>
      </c>
    </row>
    <row r="17" spans="1:9" x14ac:dyDescent="0.3">
      <c r="A17" s="2" t="s">
        <v>22</v>
      </c>
      <c r="B17" s="2">
        <v>4.2987512104509609</v>
      </c>
      <c r="C17" s="2">
        <v>3.6381250552980431</v>
      </c>
      <c r="D17" s="2">
        <v>1.1815842350418595</v>
      </c>
      <c r="E17" s="2">
        <v>0.27595200760371302</v>
      </c>
      <c r="F17" s="2">
        <v>-4.3040475256341342</v>
      </c>
      <c r="G17" s="2">
        <v>12.901549946536056</v>
      </c>
      <c r="H17" s="2">
        <v>-4.3040475256341342</v>
      </c>
      <c r="I17" s="2">
        <v>12.901549946536056</v>
      </c>
    </row>
    <row r="18" spans="1:9" x14ac:dyDescent="0.3">
      <c r="A18" s="2" t="s">
        <v>5</v>
      </c>
      <c r="B18" s="2">
        <v>0.1519304714689988</v>
      </c>
      <c r="C18" s="2">
        <v>0.21845339563144728</v>
      </c>
      <c r="D18" s="2">
        <v>0.69548230655714183</v>
      </c>
      <c r="E18" s="2">
        <v>0.50917579729916973</v>
      </c>
      <c r="F18" s="2">
        <v>-0.36462972568391477</v>
      </c>
      <c r="G18" s="2">
        <v>0.66849066862191231</v>
      </c>
      <c r="H18" s="2">
        <v>-0.36462972568391477</v>
      </c>
      <c r="I18" s="2">
        <v>0.66849066862191231</v>
      </c>
    </row>
    <row r="19" spans="1:9" ht="15" thickBot="1" x14ac:dyDescent="0.35">
      <c r="A19" s="3" t="s">
        <v>6</v>
      </c>
      <c r="B19" s="3">
        <v>0.57101121302795954</v>
      </c>
      <c r="C19" s="3">
        <v>0.35769813146342883</v>
      </c>
      <c r="D19" s="3">
        <v>1.5963494432912348</v>
      </c>
      <c r="E19" s="3">
        <v>0.15444166532804621</v>
      </c>
      <c r="F19" s="3">
        <v>-0.27481046337988846</v>
      </c>
      <c r="G19" s="3">
        <v>1.4168328894358075</v>
      </c>
      <c r="H19" s="3">
        <v>-0.27481046337988846</v>
      </c>
      <c r="I19" s="3">
        <v>1.4168328894358075</v>
      </c>
    </row>
    <row r="23" spans="1:9" x14ac:dyDescent="0.3">
      <c r="A23" t="s">
        <v>31</v>
      </c>
    </row>
    <row r="24" spans="1:9" ht="15" thickBot="1" x14ac:dyDescent="0.35"/>
    <row r="25" spans="1:9" x14ac:dyDescent="0.3">
      <c r="A25" s="4" t="s">
        <v>32</v>
      </c>
      <c r="B25" s="4" t="s">
        <v>33</v>
      </c>
      <c r="C25" s="4" t="s">
        <v>34</v>
      </c>
    </row>
    <row r="26" spans="1:9" x14ac:dyDescent="0.3">
      <c r="A26" s="2">
        <v>1</v>
      </c>
      <c r="B26" s="2">
        <v>10.804674717399173</v>
      </c>
      <c r="C26" s="2">
        <v>1.3502285644136691E-2</v>
      </c>
    </row>
    <row r="27" spans="1:9" x14ac:dyDescent="0.3">
      <c r="A27" s="2">
        <v>2</v>
      </c>
      <c r="B27" s="2">
        <v>10.788733149512685</v>
      </c>
      <c r="C27" s="2">
        <v>-5.7786078809018093E-2</v>
      </c>
    </row>
    <row r="28" spans="1:9" x14ac:dyDescent="0.3">
      <c r="A28" s="2">
        <v>3</v>
      </c>
      <c r="B28" s="2">
        <v>10.809382062077804</v>
      </c>
      <c r="C28" s="2">
        <v>2.1336162370813483E-2</v>
      </c>
    </row>
    <row r="29" spans="1:9" x14ac:dyDescent="0.3">
      <c r="A29" s="2">
        <v>4</v>
      </c>
      <c r="B29" s="2">
        <v>10.812113550541941</v>
      </c>
      <c r="C29" s="2">
        <v>1.9000243532087069E-2</v>
      </c>
    </row>
    <row r="30" spans="1:9" x14ac:dyDescent="0.3">
      <c r="A30" s="2">
        <v>5</v>
      </c>
      <c r="B30" s="2">
        <v>10.749555836459152</v>
      </c>
      <c r="C30" s="2">
        <v>2.5643404553164828E-2</v>
      </c>
    </row>
    <row r="31" spans="1:9" x14ac:dyDescent="0.3">
      <c r="A31" s="2">
        <v>6</v>
      </c>
      <c r="B31" s="2">
        <v>10.781291326033285</v>
      </c>
      <c r="C31" s="2">
        <v>-4.4205426342784904E-3</v>
      </c>
    </row>
    <row r="32" spans="1:9" x14ac:dyDescent="0.3">
      <c r="A32" s="2">
        <v>7</v>
      </c>
      <c r="B32" s="2">
        <v>10.82516280648742</v>
      </c>
      <c r="C32" s="2">
        <v>3.1911262666559637E-2</v>
      </c>
    </row>
    <row r="33" spans="1:3" x14ac:dyDescent="0.3">
      <c r="A33" s="2">
        <v>8</v>
      </c>
      <c r="B33" s="2">
        <v>10.803055171527411</v>
      </c>
      <c r="C33" s="2">
        <v>-6.7310882727138477E-2</v>
      </c>
    </row>
    <row r="34" spans="1:3" x14ac:dyDescent="0.3">
      <c r="A34" s="2">
        <v>9</v>
      </c>
      <c r="B34" s="2">
        <v>10.768631183493625</v>
      </c>
      <c r="C34" s="2">
        <v>1.0949911165244686E-2</v>
      </c>
    </row>
    <row r="35" spans="1:3" ht="15" thickBot="1" x14ac:dyDescent="0.35">
      <c r="A35" s="3">
        <v>10</v>
      </c>
      <c r="B35" s="3">
        <v>10.773863221855429</v>
      </c>
      <c r="C35" s="3">
        <v>7.1742342384233382E-3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G16" sqref="G16"/>
    </sheetView>
  </sheetViews>
  <sheetFormatPr defaultRowHeight="14.4" x14ac:dyDescent="0.3"/>
  <cols>
    <col min="4" max="4" width="10.109375" bestFit="1" customWidth="1"/>
    <col min="5" max="5" width="14.88671875" bestFit="1" customWidth="1"/>
  </cols>
  <sheetData>
    <row r="2" spans="2:7" x14ac:dyDescent="0.3">
      <c r="B2" t="s">
        <v>4</v>
      </c>
      <c r="C2" t="s">
        <v>35</v>
      </c>
      <c r="D2" t="s">
        <v>37</v>
      </c>
      <c r="E2" t="s">
        <v>38</v>
      </c>
    </row>
    <row r="3" spans="2:7" x14ac:dyDescent="0.3">
      <c r="B3">
        <v>49920</v>
      </c>
      <c r="C3">
        <v>49250.495989345232</v>
      </c>
      <c r="D3">
        <f>POWER(B3 - $B$16, 2)</f>
        <v>1610361</v>
      </c>
      <c r="E3">
        <f>POWER(C3 - $B$16, 2)</f>
        <v>359395.44124101894</v>
      </c>
    </row>
    <row r="4" spans="2:7" x14ac:dyDescent="0.3">
      <c r="B4">
        <v>45750</v>
      </c>
      <c r="C4">
        <v>48471.590844139246</v>
      </c>
      <c r="D4">
        <f t="shared" ref="D4:D12" si="0">POWER(B4 - $B$16, 2)</f>
        <v>8415801</v>
      </c>
      <c r="E4">
        <f t="shared" ref="E4:E12" si="1">POWER(C4 - $B$16, 2)</f>
        <v>32187.645206668414</v>
      </c>
    </row>
    <row r="5" spans="2:7" x14ac:dyDescent="0.3">
      <c r="B5">
        <v>50550</v>
      </c>
      <c r="C5">
        <v>49482.88157997626</v>
      </c>
      <c r="D5">
        <f t="shared" si="0"/>
        <v>3606201</v>
      </c>
      <c r="E5">
        <f t="shared" si="1"/>
        <v>692026.9631037981</v>
      </c>
    </row>
    <row r="6" spans="2:7" x14ac:dyDescent="0.3">
      <c r="B6">
        <v>50570</v>
      </c>
      <c r="C6">
        <v>49618.228264986501</v>
      </c>
      <c r="D6">
        <f t="shared" si="0"/>
        <v>3682561</v>
      </c>
      <c r="E6">
        <f t="shared" si="1"/>
        <v>935530.51658879698</v>
      </c>
    </row>
    <row r="7" spans="2:7" x14ac:dyDescent="0.3">
      <c r="B7">
        <v>47820</v>
      </c>
      <c r="C7">
        <v>46609.321693910853</v>
      </c>
      <c r="D7">
        <f t="shared" si="0"/>
        <v>690561</v>
      </c>
      <c r="E7">
        <f t="shared" si="1"/>
        <v>4168450.305555047</v>
      </c>
    </row>
    <row r="8" spans="2:7" x14ac:dyDescent="0.3">
      <c r="B8">
        <v>47900</v>
      </c>
      <c r="C8">
        <v>48112.212694239097</v>
      </c>
      <c r="D8">
        <f t="shared" si="0"/>
        <v>564001</v>
      </c>
      <c r="E8">
        <f t="shared" si="1"/>
        <v>290291.76084909291</v>
      </c>
    </row>
    <row r="9" spans="2:7" x14ac:dyDescent="0.3">
      <c r="B9">
        <v>51900</v>
      </c>
      <c r="C9">
        <v>50269.952233508848</v>
      </c>
      <c r="D9">
        <f t="shared" si="0"/>
        <v>10556001</v>
      </c>
      <c r="E9">
        <f t="shared" si="1"/>
        <v>2621006.3343832865</v>
      </c>
    </row>
    <row r="10" spans="2:7" x14ac:dyDescent="0.3">
      <c r="B10">
        <v>45970</v>
      </c>
      <c r="C10">
        <v>49170.797107301536</v>
      </c>
      <c r="D10">
        <f t="shared" si="0"/>
        <v>7187761</v>
      </c>
      <c r="E10">
        <f t="shared" si="1"/>
        <v>270189.03275904455</v>
      </c>
    </row>
    <row r="11" spans="2:7" x14ac:dyDescent="0.3">
      <c r="B11">
        <v>48030</v>
      </c>
      <c r="C11">
        <v>47506.944697489736</v>
      </c>
      <c r="D11">
        <f t="shared" si="0"/>
        <v>385641</v>
      </c>
      <c r="E11">
        <f t="shared" si="1"/>
        <v>1308862.5352018506</v>
      </c>
    </row>
    <row r="12" spans="2:7" x14ac:dyDescent="0.3">
      <c r="B12">
        <v>48100</v>
      </c>
      <c r="C12">
        <v>47756.154223005047</v>
      </c>
      <c r="D12">
        <f t="shared" si="0"/>
        <v>303601</v>
      </c>
      <c r="E12">
        <f t="shared" si="1"/>
        <v>800748.96460570069</v>
      </c>
    </row>
    <row r="15" spans="2:7" x14ac:dyDescent="0.3">
      <c r="B15" t="s">
        <v>36</v>
      </c>
      <c r="D15" t="s">
        <v>39</v>
      </c>
      <c r="E15" t="s">
        <v>39</v>
      </c>
      <c r="G15" t="s">
        <v>41</v>
      </c>
    </row>
    <row r="16" spans="2:7" x14ac:dyDescent="0.3">
      <c r="B16">
        <f>AVERAGE(B3:B12)</f>
        <v>48651</v>
      </c>
      <c r="D16">
        <f>SUM(D3:D12)</f>
        <v>37002490</v>
      </c>
      <c r="E16">
        <f>SUM(E3:E12)</f>
        <v>11478689.499494305</v>
      </c>
      <c r="G16">
        <f>(E16/D16)*100</f>
        <v>31.021397477559766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I23" sqref="I23"/>
    </sheetView>
  </sheetViews>
  <sheetFormatPr defaultRowHeight="14.4" x14ac:dyDescent="0.3"/>
  <cols>
    <col min="4" max="4" width="10.109375" bestFit="1" customWidth="1"/>
    <col min="5" max="5" width="14.88671875" bestFit="1" customWidth="1"/>
  </cols>
  <sheetData>
    <row r="2" spans="2:7" x14ac:dyDescent="0.3">
      <c r="B2" t="s">
        <v>4</v>
      </c>
      <c r="C2" t="s">
        <v>35</v>
      </c>
      <c r="D2" t="s">
        <v>37</v>
      </c>
      <c r="E2" t="s">
        <v>38</v>
      </c>
    </row>
    <row r="3" spans="2:7" x14ac:dyDescent="0.3">
      <c r="B3" s="1">
        <v>49920</v>
      </c>
      <c r="C3">
        <v>49300.082134810611</v>
      </c>
      <c r="D3">
        <f>POWER(B3-$B$15, 2)</f>
        <v>1610361</v>
      </c>
      <c r="E3">
        <f>POWER(C3-$B$15, 2)</f>
        <v>421307.61773030023</v>
      </c>
    </row>
    <row r="4" spans="2:7" x14ac:dyDescent="0.3">
      <c r="B4" s="1">
        <v>45750</v>
      </c>
      <c r="C4">
        <v>48495.907339303019</v>
      </c>
      <c r="D4">
        <f t="shared" ref="D4:D12" si="0">POWER(B4-$B$15, 2)</f>
        <v>8415801</v>
      </c>
      <c r="E4">
        <f t="shared" ref="E4:E12" si="1">POWER(C4-$B$15, 2)</f>
        <v>24053.733402068752</v>
      </c>
    </row>
    <row r="5" spans="2:7" x14ac:dyDescent="0.3">
      <c r="B5" s="1">
        <v>50550</v>
      </c>
      <c r="C5">
        <v>49550.460618161698</v>
      </c>
      <c r="D5">
        <f t="shared" si="0"/>
        <v>3606201</v>
      </c>
      <c r="E5">
        <f t="shared" si="1"/>
        <v>809029.40362382424</v>
      </c>
    </row>
    <row r="6" spans="2:7" x14ac:dyDescent="0.3">
      <c r="B6" s="1">
        <v>50570</v>
      </c>
      <c r="C6">
        <v>49685.160692834521</v>
      </c>
      <c r="D6">
        <f t="shared" si="0"/>
        <v>3682561</v>
      </c>
      <c r="E6">
        <f t="shared" si="1"/>
        <v>1069488.3386039762</v>
      </c>
    </row>
    <row r="7" spans="2:7" x14ac:dyDescent="0.3">
      <c r="B7" s="1">
        <v>47820</v>
      </c>
      <c r="C7">
        <v>46518.612528080725</v>
      </c>
      <c r="D7">
        <f t="shared" si="0"/>
        <v>690561</v>
      </c>
      <c r="E7">
        <f t="shared" si="1"/>
        <v>4547076.3303982783</v>
      </c>
    </row>
    <row r="8" spans="2:7" x14ac:dyDescent="0.3">
      <c r="B8" s="1">
        <v>47900</v>
      </c>
      <c r="C8">
        <v>48098.809564171075</v>
      </c>
      <c r="D8">
        <f t="shared" si="0"/>
        <v>564001</v>
      </c>
      <c r="E8">
        <f t="shared" si="1"/>
        <v>304914.27742093796</v>
      </c>
    </row>
    <row r="9" spans="2:7" x14ac:dyDescent="0.3">
      <c r="B9" s="1">
        <v>51900</v>
      </c>
      <c r="C9">
        <v>50374.757717166853</v>
      </c>
      <c r="D9">
        <f t="shared" si="0"/>
        <v>10556001</v>
      </c>
      <c r="E9">
        <f t="shared" si="1"/>
        <v>2971340.6674922793</v>
      </c>
    </row>
    <row r="10" spans="2:7" x14ac:dyDescent="0.3">
      <c r="B10" s="1">
        <v>45970</v>
      </c>
      <c r="C10">
        <v>49211.456510068339</v>
      </c>
      <c r="D10">
        <f t="shared" si="0"/>
        <v>7187761</v>
      </c>
      <c r="E10">
        <f t="shared" si="1"/>
        <v>314111.49967798265</v>
      </c>
    </row>
    <row r="11" spans="2:7" x14ac:dyDescent="0.3">
      <c r="B11" s="1">
        <v>48030</v>
      </c>
      <c r="C11">
        <v>47496.825857703188</v>
      </c>
      <c r="D11">
        <f t="shared" si="0"/>
        <v>385641</v>
      </c>
      <c r="E11">
        <f t="shared" si="1"/>
        <v>1332117.9507465807</v>
      </c>
    </row>
    <row r="12" spans="2:7" x14ac:dyDescent="0.3">
      <c r="B12" s="1">
        <v>48100</v>
      </c>
      <c r="C12">
        <v>47762.102240761793</v>
      </c>
      <c r="D12">
        <f t="shared" si="0"/>
        <v>303601</v>
      </c>
      <c r="E12">
        <f t="shared" si="1"/>
        <v>790139.22637870559</v>
      </c>
    </row>
    <row r="14" spans="2:7" x14ac:dyDescent="0.3">
      <c r="B14" t="s">
        <v>49</v>
      </c>
      <c r="D14" t="s">
        <v>50</v>
      </c>
      <c r="E14" t="s">
        <v>50</v>
      </c>
      <c r="G14" t="s">
        <v>41</v>
      </c>
    </row>
    <row r="15" spans="2:7" x14ac:dyDescent="0.3">
      <c r="B15" s="1">
        <f>AVERAGE(B3:B12)</f>
        <v>48651</v>
      </c>
      <c r="D15">
        <f>SUM(D3:D12)</f>
        <v>37002490</v>
      </c>
      <c r="E15">
        <f>SUM(E3:E13)</f>
        <v>12583579.045474933</v>
      </c>
      <c r="G15">
        <f>E15*100/D15</f>
        <v>34.00738449081382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Регресія</vt:lpstr>
      <vt:lpstr>R2 Excel</vt:lpstr>
      <vt:lpstr>R2 Curvefit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</dc:creator>
  <cp:lastModifiedBy>Margo</cp:lastModifiedBy>
  <dcterms:created xsi:type="dcterms:W3CDTF">2023-04-09T07:41:57Z</dcterms:created>
  <dcterms:modified xsi:type="dcterms:W3CDTF">2023-04-11T19:11:42Z</dcterms:modified>
</cp:coreProperties>
</file>