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5.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haleon-my.sharepoint.com/personal/gauthier_x_georgis_haleon_com/Documents/Desktop/Personal/Datacamp/Exercises/"/>
    </mc:Choice>
  </mc:AlternateContent>
  <xr:revisionPtr revIDLastSave="126" documentId="8_{7189316D-1FA4-457E-B6D5-6F6DFC40398E}" xr6:coauthVersionLast="47" xr6:coauthVersionMax="47" xr10:uidLastSave="{93AEBD7C-8829-4514-8EEC-5004962CE9C1}"/>
  <bookViews>
    <workbookView xWindow="28680" yWindow="-5040" windowWidth="29040" windowHeight="15840" firstSheet="3" activeTab="7" xr2:uid="{5BBF3846-4C6D-4871-B649-C959D40EA238}"/>
  </bookViews>
  <sheets>
    <sheet name="Brands per Supplier" sheetId="3" r:id="rId1"/>
    <sheet name="HealthMax Growth" sheetId="4" r:id="rId2"/>
    <sheet name="MAT Value Total Category" sheetId="6" r:id="rId3"/>
    <sheet name="Market Share" sheetId="7" r:id="rId4"/>
    <sheet name="External Data" sheetId="2" r:id="rId5"/>
    <sheet name="Profitability Matrix" sheetId="9" r:id="rId6"/>
    <sheet name="Internal Sales Data" sheetId="8" r:id="rId7"/>
    <sheet name="New Category Opportunity" sheetId="10" r:id="rId8"/>
  </sheets>
  <definedNames>
    <definedName name="Slicer_Region">#N/A</definedName>
  </definedNames>
  <calcPr calcId="191029"/>
  <pivotCaches>
    <pivotCache cacheId="0" r:id="rId9"/>
    <pivotCache cacheId="1" r:id="rId10"/>
  </pivotCaches>
  <extLst>
    <ext xmlns:x14="http://schemas.microsoft.com/office/spreadsheetml/2009/9/main" uri="{BBE1A952-AA13-448e-AADC-164F8A28A991}">
      <x14:slicerCaches>
        <x14:slicerCache r:id="rId11"/>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8" l="1"/>
  <c r="M4" i="8"/>
  <c r="M5" i="8"/>
  <c r="M6" i="8"/>
  <c r="M7" i="8"/>
  <c r="M8" i="8"/>
  <c r="M9" i="8"/>
  <c r="M10" i="8"/>
  <c r="M11" i="8"/>
  <c r="M2" i="8"/>
  <c r="K4" i="8"/>
  <c r="J3" i="8"/>
  <c r="L3" i="8" s="1"/>
  <c r="J4" i="8"/>
  <c r="L4" i="8" s="1"/>
  <c r="J5" i="8"/>
  <c r="K5" i="8" s="1"/>
  <c r="J6" i="8"/>
  <c r="K6" i="8" s="1"/>
  <c r="J7" i="8"/>
  <c r="L7" i="8" s="1"/>
  <c r="J8" i="8"/>
  <c r="L8" i="8" s="1"/>
  <c r="J9" i="8"/>
  <c r="K9" i="8" s="1"/>
  <c r="J10" i="8"/>
  <c r="K10" i="8" s="1"/>
  <c r="J11" i="8"/>
  <c r="L11" i="8" s="1"/>
  <c r="J2" i="8"/>
  <c r="K2" i="8" s="1"/>
  <c r="I3" i="8"/>
  <c r="I4" i="8"/>
  <c r="I5" i="8"/>
  <c r="I6" i="8"/>
  <c r="I7" i="8"/>
  <c r="I8" i="8"/>
  <c r="I9" i="8"/>
  <c r="I10" i="8"/>
  <c r="I11" i="8"/>
  <c r="I2" i="8"/>
  <c r="H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J2" i="2"/>
  <c r="L2" i="2" s="1"/>
  <c r="B18" i="10"/>
  <c r="K11" i="8" l="1"/>
  <c r="L9" i="8"/>
  <c r="K8" i="8"/>
  <c r="K7" i="8"/>
  <c r="L6" i="8"/>
  <c r="K3" i="8"/>
  <c r="L5" i="8"/>
  <c r="L2" i="8"/>
  <c r="L10" i="8"/>
  <c r="K12" i="8"/>
  <c r="L12" i="8" s="1"/>
  <c r="I12" i="8"/>
</calcChain>
</file>

<file path=xl/sharedStrings.xml><?xml version="1.0" encoding="utf-8"?>
<sst xmlns="http://schemas.openxmlformats.org/spreadsheetml/2006/main" count="22340" uniqueCount="100">
  <si>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</si>
  <si>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</si>
  <si>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</si>
  <si>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</si>
  <si>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</si>
  <si>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</si>
  <si>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</si>
  <si>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</si>
  <si>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</si>
  <si>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</si>
  <si>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</si>
  <si>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</si>
  <si>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</si>
  <si>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</si>
  <si>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</si>
  <si>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</si>
  <si>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</si>
  <si>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</si>
  <si>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</si>
  <si>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</si>
  <si>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</si>
  <si>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</si>
  <si>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</si>
  <si>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</si>
  <si>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</si>
  <si>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</si>
  <si>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</si>
  <si>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</si>
  <si>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</si>
  <si>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</si>
  <si>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</si>
  <si>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</si>
  <si>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</si>
  <si>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</si>
  <si>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</si>
  <si>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</si>
  <si>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</si>
  <si>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</si>
  <si>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</si>
  <si>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</si>
  <si>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</si>
  <si>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</si>
  <si>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</si>
  <si>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</si>
  <si>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</si>
  <si>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</si>
  <si>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</si>
  <si>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</si>
  <si>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</si>
  <si>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</si>
  <si>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</si>
  <si>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</si>
  <si>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</si>
  <si>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</si>
  <si>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</si>
  <si>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</si>
  <si>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</si>
  <si>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</si>
  <si>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</si>
  <si>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</si>
  <si>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</si>
  <si>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</si>
  <si>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</si>
  <si>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</si>
  <si>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</si>
  <si>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</si>
  <si>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</si>
  <si>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</si>
  <si>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</si>
  <si>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</si>
  <si>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</si>
  <si>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</si>
  <si>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</si>
  <si>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</si>
  <si>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</si>
  <si>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</si>
  <si>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</si>
  <si>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</si>
  <si>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</si>
  <si>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</si>
  <si>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</si>
  <si>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</si>
  <si>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</si>
  <si>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</si>
  <si>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</si>
  <si>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</si>
  <si>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</si>
  <si>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</si>
  <si>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</si>
  <si>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Total</t>
  </si>
  <si>
    <t>Gross Profit per product</t>
  </si>
  <si>
    <t>Gross Margin</t>
  </si>
  <si>
    <t>Net Sales Contribution</t>
  </si>
  <si>
    <t>Sum of Net Sales Contribution</t>
  </si>
  <si>
    <t>Gross Profit per unit</t>
  </si>
  <si>
    <t>Sum of Units Month</t>
  </si>
  <si>
    <t>Estimated FY '24 Organic subcategory value</t>
  </si>
  <si>
    <t>Sum of Units MAT</t>
  </si>
  <si>
    <t>Category</t>
  </si>
  <si>
    <t>Net Sales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</si>
</sst>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4" formatCode="_ &quot;€&quot;\ * #,##0.00_ ;_ &quot;€&quot;\ * \-#,##0.00_ ;_ &quot;€&quot;\ * &quot;-&quot;??_ ;_ @_ "/>
    <numFmt numFmtId="43" formatCode="_ * #,##0.00_ ;_ * \-#,##0.00_ ;_ * &quot;-&quot;??_ ;_ @_ "/>
    <numFmt numFmtId="164" formatCode="_-[$$-409]* #,##0_ ;_-[$$-409]* \-#,##0\ ;_-[$$-409]* &quot;-&quot;??_ ;_-@_ "/>
    <numFmt numFmtId="165" formatCode="_ * #,##0_ ;_ * \-#,##0_ ;_ * &quot;-&quot;??_ ;_ @_ "/>
    <numFmt numFmtId="166" formatCode="_ &quot;€&quot;\ * #,##0_ ;_ &quot;€&quot;\ * \-#,##0_ ;_ &quot;€&quot;\ * &quot;-&quot;??_ ;_ @_ "/>
    <numFmt numFmtId="167" formatCode="_-[$$-409]* #,##0.00_ ;_-[$$-409]* \-#,##0.00\ ;_-[$$-409]* &quot;-&quot;??_ ;_-@_ "/>
    <numFmt numFmtId="168" formatCode="0.0%"/>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bottom style="thin">
        <color theme="4" tint="0.39997558519241921"/>
      </bottom>
      <diagonal/>
    </border>
  </borders>
  <cellStyleXfs count="4">
    <xf numFmtId="0" fontId="0" fillId="0" borderId="0"/>
    <xf numFmtId="4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22">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4" fontId="0" fillId="0" borderId="0" xfId="1" applyNumberFormat="1" applyFont="1"/>
    <xf numFmtId="9" fontId="0" fillId="0" borderId="0" xfId="0" applyNumberFormat="1"/>
    <xf numFmtId="0" fontId="0" fillId="0" borderId="0" xfId="0" applyNumberFormat="1"/>
    <xf numFmtId="44" fontId="0" fillId="0" borderId="0" xfId="1" applyFont="1"/>
    <xf numFmtId="165" fontId="0" fillId="0" borderId="0" xfId="2" applyNumberFormat="1" applyFont="1"/>
    <xf numFmtId="0" fontId="0" fillId="0" borderId="0" xfId="0" applyNumberFormat="1" applyFont="1"/>
    <xf numFmtId="165" fontId="0" fillId="0" borderId="0" xfId="0" applyNumberFormat="1" applyFont="1"/>
    <xf numFmtId="166" fontId="0" fillId="0" borderId="0" xfId="0" applyNumberFormat="1"/>
    <xf numFmtId="167" fontId="0" fillId="0" borderId="0" xfId="1" applyNumberFormat="1" applyFont="1"/>
    <xf numFmtId="167" fontId="0" fillId="0" borderId="0" xfId="0" applyNumberFormat="1" applyFont="1"/>
    <xf numFmtId="164" fontId="0" fillId="0" borderId="0" xfId="0" applyNumberFormat="1" applyFont="1"/>
    <xf numFmtId="9" fontId="0" fillId="0" borderId="0" xfId="3" applyFont="1"/>
    <xf numFmtId="168" fontId="1" fillId="0" borderId="0" xfId="0" applyNumberFormat="1" applyFont="1"/>
    <xf numFmtId="0" fontId="2" fillId="2" borderId="1" xfId="0" applyFont="1" applyFill="1" applyBorder="1"/>
    <xf numFmtId="9" fontId="2" fillId="2" borderId="1" xfId="0" applyNumberFormat="1" applyFont="1" applyFill="1" applyBorder="1"/>
    <xf numFmtId="165" fontId="0" fillId="0" borderId="0" xfId="0" applyNumberFormat="1"/>
  </cellXfs>
  <cellStyles count="4">
    <cellStyle name="Comma" xfId="2" builtinId="3"/>
    <cellStyle name="Currency" xfId="1" builtinId="4"/>
    <cellStyle name="Normal" xfId="0" builtinId="0"/>
    <cellStyle name="Percent" xfId="3" builtinId="5"/>
  </cellStyles>
  <dxfs count="33">
    <dxf>
      <font>
        <b val="0"/>
        <i val="0"/>
        <strike val="0"/>
        <condense val="0"/>
        <extend val="0"/>
        <outline val="0"/>
        <shadow val="0"/>
        <u val="none"/>
        <vertAlign val="baseline"/>
        <sz val="11"/>
        <color theme="1"/>
        <name val="Calibri"/>
        <family val="2"/>
        <scheme val="minor"/>
      </font>
      <numFmt numFmtId="168" formatCode="0.0%"/>
    </dxf>
    <dxf>
      <numFmt numFmtId="164" formatCode="_-[$$-409]* #,##0_ ;_-[$$-409]* \-#,##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4" formatCode="_-[$$-409]* #,##0_ ;_-[$$-409]* \-#,##0\ ;_-[$$-409]* &quot;-&quot;??_ ;_-@_ "/>
    </dxf>
    <dxf>
      <font>
        <b val="0"/>
        <i val="0"/>
        <strike val="0"/>
        <condense val="0"/>
        <extend val="0"/>
        <outline val="0"/>
        <shadow val="0"/>
        <u val="none"/>
        <vertAlign val="baseline"/>
        <sz val="11"/>
        <color theme="1"/>
        <name val="Calibri"/>
        <family val="2"/>
        <scheme val="minor"/>
      </font>
      <numFmt numFmtId="165" formatCode="_ * #,##0_ ;_ * \-#,##0_ ;_ * &quot;-&quot;??_ ;_ @_ "/>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font>
        <b val="0"/>
        <i val="0"/>
        <strike val="0"/>
        <condense val="0"/>
        <extend val="0"/>
        <outline val="0"/>
        <shadow val="0"/>
        <u val="none"/>
        <vertAlign val="baseline"/>
        <sz val="11"/>
        <color theme="1"/>
        <name val="Calibri"/>
        <family val="2"/>
        <scheme val="minor"/>
      </font>
      <numFmt numFmtId="0" formatCode="General"/>
    </dxf>
    <dxf>
      <numFmt numFmtId="13" formatCode="0%"/>
    </dxf>
    <dxf>
      <numFmt numFmtId="14" formatCode="0.00%"/>
    </dxf>
    <dxf>
      <numFmt numFmtId="165" formatCode="_ * #,##0_ ;_ * \-#,##0_ ;_ * &quot;-&quot;??_ ;_ @_ "/>
    </dxf>
    <dxf>
      <numFmt numFmtId="13" formatCode="0%"/>
    </dxf>
    <dxf>
      <font>
        <b val="0"/>
        <i val="0"/>
        <strike val="0"/>
        <condense val="0"/>
        <extend val="0"/>
        <outline val="0"/>
        <shadow val="0"/>
        <u val="none"/>
        <vertAlign val="baseline"/>
        <sz val="11"/>
        <color theme="1"/>
        <name val="Calibri"/>
        <family val="2"/>
        <scheme val="minor"/>
      </font>
      <numFmt numFmtId="164" formatCode="_-[$$-409]* #,##0_ ;_-[$$-409]* \-#,##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4" formatCode="_-[$$-409]* #,##0_ ;_-[$$-409]* \-#,##0\ ;_-[$$-409]* &quot;-&quot;??_ ;_-@_ "/>
    </dxf>
    <dxf>
      <font>
        <b val="0"/>
        <i val="0"/>
        <strike val="0"/>
        <condense val="0"/>
        <extend val="0"/>
        <outline val="0"/>
        <shadow val="0"/>
        <u val="none"/>
        <vertAlign val="baseline"/>
        <sz val="11"/>
        <color theme="1"/>
        <name val="Calibri"/>
        <family val="2"/>
        <scheme val="minor"/>
      </font>
      <numFmt numFmtId="165" formatCode="_ * #,##0_ ;_ * \-#,##0_ ;_ * &quot;-&quot;??_ ;_ @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font>
        <b val="0"/>
        <i val="0"/>
        <strike val="0"/>
        <condense val="0"/>
        <extend val="0"/>
        <outline val="0"/>
        <shadow val="0"/>
        <u val="none"/>
        <vertAlign val="baseline"/>
        <sz val="11"/>
        <color theme="1"/>
        <name val="Calibri"/>
        <family val="2"/>
        <scheme val="minor"/>
      </font>
      <numFmt numFmtId="167" formatCode="_-[$$-409]* #,##0.00_ ;_-[$$-409]* \-#,##0.00\ ;_-[$$-409]* &quot;-&quot;??_ ;_-@_ "/>
    </dxf>
    <dxf>
      <numFmt numFmtId="0" formatCode="General"/>
    </dxf>
    <dxf>
      <numFmt numFmtId="0" formatCode="General"/>
    </dxf>
    <dxf>
      <numFmt numFmtId="0" formatCode="General"/>
    </dxf>
    <dxf>
      <numFmt numFmtId="13" formatCode="0%"/>
    </dxf>
    <dxf>
      <numFmt numFmtId="164" formatCode="_-[$$-409]* #,##0_ ;_-[$$-409]* \-#,##0\ ;_-[$$-409]* &quot;-&quot;??_ ;_-@_ "/>
    </dxf>
    <dxf>
      <numFmt numFmtId="164" formatCode="_-[$$-409]* #,##0_ ;_-[$$-409]* \-#,##0\ ;_-[$$-409]* &quot;-&quot;??_ ;_-@_ "/>
    </dxf>
    <dxf>
      <numFmt numFmtId="164"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3" formatCode="0%"/>
    </dxf>
    <dxf>
      <numFmt numFmtId="164"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[2_5_new_product_launch.xlsx]Market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nl-BE"/>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HealthMax Profitability Matrix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lotArea>
      <c:layout/>
      <c:scatterChart>
        <c:scatterStyle val="lineMarker"/>
        <c:varyColors val="0"/>
        <c:ser>
          <c:idx val="0"/>
          <c:order val="0"/>
          <c:tx>
            <c:strRef>
              <c:f>'Profitability Matrix'!$A$18</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Matrix'!$B$18:$K$18</c:f>
              <c:numCache>
                <c:formatCode>0%</c:formatCode>
                <c:ptCount val="10"/>
                <c:pt idx="3">
                  <c:v>0.18619281693140505</c:v>
                </c:pt>
              </c:numCache>
            </c:numRef>
          </c:yVal>
          <c:smooth val="0"/>
          <c:extLst>
            <c:ext xmlns:c16="http://schemas.microsoft.com/office/drawing/2014/chart" uri="{C3380CC4-5D6E-409C-BE32-E72D297353CC}">
              <c16:uniqueId val="{00000000-18B0-4668-9FC9-D75734A0A84E}"/>
            </c:ext>
          </c:extLst>
        </c:ser>
        <c:ser>
          <c:idx val="1"/>
          <c:order val="1"/>
          <c:tx>
            <c:strRef>
              <c:f>'Profitability Matrix'!$A$19</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Matrix'!$B$19:$K$19</c:f>
              <c:numCache>
                <c:formatCode>0%</c:formatCode>
                <c:ptCount val="10"/>
                <c:pt idx="5">
                  <c:v>9.6896202583240873E-2</c:v>
                </c:pt>
              </c:numCache>
            </c:numRef>
          </c:yVal>
          <c:smooth val="0"/>
          <c:extLst>
            <c:ext xmlns:c16="http://schemas.microsoft.com/office/drawing/2014/chart" uri="{C3380CC4-5D6E-409C-BE32-E72D297353CC}">
              <c16:uniqueId val="{00000001-18B0-4668-9FC9-D75734A0A84E}"/>
            </c:ext>
          </c:extLst>
        </c:ser>
        <c:ser>
          <c:idx val="2"/>
          <c:order val="2"/>
          <c:tx>
            <c:strRef>
              <c:f>'Profitability Matrix'!$A$20</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Matrix'!$B$20:$K$20</c:f>
              <c:numCache>
                <c:formatCode>0%</c:formatCode>
                <c:ptCount val="10"/>
                <c:pt idx="7">
                  <c:v>9.6896119578325834E-2</c:v>
                </c:pt>
              </c:numCache>
            </c:numRef>
          </c:yVal>
          <c:smooth val="0"/>
          <c:extLst>
            <c:ext xmlns:c16="http://schemas.microsoft.com/office/drawing/2014/chart" uri="{C3380CC4-5D6E-409C-BE32-E72D297353CC}">
              <c16:uniqueId val="{00000002-18B0-4668-9FC9-D75734A0A84E}"/>
            </c:ext>
          </c:extLst>
        </c:ser>
        <c:ser>
          <c:idx val="3"/>
          <c:order val="3"/>
          <c:tx>
            <c:strRef>
              <c:f>'Profitability Matrix'!$A$21</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Matrix'!$B$21:$K$21</c:f>
              <c:numCache>
                <c:formatCode>0%</c:formatCode>
                <c:ptCount val="10"/>
                <c:pt idx="9">
                  <c:v>6.8397319470522966E-2</c:v>
                </c:pt>
              </c:numCache>
            </c:numRef>
          </c:yVal>
          <c:smooth val="0"/>
          <c:extLst>
            <c:ext xmlns:c16="http://schemas.microsoft.com/office/drawing/2014/chart" uri="{C3380CC4-5D6E-409C-BE32-E72D297353CC}">
              <c16:uniqueId val="{00000003-18B0-4668-9FC9-D75734A0A84E}"/>
            </c:ext>
          </c:extLst>
        </c:ser>
        <c:ser>
          <c:idx val="4"/>
          <c:order val="4"/>
          <c:tx>
            <c:strRef>
              <c:f>'Profitability Matrix'!$A$22</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Matrix'!$B$22:$K$22</c:f>
              <c:numCache>
                <c:formatCode>0%</c:formatCode>
                <c:ptCount val="10"/>
                <c:pt idx="4">
                  <c:v>9.8241009155398171E-2</c:v>
                </c:pt>
              </c:numCache>
            </c:numRef>
          </c:yVal>
          <c:smooth val="0"/>
          <c:extLst>
            <c:ext xmlns:c16="http://schemas.microsoft.com/office/drawing/2014/chart" uri="{C3380CC4-5D6E-409C-BE32-E72D297353CC}">
              <c16:uniqueId val="{00000004-18B0-4668-9FC9-D75734A0A84E}"/>
            </c:ext>
          </c:extLst>
        </c:ser>
        <c:ser>
          <c:idx val="5"/>
          <c:order val="5"/>
          <c:tx>
            <c:strRef>
              <c:f>'Profitability Matrix'!$A$23</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Matrix'!$B$23:$K$23</c:f>
              <c:numCache>
                <c:formatCode>0%</c:formatCode>
                <c:ptCount val="10"/>
                <c:pt idx="0">
                  <c:v>4.7426625718030961E-2</c:v>
                </c:pt>
              </c:numCache>
            </c:numRef>
          </c:yVal>
          <c:smooth val="0"/>
          <c:extLst>
            <c:ext xmlns:c16="http://schemas.microsoft.com/office/drawing/2014/chart" uri="{C3380CC4-5D6E-409C-BE32-E72D297353CC}">
              <c16:uniqueId val="{00000005-18B0-4668-9FC9-D75734A0A84E}"/>
            </c:ext>
          </c:extLst>
        </c:ser>
        <c:ser>
          <c:idx val="6"/>
          <c:order val="6"/>
          <c:tx>
            <c:strRef>
              <c:f>'Profitability Matrix'!$A$24</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Matrix'!$B$24:$K$24</c:f>
              <c:numCache>
                <c:formatCode>0%</c:formatCode>
                <c:ptCount val="10"/>
                <c:pt idx="1">
                  <c:v>4.178071928534096E-2</c:v>
                </c:pt>
              </c:numCache>
            </c:numRef>
          </c:yVal>
          <c:smooth val="0"/>
          <c:extLst>
            <c:ext xmlns:c16="http://schemas.microsoft.com/office/drawing/2014/chart" uri="{C3380CC4-5D6E-409C-BE32-E72D297353CC}">
              <c16:uniqueId val="{00000006-18B0-4668-9FC9-D75734A0A84E}"/>
            </c:ext>
          </c:extLst>
        </c:ser>
        <c:ser>
          <c:idx val="7"/>
          <c:order val="7"/>
          <c:tx>
            <c:strRef>
              <c:f>'Profitability Matrix'!$A$25</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Matrix'!$B$25:$K$25</c:f>
              <c:numCache>
                <c:formatCode>0%</c:formatCode>
                <c:ptCount val="10"/>
                <c:pt idx="8">
                  <c:v>0.17502703482289086</c:v>
                </c:pt>
              </c:numCache>
            </c:numRef>
          </c:yVal>
          <c:smooth val="0"/>
          <c:extLst>
            <c:ext xmlns:c16="http://schemas.microsoft.com/office/drawing/2014/chart" uri="{C3380CC4-5D6E-409C-BE32-E72D297353CC}">
              <c16:uniqueId val="{00000007-18B0-4668-9FC9-D75734A0A84E}"/>
            </c:ext>
          </c:extLst>
        </c:ser>
        <c:ser>
          <c:idx val="8"/>
          <c:order val="8"/>
          <c:tx>
            <c:strRef>
              <c:f>'Profitability Matrix'!$A$26</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Matrix'!$B$26:$K$26</c:f>
              <c:numCache>
                <c:formatCode>0%</c:formatCode>
                <c:ptCount val="10"/>
                <c:pt idx="2">
                  <c:v>0.11856673518754952</c:v>
                </c:pt>
              </c:numCache>
            </c:numRef>
          </c:yVal>
          <c:smooth val="0"/>
          <c:extLst>
            <c:ext xmlns:c16="http://schemas.microsoft.com/office/drawing/2014/chart" uri="{C3380CC4-5D6E-409C-BE32-E72D297353CC}">
              <c16:uniqueId val="{00000008-18B0-4668-9FC9-D75734A0A84E}"/>
            </c:ext>
          </c:extLst>
        </c:ser>
        <c:ser>
          <c:idx val="9"/>
          <c:order val="9"/>
          <c:tx>
            <c:strRef>
              <c:f>'Profitability Matrix'!$A$27</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Matrix'!$B$17:$K$17</c:f>
              <c:numCache>
                <c:formatCode>0%</c:formatCode>
                <c:ptCount val="10"/>
                <c:pt idx="0">
                  <c:v>0.64285714285714279</c:v>
                </c:pt>
                <c:pt idx="1">
                  <c:v>0.64864864864864868</c:v>
                </c:pt>
                <c:pt idx="2">
                  <c:v>0.65714285714285714</c:v>
                </c:pt>
                <c:pt idx="3">
                  <c:v>0.67142857142857149</c:v>
                </c:pt>
                <c:pt idx="4">
                  <c:v>0.67241379310344829</c:v>
                </c:pt>
                <c:pt idx="5">
                  <c:v>0.69411764705882362</c:v>
                </c:pt>
                <c:pt idx="6">
                  <c:v>0.7</c:v>
                </c:pt>
                <c:pt idx="7">
                  <c:v>0.70588235294117641</c:v>
                </c:pt>
                <c:pt idx="8">
                  <c:v>0.70967741935483875</c:v>
                </c:pt>
                <c:pt idx="9">
                  <c:v>0.71666666666666667</c:v>
                </c:pt>
              </c:numCache>
            </c:numRef>
          </c:xVal>
          <c:yVal>
            <c:numRef>
              <c:f>'Profitability Matrix'!$B$27:$K$27</c:f>
              <c:numCache>
                <c:formatCode>0%</c:formatCode>
                <c:ptCount val="10"/>
                <c:pt idx="6">
                  <c:v>7.0575417267294702E-2</c:v>
                </c:pt>
              </c:numCache>
            </c:numRef>
          </c:yVal>
          <c:smooth val="0"/>
          <c:extLst>
            <c:ext xmlns:c16="http://schemas.microsoft.com/office/drawing/2014/chart" uri="{C3380CC4-5D6E-409C-BE32-E72D297353CC}">
              <c16:uniqueId val="{00000009-18B0-4668-9FC9-D75734A0A84E}"/>
            </c:ext>
          </c:extLst>
        </c:ser>
        <c:dLbls>
          <c:showLegendKey val="0"/>
          <c:showVal val="0"/>
          <c:showCatName val="0"/>
          <c:showSerName val="0"/>
          <c:showPercent val="0"/>
          <c:showBubbleSize val="0"/>
        </c:dLbls>
        <c:axId val="1374503295"/>
        <c:axId val="1377355183"/>
      </c:scatterChart>
      <c:valAx>
        <c:axId val="137450329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Gross Margin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7355183"/>
        <c:crosses val="autoZero"/>
        <c:crossBetween val="midCat"/>
      </c:valAx>
      <c:valAx>
        <c:axId val="137735518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nl-BE"/>
                  <a:t>Net Sales Contribution</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B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3745032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476250</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2</xdr:row>
      <xdr:rowOff>33337</xdr:rowOff>
    </xdr:from>
    <xdr:to>
      <xdr:col>21</xdr:col>
      <xdr:colOff>218400</xdr:colOff>
      <xdr:row>30</xdr:row>
      <xdr:rowOff>99337</xdr:rowOff>
    </xdr:to>
    <xdr:graphicFrame macro="">
      <xdr:nvGraphicFramePr>
        <xdr:cNvPr id="2" name="Chart 1">
          <a:extLst>
            <a:ext uri="{FF2B5EF4-FFF2-40B4-BE49-F238E27FC236}">
              <a16:creationId xmlns:a16="http://schemas.microsoft.com/office/drawing/2014/main" id="{D818A466-9B43-1978-6C53-AAE2D07D79D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634263" createdVersion="8" refreshedVersion="8" minRefreshableVersion="3" recordCount="10" xr:uid="{187147CA-38F3-4206-ABB0-ED9CE8B72722}">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7">
      <sharedItems containsSemiMixedTypes="0" containsString="0" containsNumber="1" minValue="5" maxValue="10"/>
    </cacheField>
    <cacheField name="Net Price" numFmtId="167">
      <sharedItems containsSemiMixedTypes="0" containsString="0" containsNumber="1" minValue="2.8" maxValue="6"/>
    </cacheField>
    <cacheField name="COGS" numFmtId="167">
      <sharedItems containsSemiMixedTypes="0" containsString="0" containsNumber="1" minValue="0.9" maxValue="1.7"/>
    </cacheField>
    <cacheField name="Volume 2022" numFmtId="165">
      <sharedItems containsSemiMixedTypes="0" containsString="0" containsNumber="1" containsInteger="1" minValue="231270" maxValue="1156348"/>
    </cacheField>
    <cacheField name="Net Sales 2020" numFmtId="164">
      <sharedItems containsSemiMixedTypes="0" containsString="0" containsNumber="1" minValue="855699" maxValue="3813362"/>
    </cacheField>
    <cacheField name="Gross Profit per unit" numFmtId="167">
      <sharedItems containsSemiMixedTypes="0" containsString="0" containsNumber="1" minValue="1.7999999999999998" maxValue="4.3"/>
    </cacheField>
    <cacheField name="Gross Profit per product" numFmtId="164">
      <sharedItems containsSemiMixedTypes="0" containsString="0" containsNumber="1" minValue="555048.00000000012" maxValue="2560400.2000000002"/>
    </cacheField>
    <cacheField name="Gross Margin" numFmtId="9">
      <sharedItems containsSemiMixedTypes="0" containsString="0" containsNumber="1" minValue="0.64285714285714279" maxValue="0.71666666666666667" count="10">
        <n v="0.70967741935483875"/>
        <n v="0.67241379310344829"/>
        <n v="0.64285714285714279"/>
        <n v="0.65714285714285714"/>
        <n v="0.64864864864864868"/>
        <n v="0.7"/>
        <n v="0.67142857142857149"/>
        <n v="0.69411764705882362"/>
        <n v="0.70588235294117641"/>
        <n v="0.71666666666666667"/>
      </sharedItems>
    </cacheField>
    <cacheField name="Net Sales Contribution" numFmtId="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Gauthier Georgis" refreshedDate="45144.983868981479"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4">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4">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4">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6"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4" showAll="0"/>
    <pivotField showAll="0"/>
    <pivotField numFmtId="164" showAll="0"/>
    <pivotField showAll="0"/>
    <pivotField numFmtId="164" showAll="0"/>
  </pivotFields>
  <rowFields count="2">
    <field x="2"/>
    <field x="3"/>
  </rowFields>
  <rowItems count="43">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10"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6">
    <i>
      <x/>
    </i>
    <i>
      <x v="1"/>
    </i>
    <i>
      <x v="2"/>
    </i>
    <i>
      <x v="3"/>
    </i>
    <i>
      <x v="4"/>
    </i>
    <i t="grand">
      <x/>
    </i>
  </rowItems>
  <colFields count="1">
    <field x="3"/>
  </colFields>
  <colItems count="3">
    <i>
      <x v="18"/>
    </i>
    <i>
      <x v="19"/>
    </i>
    <i t="grand">
      <x/>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showAll="0"/>
    <pivotField numFmtId="164" showAll="0"/>
    <pivotField showAll="0"/>
    <pivotField dataField="1" numFmtId="164" showAll="0"/>
  </pivotFields>
  <rowItems count="1">
    <i/>
  </rowItems>
  <colItems count="1">
    <i/>
  </colItems>
  <pageFields count="2">
    <pageField fld="5" item="5" hier="-1"/>
    <pageField fld="6" item="2" hier="-1"/>
  </pageFields>
  <dataFields count="1">
    <dataField name="Sum of Values MAT" fld="12" baseField="0" baseItem="0" numFmtId="164"/>
  </dataFields>
  <formats count="1">
    <format dxfId="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31">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F91E566-32DF-4DC2-8A9B-662532E6854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7" showAll="0"/>
    <pivotField numFmtId="167" showAll="0"/>
    <pivotField numFmtId="167" showAll="0"/>
    <pivotField numFmtId="165" showAll="0"/>
    <pivotField numFmtId="164" showAll="0"/>
    <pivotField numFmtId="167" showAll="0"/>
    <pivotField numFmtId="164"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1">
    <format dxfId="2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B0AA846-E5A7-4802-AA05-806CFC97A5BD}" name="PivotTable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4" showAll="0"/>
    <pivotField showAll="0"/>
    <pivotField numFmtId="164" showAll="0"/>
    <pivotField showAll="0"/>
    <pivotField numFmtId="164"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2">
    <format dxfId="9">
      <pivotArea outline="0" fieldPosition="0">
        <references count="1">
          <reference field="4294967294" count="1">
            <x v="0"/>
          </reference>
        </references>
      </pivotArea>
    </format>
    <format dxfId="8">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D34991D-53C9-4396-90C5-BA8E3160268B}" name="PivotTable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showAll="0">
      <items count="13">
        <item x="0"/>
        <item x="1"/>
        <item x="2"/>
        <item x="3"/>
        <item x="4"/>
        <item x="5"/>
        <item x="6"/>
        <item x="7"/>
        <item x="8"/>
        <item x="9"/>
        <item x="10"/>
        <item x="11"/>
        <item t="default"/>
      </items>
    </pivotField>
    <pivotField showAll="0"/>
    <pivotField numFmtId="164" showAll="0"/>
    <pivotField showAll="0"/>
    <pivotField numFmtId="164" showAll="0"/>
    <pivotField dataField="1" showAll="0"/>
    <pivotField numFmtId="164" showAll="0"/>
  </pivotFields>
  <rowFields count="1">
    <field x="1"/>
  </rowFields>
  <rowItems count="1">
    <i>
      <x v="3"/>
    </i>
  </rowItems>
  <colItems count="1">
    <i/>
  </colItems>
  <pageFields count="2">
    <pageField fld="5" hier="-1"/>
    <pageField fld="6" item="2" hier="-1"/>
  </pageFields>
  <dataFields count="1">
    <dataField name="Sum of Units MAT" fld="11" baseField="0" baseItem="0" numFmtId="165"/>
  </dataFields>
  <formats count="2">
    <format dxfId="11">
      <pivotArea outline="0" collapsedLevelsAreSubtotals="1" fieldPosition="0">
        <references count="1">
          <reference field="5" count="1" selected="0">
            <x v="4"/>
          </reference>
        </references>
      </pivotArea>
    </format>
    <format dxfId="1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30"/>
    <tableColumn id="2" xr3:uid="{E62B3F1F-9A15-44B4-B1DD-CAF27CF3C747}" name="Subcategory" dataDxfId="29"/>
    <tableColumn id="3" xr3:uid="{FA4BBA42-4CD5-4FEC-99C8-F3DEA363596F}" name="Supplier" dataDxfId="28"/>
    <tableColumn id="4" xr3:uid="{363950AD-92F1-4B62-BAD5-6C6ED9D314C8}" name="Brand" dataDxfId="27"/>
    <tableColumn id="5" xr3:uid="{278D3098-9E4F-422C-8E1A-9941BBC3EF43}" name="Region" dataDxfId="26"/>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25"/>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24"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23">
      <calculatedColumnFormula>dataset_shampoo[[#This Row],[Values YTD]]+SUMIFS(I:I,D:D,dataset_shampoo[[#This Row],[Brand]],E:E,dataset_shampoo[[#This Row],[Region]],F:F,dataset_shampoo[[#This Row],[Year]]-1,G:G,"&gt;"&amp;dataset_shampoo[[#This Row],[Month]])</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4364B77-531F-4E7F-8C97-717C91709596}" name="internal_sales_data" displayName="internal_sales_data" ref="A1:M12" totalsRowCount="1">
  <autoFilter ref="A1:M11" xr:uid="{04364B77-531F-4E7F-8C97-717C91709596}"/>
  <tableColumns count="13">
    <tableColumn id="1" xr3:uid="{E79ACCEA-926B-41AB-94F1-42DDD1864C6B}" name="Brand" totalsRowLabel="Total" dataDxfId="21"/>
    <tableColumn id="2" xr3:uid="{025C4312-31D3-409B-B984-DBF4AEFE2FA6}" name="Product" dataDxfId="20"/>
    <tableColumn id="3" xr3:uid="{D40B8F72-DA12-4584-B326-495AA00C251F}" name="Pack Size (ml)"/>
    <tableColumn id="4" xr3:uid="{E106DA15-1281-4518-AE4A-C358C1924FEA}" name="ProductID" dataDxfId="19"/>
    <tableColumn id="5" xr3:uid="{AE844CDE-AAF3-4312-96B5-E0534EF567F3}" name="Retail Price" dataDxfId="18" totalsRowDxfId="7" dataCellStyle="Currency"/>
    <tableColumn id="6" xr3:uid="{732BB0A7-0D20-404F-B2AF-EC6A28C2A71A}" name="Net Price" dataDxfId="17" totalsRowDxfId="6" dataCellStyle="Currency"/>
    <tableColumn id="7" xr3:uid="{BB7F7A5B-FAB9-4038-AD33-08EE0D4766AD}" name="COGS" dataDxfId="16" totalsRowDxfId="5" dataCellStyle="Currency"/>
    <tableColumn id="8" xr3:uid="{CCF364DE-01EF-4200-AB41-ED9058D076B5}" name="Volume 2022" totalsRowFunction="sum" dataDxfId="15" totalsRowDxfId="4" dataCellStyle="Comma"/>
    <tableColumn id="10" xr3:uid="{08E3A2F7-3C74-49D9-91B9-79AD4050A4A7}" name="Net Sales 2022" totalsRowFunction="sum" dataDxfId="14" totalsRowDxfId="3" dataCellStyle="Currency">
      <calculatedColumnFormula>internal_sales_data[[#This Row],[Volume 2022]]*internal_sales_data[[#This Row],[Net Price]]</calculatedColumnFormula>
    </tableColumn>
    <tableColumn id="9" xr3:uid="{3C283A83-C2B7-4006-B2BA-AFEDB11C31BE}" name="Gross Profit per unit" dataDxfId="13" totalsRowDxfId="2" dataCellStyle="Currency">
      <calculatedColumnFormula>internal_sales_data[[#This Row],[Net Price]]-internal_sales_data[[#This Row],[COGS]]</calculatedColumnFormula>
    </tableColumn>
    <tableColumn id="11" xr3:uid="{7C588C62-85DC-41E9-81C4-648DF71F5B17}" name="Gross Profit per product" totalsRowFunction="sum" dataDxfId="12" totalsRowDxfId="1" dataCellStyle="Currency">
      <calculatedColumnFormula>internal_sales_data[[#This Row],[Gross Profit per unit]]*internal_sales_data[[#This Row],[Volume 2022]]</calculatedColumnFormula>
    </tableColumn>
    <tableColumn id="12" xr3:uid="{2911D992-F8E1-40DE-AFC8-9AF339130FCA}" name="Gross Margin" totalsRowFunction="custom" totalsRowDxfId="0" dataCellStyle="Percent">
      <calculatedColumnFormula>internal_sales_data[[#This Row],[Gross Profit per unit]]/internal_sales_data[[#This Row],[Net Price]]</calculatedColumnFormula>
      <totalsRowFormula>internal_sales_data[[#Totals],[Gross Profit per product]]/internal_sales_data[[#Totals],[Net Sales 2022]]</totalsRowFormula>
    </tableColumn>
    <tableColumn id="13" xr3:uid="{501F34E5-0366-4C20-9B5D-9E50B50AF7E7}" name="Net Sales Contribution" dataCellStyle="Percent">
      <calculatedColumnFormula>internal_sales_data[[#This Row],[Net Sales 2022]]/internal_sales_data[[#Totals],[Net Sales 2022]]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6"/>
  <sheetViews>
    <sheetView workbookViewId="0">
      <selection activeCell="A45" activeCellId="15" sqref="A5:A8 A10 A12 A14 A16 A18:A19 A21 A23:A25 A30 A32 A34 A36 A38 A40:A41 A43 A45"/>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row r="46" spans="1:1" x14ac:dyDescent="0.25">
      <c r="A46" s="3"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D10"/>
  <sheetViews>
    <sheetView workbookViewId="0">
      <selection activeCell="C6" sqref="C6"/>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4" x14ac:dyDescent="0.25">
      <c r="A1" s="2" t="s">
        <v>1</v>
      </c>
      <c r="B1" t="s">
        <v>21</v>
      </c>
    </row>
    <row r="3" spans="1:4" x14ac:dyDescent="0.25">
      <c r="A3" s="2" t="s">
        <v>61</v>
      </c>
      <c r="B3" s="2" t="s">
        <v>60</v>
      </c>
    </row>
    <row r="4" spans="1:4" x14ac:dyDescent="0.25">
      <c r="A4" s="2" t="s">
        <v>58</v>
      </c>
      <c r="B4" t="s">
        <v>22</v>
      </c>
      <c r="C4" t="s">
        <v>57</v>
      </c>
      <c r="D4" t="s">
        <v>59</v>
      </c>
    </row>
    <row r="5" spans="1:4" x14ac:dyDescent="0.25">
      <c r="A5" s="3">
        <v>2018</v>
      </c>
      <c r="B5" s="5"/>
      <c r="C5" s="5"/>
      <c r="D5" s="5"/>
    </row>
    <row r="6" spans="1:4" x14ac:dyDescent="0.25">
      <c r="A6" s="3">
        <v>2019</v>
      </c>
      <c r="B6" s="5">
        <v>-1.8851917463244935E-2</v>
      </c>
      <c r="C6" s="5">
        <v>-6.0152376717658426E-2</v>
      </c>
      <c r="D6" s="5">
        <v>-4.6397507546699364E-2</v>
      </c>
    </row>
    <row r="7" spans="1:4" x14ac:dyDescent="0.25">
      <c r="A7" s="3">
        <v>2020</v>
      </c>
      <c r="B7" s="5">
        <v>7.659905577863356E-2</v>
      </c>
      <c r="C7" s="5">
        <v>1.7745774906480036E-2</v>
      </c>
      <c r="D7" s="5">
        <v>3.7912688764357619E-2</v>
      </c>
    </row>
    <row r="8" spans="1:4" x14ac:dyDescent="0.25">
      <c r="A8" s="3">
        <v>2021</v>
      </c>
      <c r="B8" s="5">
        <v>8.9543837962540954E-3</v>
      </c>
      <c r="C8" s="5">
        <v>1.2423428548747735E-2</v>
      </c>
      <c r="D8" s="5">
        <v>1.1190403666558416E-2</v>
      </c>
    </row>
    <row r="9" spans="1:4" x14ac:dyDescent="0.25">
      <c r="A9" s="3">
        <v>2022</v>
      </c>
      <c r="B9" s="5">
        <v>6.7382398799515006E-2</v>
      </c>
      <c r="C9" s="5">
        <v>-9.1123767974869612E-5</v>
      </c>
      <c r="D9" s="5">
        <v>2.3838392205789781E-2</v>
      </c>
    </row>
    <row r="10" spans="1:4" x14ac:dyDescent="0.25">
      <c r="A10" s="3" t="s">
        <v>59</v>
      </c>
      <c r="B10" s="5"/>
      <c r="C10" s="5"/>
      <c r="D10"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workbookViewId="0">
      <selection activeCell="D10" sqref="D10"/>
    </sheetView>
  </sheetViews>
  <sheetFormatPr defaultRowHeight="15" x14ac:dyDescent="0.25"/>
  <cols>
    <col min="1" max="1" width="20.28515625" bestFit="1" customWidth="1"/>
    <col min="2" max="2" width="16.28515625" bestFit="1" customWidth="1"/>
    <col min="3" max="3" width="6.85546875" bestFit="1" customWidth="1"/>
    <col min="4" max="4" width="8.28515625" bestFit="1" customWidth="1"/>
    <col min="5" max="5" width="9.5703125" bestFit="1" customWidth="1"/>
    <col min="6" max="6" width="13.28515625" bestFit="1" customWidth="1"/>
    <col min="7" max="7" width="12" bestFit="1" customWidth="1"/>
    <col min="8" max="8" width="12.85546875" bestFit="1" customWidth="1"/>
    <col min="9" max="9" width="8" bestFit="1" customWidth="1"/>
    <col min="10" max="10" width="14.5703125" bestFit="1" customWidth="1"/>
    <col min="11" max="11" width="8.7109375" bestFit="1" customWidth="1"/>
    <col min="12" max="12" width="5.7109375" bestFit="1" customWidth="1"/>
    <col min="13" max="13" width="9.85546875" bestFit="1" customWidth="1"/>
    <col min="14" max="14" width="9" bestFit="1" customWidth="1"/>
    <col min="15" max="15" width="12.5703125" bestFit="1" customWidth="1"/>
    <col min="16" max="16" width="9.140625" bestFit="1" customWidth="1"/>
    <col min="17" max="17" width="14.85546875" bestFit="1" customWidth="1"/>
    <col min="18" max="18" width="15.42578125" bestFit="1" customWidth="1"/>
    <col min="19" max="19" width="13.7109375" bestFit="1" customWidth="1"/>
    <col min="20" max="20" width="8" bestFit="1" customWidth="1"/>
    <col min="21" max="21" width="6.5703125" bestFit="1" customWidth="1"/>
    <col min="22" max="22" width="12.140625" bestFit="1" customWidth="1"/>
    <col min="23" max="23" width="11.5703125" bestFit="1" customWidth="1"/>
    <col min="24" max="24" width="6.140625" bestFit="1" customWidth="1"/>
    <col min="25" max="25" width="10.7109375" bestFit="1" customWidth="1"/>
    <col min="26" max="26" width="11.85546875" bestFit="1" customWidth="1"/>
    <col min="27" max="27" width="11.285156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workbookViewId="0"/>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1" max="11" width="14.140625" style="6" bestFit="1" customWidth="1"/>
    <col min="13" max="13" width="14" style="1" bestFit="1" customWidth="1"/>
  </cols>
  <sheetData>
    <row r="1" spans="1:13" x14ac:dyDescent="0.25">
      <c r="A1" t="s">
        <v>98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6ED94-F876-452B-9EE9-E8192A6BBF6B}">
  <dimension ref="A3:K27"/>
  <sheetViews>
    <sheetView workbookViewId="0">
      <selection activeCell="A17" sqref="A17:K27"/>
    </sheetView>
  </sheetViews>
  <sheetFormatPr defaultRowHeight="15" x14ac:dyDescent="0.25"/>
  <cols>
    <col min="1" max="1" width="28.140625" bestFit="1" customWidth="1"/>
    <col min="2" max="2" width="16.28515625" bestFit="1" customWidth="1"/>
    <col min="3" max="11" width="4.5703125" bestFit="1" customWidth="1"/>
    <col min="12" max="12" width="12" bestFit="1" customWidth="1"/>
  </cols>
  <sheetData>
    <row r="3" spans="1:11" x14ac:dyDescent="0.25">
      <c r="A3" s="2" t="s">
        <v>93</v>
      </c>
      <c r="B3" s="2" t="s">
        <v>60</v>
      </c>
    </row>
    <row r="4" spans="1:11" x14ac:dyDescent="0.25">
      <c r="A4" s="2" t="s">
        <v>58</v>
      </c>
      <c r="B4" s="7">
        <v>0.64285714285714279</v>
      </c>
      <c r="C4" s="7">
        <v>0.64864864864864868</v>
      </c>
      <c r="D4" s="7">
        <v>0.65714285714285714</v>
      </c>
      <c r="E4" s="7">
        <v>0.67142857142857149</v>
      </c>
      <c r="F4" s="7">
        <v>0.67241379310344829</v>
      </c>
      <c r="G4" s="7">
        <v>0.69411764705882362</v>
      </c>
      <c r="H4" s="7">
        <v>0.7</v>
      </c>
      <c r="I4" s="7">
        <v>0.70588235294117641</v>
      </c>
      <c r="J4" s="7">
        <v>0.70967741935483875</v>
      </c>
      <c r="K4" s="7">
        <v>0.71666666666666667</v>
      </c>
    </row>
    <row r="5" spans="1:11" x14ac:dyDescent="0.25">
      <c r="A5" s="3" t="s">
        <v>85</v>
      </c>
      <c r="B5" s="7"/>
      <c r="C5" s="7"/>
      <c r="D5" s="7"/>
      <c r="E5" s="7">
        <v>0.18619281693140505</v>
      </c>
      <c r="F5" s="7"/>
      <c r="G5" s="7"/>
      <c r="H5" s="7"/>
      <c r="I5" s="7"/>
      <c r="J5" s="7"/>
      <c r="K5" s="7"/>
    </row>
    <row r="6" spans="1:11" x14ac:dyDescent="0.25">
      <c r="A6" s="3" t="s">
        <v>86</v>
      </c>
      <c r="B6" s="7"/>
      <c r="C6" s="7"/>
      <c r="D6" s="7"/>
      <c r="E6" s="7"/>
      <c r="F6" s="7"/>
      <c r="G6" s="7">
        <v>9.6896202583240873E-2</v>
      </c>
      <c r="H6" s="7"/>
      <c r="I6" s="7"/>
      <c r="J6" s="7"/>
      <c r="K6" s="7"/>
    </row>
    <row r="7" spans="1:11" x14ac:dyDescent="0.25">
      <c r="A7" s="3" t="s">
        <v>87</v>
      </c>
      <c r="B7" s="7"/>
      <c r="C7" s="7"/>
      <c r="D7" s="7"/>
      <c r="E7" s="7"/>
      <c r="F7" s="7"/>
      <c r="G7" s="7"/>
      <c r="H7" s="7"/>
      <c r="I7" s="7">
        <v>9.6896119578325834E-2</v>
      </c>
      <c r="J7" s="7"/>
      <c r="K7" s="7"/>
    </row>
    <row r="8" spans="1:11" x14ac:dyDescent="0.25">
      <c r="A8" s="3" t="s">
        <v>88</v>
      </c>
      <c r="B8" s="7"/>
      <c r="C8" s="7"/>
      <c r="D8" s="7"/>
      <c r="E8" s="7"/>
      <c r="F8" s="7"/>
      <c r="G8" s="7"/>
      <c r="H8" s="7"/>
      <c r="I8" s="7"/>
      <c r="J8" s="7"/>
      <c r="K8" s="7">
        <v>6.8397319470522966E-2</v>
      </c>
    </row>
    <row r="9" spans="1:11" x14ac:dyDescent="0.25">
      <c r="A9" s="3" t="s">
        <v>78</v>
      </c>
      <c r="B9" s="7"/>
      <c r="C9" s="7"/>
      <c r="D9" s="7"/>
      <c r="E9" s="7"/>
      <c r="F9" s="7">
        <v>9.8241009155398171E-2</v>
      </c>
      <c r="G9" s="7"/>
      <c r="H9" s="7"/>
      <c r="I9" s="7"/>
      <c r="J9" s="7"/>
      <c r="K9" s="7"/>
    </row>
    <row r="10" spans="1:11" x14ac:dyDescent="0.25">
      <c r="A10" s="3" t="s">
        <v>80</v>
      </c>
      <c r="B10" s="7">
        <v>4.7426625718030961E-2</v>
      </c>
      <c r="C10" s="7"/>
      <c r="D10" s="7"/>
      <c r="E10" s="7"/>
      <c r="F10" s="7"/>
      <c r="G10" s="7"/>
      <c r="H10" s="7"/>
      <c r="I10" s="7"/>
      <c r="J10" s="7"/>
      <c r="K10" s="7"/>
    </row>
    <row r="11" spans="1:11" x14ac:dyDescent="0.25">
      <c r="A11" s="3" t="s">
        <v>82</v>
      </c>
      <c r="B11" s="7"/>
      <c r="C11" s="7">
        <v>4.178071928534096E-2</v>
      </c>
      <c r="D11" s="7"/>
      <c r="E11" s="7"/>
      <c r="F11" s="7"/>
      <c r="G11" s="7"/>
      <c r="H11" s="7"/>
      <c r="I11" s="7"/>
      <c r="J11" s="7"/>
      <c r="K11" s="7"/>
    </row>
    <row r="12" spans="1:11" x14ac:dyDescent="0.25">
      <c r="A12" s="3" t="s">
        <v>76</v>
      </c>
      <c r="B12" s="7"/>
      <c r="C12" s="7"/>
      <c r="D12" s="7"/>
      <c r="E12" s="7"/>
      <c r="F12" s="7"/>
      <c r="G12" s="7"/>
      <c r="H12" s="7"/>
      <c r="I12" s="7"/>
      <c r="J12" s="7">
        <v>0.17502703482289086</v>
      </c>
      <c r="K12" s="7"/>
    </row>
    <row r="13" spans="1:11" x14ac:dyDescent="0.25">
      <c r="A13" s="3" t="s">
        <v>81</v>
      </c>
      <c r="B13" s="7"/>
      <c r="C13" s="7"/>
      <c r="D13" s="7">
        <v>0.11856673518754952</v>
      </c>
      <c r="E13" s="7"/>
      <c r="F13" s="7"/>
      <c r="G13" s="7"/>
      <c r="H13" s="7"/>
      <c r="I13" s="7"/>
      <c r="J13" s="7"/>
      <c r="K13" s="7"/>
    </row>
    <row r="14" spans="1:11" x14ac:dyDescent="0.25">
      <c r="A14" s="3" t="s">
        <v>83</v>
      </c>
      <c r="B14" s="7"/>
      <c r="C14" s="7"/>
      <c r="D14" s="7"/>
      <c r="E14" s="7"/>
      <c r="F14" s="7"/>
      <c r="G14" s="7"/>
      <c r="H14" s="7">
        <v>7.0575417267294702E-2</v>
      </c>
      <c r="I14" s="7"/>
      <c r="J14" s="7"/>
      <c r="K14" s="7"/>
    </row>
    <row r="17" spans="1:11" x14ac:dyDescent="0.25">
      <c r="A17" s="19" t="s">
        <v>58</v>
      </c>
      <c r="B17" s="20">
        <v>0.64285714285714279</v>
      </c>
      <c r="C17" s="20">
        <v>0.64864864864864868</v>
      </c>
      <c r="D17" s="20">
        <v>0.65714285714285714</v>
      </c>
      <c r="E17" s="20">
        <v>0.67142857142857149</v>
      </c>
      <c r="F17" s="20">
        <v>0.67241379310344829</v>
      </c>
      <c r="G17" s="20">
        <v>0.69411764705882362</v>
      </c>
      <c r="H17" s="20">
        <v>0.7</v>
      </c>
      <c r="I17" s="20">
        <v>0.70588235294117641</v>
      </c>
      <c r="J17" s="20">
        <v>0.70967741935483875</v>
      </c>
      <c r="K17" s="20">
        <v>0.71666666666666667</v>
      </c>
    </row>
    <row r="18" spans="1:11" x14ac:dyDescent="0.25">
      <c r="A18" s="3" t="s">
        <v>85</v>
      </c>
      <c r="B18" s="7"/>
      <c r="C18" s="7"/>
      <c r="D18" s="7"/>
      <c r="E18" s="7">
        <v>0.18619281693140505</v>
      </c>
      <c r="F18" s="7"/>
      <c r="G18" s="7"/>
      <c r="H18" s="7"/>
      <c r="I18" s="7"/>
      <c r="J18" s="7"/>
      <c r="K18" s="7"/>
    </row>
    <row r="19" spans="1:11" x14ac:dyDescent="0.25">
      <c r="A19" s="3" t="s">
        <v>86</v>
      </c>
      <c r="B19" s="7"/>
      <c r="C19" s="7"/>
      <c r="D19" s="7"/>
      <c r="E19" s="7"/>
      <c r="F19" s="7"/>
      <c r="G19" s="7">
        <v>9.6896202583240873E-2</v>
      </c>
      <c r="H19" s="7"/>
      <c r="I19" s="7"/>
      <c r="J19" s="7"/>
      <c r="K19" s="7"/>
    </row>
    <row r="20" spans="1:11" x14ac:dyDescent="0.25">
      <c r="A20" s="3" t="s">
        <v>87</v>
      </c>
      <c r="B20" s="7"/>
      <c r="C20" s="7"/>
      <c r="D20" s="7"/>
      <c r="E20" s="7"/>
      <c r="F20" s="7"/>
      <c r="G20" s="7"/>
      <c r="H20" s="7"/>
      <c r="I20" s="7">
        <v>9.6896119578325834E-2</v>
      </c>
      <c r="J20" s="7"/>
      <c r="K20" s="7"/>
    </row>
    <row r="21" spans="1:11" x14ac:dyDescent="0.25">
      <c r="A21" s="3" t="s">
        <v>88</v>
      </c>
      <c r="B21" s="7"/>
      <c r="C21" s="7"/>
      <c r="D21" s="7"/>
      <c r="E21" s="7"/>
      <c r="F21" s="7"/>
      <c r="G21" s="7"/>
      <c r="H21" s="7"/>
      <c r="I21" s="7"/>
      <c r="J21" s="7"/>
      <c r="K21" s="7">
        <v>6.8397319470522966E-2</v>
      </c>
    </row>
    <row r="22" spans="1:11" x14ac:dyDescent="0.25">
      <c r="A22" s="3" t="s">
        <v>78</v>
      </c>
      <c r="B22" s="7"/>
      <c r="C22" s="7"/>
      <c r="D22" s="7"/>
      <c r="E22" s="7"/>
      <c r="F22" s="7">
        <v>9.8241009155398171E-2</v>
      </c>
      <c r="G22" s="7"/>
      <c r="H22" s="7"/>
      <c r="I22" s="7"/>
      <c r="J22" s="7"/>
      <c r="K22" s="7"/>
    </row>
    <row r="23" spans="1:11" x14ac:dyDescent="0.25">
      <c r="A23" s="3" t="s">
        <v>80</v>
      </c>
      <c r="B23" s="7">
        <v>4.7426625718030961E-2</v>
      </c>
      <c r="C23" s="7"/>
      <c r="D23" s="7"/>
      <c r="E23" s="7"/>
      <c r="F23" s="7"/>
      <c r="G23" s="7"/>
      <c r="H23" s="7"/>
      <c r="I23" s="7"/>
      <c r="J23" s="7"/>
      <c r="K23" s="7"/>
    </row>
    <row r="24" spans="1:11" x14ac:dyDescent="0.25">
      <c r="A24" s="3" t="s">
        <v>82</v>
      </c>
      <c r="B24" s="7"/>
      <c r="C24" s="7">
        <v>4.178071928534096E-2</v>
      </c>
      <c r="D24" s="7"/>
      <c r="E24" s="7"/>
      <c r="F24" s="7"/>
      <c r="G24" s="7"/>
      <c r="H24" s="7"/>
      <c r="I24" s="7"/>
      <c r="J24" s="7"/>
      <c r="K24" s="7"/>
    </row>
    <row r="25" spans="1:11" x14ac:dyDescent="0.25">
      <c r="A25" s="3" t="s">
        <v>76</v>
      </c>
      <c r="B25" s="7"/>
      <c r="C25" s="7"/>
      <c r="D25" s="7"/>
      <c r="E25" s="7"/>
      <c r="F25" s="7"/>
      <c r="G25" s="7"/>
      <c r="H25" s="7"/>
      <c r="I25" s="7"/>
      <c r="J25" s="7">
        <v>0.17502703482289086</v>
      </c>
      <c r="K25" s="7"/>
    </row>
    <row r="26" spans="1:11" x14ac:dyDescent="0.25">
      <c r="A26" s="3" t="s">
        <v>81</v>
      </c>
      <c r="B26" s="7"/>
      <c r="C26" s="7"/>
      <c r="D26" s="7">
        <v>0.11856673518754952</v>
      </c>
      <c r="E26" s="7"/>
      <c r="F26" s="7"/>
      <c r="G26" s="7"/>
      <c r="H26" s="7"/>
      <c r="I26" s="7"/>
      <c r="J26" s="7"/>
      <c r="K26" s="7"/>
    </row>
    <row r="27" spans="1:11" x14ac:dyDescent="0.25">
      <c r="A27" s="3" t="s">
        <v>83</v>
      </c>
      <c r="B27" s="7"/>
      <c r="C27" s="7"/>
      <c r="D27" s="7"/>
      <c r="E27" s="7"/>
      <c r="F27" s="7"/>
      <c r="G27" s="7"/>
      <c r="H27" s="7">
        <v>7.0575417267294702E-2</v>
      </c>
      <c r="I27" s="7"/>
      <c r="J27" s="7"/>
      <c r="K27" s="7"/>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E58566-373D-4FBE-8884-3967320E4209}">
  <dimension ref="A1:M13"/>
  <sheetViews>
    <sheetView workbookViewId="0">
      <selection activeCell="I2" sqref="I2"/>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4.140625" style="9" bestFit="1" customWidth="1"/>
    <col min="6" max="6" width="12.28515625" style="9" bestFit="1" customWidth="1"/>
    <col min="7" max="7" width="9.140625" style="9" bestFit="1" customWidth="1"/>
    <col min="8" max="8" width="15.7109375" style="10" bestFit="1" customWidth="1"/>
    <col min="9" max="9" width="15" bestFit="1" customWidth="1"/>
    <col min="10" max="10" width="9.28515625" bestFit="1" customWidth="1"/>
    <col min="11" max="11" width="14" bestFit="1" customWidth="1"/>
  </cols>
  <sheetData>
    <row r="1" spans="1:13" x14ac:dyDescent="0.25">
      <c r="A1" t="s">
        <v>2</v>
      </c>
      <c r="B1" t="s">
        <v>68</v>
      </c>
      <c r="C1" t="s">
        <v>69</v>
      </c>
      <c r="D1" t="s">
        <v>70</v>
      </c>
      <c r="E1" s="9" t="s">
        <v>71</v>
      </c>
      <c r="F1" s="9" t="s">
        <v>72</v>
      </c>
      <c r="G1" s="9" t="s">
        <v>73</v>
      </c>
      <c r="H1" s="10" t="s">
        <v>74</v>
      </c>
      <c r="I1" t="s">
        <v>99</v>
      </c>
      <c r="J1" t="s">
        <v>94</v>
      </c>
      <c r="K1" t="s">
        <v>90</v>
      </c>
      <c r="L1" t="s">
        <v>91</v>
      </c>
      <c r="M1" t="s">
        <v>92</v>
      </c>
    </row>
    <row r="2" spans="1:13" x14ac:dyDescent="0.25">
      <c r="A2" s="8" t="s">
        <v>57</v>
      </c>
      <c r="B2" s="8" t="s">
        <v>75</v>
      </c>
      <c r="C2">
        <v>100</v>
      </c>
      <c r="D2" s="8" t="s">
        <v>76</v>
      </c>
      <c r="E2" s="14">
        <v>5</v>
      </c>
      <c r="F2" s="14">
        <v>3.1</v>
      </c>
      <c r="G2" s="14">
        <v>0.9</v>
      </c>
      <c r="H2" s="10">
        <v>1156348</v>
      </c>
      <c r="I2" s="6">
        <f>internal_sales_data[[#This Row],[Volume 2022]]*internal_sales_data[[#This Row],[Net Price]]</f>
        <v>3584678.8000000003</v>
      </c>
      <c r="J2" s="14">
        <f>internal_sales_data[[#This Row],[Net Price]]-internal_sales_data[[#This Row],[COGS]]</f>
        <v>2.2000000000000002</v>
      </c>
      <c r="K2" s="6">
        <f>internal_sales_data[[#This Row],[Gross Profit per unit]]*internal_sales_data[[#This Row],[Volume 2022]]</f>
        <v>2543965.6</v>
      </c>
      <c r="L2" s="17">
        <f>internal_sales_data[[#This Row],[Gross Profit per unit]]/internal_sales_data[[#This Row],[Net Price]]</f>
        <v>0.70967741935483875</v>
      </c>
      <c r="M2" s="17">
        <f>internal_sales_data[[#This Row],[Net Sales 2022]]/internal_sales_data[[#Totals],[Net Sales 2022]]</f>
        <v>0.17502703482289086</v>
      </c>
    </row>
    <row r="3" spans="1:13" x14ac:dyDescent="0.25">
      <c r="A3" s="8" t="s">
        <v>57</v>
      </c>
      <c r="B3" s="8" t="s">
        <v>77</v>
      </c>
      <c r="C3">
        <v>100</v>
      </c>
      <c r="D3" s="8" t="s">
        <v>78</v>
      </c>
      <c r="E3" s="14">
        <v>5</v>
      </c>
      <c r="F3" s="14">
        <v>2.9</v>
      </c>
      <c r="G3" s="14">
        <v>0.95</v>
      </c>
      <c r="H3" s="10">
        <v>693809</v>
      </c>
      <c r="I3" s="6">
        <f>internal_sales_data[[#This Row],[Volume 2022]]*internal_sales_data[[#This Row],[Net Price]]</f>
        <v>2012046.0999999999</v>
      </c>
      <c r="J3" s="14">
        <f>internal_sales_data[[#This Row],[Net Price]]-internal_sales_data[[#This Row],[COGS]]</f>
        <v>1.95</v>
      </c>
      <c r="K3" s="6">
        <f>internal_sales_data[[#This Row],[Gross Profit per unit]]*internal_sales_data[[#This Row],[Volume 2022]]</f>
        <v>1352927.55</v>
      </c>
      <c r="L3" s="17">
        <f>internal_sales_data[[#This Row],[Gross Profit per unit]]/internal_sales_data[[#This Row],[Net Price]]</f>
        <v>0.67241379310344829</v>
      </c>
      <c r="M3" s="17">
        <f>internal_sales_data[[#This Row],[Net Sales 2022]]/internal_sales_data[[#Totals],[Net Sales 2022]]</f>
        <v>9.8241009155398171E-2</v>
      </c>
    </row>
    <row r="4" spans="1:13" x14ac:dyDescent="0.25">
      <c r="A4" s="8" t="s">
        <v>57</v>
      </c>
      <c r="B4" s="8" t="s">
        <v>79</v>
      </c>
      <c r="C4">
        <v>100</v>
      </c>
      <c r="D4" s="8" t="s">
        <v>80</v>
      </c>
      <c r="E4" s="14">
        <v>5</v>
      </c>
      <c r="F4" s="14">
        <v>2.8</v>
      </c>
      <c r="G4" s="14">
        <v>1</v>
      </c>
      <c r="H4" s="10">
        <v>346904</v>
      </c>
      <c r="I4" s="6">
        <f>internal_sales_data[[#This Row],[Volume 2022]]*internal_sales_data[[#This Row],[Net Price]]</f>
        <v>971331.2</v>
      </c>
      <c r="J4" s="14">
        <f>internal_sales_data[[#This Row],[Net Price]]-internal_sales_data[[#This Row],[COGS]]</f>
        <v>1.7999999999999998</v>
      </c>
      <c r="K4" s="6">
        <f>internal_sales_data[[#This Row],[Gross Profit per unit]]*internal_sales_data[[#This Row],[Volume 2022]]</f>
        <v>624427.19999999995</v>
      </c>
      <c r="L4" s="17">
        <f>internal_sales_data[[#This Row],[Gross Profit per unit]]/internal_sales_data[[#This Row],[Net Price]]</f>
        <v>0.64285714285714279</v>
      </c>
      <c r="M4" s="17">
        <f>internal_sales_data[[#This Row],[Net Sales 2022]]/internal_sales_data[[#Totals],[Net Sales 2022]]</f>
        <v>4.7426625718030961E-2</v>
      </c>
    </row>
    <row r="5" spans="1:13" x14ac:dyDescent="0.25">
      <c r="A5" s="8" t="s">
        <v>57</v>
      </c>
      <c r="B5" s="8" t="s">
        <v>75</v>
      </c>
      <c r="C5">
        <v>150</v>
      </c>
      <c r="D5" s="8" t="s">
        <v>81</v>
      </c>
      <c r="E5" s="14">
        <v>7</v>
      </c>
      <c r="F5" s="14">
        <v>3.5</v>
      </c>
      <c r="G5" s="14">
        <v>1.2</v>
      </c>
      <c r="H5" s="10">
        <v>693809</v>
      </c>
      <c r="I5" s="6">
        <f>internal_sales_data[[#This Row],[Volume 2022]]*internal_sales_data[[#This Row],[Net Price]]</f>
        <v>2428331.5</v>
      </c>
      <c r="J5" s="14">
        <f>internal_sales_data[[#This Row],[Net Price]]-internal_sales_data[[#This Row],[COGS]]</f>
        <v>2.2999999999999998</v>
      </c>
      <c r="K5" s="6">
        <f>internal_sales_data[[#This Row],[Gross Profit per unit]]*internal_sales_data[[#This Row],[Volume 2022]]</f>
        <v>1595760.7</v>
      </c>
      <c r="L5" s="17">
        <f>internal_sales_data[[#This Row],[Gross Profit per unit]]/internal_sales_data[[#This Row],[Net Price]]</f>
        <v>0.65714285714285714</v>
      </c>
      <c r="M5" s="17">
        <f>internal_sales_data[[#This Row],[Net Sales 2022]]/internal_sales_data[[#Totals],[Net Sales 2022]]</f>
        <v>0.11856673518754952</v>
      </c>
    </row>
    <row r="6" spans="1:13" x14ac:dyDescent="0.25">
      <c r="A6" s="8" t="s">
        <v>57</v>
      </c>
      <c r="B6" s="8" t="s">
        <v>79</v>
      </c>
      <c r="C6">
        <v>150</v>
      </c>
      <c r="D6" s="8" t="s">
        <v>82</v>
      </c>
      <c r="E6" s="14">
        <v>7.25</v>
      </c>
      <c r="F6" s="14">
        <v>3.7</v>
      </c>
      <c r="G6" s="14">
        <v>1.3</v>
      </c>
      <c r="H6" s="10">
        <v>231270</v>
      </c>
      <c r="I6" s="6">
        <f>internal_sales_data[[#This Row],[Volume 2022]]*internal_sales_data[[#This Row],[Net Price]]</f>
        <v>855699</v>
      </c>
      <c r="J6" s="14">
        <f>internal_sales_data[[#This Row],[Net Price]]-internal_sales_data[[#This Row],[COGS]]</f>
        <v>2.4000000000000004</v>
      </c>
      <c r="K6" s="6">
        <f>internal_sales_data[[#This Row],[Gross Profit per unit]]*internal_sales_data[[#This Row],[Volume 2022]]</f>
        <v>555048.00000000012</v>
      </c>
      <c r="L6" s="17">
        <f>internal_sales_data[[#This Row],[Gross Profit per unit]]/internal_sales_data[[#This Row],[Net Price]]</f>
        <v>0.64864864864864868</v>
      </c>
      <c r="M6" s="17">
        <f>internal_sales_data[[#This Row],[Net Sales 2022]]/internal_sales_data[[#Totals],[Net Sales 2022]]</f>
        <v>4.178071928534096E-2</v>
      </c>
    </row>
    <row r="7" spans="1:13" x14ac:dyDescent="0.25">
      <c r="A7" s="8" t="s">
        <v>57</v>
      </c>
      <c r="B7" s="8" t="s">
        <v>75</v>
      </c>
      <c r="C7">
        <v>200</v>
      </c>
      <c r="D7" s="8" t="s">
        <v>83</v>
      </c>
      <c r="E7" s="14">
        <v>9</v>
      </c>
      <c r="F7" s="14">
        <v>5</v>
      </c>
      <c r="G7" s="14">
        <v>1.5</v>
      </c>
      <c r="H7" s="10">
        <v>289087</v>
      </c>
      <c r="I7" s="6">
        <f>internal_sales_data[[#This Row],[Volume 2022]]*internal_sales_data[[#This Row],[Net Price]]</f>
        <v>1445435</v>
      </c>
      <c r="J7" s="14">
        <f>internal_sales_data[[#This Row],[Net Price]]-internal_sales_data[[#This Row],[COGS]]</f>
        <v>3.5</v>
      </c>
      <c r="K7" s="6">
        <f>internal_sales_data[[#This Row],[Gross Profit per unit]]*internal_sales_data[[#This Row],[Volume 2022]]</f>
        <v>1011804.5</v>
      </c>
      <c r="L7" s="17">
        <f>internal_sales_data[[#This Row],[Gross Profit per unit]]/internal_sales_data[[#This Row],[Net Price]]</f>
        <v>0.7</v>
      </c>
      <c r="M7" s="17">
        <f>internal_sales_data[[#This Row],[Net Sales 2022]]/internal_sales_data[[#Totals],[Net Sales 2022]]</f>
        <v>7.0575417267294702E-2</v>
      </c>
    </row>
    <row r="8" spans="1:13" x14ac:dyDescent="0.25">
      <c r="A8" s="8" t="s">
        <v>22</v>
      </c>
      <c r="B8" s="8" t="s">
        <v>84</v>
      </c>
      <c r="C8">
        <v>100</v>
      </c>
      <c r="D8" s="8" t="s">
        <v>85</v>
      </c>
      <c r="E8" s="14">
        <v>6</v>
      </c>
      <c r="F8" s="14">
        <v>3.5</v>
      </c>
      <c r="G8" s="14">
        <v>1.1499999999999999</v>
      </c>
      <c r="H8" s="10">
        <v>1089532</v>
      </c>
      <c r="I8" s="6">
        <f>internal_sales_data[[#This Row],[Volume 2022]]*internal_sales_data[[#This Row],[Net Price]]</f>
        <v>3813362</v>
      </c>
      <c r="J8" s="14">
        <f>internal_sales_data[[#This Row],[Net Price]]-internal_sales_data[[#This Row],[COGS]]</f>
        <v>2.35</v>
      </c>
      <c r="K8" s="6">
        <f>internal_sales_data[[#This Row],[Gross Profit per unit]]*internal_sales_data[[#This Row],[Volume 2022]]</f>
        <v>2560400.2000000002</v>
      </c>
      <c r="L8" s="17">
        <f>internal_sales_data[[#This Row],[Gross Profit per unit]]/internal_sales_data[[#This Row],[Net Price]]</f>
        <v>0.67142857142857149</v>
      </c>
      <c r="M8" s="17">
        <f>internal_sales_data[[#This Row],[Net Sales 2022]]/internal_sales_data[[#Totals],[Net Sales 2022]]</f>
        <v>0.18619281693140505</v>
      </c>
    </row>
    <row r="9" spans="1:13" x14ac:dyDescent="0.25">
      <c r="A9" s="8" t="s">
        <v>22</v>
      </c>
      <c r="B9" s="8" t="s">
        <v>84</v>
      </c>
      <c r="C9">
        <v>125</v>
      </c>
      <c r="D9" s="8" t="s">
        <v>86</v>
      </c>
      <c r="E9" s="14">
        <v>7</v>
      </c>
      <c r="F9" s="14">
        <v>4.25</v>
      </c>
      <c r="G9" s="14">
        <v>1.3</v>
      </c>
      <c r="H9" s="10">
        <v>466942</v>
      </c>
      <c r="I9" s="6">
        <f>internal_sales_data[[#This Row],[Volume 2022]]*internal_sales_data[[#This Row],[Net Price]]</f>
        <v>1984503.5</v>
      </c>
      <c r="J9" s="14">
        <f>internal_sales_data[[#This Row],[Net Price]]-internal_sales_data[[#This Row],[COGS]]</f>
        <v>2.95</v>
      </c>
      <c r="K9" s="6">
        <f>internal_sales_data[[#This Row],[Gross Profit per unit]]*internal_sales_data[[#This Row],[Volume 2022]]</f>
        <v>1377478.9000000001</v>
      </c>
      <c r="L9" s="17">
        <f>internal_sales_data[[#This Row],[Gross Profit per unit]]/internal_sales_data[[#This Row],[Net Price]]</f>
        <v>0.69411764705882362</v>
      </c>
      <c r="M9" s="17">
        <f>internal_sales_data[[#This Row],[Net Sales 2022]]/internal_sales_data[[#Totals],[Net Sales 2022]]</f>
        <v>9.6896202583240873E-2</v>
      </c>
    </row>
    <row r="10" spans="1:13" x14ac:dyDescent="0.25">
      <c r="A10" s="8" t="s">
        <v>22</v>
      </c>
      <c r="B10" s="8" t="s">
        <v>84</v>
      </c>
      <c r="C10">
        <v>150</v>
      </c>
      <c r="D10" s="8" t="s">
        <v>87</v>
      </c>
      <c r="E10" s="14">
        <v>8</v>
      </c>
      <c r="F10" s="14">
        <v>5.0999999999999996</v>
      </c>
      <c r="G10" s="14">
        <v>1.5</v>
      </c>
      <c r="H10" s="10">
        <v>389118</v>
      </c>
      <c r="I10" s="6">
        <f>internal_sales_data[[#This Row],[Volume 2022]]*internal_sales_data[[#This Row],[Net Price]]</f>
        <v>1984501.7999999998</v>
      </c>
      <c r="J10" s="14">
        <f>internal_sales_data[[#This Row],[Net Price]]-internal_sales_data[[#This Row],[COGS]]</f>
        <v>3.5999999999999996</v>
      </c>
      <c r="K10" s="6">
        <f>internal_sales_data[[#This Row],[Gross Profit per unit]]*internal_sales_data[[#This Row],[Volume 2022]]</f>
        <v>1400824.7999999998</v>
      </c>
      <c r="L10" s="17">
        <f>internal_sales_data[[#This Row],[Gross Profit per unit]]/internal_sales_data[[#This Row],[Net Price]]</f>
        <v>0.70588235294117641</v>
      </c>
      <c r="M10" s="17">
        <f>internal_sales_data[[#This Row],[Net Sales 2022]]/internal_sales_data[[#Totals],[Net Sales 2022]]</f>
        <v>9.6896119578325834E-2</v>
      </c>
    </row>
    <row r="11" spans="1:13" x14ac:dyDescent="0.25">
      <c r="A11" s="8" t="s">
        <v>22</v>
      </c>
      <c r="B11" s="8" t="s">
        <v>84</v>
      </c>
      <c r="C11">
        <v>200</v>
      </c>
      <c r="D11" s="8" t="s">
        <v>88</v>
      </c>
      <c r="E11" s="14">
        <v>10</v>
      </c>
      <c r="F11" s="14">
        <v>6</v>
      </c>
      <c r="G11" s="14">
        <v>1.7</v>
      </c>
      <c r="H11" s="10">
        <v>233471</v>
      </c>
      <c r="I11" s="6">
        <f>internal_sales_data[[#This Row],[Volume 2022]]*internal_sales_data[[#This Row],[Net Price]]</f>
        <v>1400826</v>
      </c>
      <c r="J11" s="14">
        <f>internal_sales_data[[#This Row],[Net Price]]-internal_sales_data[[#This Row],[COGS]]</f>
        <v>4.3</v>
      </c>
      <c r="K11" s="6">
        <f>internal_sales_data[[#This Row],[Gross Profit per unit]]*internal_sales_data[[#This Row],[Volume 2022]]</f>
        <v>1003925.2999999999</v>
      </c>
      <c r="L11" s="17">
        <f>internal_sales_data[[#This Row],[Gross Profit per unit]]/internal_sales_data[[#This Row],[Net Price]]</f>
        <v>0.71666666666666667</v>
      </c>
      <c r="M11" s="17">
        <f>internal_sales_data[[#This Row],[Net Sales 2022]]/internal_sales_data[[#Totals],[Net Sales 2022]]</f>
        <v>6.8397319470522966E-2</v>
      </c>
    </row>
    <row r="12" spans="1:13" x14ac:dyDescent="0.25">
      <c r="A12" t="s">
        <v>89</v>
      </c>
      <c r="E12" s="11"/>
      <c r="F12" s="11"/>
      <c r="G12" s="11"/>
      <c r="H12" s="12">
        <f>SUBTOTAL(109,internal_sales_data[Volume 2022])</f>
        <v>5590290</v>
      </c>
      <c r="I12" s="16">
        <f>SUBTOTAL(109,internal_sales_data[Net Sales 2022])</f>
        <v>20480714.900000002</v>
      </c>
      <c r="J12" s="15"/>
      <c r="K12" s="1">
        <f>SUBTOTAL(109,internal_sales_data[Gross Profit per product])</f>
        <v>14026562.75</v>
      </c>
      <c r="L12" s="18">
        <f>internal_sales_data[[#Totals],[Gross Profit per product]]/internal_sales_data[[#Totals],[Net Sales 2022]]</f>
        <v>0.68486685247495915</v>
      </c>
    </row>
    <row r="13" spans="1:13" x14ac:dyDescent="0.25">
      <c r="I13" s="13"/>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295F1-D2F5-466E-8679-7171A75CDE36}">
  <dimension ref="A3:C18"/>
  <sheetViews>
    <sheetView tabSelected="1" workbookViewId="0">
      <selection activeCell="B18" sqref="B18"/>
    </sheetView>
  </sheetViews>
  <sheetFormatPr defaultRowHeight="15" x14ac:dyDescent="0.25"/>
  <cols>
    <col min="1" max="1" width="39.7109375" bestFit="1" customWidth="1"/>
    <col min="2" max="2" width="16.28515625" bestFit="1" customWidth="1"/>
    <col min="3" max="3" width="5.5703125" bestFit="1" customWidth="1"/>
    <col min="4" max="4" width="5" bestFit="1" customWidth="1"/>
    <col min="5" max="5" width="18.42578125" bestFit="1" customWidth="1"/>
    <col min="6" max="6" width="8.140625" bestFit="1" customWidth="1"/>
    <col min="7" max="7" width="7.85546875" bestFit="1" customWidth="1"/>
    <col min="8" max="8" width="11.28515625" bestFit="1" customWidth="1"/>
  </cols>
  <sheetData>
    <row r="3" spans="1:3" x14ac:dyDescent="0.25">
      <c r="A3" s="2" t="s">
        <v>95</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21">
        <v>850749</v>
      </c>
    </row>
    <row r="18" spans="1:2" x14ac:dyDescent="0.25">
      <c r="A18" t="s">
        <v>96</v>
      </c>
      <c r="B18" s="10">
        <f>GETPIVOTDATA("Units MAT",$A$15,"Subcategory","Organic")*(1+20%)</f>
        <v>1020898.7999999999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Brands per Supplier</vt:lpstr>
      <vt:lpstr>HealthMax Growth</vt:lpstr>
      <vt:lpstr>MAT Value Total Category</vt:lpstr>
      <vt:lpstr>Market Share</vt:lpstr>
      <vt:lpstr>External Data</vt:lpstr>
      <vt:lpstr>Profitability Matrix</vt:lpstr>
      <vt:lpstr>Internal Sales Data</vt:lpstr>
      <vt:lpstr>New Category Opportunity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Gauthier Georgis</cp:lastModifiedBy>
  <dcterms:created xsi:type="dcterms:W3CDTF">2022-06-08T14:08:07Z</dcterms:created>
  <dcterms:modified xsi:type="dcterms:W3CDTF">2023-08-07T13:50:53Z</dcterms:modified>
</cp:coreProperties>
</file>