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haleon-my.sharepoint.com/personal/gauthier_x_georgis_haleon_com/Documents/Desktop/Personal/Datacamp/Exercises/"/>
    </mc:Choice>
  </mc:AlternateContent>
  <xr:revisionPtr revIDLastSave="168" documentId="8_{7189316D-1FA4-457E-B6D5-6F6DFC40398E}" xr6:coauthVersionLast="47" xr6:coauthVersionMax="47" xr10:uidLastSave="{88351365-7088-450B-941A-C745EC52BCD3}"/>
  <bookViews>
    <workbookView xWindow="-120" yWindow="-120" windowWidth="29040" windowHeight="15840" firstSheet="3" activeTab="8"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 name="Organic Shampoo Launch" sheetId="11" r:id="rId9"/>
  </sheets>
  <definedNames>
    <definedName name="Slicer_Region">#N/A</definedName>
  </definedNames>
  <calcPr calcId="191029"/>
  <pivotCaches>
    <pivotCache cacheId="6" r:id="rId10"/>
    <pivotCache cacheId="7"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11" l="1"/>
  <c r="I2" i="11"/>
  <c r="H3" i="11"/>
  <c r="H2" i="11"/>
  <c r="G3" i="11"/>
  <c r="G2" i="11"/>
  <c r="E3" i="11"/>
  <c r="E2" i="11"/>
  <c r="C3" i="11"/>
  <c r="C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K11" i="8" l="1"/>
  <c r="L9" i="8"/>
  <c r="K8" i="8"/>
  <c r="K7" i="8"/>
  <c r="L6" i="8"/>
  <c r="K3" i="8"/>
  <c r="L5" i="8"/>
  <c r="L2" i="8"/>
  <c r="L10" i="8"/>
  <c r="K12" i="8"/>
  <c r="L12" i="8" s="1"/>
  <c r="I12" i="8"/>
</calcChain>
</file>

<file path=xl/sharedStrings.xml><?xml version="1.0" encoding="utf-8"?>
<sst xmlns="http://schemas.openxmlformats.org/spreadsheetml/2006/main" count="22351" uniqueCount="105">
  <si>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</si>
  <si>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</si>
  <si>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</si>
  <si>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</si>
  <si>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</si>
  <si>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</si>
  <si>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</si>
  <si>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</si>
  <si>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</si>
  <si>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</si>
  <si>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</si>
  <si>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</si>
  <si>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</si>
  <si>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</si>
  <si>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</si>
  <si>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</si>
  <si>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</si>
  <si>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</si>
  <si>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</si>
  <si>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</si>
  <si>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</si>
  <si>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</si>
  <si>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</si>
  <si>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</si>
  <si>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</si>
  <si>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</si>
  <si>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</si>
  <si>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</si>
  <si>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</si>
  <si>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</si>
  <si>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</si>
  <si>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</si>
  <si>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</si>
  <si>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</si>
  <si>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</si>
  <si>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</si>
  <si>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</si>
  <si>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</si>
  <si>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</si>
  <si>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</si>
  <si>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</si>
  <si>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</si>
  <si>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</si>
  <si>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</si>
  <si>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</si>
  <si>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</si>
  <si>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</si>
  <si>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</si>
  <si>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</si>
  <si>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</si>
  <si>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</si>
  <si>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</si>
  <si>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</si>
  <si>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</si>
  <si>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</si>
  <si>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</si>
  <si>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</si>
  <si>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</si>
  <si>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</si>
  <si>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</si>
  <si>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</si>
  <si>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</si>
  <si>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</si>
  <si>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</si>
  <si>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</si>
  <si>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</si>
  <si>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</si>
  <si>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</si>
  <si>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</si>
  <si>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</si>
  <si>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</si>
  <si>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</si>
  <si>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</si>
  <si>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</si>
  <si>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</si>
  <si>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</si>
  <si>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</si>
  <si>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</si>
  <si>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</si>
  <si>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</si>
  <si>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</si>
  <si>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</si>
  <si>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</si>
  <si>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</si>
  <si>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</si>
  <si>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</si>
  <si>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</si>
  <si>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</si>
  <si>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</si>
  <si>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</si>
  <si>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</si>
  <si>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</si>
  <si>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</si>
  <si>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</si>
  <si>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</si>
  <si>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</si>
  <si>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</si>
  <si>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</si>
  <si>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</si>
  <si>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</si>
  <si>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</si>
  <si>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</si>
  <si>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Net Sales 2022</t>
  </si>
  <si>
    <t>HerbEssentials</t>
  </si>
  <si>
    <t>Herbashine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</si>
</sst>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3">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0" fontId="0" fillId="0" borderId="0" xfId="0" applyNumberFormat="1"/>
    <xf numFmtId="164" fontId="0" fillId="0" borderId="0" xfId="1" applyFont="1"/>
    <xf numFmtId="167" fontId="0" fillId="0" borderId="0" xfId="2" applyNumberFormat="1" applyFont="1"/>
    <xf numFmtId="0" fontId="0" fillId="0" borderId="0" xfId="0" applyNumberFormat="1" applyFont="1"/>
    <xf numFmtId="167" fontId="0" fillId="0" borderId="0" xfId="0" applyNumberFormat="1" applyFont="1"/>
    <xf numFmtId="168" fontId="0" fillId="0" borderId="0" xfId="0" applyNumberFormat="1"/>
    <xf numFmtId="169" fontId="0" fillId="0" borderId="0" xfId="1" applyNumberFormat="1" applyFont="1"/>
    <xf numFmtId="169" fontId="0" fillId="0" borderId="0" xfId="0" applyNumberFormat="1" applyFont="1"/>
    <xf numFmtId="166" fontId="0" fillId="0" borderId="0" xfId="0" applyNumberFormat="1" applyFon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67" fontId="0" fillId="0" borderId="0" xfId="0" applyNumberFormat="1"/>
    <xf numFmtId="169" fontId="0" fillId="0" borderId="0" xfId="0" applyNumberFormat="1"/>
  </cellXfs>
  <cellStyles count="4">
    <cellStyle name="Comma" xfId="2" builtinId="3"/>
    <cellStyle name="Currency" xfId="1" builtinId="4"/>
    <cellStyle name="Normal" xfId="0" builtinId="0"/>
    <cellStyle name="Percent" xfId="3" builtinId="5"/>
  </cellStyles>
  <dxfs count="41">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3" formatCode="0%"/>
    </dxf>
    <dxf>
      <numFmt numFmtId="14" formatCode="0.00%"/>
    </dxf>
    <dxf>
      <numFmt numFmtId="167" formatCode="_ * #,##0_ ;_ * \-#,##0_ ;_ * &quot;-&quot;??_ ;_ @_ "/>
    </dxf>
    <dxf>
      <numFmt numFmtId="13" formatCode="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[3_1_price_pack_architecture.xlsx]Market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4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39">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9">
      <pivotArea outline="0" fieldPosition="0">
        <references count="1">
          <reference field="4294967294" count="1">
            <x v="0"/>
          </reference>
        </references>
      </pivotArea>
    </format>
    <format dxfId="8">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11">
      <pivotArea outline="0" collapsedLevelsAreSubtotals="1" fieldPosition="0">
        <references count="1">
          <reference field="5" count="1" selected="0">
            <x v="4"/>
          </reference>
        </references>
      </pivotArea>
    </format>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38"/>
    <tableColumn id="2" xr3:uid="{E62B3F1F-9A15-44B4-B1DD-CAF27CF3C747}" name="Subcategory" dataDxfId="37"/>
    <tableColumn id="3" xr3:uid="{FA4BBA42-4CD5-4FEC-99C8-F3DEA363596F}" name="Supplier" dataDxfId="36"/>
    <tableColumn id="4" xr3:uid="{363950AD-92F1-4B62-BAD5-6C6ED9D314C8}" name="Brand" dataDxfId="35"/>
    <tableColumn id="5" xr3:uid="{278D3098-9E4F-422C-8E1A-9941BBC3EF43}" name="Region" dataDxfId="34"/>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33"/>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32"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31">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29"/>
    <tableColumn id="2" xr3:uid="{025C4312-31D3-409B-B984-DBF4AEFE2FA6}" name="Product" dataDxfId="28"/>
    <tableColumn id="3" xr3:uid="{D40B8F72-DA12-4584-B326-495AA00C251F}" name="Pack Size (ml)"/>
    <tableColumn id="4" xr3:uid="{E106DA15-1281-4518-AE4A-C358C1924FEA}" name="ProductID" dataDxfId="27"/>
    <tableColumn id="5" xr3:uid="{AE844CDE-AAF3-4312-96B5-E0534EF567F3}" name="Retail Price" dataDxfId="26" totalsRowDxfId="25" dataCellStyle="Currency"/>
    <tableColumn id="6" xr3:uid="{732BB0A7-0D20-404F-B2AF-EC6A28C2A71A}" name="Net Price" dataDxfId="24" totalsRowDxfId="23" dataCellStyle="Currency"/>
    <tableColumn id="7" xr3:uid="{BB7F7A5B-FAB9-4038-AD33-08EE0D4766AD}" name="COGS" dataDxfId="22" totalsRowDxfId="21" dataCellStyle="Currency"/>
    <tableColumn id="8" xr3:uid="{CCF364DE-01EF-4200-AB41-ED9058D076B5}" name="Volume 2022" totalsRowFunction="sum" dataDxfId="20" totalsRowDxfId="19" dataCellStyle="Comma"/>
    <tableColumn id="10" xr3:uid="{08E3A2F7-3C74-49D9-91B9-79AD4050A4A7}" name="Net Sales 2022" totalsRowFunction="sum" dataDxfId="18" totalsRowDxfId="17" dataCellStyle="Currency">
      <calculatedColumnFormula>internal_sales_data[[#This Row],[Volume 2022]]*internal_sales_data[[#This Row],[Net Price]]</calculatedColumnFormula>
    </tableColumn>
    <tableColumn id="9" xr3:uid="{3C283A83-C2B7-4006-B2BA-AFEDB11C31BE}" name="Gross Profit per unit" dataDxfId="16" totalsRowDxfId="15" dataCellStyle="Currency">
      <calculatedColumnFormula>internal_sales_data[[#This Row],[Net Price]]-internal_sales_data[[#This Row],[COGS]]</calculatedColumnFormula>
    </tableColumn>
    <tableColumn id="11" xr3:uid="{7C588C62-85DC-41E9-81C4-648DF71F5B17}" name="Gross Profit per product" totalsRowFunction="sum" dataDxfId="14" totalsRowDxfId="13" dataCellStyle="Currency">
      <calculatedColumnFormula>internal_sales_data[[#This Row],[Gross Profit per unit]]*internal_sales_data[[#This Row],[Volume 2022]]</calculatedColumnFormula>
    </tableColumn>
    <tableColumn id="12" xr3:uid="{2911D992-F8E1-40DE-AFC8-9AF339130FCA}" name="Gross Margin" totalsRowFunction="custom" totalsRowDxfId="12"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7"/>
    <tableColumn id="2" xr3:uid="{6AE352D5-6C16-4164-8AC0-45FA1FF286BF}" name="Estimated Unit Market Share" dataCellStyle="Percent"/>
    <tableColumn id="3" xr3:uid="{31AA58DE-DB16-4AD7-9EE2-3FBD593D8486}" name="Estimated units sold 2024" dataDxfId="6" dataCellStyle="Comma">
      <calculatedColumnFormula>new_product_launch[[#This Row],[Estimated Unit Market Share]]*'New Category Opportunity'!$B$18</calculatedColumnFormula>
    </tableColumn>
    <tableColumn id="4" xr3:uid="{983BA861-9FD5-40BD-BAD6-5572FA3B9563}" name="Net Price" dataDxfId="5"/>
    <tableColumn id="5" xr3:uid="{8197C623-3CF8-4E81-AD27-88ADB9A58EE4}" name="Net Sales" dataDxfId="4">
      <calculatedColumnFormula>new_product_launch[[#This Row],[Net Price]]*new_product_launch[[#This Row],[Estimated units sold 2024]]</calculatedColumnFormula>
    </tableColumn>
    <tableColumn id="6" xr3:uid="{0813BA88-04DC-44D1-BBDD-F8260333BD3F}" name="COGS" dataDxfId="3"/>
    <tableColumn id="7" xr3:uid="{0BDC181A-386D-45F3-8640-F0B86C17865D}" name="Gross Profit per unit" dataDxfId="2">
      <calculatedColumnFormula>new_product_launch[[#This Row],[Net Price]]-new_product_launch[[#This Row],[COGS]]</calculatedColumnFormula>
    </tableColumn>
    <tableColumn id="8" xr3:uid="{C9FE25C5-9CBC-4262-8F58-9FAD1AFE1F38}" name="Gross Profit per product" dataDxfId="1" dataCellStyle="Comma">
      <calculatedColumnFormula>new_product_launch[[#This Row],[Gross Profit per unit]]*new_product_launch[[#This Row],[Estimated units sold 2024]]</calculatedColumnFormula>
    </tableColumn>
    <tableColumn id="9" xr3:uid="{7B898487-076D-4DC9-AC86-FE42D0850365}" name="Gross Margin" dataDxfId="0">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workbookViewId="0"/>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9" t="s">
        <v>58</v>
      </c>
      <c r="B17" s="20">
        <v>0.64285714285714279</v>
      </c>
      <c r="C17" s="20">
        <v>0.64864864864864868</v>
      </c>
      <c r="D17" s="20">
        <v>0.65714285714285714</v>
      </c>
      <c r="E17" s="20">
        <v>0.67142857142857149</v>
      </c>
      <c r="F17" s="20">
        <v>0.67241379310344829</v>
      </c>
      <c r="G17" s="20">
        <v>0.69411764705882362</v>
      </c>
      <c r="H17" s="20">
        <v>0.7</v>
      </c>
      <c r="I17" s="20">
        <v>0.70588235294117641</v>
      </c>
      <c r="J17" s="20">
        <v>0.70967741935483875</v>
      </c>
      <c r="K17" s="20">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I2" sqref="I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9" t="s">
        <v>71</v>
      </c>
      <c r="F1" s="9" t="s">
        <v>72</v>
      </c>
      <c r="G1" s="9" t="s">
        <v>73</v>
      </c>
      <c r="H1" s="10" t="s">
        <v>74</v>
      </c>
      <c r="I1" t="s">
        <v>102</v>
      </c>
      <c r="J1" t="s">
        <v>94</v>
      </c>
      <c r="K1" t="s">
        <v>90</v>
      </c>
      <c r="L1" t="s">
        <v>91</v>
      </c>
      <c r="M1" t="s">
        <v>92</v>
      </c>
    </row>
    <row r="2" spans="1:13" x14ac:dyDescent="0.25">
      <c r="A2" s="8" t="s">
        <v>57</v>
      </c>
      <c r="B2" s="8" t="s">
        <v>75</v>
      </c>
      <c r="C2">
        <v>100</v>
      </c>
      <c r="D2" s="8" t="s">
        <v>76</v>
      </c>
      <c r="E2" s="14">
        <v>5</v>
      </c>
      <c r="F2" s="14">
        <v>3.1</v>
      </c>
      <c r="G2" s="14">
        <v>0.9</v>
      </c>
      <c r="H2" s="10">
        <v>1156348</v>
      </c>
      <c r="I2" s="6">
        <f>internal_sales_data[[#This Row],[Volume 2022]]*internal_sales_data[[#This Row],[Net Price]]</f>
        <v>3584678.8000000003</v>
      </c>
      <c r="J2" s="14">
        <f>internal_sales_data[[#This Row],[Net Price]]-internal_sales_data[[#This Row],[COGS]]</f>
        <v>2.2000000000000002</v>
      </c>
      <c r="K2" s="6">
        <f>internal_sales_data[[#This Row],[Gross Profit per unit]]*internal_sales_data[[#This Row],[Volume 2022]]</f>
        <v>2543965.6</v>
      </c>
      <c r="L2" s="17">
        <f>internal_sales_data[[#This Row],[Gross Profit per unit]]/internal_sales_data[[#This Row],[Net Price]]</f>
        <v>0.70967741935483875</v>
      </c>
      <c r="M2" s="17">
        <f>internal_sales_data[[#This Row],[Net Sales 2022]]/internal_sales_data[[#Totals],[Net Sales 2022]]</f>
        <v>0.17502703482289086</v>
      </c>
    </row>
    <row r="3" spans="1:13" x14ac:dyDescent="0.25">
      <c r="A3" s="8" t="s">
        <v>57</v>
      </c>
      <c r="B3" s="8" t="s">
        <v>77</v>
      </c>
      <c r="C3">
        <v>100</v>
      </c>
      <c r="D3" s="8" t="s">
        <v>78</v>
      </c>
      <c r="E3" s="14">
        <v>5</v>
      </c>
      <c r="F3" s="14">
        <v>2.9</v>
      </c>
      <c r="G3" s="14">
        <v>0.95</v>
      </c>
      <c r="H3" s="10">
        <v>693809</v>
      </c>
      <c r="I3" s="6">
        <f>internal_sales_data[[#This Row],[Volume 2022]]*internal_sales_data[[#This Row],[Net Price]]</f>
        <v>2012046.0999999999</v>
      </c>
      <c r="J3" s="14">
        <f>internal_sales_data[[#This Row],[Net Price]]-internal_sales_data[[#This Row],[COGS]]</f>
        <v>1.95</v>
      </c>
      <c r="K3" s="6">
        <f>internal_sales_data[[#This Row],[Gross Profit per unit]]*internal_sales_data[[#This Row],[Volume 2022]]</f>
        <v>1352927.55</v>
      </c>
      <c r="L3" s="17">
        <f>internal_sales_data[[#This Row],[Gross Profit per unit]]/internal_sales_data[[#This Row],[Net Price]]</f>
        <v>0.67241379310344829</v>
      </c>
      <c r="M3" s="17">
        <f>internal_sales_data[[#This Row],[Net Sales 2022]]/internal_sales_data[[#Totals],[Net Sales 2022]]</f>
        <v>9.8241009155398171E-2</v>
      </c>
    </row>
    <row r="4" spans="1:13" x14ac:dyDescent="0.25">
      <c r="A4" s="8" t="s">
        <v>57</v>
      </c>
      <c r="B4" s="8" t="s">
        <v>79</v>
      </c>
      <c r="C4">
        <v>100</v>
      </c>
      <c r="D4" s="8" t="s">
        <v>80</v>
      </c>
      <c r="E4" s="14">
        <v>5</v>
      </c>
      <c r="F4" s="14">
        <v>2.8</v>
      </c>
      <c r="G4" s="14">
        <v>1</v>
      </c>
      <c r="H4" s="10">
        <v>346904</v>
      </c>
      <c r="I4" s="6">
        <f>internal_sales_data[[#This Row],[Volume 2022]]*internal_sales_data[[#This Row],[Net Price]]</f>
        <v>971331.2</v>
      </c>
      <c r="J4" s="14">
        <f>internal_sales_data[[#This Row],[Net Price]]-internal_sales_data[[#This Row],[COGS]]</f>
        <v>1.7999999999999998</v>
      </c>
      <c r="K4" s="6">
        <f>internal_sales_data[[#This Row],[Gross Profit per unit]]*internal_sales_data[[#This Row],[Volume 2022]]</f>
        <v>624427.19999999995</v>
      </c>
      <c r="L4" s="17">
        <f>internal_sales_data[[#This Row],[Gross Profit per unit]]/internal_sales_data[[#This Row],[Net Price]]</f>
        <v>0.64285714285714279</v>
      </c>
      <c r="M4" s="17">
        <f>internal_sales_data[[#This Row],[Net Sales 2022]]/internal_sales_data[[#Totals],[Net Sales 2022]]</f>
        <v>4.7426625718030961E-2</v>
      </c>
    </row>
    <row r="5" spans="1:13" x14ac:dyDescent="0.25">
      <c r="A5" s="8" t="s">
        <v>57</v>
      </c>
      <c r="B5" s="8" t="s">
        <v>75</v>
      </c>
      <c r="C5">
        <v>150</v>
      </c>
      <c r="D5" s="8" t="s">
        <v>81</v>
      </c>
      <c r="E5" s="14">
        <v>7</v>
      </c>
      <c r="F5" s="14">
        <v>3.5</v>
      </c>
      <c r="G5" s="14">
        <v>1.2</v>
      </c>
      <c r="H5" s="10">
        <v>693809</v>
      </c>
      <c r="I5" s="6">
        <f>internal_sales_data[[#This Row],[Volume 2022]]*internal_sales_data[[#This Row],[Net Price]]</f>
        <v>2428331.5</v>
      </c>
      <c r="J5" s="14">
        <f>internal_sales_data[[#This Row],[Net Price]]-internal_sales_data[[#This Row],[COGS]]</f>
        <v>2.2999999999999998</v>
      </c>
      <c r="K5" s="6">
        <f>internal_sales_data[[#This Row],[Gross Profit per unit]]*internal_sales_data[[#This Row],[Volume 2022]]</f>
        <v>1595760.7</v>
      </c>
      <c r="L5" s="17">
        <f>internal_sales_data[[#This Row],[Gross Profit per unit]]/internal_sales_data[[#This Row],[Net Price]]</f>
        <v>0.65714285714285714</v>
      </c>
      <c r="M5" s="17">
        <f>internal_sales_data[[#This Row],[Net Sales 2022]]/internal_sales_data[[#Totals],[Net Sales 2022]]</f>
        <v>0.11856673518754952</v>
      </c>
    </row>
    <row r="6" spans="1:13" x14ac:dyDescent="0.25">
      <c r="A6" s="8" t="s">
        <v>57</v>
      </c>
      <c r="B6" s="8" t="s">
        <v>79</v>
      </c>
      <c r="C6">
        <v>150</v>
      </c>
      <c r="D6" s="8" t="s">
        <v>82</v>
      </c>
      <c r="E6" s="14">
        <v>7.25</v>
      </c>
      <c r="F6" s="14">
        <v>3.7</v>
      </c>
      <c r="G6" s="14">
        <v>1.3</v>
      </c>
      <c r="H6" s="10">
        <v>231270</v>
      </c>
      <c r="I6" s="6">
        <f>internal_sales_data[[#This Row],[Volume 2022]]*internal_sales_data[[#This Row],[Net Price]]</f>
        <v>855699</v>
      </c>
      <c r="J6" s="14">
        <f>internal_sales_data[[#This Row],[Net Price]]-internal_sales_data[[#This Row],[COGS]]</f>
        <v>2.4000000000000004</v>
      </c>
      <c r="K6" s="6">
        <f>internal_sales_data[[#This Row],[Gross Profit per unit]]*internal_sales_data[[#This Row],[Volume 2022]]</f>
        <v>555048.00000000012</v>
      </c>
      <c r="L6" s="17">
        <f>internal_sales_data[[#This Row],[Gross Profit per unit]]/internal_sales_data[[#This Row],[Net Price]]</f>
        <v>0.64864864864864868</v>
      </c>
      <c r="M6" s="17">
        <f>internal_sales_data[[#This Row],[Net Sales 2022]]/internal_sales_data[[#Totals],[Net Sales 2022]]</f>
        <v>4.178071928534096E-2</v>
      </c>
    </row>
    <row r="7" spans="1:13" x14ac:dyDescent="0.25">
      <c r="A7" s="8" t="s">
        <v>57</v>
      </c>
      <c r="B7" s="8" t="s">
        <v>75</v>
      </c>
      <c r="C7">
        <v>200</v>
      </c>
      <c r="D7" s="8" t="s">
        <v>83</v>
      </c>
      <c r="E7" s="14">
        <v>9</v>
      </c>
      <c r="F7" s="14">
        <v>5</v>
      </c>
      <c r="G7" s="14">
        <v>1.5</v>
      </c>
      <c r="H7" s="10">
        <v>289087</v>
      </c>
      <c r="I7" s="6">
        <f>internal_sales_data[[#This Row],[Volume 2022]]*internal_sales_data[[#This Row],[Net Price]]</f>
        <v>1445435</v>
      </c>
      <c r="J7" s="14">
        <f>internal_sales_data[[#This Row],[Net Price]]-internal_sales_data[[#This Row],[COGS]]</f>
        <v>3.5</v>
      </c>
      <c r="K7" s="6">
        <f>internal_sales_data[[#This Row],[Gross Profit per unit]]*internal_sales_data[[#This Row],[Volume 2022]]</f>
        <v>1011804.5</v>
      </c>
      <c r="L7" s="17">
        <f>internal_sales_data[[#This Row],[Gross Profit per unit]]/internal_sales_data[[#This Row],[Net Price]]</f>
        <v>0.7</v>
      </c>
      <c r="M7" s="17">
        <f>internal_sales_data[[#This Row],[Net Sales 2022]]/internal_sales_data[[#Totals],[Net Sales 2022]]</f>
        <v>7.0575417267294702E-2</v>
      </c>
    </row>
    <row r="8" spans="1:13" x14ac:dyDescent="0.25">
      <c r="A8" s="8" t="s">
        <v>22</v>
      </c>
      <c r="B8" s="8" t="s">
        <v>84</v>
      </c>
      <c r="C8">
        <v>100</v>
      </c>
      <c r="D8" s="8" t="s">
        <v>85</v>
      </c>
      <c r="E8" s="14">
        <v>6</v>
      </c>
      <c r="F8" s="14">
        <v>3.5</v>
      </c>
      <c r="G8" s="14">
        <v>1.1499999999999999</v>
      </c>
      <c r="H8" s="10">
        <v>1089532</v>
      </c>
      <c r="I8" s="6">
        <f>internal_sales_data[[#This Row],[Volume 2022]]*internal_sales_data[[#This Row],[Net Price]]</f>
        <v>3813362</v>
      </c>
      <c r="J8" s="14">
        <f>internal_sales_data[[#This Row],[Net Price]]-internal_sales_data[[#This Row],[COGS]]</f>
        <v>2.35</v>
      </c>
      <c r="K8" s="6">
        <f>internal_sales_data[[#This Row],[Gross Profit per unit]]*internal_sales_data[[#This Row],[Volume 2022]]</f>
        <v>2560400.2000000002</v>
      </c>
      <c r="L8" s="17">
        <f>internal_sales_data[[#This Row],[Gross Profit per unit]]/internal_sales_data[[#This Row],[Net Price]]</f>
        <v>0.67142857142857149</v>
      </c>
      <c r="M8" s="17">
        <f>internal_sales_data[[#This Row],[Net Sales 2022]]/internal_sales_data[[#Totals],[Net Sales 2022]]</f>
        <v>0.18619281693140505</v>
      </c>
    </row>
    <row r="9" spans="1:13" x14ac:dyDescent="0.25">
      <c r="A9" s="8" t="s">
        <v>22</v>
      </c>
      <c r="B9" s="8" t="s">
        <v>84</v>
      </c>
      <c r="C9">
        <v>125</v>
      </c>
      <c r="D9" s="8" t="s">
        <v>86</v>
      </c>
      <c r="E9" s="14">
        <v>7</v>
      </c>
      <c r="F9" s="14">
        <v>4.25</v>
      </c>
      <c r="G9" s="14">
        <v>1.3</v>
      </c>
      <c r="H9" s="10">
        <v>466942</v>
      </c>
      <c r="I9" s="6">
        <f>internal_sales_data[[#This Row],[Volume 2022]]*internal_sales_data[[#This Row],[Net Price]]</f>
        <v>1984503.5</v>
      </c>
      <c r="J9" s="14">
        <f>internal_sales_data[[#This Row],[Net Price]]-internal_sales_data[[#This Row],[COGS]]</f>
        <v>2.95</v>
      </c>
      <c r="K9" s="6">
        <f>internal_sales_data[[#This Row],[Gross Profit per unit]]*internal_sales_data[[#This Row],[Volume 2022]]</f>
        <v>1377478.9000000001</v>
      </c>
      <c r="L9" s="17">
        <f>internal_sales_data[[#This Row],[Gross Profit per unit]]/internal_sales_data[[#This Row],[Net Price]]</f>
        <v>0.69411764705882362</v>
      </c>
      <c r="M9" s="17">
        <f>internal_sales_data[[#This Row],[Net Sales 2022]]/internal_sales_data[[#Totals],[Net Sales 2022]]</f>
        <v>9.6896202583240873E-2</v>
      </c>
    </row>
    <row r="10" spans="1:13" x14ac:dyDescent="0.25">
      <c r="A10" s="8" t="s">
        <v>22</v>
      </c>
      <c r="B10" s="8" t="s">
        <v>84</v>
      </c>
      <c r="C10">
        <v>150</v>
      </c>
      <c r="D10" s="8" t="s">
        <v>87</v>
      </c>
      <c r="E10" s="14">
        <v>8</v>
      </c>
      <c r="F10" s="14">
        <v>5.0999999999999996</v>
      </c>
      <c r="G10" s="14">
        <v>1.5</v>
      </c>
      <c r="H10" s="10">
        <v>389118</v>
      </c>
      <c r="I10" s="6">
        <f>internal_sales_data[[#This Row],[Volume 2022]]*internal_sales_data[[#This Row],[Net Price]]</f>
        <v>1984501.7999999998</v>
      </c>
      <c r="J10" s="14">
        <f>internal_sales_data[[#This Row],[Net Price]]-internal_sales_data[[#This Row],[COGS]]</f>
        <v>3.5999999999999996</v>
      </c>
      <c r="K10" s="6">
        <f>internal_sales_data[[#This Row],[Gross Profit per unit]]*internal_sales_data[[#This Row],[Volume 2022]]</f>
        <v>1400824.7999999998</v>
      </c>
      <c r="L10" s="17">
        <f>internal_sales_data[[#This Row],[Gross Profit per unit]]/internal_sales_data[[#This Row],[Net Price]]</f>
        <v>0.70588235294117641</v>
      </c>
      <c r="M10" s="17">
        <f>internal_sales_data[[#This Row],[Net Sales 2022]]/internal_sales_data[[#Totals],[Net Sales 2022]]</f>
        <v>9.6896119578325834E-2</v>
      </c>
    </row>
    <row r="11" spans="1:13" x14ac:dyDescent="0.25">
      <c r="A11" s="8" t="s">
        <v>22</v>
      </c>
      <c r="B11" s="8" t="s">
        <v>84</v>
      </c>
      <c r="C11">
        <v>200</v>
      </c>
      <c r="D11" s="8" t="s">
        <v>88</v>
      </c>
      <c r="E11" s="14">
        <v>10</v>
      </c>
      <c r="F11" s="14">
        <v>6</v>
      </c>
      <c r="G11" s="14">
        <v>1.7</v>
      </c>
      <c r="H11" s="10">
        <v>233471</v>
      </c>
      <c r="I11" s="6">
        <f>internal_sales_data[[#This Row],[Volume 2022]]*internal_sales_data[[#This Row],[Net Price]]</f>
        <v>1400826</v>
      </c>
      <c r="J11" s="14">
        <f>internal_sales_data[[#This Row],[Net Price]]-internal_sales_data[[#This Row],[COGS]]</f>
        <v>4.3</v>
      </c>
      <c r="K11" s="6">
        <f>internal_sales_data[[#This Row],[Gross Profit per unit]]*internal_sales_data[[#This Row],[Volume 2022]]</f>
        <v>1003925.2999999999</v>
      </c>
      <c r="L11" s="17">
        <f>internal_sales_data[[#This Row],[Gross Profit per unit]]/internal_sales_data[[#This Row],[Net Price]]</f>
        <v>0.71666666666666667</v>
      </c>
      <c r="M11" s="17">
        <f>internal_sales_data[[#This Row],[Net Sales 2022]]/internal_sales_data[[#Totals],[Net Sales 2022]]</f>
        <v>6.8397319470522966E-2</v>
      </c>
    </row>
    <row r="12" spans="1:13" x14ac:dyDescent="0.25">
      <c r="A12" t="s">
        <v>89</v>
      </c>
      <c r="E12" s="11"/>
      <c r="F12" s="11"/>
      <c r="G12" s="11"/>
      <c r="H12" s="12">
        <f>SUBTOTAL(109,internal_sales_data[Volume 2022])</f>
        <v>5590290</v>
      </c>
      <c r="I12" s="16">
        <f>SUBTOTAL(109,internal_sales_data[Net Sales 2022])</f>
        <v>20480714.900000002</v>
      </c>
      <c r="J12" s="15"/>
      <c r="K12" s="1">
        <f>SUBTOTAL(109,internal_sales_data[Gross Profit per product])</f>
        <v>14026562.75</v>
      </c>
      <c r="L12" s="18">
        <f>internal_sales_data[[#Totals],[Gross Profit per product]]/internal_sales_data[[#Totals],[Net Sales 2022]]</f>
        <v>0.68486685247495915</v>
      </c>
    </row>
    <row r="13" spans="1:13" x14ac:dyDescent="0.25">
      <c r="I13" s="13"/>
    </row>
    <row r="23" spans="9:9" x14ac:dyDescent="0.25">
      <c r="I23" s="2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8" sqref="B18"/>
    </sheetView>
  </sheetViews>
  <sheetFormatPr defaultRowHeight="15" x14ac:dyDescent="0.25"/>
  <cols>
    <col min="1" max="1" width="39.7109375" bestFit="1" customWidth="1"/>
    <col min="2" max="2" width="16.28515625"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21">
        <v>850749</v>
      </c>
    </row>
    <row r="18" spans="1:2" x14ac:dyDescent="0.25">
      <c r="A18" t="s">
        <v>96</v>
      </c>
      <c r="B18" s="10">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tabSelected="1" workbookViewId="0">
      <selection activeCell="A4" sqref="A4"/>
    </sheetView>
  </sheetViews>
  <sheetFormatPr defaultRowHeight="15" x14ac:dyDescent="0.25"/>
  <cols>
    <col min="1" max="1" width="10.140625" bestFit="1" customWidth="1"/>
    <col min="2" max="2" width="29.28515625" bestFit="1" customWidth="1"/>
    <col min="3" max="3" width="26" bestFit="1" customWidth="1"/>
    <col min="4" max="4" width="11.42578125" bestFit="1" customWidth="1"/>
    <col min="5" max="5" width="12.28515625" bestFit="1" customWidth="1"/>
    <col min="6" max="6" width="8.28515625" bestFit="1" customWidth="1"/>
    <col min="7" max="7" width="21.42578125" bestFit="1" customWidth="1"/>
    <col min="8" max="8" width="24.85546875" bestFit="1" customWidth="1"/>
    <col min="9" max="9" width="15" bestFit="1" customWidth="1"/>
  </cols>
  <sheetData>
    <row r="1" spans="1:9" x14ac:dyDescent="0.25">
      <c r="A1" t="s">
        <v>68</v>
      </c>
      <c r="B1" t="s">
        <v>99</v>
      </c>
      <c r="C1" t="s">
        <v>100</v>
      </c>
      <c r="D1" t="s">
        <v>72</v>
      </c>
      <c r="E1" t="s">
        <v>101</v>
      </c>
      <c r="F1" t="s">
        <v>73</v>
      </c>
      <c r="G1" t="s">
        <v>94</v>
      </c>
      <c r="H1" t="s">
        <v>90</v>
      </c>
      <c r="I1" t="s">
        <v>91</v>
      </c>
    </row>
    <row r="2" spans="1:9" x14ac:dyDescent="0.25">
      <c r="A2" s="8" t="s">
        <v>103</v>
      </c>
      <c r="B2" s="17">
        <v>0.1</v>
      </c>
      <c r="C2" s="10">
        <f>new_product_launch[[#This Row],[Estimated Unit Market Share]]*'New Category Opportunity'!$B$18</f>
        <v>102089.88</v>
      </c>
      <c r="D2" s="22">
        <v>3.5</v>
      </c>
      <c r="E2" s="1">
        <f>new_product_launch[[#This Row],[Net Price]]*new_product_launch[[#This Row],[Estimated units sold 2024]]</f>
        <v>357314.58</v>
      </c>
      <c r="F2" s="22">
        <v>1.35</v>
      </c>
      <c r="G2" s="22">
        <f>new_product_launch[[#This Row],[Net Price]]-new_product_launch[[#This Row],[COGS]]</f>
        <v>2.15</v>
      </c>
      <c r="H2" s="10">
        <f>new_product_launch[[#This Row],[Gross Profit per unit]]*new_product_launch[[#This Row],[Estimated units sold 2024]]</f>
        <v>219493.242</v>
      </c>
      <c r="I2" s="17">
        <f>new_product_launch[[#This Row],[Gross Profit per product]]/new_product_launch[[#This Row],[Net Sales]]</f>
        <v>0.61428571428571421</v>
      </c>
    </row>
    <row r="3" spans="1:9" x14ac:dyDescent="0.25">
      <c r="A3" s="8" t="s">
        <v>104</v>
      </c>
      <c r="B3" s="17">
        <v>0.12</v>
      </c>
      <c r="C3" s="10">
        <f>new_product_launch[[#This Row],[Estimated Unit Market Share]]*'New Category Opportunity'!$B$18</f>
        <v>122507.85599999999</v>
      </c>
      <c r="D3" s="22">
        <v>2.75</v>
      </c>
      <c r="E3" s="1">
        <f>new_product_launch[[#This Row],[Net Price]]*new_product_launch[[#This Row],[Estimated units sold 2024]]</f>
        <v>336896.60399999993</v>
      </c>
      <c r="F3" s="22">
        <v>0.9</v>
      </c>
      <c r="G3" s="22">
        <f>new_product_launch[[#This Row],[Net Price]]-new_product_launch[[#This Row],[COGS]]</f>
        <v>1.85</v>
      </c>
      <c r="H3" s="10">
        <f>new_product_launch[[#This Row],[Gross Profit per unit]]*new_product_launch[[#This Row],[Estimated units sold 2024]]</f>
        <v>226639.5336</v>
      </c>
      <c r="I3" s="17">
        <f>new_product_launch[[#This Row],[Gross Profit per product]]/new_product_launch[[#This Row],[Net Sales]]</f>
        <v>0.67272727272727284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lpstr>Organic Shampoo Launch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Gauthier Georgis</cp:lastModifiedBy>
  <dcterms:created xsi:type="dcterms:W3CDTF">2022-06-08T14:08:07Z</dcterms:created>
  <dcterms:modified xsi:type="dcterms:W3CDTF">2023-08-28T13:50:43Z</dcterms:modified>
</cp:coreProperties>
</file>