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366" documentId="8_{7189316D-1FA4-457E-B6D5-6F6DFC40398E}" xr6:coauthVersionLast="47" xr6:coauthVersionMax="47" xr10:uidLastSave="{6445DC62-3C0E-44D5-9DD1-9424863A6DA8}"/>
  <bookViews>
    <workbookView xWindow="-120" yWindow="-120" windowWidth="29040" windowHeight="15840" firstSheet="8" activeTab="12"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s>
  <definedNames>
    <definedName name="Slicer_Region">#N/A</definedName>
  </definedNames>
  <calcPr calcId="191029"/>
  <pivotCaches>
    <pivotCache cacheId="6" r:id="rId15"/>
    <pivotCache cacheId="7"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8" l="1"/>
  <c r="F6" i="18"/>
  <c r="G3" i="15"/>
  <c r="H3" i="15" s="1"/>
  <c r="J3" i="15" s="1"/>
  <c r="G4" i="15"/>
  <c r="G2" i="15"/>
  <c r="H2" i="15" s="1"/>
  <c r="J2" i="15" s="1"/>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4" i="15" l="1"/>
  <c r="J4"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<sst xmlns="http://schemas.openxmlformats.org/spreadsheetml/2006/main" count="22429" uniqueCount="122">
  <si>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</si>
  <si>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</si>
  <si>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</si>
  <si>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</si>
  <si>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</si>
  <si>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</si>
  <si>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</si>
  <si>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</si>
  <si>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</si>
  <si>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</si>
  <si>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</si>
  <si>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</si>
  <si>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</si>
  <si>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</si>
  <si>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</si>
  <si>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</si>
  <si>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</si>
  <si>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</si>
  <si>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</si>
  <si>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</si>
  <si>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</si>
  <si>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</si>
  <si>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</si>
  <si>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</si>
  <si>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</si>
  <si>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</si>
  <si>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</si>
  <si>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</si>
  <si>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</si>
  <si>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</si>
  <si>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</si>
  <si>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</si>
  <si>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</si>
  <si>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</si>
  <si>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</si>
  <si>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</si>
  <si>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</si>
  <si>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</si>
  <si>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</si>
  <si>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</si>
  <si>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</si>
  <si>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</si>
  <si>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</si>
  <si>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</si>
  <si>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</si>
  <si>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</si>
  <si>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</si>
  <si>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</si>
  <si>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</si>
  <si>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</si>
  <si>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</si>
  <si>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</si>
  <si>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</si>
  <si>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</si>
  <si>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</si>
  <si>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</si>
  <si>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</si>
  <si>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</si>
  <si>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</si>
  <si>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</si>
  <si>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</si>
  <si>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</si>
  <si>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</si>
  <si>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</si>
  <si>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</si>
  <si>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</si>
  <si>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</si>
  <si>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</si>
  <si>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</si>
  <si>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</si>
  <si>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</si>
  <si>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</si>
  <si>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</si>
  <si>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</si>
  <si>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</si>
  <si>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</si>
  <si>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</si>
  <si>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</si>
  <si>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</si>
  <si>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</si>
  <si>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</si>
  <si>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</si>
  <si>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</si>
  <si>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</si>
  <si>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</si>
  <si>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</si>
  <si>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</si>
  <si>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</si>
  <si>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</si>
  <si>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</si>
  <si>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</si>
  <si>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</si>
  <si>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</si>
  <si>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</si>
  <si>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</si>
  <si>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</si>
  <si>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</si>
  <si>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</si>
  <si>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</si>
  <si>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</si>
  <si>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</si>
  <si>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</si>
  <si>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</si>
  <si>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</si>
  <si>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</si>
  <si>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</si>
  <si>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</si>
  <si>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</si>
  <si>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</si>
  <si>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</si>
  <si>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</si>
  <si>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</si>
  <si>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</si>
  <si>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Forecast</t>
  </si>
  <si>
    <t>Lower Confidence Bound</t>
  </si>
  <si>
    <t>Upper Confidence Bound</t>
  </si>
  <si>
    <t>Ratio</t>
  </si>
  <si>
    <t>Net Sales 2022</t>
  </si>
  <si>
    <t>Market values</t>
  </si>
  <si>
    <t>Cost</t>
  </si>
  <si>
    <t>HerbEssentials</t>
  </si>
  <si>
    <t>Herbashine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</si>
</sst>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4"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4" fontId="0" fillId="0" borderId="0" xfId="0" applyNumberFormat="1"/>
    <xf numFmtId="174" fontId="0" fillId="0" borderId="0" xfId="1" applyNumberFormat="1" applyFont="1"/>
  </cellXfs>
  <cellStyles count="4">
    <cellStyle name="Comma" xfId="2" builtinId="3"/>
    <cellStyle name="Currency" xfId="1" builtinId="4"/>
    <cellStyle name="Normal" xfId="0" builtinId="0"/>
    <cellStyle name="Percent" xfId="3" builtinId="5"/>
  </cellStyles>
  <dxfs count="80">
    <dxf>
      <numFmt numFmtId="174" formatCode="_([$$-409]* #,##0_);_([$$-409]* \(#,##0\);_([$$-409]* &quot;-&quot;??_);_(@_)"/>
    </dxf>
    <dxf>
      <numFmt numFmtId="0" formatCode="General"/>
    </dxf>
    <dxf>
      <numFmt numFmtId="174" formatCode="_([$$-409]* #,##0_);_([$$-409]* \(#,##0\);_([$$-409]* &quot;-&quot;??_);_(@_)"/>
    </dxf>
    <dxf>
      <numFmt numFmtId="174" formatCode="_([$$-409]* #,##0_);_([$$-409]* \(#,##0\);_([$$-409]* &quot;-&quot;??_);_(@_)"/>
    </dxf>
    <dxf>
      <numFmt numFmtId="173" formatCode="_([$$-409]* #,##0.0_);_([$$-409]* \(#,##0.0\);_([$$-409]* &quot;-&quot;??_);_(@_)"/>
    </dxf>
    <dxf>
      <numFmt numFmtId="174" formatCode="_([$$-409]* #,##0_);_([$$-409]* \(#,##0\);_([$$-409]* &quot;-&quot;??_);_(@_)"/>
    </dxf>
    <dxf>
      <numFmt numFmtId="173" formatCode="_([$$-409]* #,##0.0_);_([$$-409]* \(#,##0.0\);_([$$-409]* &quot;-&quot;??_);_(@_)"/>
    </dxf>
    <dxf>
      <numFmt numFmtId="172" formatCode="_([$$-409]* #,##0.00_);_([$$-409]* \(#,##0.00\);_([$$-409]* &quot;-&quot;??_);_(@_)"/>
    </dxf>
    <dxf>
      <numFmt numFmtId="172" formatCode="_([$$-409]* #,##0.00_);_([$$-409]* \(#,##0.00\);_([$$-409]* &quot;-&quot;??_);_(@_)"/>
    </dxf>
    <dxf>
      <numFmt numFmtId="168" formatCode="_ &quot;€&quot;\ * #,##0_ ;_ &quot;€&quot;\ * \-#,##0_ ;_ &quot;€&quot;\ * &quot;-&quot;??_ ;_ @_ "/>
    </dxf>
    <dxf>
      <numFmt numFmtId="168" formatCode="_ &quot;€&quot;\ * #,##0_ ;_ &quot;€&quot;\ * \-#,##0_ ;_ &quot;€&quot;\ * &quot;-&quot;??_ ;_ @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[3_3_forecast_solution.xlsx]Market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[3_3_forecast_solution.xlsx]Promotion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#,##0_);_([$$-409]* \(#,##0\);_([$$-409]*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8">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8">
      <pivotArea outline="0" fieldPosition="0">
        <references count="1">
          <reference field="4294967294" count="1">
            <x v="0"/>
          </reference>
        </references>
      </pivotArea>
    </format>
    <format dxfId="47">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50">
      <pivotArea outline="0" collapsedLevelsAreSubtotals="1" fieldPosition="0">
        <references count="1">
          <reference field="5" count="1" selected="0">
            <x v="4"/>
          </reference>
        </references>
      </pivotArea>
    </format>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4"/>
  </dataFields>
  <formats count="1">
    <format dxfId="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11">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7"/>
    <tableColumn id="2" xr3:uid="{E62B3F1F-9A15-44B4-B1DD-CAF27CF3C747}" name="Subcategory" dataDxfId="76"/>
    <tableColumn id="3" xr3:uid="{FA4BBA42-4CD5-4FEC-99C8-F3DEA363596F}" name="Supplier" dataDxfId="75"/>
    <tableColumn id="4" xr3:uid="{363950AD-92F1-4B62-BAD5-6C6ED9D314C8}" name="Brand" dataDxfId="74"/>
    <tableColumn id="5" xr3:uid="{278D3098-9E4F-422C-8E1A-9941BBC3EF43}" name="Region" dataDxfId="73"/>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72"/>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1"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70">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8"/>
    <tableColumn id="2" xr3:uid="{025C4312-31D3-409B-B984-DBF4AEFE2FA6}" name="Product" dataDxfId="67"/>
    <tableColumn id="3" xr3:uid="{D40B8F72-DA12-4584-B326-495AA00C251F}" name="Pack Size (ml)"/>
    <tableColumn id="4" xr3:uid="{E106DA15-1281-4518-AE4A-C358C1924FEA}" name="ProductID" dataDxfId="66"/>
    <tableColumn id="5" xr3:uid="{AE844CDE-AAF3-4312-96B5-E0534EF567F3}" name="Retail Price" dataDxfId="65" totalsRowDxfId="64" dataCellStyle="Currency"/>
    <tableColumn id="6" xr3:uid="{732BB0A7-0D20-404F-B2AF-EC6A28C2A71A}" name="Net Price" dataDxfId="63" totalsRowDxfId="62" dataCellStyle="Currency"/>
    <tableColumn id="7" xr3:uid="{BB7F7A5B-FAB9-4038-AD33-08EE0D4766AD}" name="COGS" dataDxfId="61" totalsRowDxfId="60" dataCellStyle="Currency"/>
    <tableColumn id="8" xr3:uid="{CCF364DE-01EF-4200-AB41-ED9058D076B5}" name="Volume 2022" totalsRowFunction="sum" dataDxfId="59" totalsRowDxfId="58" dataCellStyle="Comma"/>
    <tableColumn id="10" xr3:uid="{08E3A2F7-3C74-49D9-91B9-79AD4050A4A7}" name="Net Sales 2022" totalsRowFunction="sum" dataDxfId="57" totalsRowDxfId="56" dataCellStyle="Currency">
      <calculatedColumnFormula>internal_sales_data[[#This Row],[Volume 2022]]*internal_sales_data[[#This Row],[Net Price]]</calculatedColumnFormula>
    </tableColumn>
    <tableColumn id="9" xr3:uid="{3C283A83-C2B7-4006-B2BA-AFEDB11C31BE}" name="Gross Profit per unit" dataDxfId="55" totalsRowDxfId="54" dataCellStyle="Currency">
      <calculatedColumnFormula>internal_sales_data[[#This Row],[Net Price]]-internal_sales_data[[#This Row],[COGS]]</calculatedColumnFormula>
    </tableColumn>
    <tableColumn id="11" xr3:uid="{7C588C62-85DC-41E9-81C4-648DF71F5B17}" name="Gross Profit per product" totalsRowFunction="sum" dataDxfId="53" totalsRowDxfId="52" dataCellStyle="Currency">
      <calculatedColumnFormula>internal_sales_data[[#This Row],[Gross Profit per unit]]*internal_sales_data[[#This Row],[Volume 2022]]</calculatedColumnFormula>
    </tableColumn>
    <tableColumn id="12" xr3:uid="{2911D992-F8E1-40DE-AFC8-9AF339130FCA}" name="Gross Margin" totalsRowFunction="custom" totalsRowDxfId="51"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6"/>
    <tableColumn id="2" xr3:uid="{6AE352D5-6C16-4164-8AC0-45FA1FF286BF}" name="Estimated Unit Market Share" dataCellStyle="Percent"/>
    <tableColumn id="3" xr3:uid="{31AA58DE-DB16-4AD7-9EE2-3FBD593D8486}" name="Estimated units sold 2024" dataDxfId="45" dataCellStyle="Comma">
      <calculatedColumnFormula>new_product_launch[[#This Row],[Estimated Unit Market Share]]*'New Category Opportunity'!$B$18</calculatedColumnFormula>
    </tableColumn>
    <tableColumn id="4" xr3:uid="{983BA861-9FD5-40BD-BAD6-5572FA3B9563}" name="Net Price" dataDxfId="44"/>
    <tableColumn id="5" xr3:uid="{8197C623-3CF8-4E81-AD27-88ADB9A58EE4}" name="Net Sales" dataDxfId="43">
      <calculatedColumnFormula>new_product_launch[[#This Row],[Net Price]]*new_product_launch[[#This Row],[Estimated units sold 2024]]</calculatedColumnFormula>
    </tableColumn>
    <tableColumn id="6" xr3:uid="{0813BA88-04DC-44D1-BBDD-F8260333BD3F}" name="COGS" dataDxfId="42"/>
    <tableColumn id="7" xr3:uid="{0BDC181A-386D-45F3-8640-F0B86C17865D}" name="Gross Profit per unit" dataDxfId="41">
      <calculatedColumnFormula>new_product_launch[[#This Row],[Net Price]]-new_product_launch[[#This Row],[COGS]]</calculatedColumnFormula>
    </tableColumn>
    <tableColumn id="8" xr3:uid="{C9FE25C5-9CBC-4262-8F58-9FAD1AFE1F38}" name="Gross Profit per product" dataDxfId="40" dataCellStyle="Comma">
      <calculatedColumnFormula>new_product_launch[[#This Row],[Gross Profit per unit]]*new_product_launch[[#This Row],[Estimated units sold 2024]]</calculatedColumnFormula>
    </tableColumn>
    <tableColumn id="9" xr3:uid="{7B898487-076D-4DC9-AC86-FE42D0850365}" name="Gross Margin" dataDxfId="39">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8"/>
    <tableColumn id="2" xr3:uid="{FAE7BF1E-D3B2-4767-B266-2B8270F3696C}" name="Product" dataDxfId="37"/>
    <tableColumn id="3" xr3:uid="{5A2D09FD-4038-4B54-B533-EFDB32DD1546}" name="Pack Size (ml)"/>
    <tableColumn id="4" xr3:uid="{B6E0B462-3954-414F-96BC-4A9A1E45F237}" name="ProductID" dataDxfId="36"/>
    <tableColumn id="5" xr3:uid="{A6C19464-69C2-4CF6-86FD-2DFC3C8BE682}" name="Retail Price" dataDxfId="35" totalsRowDxfId="34" dataCellStyle="Currency"/>
    <tableColumn id="6" xr3:uid="{F8166C40-CCF9-4D5A-991F-14A3DDE3FC7F}" name="Net Price" dataDxfId="33" totalsRowDxfId="32" dataCellStyle="Currency"/>
    <tableColumn id="7" xr3:uid="{9860B665-293D-4A43-A98E-0AAA70D26C13}" name="COGS" dataDxfId="31" totalsRowDxfId="30" dataCellStyle="Currency"/>
    <tableColumn id="8" xr3:uid="{683E31B5-9570-4041-8F3B-F7C43CD93243}" name="Volume 2022" totalsRowFunction="sum" dataDxfId="29" totalsRowDxfId="28" dataCellStyle="Comma"/>
    <tableColumn id="10" xr3:uid="{17710796-45DE-498A-B84A-F197DA71F214}" name="Net Sales 2022" totalsRowFunction="sum" dataDxfId="27" totalsRowDxfId="26" dataCellStyle="Currency">
      <calculatedColumnFormula>internal_sales_data5[[#This Row],[Volume 2022]]*internal_sales_data5[[#This Row],[Net Price]]</calculatedColumnFormula>
    </tableColumn>
    <tableColumn id="9" xr3:uid="{5DE58021-15DC-4013-86B1-6FE9C31F7787}" name="Gross Profit per unit" dataDxfId="25" totalsRowDxfId="24" dataCellStyle="Currency">
      <calculatedColumnFormula>internal_sales_data5[[#This Row],[Net Price]]-internal_sales_data5[[#This Row],[COGS]]</calculatedColumnFormula>
    </tableColumn>
    <tableColumn id="11" xr3:uid="{6BF3B56E-CE08-4DFA-AE34-BC12278250B4}" name="Gross Profit per product" totalsRowFunction="sum" dataDxfId="23" totalsRowDxfId="22"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21"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20"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9"/>
    <tableColumn id="3" xr3:uid="{2A121CD1-C0E3-4918-8551-814ACE7E3314}" name="Brand" dataDxfId="18"/>
    <tableColumn id="4" xr3:uid="{7543C383-8A02-4E74-AF99-92F550588F68}" name="Year"/>
    <tableColumn id="5" xr3:uid="{9E3981BC-C16F-410F-81E4-31419BE928F1}" name="Month"/>
    <tableColumn id="6" xr3:uid="{C0D21506-6E1F-4EA8-BD50-1AFB904058ED}" name="Value sales" dataDxfId="3" dataCellStyle="Currency"/>
    <tableColumn id="7" xr3:uid="{2FEECA98-4730-450F-AF86-23140A025659}" name="Baseline sales " dataDxfId="2"/>
    <tableColumn id="8" xr3:uid="{9DF34B1D-A2FE-45E8-91E8-847DD06125C7}" name="Uplift" dataDxfId="0"/>
    <tableColumn id="11" xr3:uid="{A4B2B49D-215C-42E9-97A0-9B114D4F2383}" name="Cost" dataDxfId="1"/>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Market values" dataDxfId="17"/>
    <tableColumn id="3" xr3:uid="{A3753415-934C-4D1D-A65D-4F5A8F2AE664}" name="Forecast" dataDxfId="16"/>
    <tableColumn id="4" xr3:uid="{87AF29BB-3B9B-48E1-AF86-C6520DE1890C}" name="Lower Confidence Bound" dataDxfId="15"/>
    <tableColumn id="5" xr3:uid="{517108CD-F72A-4B89-A961-C1493DECB118}" name="Upper Confidence Bound" dataDxfId="14"/>
    <tableColumn id="6" xr3:uid="{56237CD3-AD63-4186-A266-A3B7AE3CF470}" name="Net Sales" dataDxfId="13"/>
    <tableColumn id="7" xr3:uid="{49BA4978-1D1E-40F2-BFD3-E9344BD49738}" name="Ratio" dataDxfId="12"/>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117</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3" sqref="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120</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121</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117</v>
      </c>
      <c r="J1" t="s">
        <v>94</v>
      </c>
      <c r="K1" t="s">
        <v>90</v>
      </c>
      <c r="L1" t="s">
        <v>91</v>
      </c>
      <c r="M1" t="s">
        <v>102</v>
      </c>
    </row>
    <row r="2" spans="1:13" x14ac:dyDescent="0.2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2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2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2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2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2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2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2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2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2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25">
      <c r="I22"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5703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119</v>
      </c>
      <c r="J1" t="s">
        <v>108</v>
      </c>
    </row>
    <row r="2" spans="1:10" x14ac:dyDescent="0.25">
      <c r="A2">
        <v>1</v>
      </c>
      <c r="B2" s="8" t="s">
        <v>109</v>
      </c>
      <c r="C2" s="8" t="s">
        <v>22</v>
      </c>
      <c r="D2">
        <v>2022</v>
      </c>
      <c r="E2">
        <v>4</v>
      </c>
      <c r="F2" s="26">
        <f>VLOOKUP(promotion_analysis[[#This Row],[Month]],'Promotion Graph'!$A$5:$B$16,2,FALSE)</f>
        <v>1445626</v>
      </c>
      <c r="G2" s="25">
        <f>AVERAGE('Promotion Graph'!$B$5:$B$7,'Promotion Graph'!$B$9:$B$11,'Promotion Graph'!$B$13:$B$14,'Promotion Graph'!$B$16)</f>
        <v>840835.5555555555</v>
      </c>
      <c r="H2" s="25">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25">
      <c r="A3">
        <v>2</v>
      </c>
      <c r="B3" s="8" t="s">
        <v>110</v>
      </c>
      <c r="C3" s="8" t="s">
        <v>22</v>
      </c>
      <c r="D3">
        <v>2022</v>
      </c>
      <c r="E3">
        <v>8</v>
      </c>
      <c r="F3" s="26">
        <f>VLOOKUP(promotion_analysis[[#This Row],[Month]],'Promotion Graph'!$A$5:$B$16,2,FALSE)</f>
        <v>1198708</v>
      </c>
      <c r="G3" s="25">
        <f>AVERAGE('Promotion Graph'!$B$5:$B$7,'Promotion Graph'!$B$9:$B$11,'Promotion Graph'!$B$13:$B$14,'Promotion Graph'!$B$16)</f>
        <v>840835.5555555555</v>
      </c>
      <c r="H3" s="25">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25">
      <c r="A4">
        <v>3</v>
      </c>
      <c r="B4" s="8" t="s">
        <v>111</v>
      </c>
      <c r="C4" s="8" t="s">
        <v>22</v>
      </c>
      <c r="D4">
        <v>2022</v>
      </c>
      <c r="E4">
        <v>11</v>
      </c>
      <c r="F4" s="26">
        <f>VLOOKUP(promotion_analysis[[#This Row],[Month]],'Promotion Graph'!$A$5:$B$16,2,FALSE)</f>
        <v>1413646</v>
      </c>
      <c r="G4" s="25">
        <f>AVERAGE('Promotion Graph'!$B$5:$B$7,'Promotion Graph'!$B$9:$B$11,'Promotion Graph'!$B$13:$B$14,'Promotion Graph'!$B$16)</f>
        <v>840835.5555555555</v>
      </c>
      <c r="H4" s="25">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5">
        <v>849590</v>
      </c>
    </row>
    <row r="6" spans="1:2" x14ac:dyDescent="0.25">
      <c r="A6" s="3">
        <v>2</v>
      </c>
      <c r="B6" s="25">
        <v>822290</v>
      </c>
    </row>
    <row r="7" spans="1:2" x14ac:dyDescent="0.25">
      <c r="A7" s="3">
        <v>3</v>
      </c>
      <c r="B7" s="25">
        <v>827649</v>
      </c>
    </row>
    <row r="8" spans="1:2" x14ac:dyDescent="0.25">
      <c r="A8" s="3">
        <v>4</v>
      </c>
      <c r="B8" s="25">
        <v>1445626</v>
      </c>
    </row>
    <row r="9" spans="1:2" x14ac:dyDescent="0.25">
      <c r="A9" s="3">
        <v>5</v>
      </c>
      <c r="B9" s="25">
        <v>874089</v>
      </c>
    </row>
    <row r="10" spans="1:2" x14ac:dyDescent="0.25">
      <c r="A10" s="3">
        <v>6</v>
      </c>
      <c r="B10" s="25">
        <v>876087</v>
      </c>
    </row>
    <row r="11" spans="1:2" x14ac:dyDescent="0.25">
      <c r="A11" s="3">
        <v>7</v>
      </c>
      <c r="B11" s="25">
        <v>842454</v>
      </c>
    </row>
    <row r="12" spans="1:2" x14ac:dyDescent="0.25">
      <c r="A12" s="3">
        <v>8</v>
      </c>
      <c r="B12" s="25">
        <v>1198708</v>
      </c>
    </row>
    <row r="13" spans="1:2" x14ac:dyDescent="0.25">
      <c r="A13" s="3">
        <v>9</v>
      </c>
      <c r="B13" s="25">
        <v>853650</v>
      </c>
    </row>
    <row r="14" spans="1:2" x14ac:dyDescent="0.25">
      <c r="A14" s="3">
        <v>10</v>
      </c>
      <c r="B14" s="25">
        <v>816480</v>
      </c>
    </row>
    <row r="15" spans="1:2" x14ac:dyDescent="0.25">
      <c r="A15" s="3">
        <v>11</v>
      </c>
      <c r="B15" s="25">
        <v>1413646</v>
      </c>
    </row>
    <row r="16" spans="1:2" x14ac:dyDescent="0.25">
      <c r="A16" s="3">
        <v>12</v>
      </c>
      <c r="B16" s="25">
        <v>805231</v>
      </c>
    </row>
    <row r="17" spans="1:2" x14ac:dyDescent="0.25">
      <c r="A17" s="3" t="s">
        <v>59</v>
      </c>
      <c r="B17" s="25">
        <v>11625500</v>
      </c>
    </row>
    <row r="20" spans="1:2" x14ac:dyDescent="0.25">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tabSelected="1" workbookViewId="0">
      <selection activeCell="B2" sqref="B2"/>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118</v>
      </c>
      <c r="C1" t="s">
        <v>113</v>
      </c>
      <c r="D1" t="s">
        <v>114</v>
      </c>
      <c r="E1" t="s">
        <v>115</v>
      </c>
      <c r="F1" t="s">
        <v>101</v>
      </c>
      <c r="G1" t="s">
        <v>116</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24">
        <f>Table7[[#This Row],[Net Sales]]/Table7[[#This Row],[Market 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P15" sqref="P15"/>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2023-08-28T13:55:38Z</dcterms:modified>
</cp:coreProperties>
</file>