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 codeName="ThisWorkbook"/>
  <xr:revisionPtr revIDLastSave="0" documentId="13_ncr:1_{066495F7-ABBF-45C4-95A4-89DFDFC06BCD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I26" i="1"/>
  <c r="F27" i="1"/>
  <c r="F26" i="1"/>
  <c r="F25" i="1"/>
  <c r="F23" i="1"/>
  <c r="F22" i="1"/>
  <c r="F21" i="1"/>
  <c r="F18" i="1"/>
  <c r="F20" i="1"/>
  <c r="F19" i="1"/>
  <c r="F17" i="1"/>
  <c r="F16" i="1"/>
  <c r="F15" i="1"/>
  <c r="F14" i="1"/>
  <c r="F13" i="1"/>
  <c r="F12" i="1"/>
  <c r="F10" i="1"/>
  <c r="F7" i="1"/>
  <c r="F2" i="1"/>
  <c r="D2" i="1" s="1"/>
  <c r="F3" i="1"/>
  <c r="I9" i="1" l="1"/>
  <c r="I11" i="1" s="1"/>
  <c r="I20" i="1" l="1"/>
  <c r="I21" i="1" s="1"/>
  <c r="I22" i="1" s="1"/>
  <c r="I23" i="1" s="1"/>
  <c r="I24" i="1" s="1"/>
  <c r="I19" i="1"/>
  <c r="I18" i="1"/>
  <c r="I17" i="1"/>
  <c r="I13" i="1" s="1"/>
  <c r="I14" i="1" s="1"/>
  <c r="I15" i="1" s="1"/>
  <c r="I16" i="1" s="1"/>
  <c r="C6" i="1" l="1"/>
  <c r="D6" i="1" s="1"/>
  <c r="C7" i="1" s="1"/>
  <c r="J6" i="1" l="1"/>
  <c r="B6" i="1" l="1"/>
  <c r="E6" i="1" l="1"/>
  <c r="D7" i="1" l="1"/>
  <c r="B7" i="1"/>
  <c r="J7" i="1"/>
  <c r="E7" i="1"/>
  <c r="C8" i="1" l="1"/>
  <c r="B8" i="1" l="1"/>
  <c r="J8" i="1" l="1"/>
  <c r="D8" i="1"/>
  <c r="C9" i="1" s="1"/>
  <c r="J9" i="1" l="1"/>
  <c r="B9" i="1"/>
  <c r="D9" i="1"/>
  <c r="E8" i="1"/>
  <c r="E9" i="1" l="1"/>
  <c r="C10" i="1"/>
  <c r="B10" i="1" s="1"/>
  <c r="D10" i="1" l="1"/>
  <c r="C11" i="1" s="1"/>
  <c r="B11" i="1" s="1"/>
  <c r="J10" i="1"/>
  <c r="E10" i="1" l="1"/>
  <c r="D11" i="1"/>
  <c r="C12" i="1" s="1"/>
  <c r="J11" i="1"/>
  <c r="E11" i="1" l="1"/>
  <c r="B12" i="1" l="1"/>
  <c r="J12" i="1"/>
  <c r="D12" i="1"/>
  <c r="E12" i="1" s="1"/>
  <c r="C13" i="1" l="1"/>
  <c r="D13" i="1" s="1"/>
  <c r="E13" i="1" s="1"/>
  <c r="B13" i="1" l="1"/>
  <c r="J13" i="1"/>
  <c r="C14" i="1"/>
  <c r="J14" i="1" s="1"/>
  <c r="B14" i="1"/>
  <c r="D14" i="1" l="1"/>
  <c r="E14" i="1" s="1"/>
  <c r="C15" i="1" l="1"/>
  <c r="D15" i="1"/>
  <c r="B15" i="1"/>
  <c r="J15" i="1"/>
  <c r="E15" i="1" l="1"/>
  <c r="C16" i="1"/>
  <c r="J16" i="1" l="1"/>
  <c r="B16" i="1"/>
  <c r="D16" i="1"/>
  <c r="E16" i="1" l="1"/>
  <c r="C17" i="1"/>
  <c r="J17" i="1" l="1"/>
  <c r="D17" i="1"/>
  <c r="B17" i="1"/>
  <c r="C18" i="1" l="1"/>
  <c r="E17" i="1"/>
  <c r="J18" i="1" l="1"/>
  <c r="B18" i="1"/>
  <c r="D18" i="1"/>
  <c r="E18" i="1" l="1"/>
  <c r="C19" i="1"/>
  <c r="D19" i="1" l="1"/>
  <c r="J19" i="1"/>
  <c r="B19" i="1"/>
  <c r="E19" i="1" l="1"/>
  <c r="C20" i="1"/>
  <c r="B20" i="1" l="1"/>
  <c r="J20" i="1"/>
  <c r="D20" i="1"/>
  <c r="E20" i="1" l="1"/>
  <c r="C21" i="1"/>
  <c r="J21" i="1" l="1"/>
  <c r="D21" i="1"/>
  <c r="B21" i="1"/>
  <c r="E21" i="1" l="1"/>
  <c r="C22" i="1"/>
  <c r="J22" i="1" l="1"/>
  <c r="B22" i="1"/>
  <c r="D22" i="1"/>
  <c r="E22" i="1" l="1"/>
  <c r="C23" i="1"/>
  <c r="J23" i="1" l="1"/>
  <c r="D23" i="1"/>
  <c r="B23" i="1"/>
  <c r="E23" i="1" l="1"/>
  <c r="C24" i="1"/>
  <c r="B24" i="1" l="1"/>
  <c r="J24" i="1"/>
  <c r="D24" i="1"/>
  <c r="C25" i="1" l="1"/>
  <c r="E24" i="1"/>
  <c r="D25" i="1" l="1"/>
  <c r="J25" i="1"/>
  <c r="B25" i="1"/>
  <c r="C26" i="1" l="1"/>
  <c r="E25" i="1"/>
  <c r="J26" i="1" l="1"/>
  <c r="B26" i="1"/>
  <c r="D26" i="1"/>
  <c r="E26" i="1" l="1"/>
  <c r="C27" i="1"/>
  <c r="B27" i="1" l="1"/>
  <c r="D27" i="1"/>
  <c r="J27" i="1"/>
  <c r="E27" i="1" l="1"/>
</calcChain>
</file>

<file path=xl/sharedStrings.xml><?xml version="1.0" encoding="utf-8"?>
<sst xmlns="http://schemas.openxmlformats.org/spreadsheetml/2006/main" count="38" uniqueCount="21">
  <si>
    <t>Durée (min)</t>
  </si>
  <si>
    <t>Durée (h)</t>
  </si>
  <si>
    <t>N° Orbite</t>
  </si>
  <si>
    <t>Nb Orbites /jour</t>
  </si>
  <si>
    <t>Temps Début (min)</t>
  </si>
  <si>
    <t>Temps Fin (min)</t>
  </si>
  <si>
    <t>Durée Orbite (h)</t>
  </si>
  <si>
    <t>Mode</t>
  </si>
  <si>
    <t>T</t>
  </si>
  <si>
    <t>Durée Orbite (min)</t>
  </si>
  <si>
    <t>Temps Fin (h)</t>
  </si>
  <si>
    <t>Alpha (rad)</t>
  </si>
  <si>
    <t>Veille</t>
  </si>
  <si>
    <t>Angle Vidage</t>
  </si>
  <si>
    <t>Angle PDV</t>
  </si>
  <si>
    <t>Recharge</t>
  </si>
  <si>
    <t>MissionG</t>
  </si>
  <si>
    <t>MissionI</t>
  </si>
  <si>
    <t>Transmission</t>
  </si>
  <si>
    <t>Eclipse</t>
  </si>
  <si>
    <t>Temps Eclipse(min)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</si>
</sst>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B2:M27"/>
  <sheetViews>
    <sheetView tabSelected="1" topLeftCell="B2" zoomScale="85" zoomScaleNormal="85" workbookViewId="0">
      <selection activeCell="I28" sqref="I28"/>
    </sheetView>
  </sheetViews>
  <sheetFormatPr baseColWidth="10" defaultColWidth="11.6640625" defaultRowHeight="18" customHeight="1" x14ac:dyDescent="0.3"/>
  <cols>
    <col min="1" max="2" width="10.109375" style="1" customWidth="1"/>
    <col min="3" max="3" width="19.33203125" style="1" customWidth="1"/>
    <col min="4" max="4" width="20.5546875" style="1" customWidth="1"/>
    <col min="5" max="5" width="21.44140625" style="1" customWidth="1"/>
    <col min="6" max="6" width="18.88671875" style="1" customWidth="1"/>
    <col min="7" max="7" width="11.6640625" style="1"/>
    <col min="8" max="8" width="15.5546875" style="1" customWidth="1"/>
    <col min="9" max="9" width="13" style="1" customWidth="1"/>
    <col min="10" max="10" width="11.33203125" style="1" customWidth="1"/>
    <col min="11" max="11" width="11.6640625" style="1" customWidth="1"/>
    <col min="12" max="12" width="21.77734375" style="1" customWidth="1"/>
    <col min="13" max="16384" width="11.6640625" style="1"/>
  </cols>
  <sheetData>
    <row r="2" spans="2:13" ht="18" customHeight="1" x14ac:dyDescent="0.3">
      <c r="C2" s="9" t="s">
        <v>3</v>
      </c>
      <c r="D2" s="4">
        <f>24/F2</f>
        <v>16</v>
      </c>
      <c r="E2" s="4" t="s">
        <v>6</v>
      </c>
      <c r="F2" s="8">
        <f>90/60</f>
        <v>1.5</v>
      </c>
      <c r="H2" s="4" t="s">
        <v>13</v>
      </c>
      <c r="I2" s="4">
        <v>1.57</v>
      </c>
      <c r="L2" s="1" t="s">
        <v>20</v>
      </c>
      <c r="M2" s="1">
        <v>37</v>
      </c>
    </row>
    <row r="3" spans="2:13" ht="18" customHeight="1" x14ac:dyDescent="0.3">
      <c r="C3" s="3"/>
      <c r="D3" s="3"/>
      <c r="E3" s="4" t="s">
        <v>9</v>
      </c>
      <c r="F3" s="8">
        <f>90</f>
        <v>90</v>
      </c>
      <c r="H3" s="4" t="s">
        <v>14</v>
      </c>
      <c r="I3" s="4">
        <v>1.57</v>
      </c>
    </row>
    <row r="5" spans="2:13" s="2" customFormat="1" ht="18" customHeight="1" x14ac:dyDescent="0.3">
      <c r="B5" s="6" t="s">
        <v>2</v>
      </c>
      <c r="C5" s="6" t="s">
        <v>4</v>
      </c>
      <c r="D5" s="6" t="s">
        <v>5</v>
      </c>
      <c r="E5" s="6" t="s">
        <v>10</v>
      </c>
      <c r="F5" s="6" t="s">
        <v>0</v>
      </c>
      <c r="G5" s="6" t="s">
        <v>1</v>
      </c>
      <c r="H5" s="6" t="s">
        <v>7</v>
      </c>
      <c r="I5" s="6" t="s">
        <v>11</v>
      </c>
      <c r="J5" s="6" t="s">
        <v>2</v>
      </c>
      <c r="K5" s="6" t="s">
        <v>8</v>
      </c>
    </row>
    <row r="6" spans="2:13" ht="18" customHeight="1" x14ac:dyDescent="0.3">
      <c r="B6" s="4">
        <f t="shared" ref="B6:B27" si="0">ROUND($C6/(60*$F$2)+0.5, 0)</f>
        <v>1</v>
      </c>
      <c r="C6" s="5">
        <f>0</f>
        <v>0</v>
      </c>
      <c r="D6" s="5">
        <f>C6+F6</f>
        <v>53</v>
      </c>
      <c r="E6" s="4">
        <f t="shared" ref="E6" si="1">D6/60</f>
        <v>0.8833333333333333</v>
      </c>
      <c r="F6" s="7">
        <v>53</v>
      </c>
      <c r="G6" s="10"/>
      <c r="H6" s="7" t="s">
        <v>12</v>
      </c>
      <c r="I6" s="7">
        <v>1.37</v>
      </c>
      <c r="J6" s="4">
        <f t="shared" ref="J6:J27" si="2">ROUND($C6/(60*$F$2)+0.5, 0)</f>
        <v>1</v>
      </c>
      <c r="K6" s="7"/>
    </row>
    <row r="7" spans="2:13" ht="18" customHeight="1" x14ac:dyDescent="0.3">
      <c r="B7" s="4">
        <f t="shared" si="0"/>
        <v>1</v>
      </c>
      <c r="C7" s="5">
        <f>D6</f>
        <v>53</v>
      </c>
      <c r="D7" s="5">
        <f>C7+F7</f>
        <v>90</v>
      </c>
      <c r="E7" s="4">
        <f>D7/60</f>
        <v>1.5</v>
      </c>
      <c r="F7" s="7">
        <f>M2</f>
        <v>37</v>
      </c>
      <c r="G7" s="10"/>
      <c r="H7" s="7" t="s">
        <v>19</v>
      </c>
      <c r="I7" s="7">
        <v>1.1579999999999999</v>
      </c>
      <c r="J7" s="4">
        <f t="shared" si="2"/>
        <v>1</v>
      </c>
      <c r="K7" s="7"/>
    </row>
    <row r="8" spans="2:13" ht="18" customHeight="1" x14ac:dyDescent="0.3">
      <c r="B8" s="4">
        <f t="shared" si="0"/>
        <v>2</v>
      </c>
      <c r="C8" s="5">
        <f>D7</f>
        <v>90</v>
      </c>
      <c r="D8" s="5">
        <f t="shared" ref="D8:D11" si="3">C8+F8</f>
        <v>130</v>
      </c>
      <c r="E8" s="4">
        <f t="shared" ref="E8:E18" si="4">D8/60</f>
        <v>2.1666666666666665</v>
      </c>
      <c r="F8" s="7">
        <v>40</v>
      </c>
      <c r="G8" s="10"/>
      <c r="H8" s="7" t="s">
        <v>16</v>
      </c>
      <c r="I8" s="7">
        <v>1.1579999999999999</v>
      </c>
      <c r="J8" s="4">
        <f t="shared" si="2"/>
        <v>2</v>
      </c>
      <c r="K8" s="7"/>
    </row>
    <row r="9" spans="2:13" ht="18" customHeight="1" x14ac:dyDescent="0.3">
      <c r="B9" s="4">
        <f t="shared" si="0"/>
        <v>2</v>
      </c>
      <c r="C9" s="5">
        <f t="shared" ref="C9:C27" si="5">D8</f>
        <v>130</v>
      </c>
      <c r="D9" s="5">
        <f t="shared" ref="D9" si="6">C9+F9</f>
        <v>143</v>
      </c>
      <c r="E9" s="4">
        <f t="shared" ref="E9" si="7">D9/60</f>
        <v>2.3833333333333333</v>
      </c>
      <c r="F9" s="7">
        <v>13</v>
      </c>
      <c r="G9" s="10"/>
      <c r="H9" s="7" t="s">
        <v>15</v>
      </c>
      <c r="I9" s="7">
        <f>I8+(I$12-I$7)/4</f>
        <v>0.86849999999999994</v>
      </c>
      <c r="J9" s="4">
        <f t="shared" si="2"/>
        <v>2</v>
      </c>
      <c r="K9" s="7"/>
    </row>
    <row r="10" spans="2:13" ht="18" customHeight="1" x14ac:dyDescent="0.3">
      <c r="B10" s="4">
        <f t="shared" si="0"/>
        <v>2</v>
      </c>
      <c r="C10" s="5">
        <f t="shared" si="5"/>
        <v>143</v>
      </c>
      <c r="D10" s="5">
        <f t="shared" si="3"/>
        <v>180</v>
      </c>
      <c r="E10" s="4">
        <f t="shared" si="4"/>
        <v>3</v>
      </c>
      <c r="F10" s="7">
        <f>M2</f>
        <v>37</v>
      </c>
      <c r="G10" s="10"/>
      <c r="H10" s="7" t="s">
        <v>19</v>
      </c>
      <c r="I10" s="7">
        <v>1.57</v>
      </c>
      <c r="J10" s="4">
        <f t="shared" si="2"/>
        <v>2</v>
      </c>
      <c r="K10" s="7"/>
    </row>
    <row r="11" spans="2:13" ht="18" customHeight="1" x14ac:dyDescent="0.3">
      <c r="B11" s="4">
        <f t="shared" si="0"/>
        <v>3</v>
      </c>
      <c r="C11" s="5">
        <f t="shared" si="5"/>
        <v>180</v>
      </c>
      <c r="D11" s="5">
        <f t="shared" si="3"/>
        <v>233</v>
      </c>
      <c r="E11" s="4">
        <f t="shared" si="4"/>
        <v>3.8833333333333333</v>
      </c>
      <c r="F11" s="7">
        <v>53</v>
      </c>
      <c r="G11" s="10"/>
      <c r="H11" s="7" t="s">
        <v>15</v>
      </c>
      <c r="I11" s="7">
        <f>I9+(I$12-I$7)/4</f>
        <v>0.57899999999999996</v>
      </c>
      <c r="J11" s="4">
        <f t="shared" si="2"/>
        <v>3</v>
      </c>
      <c r="K11" s="7"/>
    </row>
    <row r="12" spans="2:13" ht="18" customHeight="1" x14ac:dyDescent="0.3">
      <c r="B12" s="4">
        <f t="shared" si="0"/>
        <v>3</v>
      </c>
      <c r="C12" s="5">
        <f>D11</f>
        <v>233</v>
      </c>
      <c r="D12" s="4">
        <f t="shared" ref="D12" si="8">C12+F12</f>
        <v>270</v>
      </c>
      <c r="E12" s="4">
        <f t="shared" si="4"/>
        <v>4.5</v>
      </c>
      <c r="F12" s="7">
        <f>M2</f>
        <v>37</v>
      </c>
      <c r="G12" s="10"/>
      <c r="H12" s="7" t="s">
        <v>19</v>
      </c>
      <c r="I12" s="7">
        <v>0</v>
      </c>
      <c r="J12" s="4">
        <f t="shared" si="2"/>
        <v>3</v>
      </c>
      <c r="K12" s="7"/>
    </row>
    <row r="13" spans="2:13" ht="18" customHeight="1" x14ac:dyDescent="0.3">
      <c r="B13" s="4">
        <f t="shared" si="0"/>
        <v>4</v>
      </c>
      <c r="C13" s="5">
        <f t="shared" si="5"/>
        <v>270</v>
      </c>
      <c r="D13" s="4">
        <f t="shared" ref="D13:D17" si="9">C13+F13</f>
        <v>280</v>
      </c>
      <c r="E13" s="4">
        <f t="shared" si="4"/>
        <v>4.666666666666667</v>
      </c>
      <c r="F13" s="7">
        <f>10</f>
        <v>10</v>
      </c>
      <c r="G13" s="10"/>
      <c r="H13" s="7" t="s">
        <v>18</v>
      </c>
      <c r="I13" s="7">
        <f>I12+(I$17-I$12)/5</f>
        <v>0.27400000000000002</v>
      </c>
      <c r="J13" s="4">
        <f t="shared" si="2"/>
        <v>4</v>
      </c>
      <c r="K13" s="7"/>
    </row>
    <row r="14" spans="2:13" ht="18" customHeight="1" x14ac:dyDescent="0.3">
      <c r="B14" s="4">
        <f t="shared" si="0"/>
        <v>4</v>
      </c>
      <c r="C14" s="5">
        <f t="shared" si="5"/>
        <v>280</v>
      </c>
      <c r="D14" s="4">
        <f t="shared" si="9"/>
        <v>300</v>
      </c>
      <c r="E14" s="4">
        <f t="shared" si="4"/>
        <v>5</v>
      </c>
      <c r="F14" s="7">
        <f>20</f>
        <v>20</v>
      </c>
      <c r="G14" s="10"/>
      <c r="H14" s="7" t="s">
        <v>15</v>
      </c>
      <c r="I14" s="7">
        <f t="shared" ref="I14:I16" si="10">I13+(I$17-I$12)/5</f>
        <v>0.54800000000000004</v>
      </c>
      <c r="J14" s="4">
        <f t="shared" si="2"/>
        <v>4</v>
      </c>
      <c r="K14" s="7"/>
    </row>
    <row r="15" spans="2:13" ht="18" customHeight="1" x14ac:dyDescent="0.3">
      <c r="B15" s="4">
        <f t="shared" si="0"/>
        <v>4</v>
      </c>
      <c r="C15" s="5">
        <f t="shared" si="5"/>
        <v>300</v>
      </c>
      <c r="D15" s="4">
        <f t="shared" si="9"/>
        <v>323</v>
      </c>
      <c r="E15" s="4">
        <f t="shared" si="4"/>
        <v>5.3833333333333337</v>
      </c>
      <c r="F15" s="7">
        <f>23</f>
        <v>23</v>
      </c>
      <c r="G15" s="10"/>
      <c r="H15" s="7" t="s">
        <v>18</v>
      </c>
      <c r="I15" s="7">
        <f t="shared" si="10"/>
        <v>0.82200000000000006</v>
      </c>
      <c r="J15" s="4">
        <f t="shared" si="2"/>
        <v>4</v>
      </c>
      <c r="K15" s="7"/>
    </row>
    <row r="16" spans="2:13" ht="18" customHeight="1" x14ac:dyDescent="0.3">
      <c r="B16" s="4">
        <f t="shared" si="0"/>
        <v>4</v>
      </c>
      <c r="C16" s="5">
        <f t="shared" si="5"/>
        <v>323</v>
      </c>
      <c r="D16" s="4">
        <f t="shared" si="9"/>
        <v>360</v>
      </c>
      <c r="E16" s="4">
        <f t="shared" si="4"/>
        <v>6</v>
      </c>
      <c r="F16" s="7">
        <f>M2</f>
        <v>37</v>
      </c>
      <c r="G16" s="10"/>
      <c r="H16" s="7" t="s">
        <v>19</v>
      </c>
      <c r="I16" s="7">
        <f t="shared" si="10"/>
        <v>1.0960000000000001</v>
      </c>
      <c r="J16" s="4">
        <f t="shared" si="2"/>
        <v>4</v>
      </c>
      <c r="K16" s="7"/>
    </row>
    <row r="17" spans="2:11" ht="18" customHeight="1" x14ac:dyDescent="0.3">
      <c r="B17" s="4">
        <f t="shared" si="0"/>
        <v>5</v>
      </c>
      <c r="C17" s="5">
        <f t="shared" si="5"/>
        <v>360</v>
      </c>
      <c r="D17" s="4">
        <f t="shared" si="9"/>
        <v>413</v>
      </c>
      <c r="E17" s="4">
        <f t="shared" si="4"/>
        <v>6.8833333333333337</v>
      </c>
      <c r="F17" s="11">
        <f>53</f>
        <v>53</v>
      </c>
      <c r="G17" s="10"/>
      <c r="H17" s="7" t="s">
        <v>15</v>
      </c>
      <c r="I17" s="7">
        <f>I2-0.2</f>
        <v>1.37</v>
      </c>
      <c r="J17" s="4">
        <f t="shared" si="2"/>
        <v>5</v>
      </c>
      <c r="K17" s="7"/>
    </row>
    <row r="18" spans="2:11" ht="18" customHeight="1" x14ac:dyDescent="0.3">
      <c r="B18" s="4">
        <f t="shared" si="0"/>
        <v>5</v>
      </c>
      <c r="C18" s="5">
        <f t="shared" si="5"/>
        <v>413</v>
      </c>
      <c r="D18" s="4">
        <f t="shared" ref="D18" si="11">C18+F18</f>
        <v>450</v>
      </c>
      <c r="E18" s="4">
        <f t="shared" si="4"/>
        <v>7.5</v>
      </c>
      <c r="F18" s="11">
        <f>M2</f>
        <v>37</v>
      </c>
      <c r="G18" s="10"/>
      <c r="H18" s="7" t="s">
        <v>19</v>
      </c>
      <c r="I18" s="7">
        <f>I2-0.1</f>
        <v>1.47</v>
      </c>
      <c r="J18" s="4">
        <f t="shared" si="2"/>
        <v>5</v>
      </c>
      <c r="K18" s="7"/>
    </row>
    <row r="19" spans="2:11" ht="18" customHeight="1" x14ac:dyDescent="0.3">
      <c r="B19" s="4">
        <f t="shared" si="0"/>
        <v>6</v>
      </c>
      <c r="C19" s="5">
        <f t="shared" si="5"/>
        <v>450</v>
      </c>
      <c r="D19" s="4">
        <f t="shared" ref="D19:D27" si="12">C19+F19</f>
        <v>480</v>
      </c>
      <c r="E19" s="4">
        <f t="shared" ref="E19:E27" si="13">D19/60</f>
        <v>8</v>
      </c>
      <c r="F19" s="11">
        <f>30</f>
        <v>30</v>
      </c>
      <c r="G19" s="10"/>
      <c r="H19" s="7" t="s">
        <v>17</v>
      </c>
      <c r="I19" s="7">
        <f>I2-0.1</f>
        <v>1.47</v>
      </c>
      <c r="J19" s="4">
        <f t="shared" si="2"/>
        <v>6</v>
      </c>
      <c r="K19" s="7"/>
    </row>
    <row r="20" spans="2:11" ht="18" customHeight="1" x14ac:dyDescent="0.3">
      <c r="B20" s="4">
        <f t="shared" si="0"/>
        <v>6</v>
      </c>
      <c r="C20" s="5">
        <f t="shared" si="5"/>
        <v>480</v>
      </c>
      <c r="D20" s="4">
        <f t="shared" si="12"/>
        <v>503</v>
      </c>
      <c r="E20" s="4">
        <f t="shared" si="13"/>
        <v>8.3833333333333329</v>
      </c>
      <c r="F20" s="11">
        <f>23</f>
        <v>23</v>
      </c>
      <c r="G20" s="10"/>
      <c r="H20" s="7" t="s">
        <v>15</v>
      </c>
      <c r="I20" s="7">
        <f>I2-0.2</f>
        <v>1.37</v>
      </c>
      <c r="J20" s="4">
        <f t="shared" si="2"/>
        <v>6</v>
      </c>
      <c r="K20" s="7"/>
    </row>
    <row r="21" spans="2:11" ht="18" customHeight="1" x14ac:dyDescent="0.3">
      <c r="B21" s="4">
        <f t="shared" si="0"/>
        <v>6</v>
      </c>
      <c r="C21" s="5">
        <f t="shared" si="5"/>
        <v>503</v>
      </c>
      <c r="D21" s="4">
        <f t="shared" si="12"/>
        <v>540</v>
      </c>
      <c r="E21" s="4">
        <f t="shared" si="13"/>
        <v>9</v>
      </c>
      <c r="F21" s="11">
        <f>M2</f>
        <v>37</v>
      </c>
      <c r="G21" s="10"/>
      <c r="H21" s="7" t="s">
        <v>19</v>
      </c>
      <c r="I21" s="7">
        <f>I20+(I$25-I$20)/5</f>
        <v>1.0960000000000001</v>
      </c>
      <c r="J21" s="4">
        <f t="shared" si="2"/>
        <v>6</v>
      </c>
      <c r="K21" s="7"/>
    </row>
    <row r="22" spans="2:11" ht="18" customHeight="1" x14ac:dyDescent="0.3">
      <c r="B22" s="4">
        <f t="shared" si="0"/>
        <v>7</v>
      </c>
      <c r="C22" s="5">
        <f t="shared" si="5"/>
        <v>540</v>
      </c>
      <c r="D22" s="4">
        <f t="shared" si="12"/>
        <v>593</v>
      </c>
      <c r="E22" s="4">
        <f t="shared" si="13"/>
        <v>9.8833333333333329</v>
      </c>
      <c r="F22" s="11">
        <f>53</f>
        <v>53</v>
      </c>
      <c r="G22" s="10"/>
      <c r="H22" s="7" t="s">
        <v>15</v>
      </c>
      <c r="I22" s="7">
        <f t="shared" ref="I22:I24" si="14">I21+(I$25-I$20)/5</f>
        <v>0.82200000000000006</v>
      </c>
      <c r="J22" s="4">
        <f t="shared" si="2"/>
        <v>7</v>
      </c>
      <c r="K22" s="7"/>
    </row>
    <row r="23" spans="2:11" ht="18" customHeight="1" x14ac:dyDescent="0.3">
      <c r="B23" s="4">
        <f t="shared" si="0"/>
        <v>7</v>
      </c>
      <c r="C23" s="5">
        <f t="shared" si="5"/>
        <v>593</v>
      </c>
      <c r="D23" s="4">
        <f t="shared" si="12"/>
        <v>630</v>
      </c>
      <c r="E23" s="4">
        <f t="shared" si="13"/>
        <v>10.5</v>
      </c>
      <c r="F23" s="11">
        <f>M2</f>
        <v>37</v>
      </c>
      <c r="G23" s="10"/>
      <c r="H23" s="7" t="s">
        <v>19</v>
      </c>
      <c r="I23" s="7">
        <f t="shared" si="14"/>
        <v>0.54800000000000004</v>
      </c>
      <c r="J23" s="4">
        <f t="shared" si="2"/>
        <v>7</v>
      </c>
      <c r="K23" s="7"/>
    </row>
    <row r="24" spans="2:11" ht="18" customHeight="1" x14ac:dyDescent="0.3">
      <c r="B24" s="4">
        <f t="shared" si="0"/>
        <v>8</v>
      </c>
      <c r="C24" s="5">
        <f t="shared" si="5"/>
        <v>630</v>
      </c>
      <c r="D24" s="4">
        <f t="shared" si="12"/>
        <v>640</v>
      </c>
      <c r="E24" s="4">
        <f t="shared" si="13"/>
        <v>10.666666666666666</v>
      </c>
      <c r="F24" s="11">
        <v>10</v>
      </c>
      <c r="G24" s="10"/>
      <c r="H24" s="7" t="s">
        <v>18</v>
      </c>
      <c r="I24" s="7">
        <f t="shared" si="14"/>
        <v>0.27400000000000002</v>
      </c>
      <c r="J24" s="4">
        <f t="shared" si="2"/>
        <v>8</v>
      </c>
      <c r="K24" s="7"/>
    </row>
    <row r="25" spans="2:11" ht="18" customHeight="1" x14ac:dyDescent="0.3">
      <c r="B25" s="4">
        <f t="shared" si="0"/>
        <v>8</v>
      </c>
      <c r="C25" s="5">
        <f t="shared" si="5"/>
        <v>640</v>
      </c>
      <c r="D25" s="4">
        <f t="shared" si="12"/>
        <v>660</v>
      </c>
      <c r="E25" s="4">
        <f t="shared" si="13"/>
        <v>11</v>
      </c>
      <c r="F25" s="7">
        <f>20</f>
        <v>20</v>
      </c>
      <c r="G25" s="10"/>
      <c r="H25" s="7" t="s">
        <v>15</v>
      </c>
      <c r="I25" s="7">
        <v>0</v>
      </c>
      <c r="J25" s="4">
        <f t="shared" si="2"/>
        <v>8</v>
      </c>
      <c r="K25" s="7"/>
    </row>
    <row r="26" spans="2:11" ht="18" customHeight="1" x14ac:dyDescent="0.3">
      <c r="B26" s="4">
        <f t="shared" si="0"/>
        <v>8</v>
      </c>
      <c r="C26" s="5">
        <f t="shared" si="5"/>
        <v>660</v>
      </c>
      <c r="D26" s="4">
        <f t="shared" si="12"/>
        <v>683</v>
      </c>
      <c r="E26" s="4">
        <f t="shared" si="13"/>
        <v>11.383333333333333</v>
      </c>
      <c r="F26" s="7">
        <f>23</f>
        <v>23</v>
      </c>
      <c r="G26" s="10"/>
      <c r="H26" s="7" t="s">
        <v>18</v>
      </c>
      <c r="I26" s="7">
        <f>0.8</f>
        <v>0.8</v>
      </c>
      <c r="J26" s="4">
        <f t="shared" si="2"/>
        <v>8</v>
      </c>
      <c r="K26" s="7"/>
    </row>
    <row r="27" spans="2:11" ht="18" customHeight="1" x14ac:dyDescent="0.3">
      <c r="B27" s="4">
        <f t="shared" si="0"/>
        <v>8</v>
      </c>
      <c r="C27" s="5">
        <f t="shared" si="5"/>
        <v>683</v>
      </c>
      <c r="D27" s="4">
        <f t="shared" si="12"/>
        <v>720</v>
      </c>
      <c r="E27" s="4">
        <f t="shared" si="13"/>
        <v>12</v>
      </c>
      <c r="F27" s="7">
        <f>M2</f>
        <v>37</v>
      </c>
      <c r="G27" s="10"/>
      <c r="H27" s="7" t="s">
        <v>19</v>
      </c>
      <c r="I27" s="7">
        <f>1.47</f>
        <v>1.47</v>
      </c>
      <c r="J27" s="4">
        <f t="shared" si="2"/>
        <v>8</v>
      </c>
      <c r="K27" s="7"/>
    </row>
  </sheetData>
  <conditionalFormatting sqref="D28:D559 D10:E27 D7:E8">
    <cfRule type="cellIs" dxfId="2" priority="34" operator="greaterThan">
      <formula>1440</formula>
    </cfRule>
  </conditionalFormatting>
  <conditionalFormatting sqref="D6:E6">
    <cfRule type="cellIs" dxfId="1" priority="23" operator="greaterThan">
      <formula>1440</formula>
    </cfRule>
  </conditionalFormatting>
  <conditionalFormatting sqref="B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{B52EA10D-B576-49E8-AE6D-28A33FB3F184}</x14:id>
        </ext>
      </extLst>
    </cfRule>
  </conditionalFormatting>
  <conditionalFormatting sqref="J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{46A4DC4E-7434-4EAF-BF24-CC3C82496E93}</x14:id>
        </ext>
      </extLst>
    </cfRule>
  </conditionalFormatting>
  <conditionalFormatting sqref="D9:E9">
    <cfRule type="cellIs" dxfId="0" priority="1" operator="greaterThan">
      <formula>1440</formula>
    </cfRule>
  </conditionalFormatting>
  <conditionalFormatting sqref="B7:B2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{D56EC139-7110-4452-A47E-A4A50E5BF258}</x14:id>
        </ext>
      </extLst>
    </cfRule>
  </conditionalFormatting>
  <conditionalFormatting sqref="J6:J2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{DB7B4973-1779-45C6-BDF1-24FF7F6306D9}</x14:id>
        </ext>
      </extLst>
    </cfRule>
  </conditionalFormatting>
  <conditionalFormatting sqref="B6:B2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{7739B9AF-A72B-4899-804D-2FF69D50EDE5}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2EA10D-B576-49E8-AE6D-28A33FB3F1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46A4DC4E-7434-4EAF-BF24-CC3C82496E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D56EC139-7110-4452-A47E-A4A50E5BF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B7:B27</xm:sqref>
        </x14:conditionalFormatting>
        <x14:conditionalFormatting xmlns:xm="http://schemas.microsoft.com/office/excel/2006/main">
          <x14:cfRule type="dataBar" id="{DB7B4973-1779-45C6-BDF1-24FF7F6306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J6:J27</xm:sqref>
        </x14:conditionalFormatting>
        <x14:conditionalFormatting xmlns:xm="http://schemas.microsoft.com/office/excel/2006/main">
          <x14:cfRule type="dataBar" id="{7739B9AF-A72B-4899-804D-2FF69D50ED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B6:B27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2019-02-07T18:02:27Z</dcterms:modified>
</cp:coreProperties>
</file>