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19416" windowHeight="9792"/>
  </bookViews>
  <sheets>
    <sheet name="Отчет" sheetId="2" r:id="rId1"/>
    <sheet name="МНК" sheetId="1" r:id="rId2"/>
    <sheet name="Лаб.Журнал" sheetId="6" r:id="rId3"/>
  </sheets>
  <calcPr calcId="125725"/>
</workbook>
</file>

<file path=xl/calcChain.xml><?xml version="1.0" encoding="utf-8"?>
<calcChain xmlns="http://schemas.openxmlformats.org/spreadsheetml/2006/main">
  <c r="K22" i="2"/>
  <c r="Y22"/>
  <c r="Y21"/>
  <c r="U21"/>
  <c r="V21"/>
  <c r="W21"/>
  <c r="X21"/>
  <c r="U22"/>
  <c r="V22"/>
  <c r="W22"/>
  <c r="X22"/>
  <c r="T22"/>
  <c r="T21"/>
  <c r="N21"/>
  <c r="O21"/>
  <c r="P21"/>
  <c r="Q21"/>
  <c r="R21"/>
  <c r="S21"/>
  <c r="N22"/>
  <c r="O22"/>
  <c r="P22"/>
  <c r="Q22"/>
  <c r="R22"/>
  <c r="S22"/>
  <c r="M22"/>
  <c r="M21"/>
  <c r="L22"/>
  <c r="H22"/>
  <c r="I22"/>
  <c r="J22"/>
  <c r="F22"/>
  <c r="G22"/>
  <c r="E22"/>
  <c r="D21"/>
  <c r="E17"/>
  <c r="F17"/>
  <c r="G21" s="1"/>
  <c r="G17"/>
  <c r="H17"/>
  <c r="I21" s="1"/>
  <c r="I17"/>
  <c r="J17"/>
  <c r="K21" s="1"/>
  <c r="K17"/>
  <c r="L17"/>
  <c r="F21"/>
  <c r="H21"/>
  <c r="J21"/>
  <c r="L21"/>
  <c r="K16"/>
  <c r="L16"/>
  <c r="E16"/>
  <c r="F16"/>
  <c r="G16"/>
  <c r="H16"/>
  <c r="I16"/>
  <c r="J16"/>
  <c r="B22"/>
  <c r="D22"/>
  <c r="D16"/>
  <c r="P10"/>
  <c r="C16"/>
  <c r="D17"/>
  <c r="P11"/>
  <c r="C17"/>
  <c r="F10" i="1"/>
  <c r="F11"/>
  <c r="F9"/>
  <c r="F7"/>
  <c r="D8"/>
  <c r="D7"/>
  <c r="B8"/>
  <c r="B7"/>
  <c r="Q4"/>
  <c r="R4"/>
  <c r="S4"/>
  <c r="T4"/>
  <c r="U4"/>
  <c r="Q5"/>
  <c r="R5"/>
  <c r="S5"/>
  <c r="T5"/>
  <c r="U5"/>
  <c r="Q6"/>
  <c r="R6"/>
  <c r="S6"/>
  <c r="T6"/>
  <c r="U6"/>
  <c r="M4"/>
  <c r="N4"/>
  <c r="O4"/>
  <c r="P4"/>
  <c r="M5"/>
  <c r="N5"/>
  <c r="O5"/>
  <c r="P5"/>
  <c r="M6"/>
  <c r="N6"/>
  <c r="O6"/>
  <c r="P6"/>
  <c r="G4"/>
  <c r="H4"/>
  <c r="I4"/>
  <c r="J4"/>
  <c r="K4"/>
  <c r="L4"/>
  <c r="G5"/>
  <c r="H5"/>
  <c r="I5"/>
  <c r="J5"/>
  <c r="K5"/>
  <c r="L5"/>
  <c r="G6"/>
  <c r="H6"/>
  <c r="I6"/>
  <c r="J6"/>
  <c r="K6"/>
  <c r="L6"/>
  <c r="B5"/>
  <c r="C5"/>
  <c r="F6"/>
  <c r="D5"/>
  <c r="E6"/>
  <c r="D4"/>
  <c r="C6"/>
  <c r="E5"/>
  <c r="C4"/>
  <c r="E21" i="2" l="1"/>
  <c r="B6" i="1"/>
  <c r="F5"/>
  <c r="E4"/>
  <c r="B4"/>
  <c r="F4"/>
  <c r="D6"/>
  <c r="B11" l="1"/>
  <c r="D11" s="1"/>
  <c r="B9"/>
  <c r="D9" s="1"/>
  <c r="D10" l="1"/>
  <c r="B10"/>
</calcChain>
</file>

<file path=xl/sharedStrings.xml><?xml version="1.0" encoding="utf-8"?>
<sst xmlns="http://schemas.openxmlformats.org/spreadsheetml/2006/main" count="35" uniqueCount="34">
  <si>
    <t>x</t>
  </si>
  <si>
    <t>y</t>
  </si>
  <si>
    <t>&lt;x&gt;</t>
  </si>
  <si>
    <t>&lt;y&gt;</t>
  </si>
  <si>
    <t>&lt;x^2&gt;</t>
  </si>
  <si>
    <t>&lt;y^2&gt;</t>
  </si>
  <si>
    <t>&lt;xy&gt;</t>
  </si>
  <si>
    <t>x^2</t>
  </si>
  <si>
    <t>y^2</t>
  </si>
  <si>
    <t>xy</t>
  </si>
  <si>
    <t>a</t>
  </si>
  <si>
    <t>n</t>
  </si>
  <si>
    <t>k</t>
  </si>
  <si>
    <t>q(b)</t>
  </si>
  <si>
    <t>q(a)</t>
  </si>
  <si>
    <t>q(k)</t>
  </si>
  <si>
    <t>ε(b), %</t>
  </si>
  <si>
    <t>ε(a), %</t>
  </si>
  <si>
    <t>ε(k), %</t>
  </si>
  <si>
    <r>
      <t>b (tg</t>
    </r>
    <r>
      <rPr>
        <sz val="11"/>
        <color theme="1"/>
        <rFont val="Calibri"/>
        <family val="2"/>
        <charset val="204"/>
      </rPr>
      <t>α)</t>
    </r>
  </si>
  <si>
    <t>(4.</t>
  </si>
  <si>
    <t>Фазовые равновесия</t>
  </si>
  <si>
    <t>Давление нас пара от температуры</t>
  </si>
  <si>
    <t>Т , С</t>
  </si>
  <si>
    <t>Р , мм рт ст</t>
  </si>
  <si>
    <t>Р вн</t>
  </si>
  <si>
    <t>h, м</t>
  </si>
  <si>
    <t>d(Hg)</t>
  </si>
  <si>
    <t>d()</t>
  </si>
  <si>
    <t>Проверка закона Клаузиуса</t>
  </si>
  <si>
    <t>ln(p)</t>
  </si>
  <si>
    <t>Теплота испарения</t>
  </si>
  <si>
    <t>1/Т*(-1)</t>
  </si>
  <si>
    <t>λ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</si>
</sst>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206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8" borderId="0" xfId="0" applyFill="1"/>
    <xf numFmtId="0" fontId="1" fillId="0" borderId="1" xfId="0" applyFont="1" applyBorder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Font="1" applyFill="1" applyBorder="1"/>
    <xf numFmtId="0" fontId="2" fillId="12" borderId="2" xfId="0" applyFont="1" applyFill="1" applyBorder="1" applyAlignment="1">
      <alignment horizontal="right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1" borderId="2" xfId="0" applyFill="1" applyBorder="1" applyAlignment="1">
      <alignment horizontal="right"/>
    </xf>
    <xf numFmtId="0" fontId="0" fillId="9" borderId="0" xfId="0" applyFill="1" applyBorder="1"/>
    <xf numFmtId="0" fontId="1" fillId="0" borderId="0" xfId="0" applyFont="1" applyFill="1" applyBorder="1"/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2" fontId="0" fillId="7" borderId="3" xfId="0" applyNumberFormat="1" applyFill="1" applyBorder="1" applyAlignment="1">
      <alignment horizontal="center"/>
    </xf>
    <xf numFmtId="2" fontId="0" fillId="7" borderId="0" xfId="0" applyNumberForma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0" xfId="0" applyFill="1" applyBorder="1"/>
    <xf numFmtId="0" fontId="0" fillId="6" borderId="0" xfId="0" applyFill="1" applyBorder="1"/>
    <xf numFmtId="0" fontId="4" fillId="0" borderId="0" xfId="0" applyFont="1" applyFill="1" applyBorder="1"/>
    <xf numFmtId="0" fontId="4" fillId="6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Отчет!$D$16:$L$16</c:f>
              <c:numCache>
                <c:formatCode>General</c:formatCode>
                <c:ptCount val="9"/>
                <c:pt idx="0">
                  <c:v>-3.8167938931297711E-2</c:v>
                </c:pt>
                <c:pt idx="1">
                  <c:v>-3.3333333333333333E-2</c:v>
                </c:pt>
                <c:pt idx="2">
                  <c:v>-2.8571428571428571E-2</c:v>
                </c:pt>
                <c:pt idx="3">
                  <c:v>-2.5000000000000001E-2</c:v>
                </c:pt>
                <c:pt idx="4">
                  <c:v>-2.2271714922048998E-2</c:v>
                </c:pt>
                <c:pt idx="5">
                  <c:v>-2.004008016032064E-2</c:v>
                </c:pt>
                <c:pt idx="6">
                  <c:v>-1.8248175182481754E-2</c:v>
                </c:pt>
                <c:pt idx="7">
                  <c:v>-1.7182130584192438E-2</c:v>
                </c:pt>
                <c:pt idx="8">
                  <c:v>-1.6155088852988692E-2</c:v>
                </c:pt>
              </c:numCache>
            </c:numRef>
          </c:xVal>
          <c:yVal>
            <c:numRef>
              <c:f>Отчет!$D$17:$L$17</c:f>
              <c:numCache>
                <c:formatCode>General</c:formatCode>
                <c:ptCount val="9"/>
                <c:pt idx="0">
                  <c:v>5.9080829381689313</c:v>
                </c:pt>
                <c:pt idx="1">
                  <c:v>5.8944028342648505</c:v>
                </c:pt>
                <c:pt idx="2">
                  <c:v>5.8749307308520304</c:v>
                </c:pt>
                <c:pt idx="3">
                  <c:v>5.8464387750577247</c:v>
                </c:pt>
                <c:pt idx="4">
                  <c:v>5.8081424899804439</c:v>
                </c:pt>
                <c:pt idx="5">
                  <c:v>5.7589017738772803</c:v>
                </c:pt>
                <c:pt idx="6">
                  <c:v>5.6869753563398202</c:v>
                </c:pt>
                <c:pt idx="7">
                  <c:v>5.6204008657171496</c:v>
                </c:pt>
                <c:pt idx="8">
                  <c:v>5.5451774444795623</c:v>
                </c:pt>
              </c:numCache>
            </c:numRef>
          </c:yVal>
        </c:ser>
        <c:axId val="162781056"/>
        <c:axId val="162782592"/>
      </c:scatterChart>
      <c:valAx>
        <c:axId val="162781056"/>
        <c:scaling>
          <c:orientation val="minMax"/>
        </c:scaling>
        <c:axPos val="b"/>
        <c:numFmt formatCode="General" sourceLinked="1"/>
        <c:tickLblPos val="nextTo"/>
        <c:crossAx val="162782592"/>
        <c:crosses val="autoZero"/>
        <c:crossBetween val="midCat"/>
      </c:valAx>
      <c:valAx>
        <c:axId val="162782592"/>
        <c:scaling>
          <c:orientation val="minMax"/>
        </c:scaling>
        <c:axPos val="l"/>
        <c:majorGridlines/>
        <c:numFmt formatCode="General" sourceLinked="1"/>
        <c:tickLblPos val="nextTo"/>
        <c:crossAx val="1627810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Отчет!$B$21</c:f>
              <c:strCache>
                <c:ptCount val="1"/>
                <c:pt idx="0">
                  <c:v>λ</c:v>
                </c:pt>
              </c:strCache>
            </c:strRef>
          </c:tx>
          <c:spPr>
            <a:ln w="28575">
              <a:noFill/>
            </a:ln>
          </c:spPr>
          <c:xVal>
            <c:numRef>
              <c:f>Отчет!$E$22:$Y$22</c:f>
              <c:numCache>
                <c:formatCode>General</c:formatCode>
                <c:ptCount val="21"/>
                <c:pt idx="0">
                  <c:v>28.1</c:v>
                </c:pt>
                <c:pt idx="1">
                  <c:v>32.5</c:v>
                </c:pt>
                <c:pt idx="2">
                  <c:v>37.5</c:v>
                </c:pt>
                <c:pt idx="3">
                  <c:v>42.45</c:v>
                </c:pt>
                <c:pt idx="4">
                  <c:v>47.4</c:v>
                </c:pt>
                <c:pt idx="5">
                  <c:v>52.349999999999994</c:v>
                </c:pt>
                <c:pt idx="6">
                  <c:v>56.7</c:v>
                </c:pt>
                <c:pt idx="7">
                  <c:v>60.05</c:v>
                </c:pt>
                <c:pt idx="8">
                  <c:v>30.6</c:v>
                </c:pt>
                <c:pt idx="9">
                  <c:v>35</c:v>
                </c:pt>
                <c:pt idx="10">
                  <c:v>39.950000000000003</c:v>
                </c:pt>
                <c:pt idx="11">
                  <c:v>44.95</c:v>
                </c:pt>
                <c:pt idx="12">
                  <c:v>49.849999999999994</c:v>
                </c:pt>
                <c:pt idx="13">
                  <c:v>54.05</c:v>
                </c:pt>
                <c:pt idx="14">
                  <c:v>58.349999999999994</c:v>
                </c:pt>
                <c:pt idx="15">
                  <c:v>33.1</c:v>
                </c:pt>
                <c:pt idx="16">
                  <c:v>37.450000000000003</c:v>
                </c:pt>
                <c:pt idx="17">
                  <c:v>42.45</c:v>
                </c:pt>
                <c:pt idx="18">
                  <c:v>47.4</c:v>
                </c:pt>
                <c:pt idx="19">
                  <c:v>51.55</c:v>
                </c:pt>
                <c:pt idx="20">
                  <c:v>55.699999999999996</c:v>
                </c:pt>
              </c:numCache>
            </c:numRef>
          </c:xVal>
          <c:yVal>
            <c:numRef>
              <c:f>Отчет!$E$21:$Y$21</c:f>
              <c:numCache>
                <c:formatCode>General</c:formatCode>
                <c:ptCount val="21"/>
                <c:pt idx="0">
                  <c:v>-23.514154596349588</c:v>
                </c:pt>
                <c:pt idx="1">
                  <c:v>-33.980767665712214</c:v>
                </c:pt>
                <c:pt idx="2">
                  <c:v>-66.295082742190658</c:v>
                </c:pt>
                <c:pt idx="3">
                  <c:v>-116.64548238163199</c:v>
                </c:pt>
                <c:pt idx="4">
                  <c:v>-183.35901458192905</c:v>
                </c:pt>
                <c:pt idx="5">
                  <c:v>-333.56039361928401</c:v>
                </c:pt>
                <c:pt idx="6">
                  <c:v>-518.95954255775848</c:v>
                </c:pt>
                <c:pt idx="7">
                  <c:v>-608.64774185143676</c:v>
                </c:pt>
                <c:pt idx="8">
                  <c:v>-28.707814869404526</c:v>
                </c:pt>
                <c:pt idx="9">
                  <c:v>-47.829759841345826</c:v>
                </c:pt>
                <c:pt idx="10">
                  <c:v>-88.100874505231545</c:v>
                </c:pt>
                <c:pt idx="11">
                  <c:v>-146.66214441411589</c:v>
                </c:pt>
                <c:pt idx="12">
                  <c:v>-250.25200339188922</c:v>
                </c:pt>
                <c:pt idx="13">
                  <c:v>-402.71618380682622</c:v>
                </c:pt>
                <c:pt idx="14">
                  <c:v>-562.96801090098052</c:v>
                </c:pt>
                <c:pt idx="15">
                  <c:v>-38.902291248980056</c:v>
                </c:pt>
                <c:pt idx="16">
                  <c:v>-64.802765232993607</c:v>
                </c:pt>
                <c:pt idx="17">
                  <c:v>-113.0185506437378</c:v>
                </c:pt>
                <c:pt idx="18">
                  <c:v>-196.26412790029485</c:v>
                </c:pt>
                <c:pt idx="19">
                  <c:v>-306.53444251304307</c:v>
                </c:pt>
                <c:pt idx="20">
                  <c:v>-457.15653827672367</c:v>
                </c:pt>
              </c:numCache>
            </c:numRef>
          </c:yVal>
        </c:ser>
        <c:axId val="162876032"/>
        <c:axId val="162881920"/>
      </c:scatterChart>
      <c:valAx>
        <c:axId val="162876032"/>
        <c:scaling>
          <c:orientation val="minMax"/>
        </c:scaling>
        <c:axPos val="b"/>
        <c:numFmt formatCode="General" sourceLinked="1"/>
        <c:tickLblPos val="nextTo"/>
        <c:crossAx val="162881920"/>
        <c:crosses val="autoZero"/>
        <c:crossBetween val="midCat"/>
      </c:valAx>
      <c:valAx>
        <c:axId val="162881920"/>
        <c:scaling>
          <c:orientation val="minMax"/>
        </c:scaling>
        <c:axPos val="l"/>
        <c:majorGridlines/>
        <c:numFmt formatCode="General" sourceLinked="1"/>
        <c:tickLblPos val="nextTo"/>
        <c:crossAx val="1628760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600" baseline="0"/>
              <a:t>Зависимость   от   </a:t>
            </a:r>
            <a:r>
              <a:rPr lang="ru-RU" baseline="0"/>
              <a:t> 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v>y = f (x)</c:v>
          </c:tx>
          <c:trendline>
            <c:spPr>
              <a:ln>
                <a:round/>
              </a:ln>
            </c:spPr>
            <c:trendlineType val="linear"/>
            <c:dispEq val="1"/>
            <c:trendlineLbl>
              <c:numFmt formatCode="General" sourceLinked="0"/>
            </c:trendlineLbl>
          </c:trendline>
          <c:xVal>
            <c:numRef>
              <c:f>МНК!$B$2:$P$2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МНК!$B$3:$P$3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yVal>
          <c:smooth val="1"/>
        </c:ser>
        <c:axId val="164886016"/>
        <c:axId val="164887936"/>
      </c:scatterChart>
      <c:valAx>
        <c:axId val="164886016"/>
        <c:scaling>
          <c:orientation val="minMax"/>
        </c:scaling>
        <c:axPos val="b"/>
        <c:majorGridlines/>
        <c:minorGridlines>
          <c:spPr>
            <a:ln>
              <a:solidFill>
                <a:srgbClr val="4F81BD">
                  <a:alpha val="49000"/>
                </a:srgbClr>
              </a:solidFill>
              <a:headEnd w="sm" len="sm"/>
              <a:tailEnd type="none" w="sm" len="sm"/>
            </a:ln>
          </c:spPr>
        </c:minorGridlines>
        <c:title/>
        <c:numFmt formatCode="General" sourceLinked="1"/>
        <c:tickLblPos val="nextTo"/>
        <c:crossAx val="164887936"/>
        <c:crosses val="autoZero"/>
        <c:crossBetween val="midCat"/>
        <c:minorUnit val="0.2"/>
      </c:valAx>
      <c:valAx>
        <c:axId val="164887936"/>
        <c:scaling>
          <c:orientation val="minMax"/>
        </c:scaling>
        <c:axPos val="l"/>
        <c:majorGridlines/>
        <c:minorGridlines/>
        <c:title/>
        <c:numFmt formatCode="General" sourceLinked="1"/>
        <c:tickLblPos val="nextTo"/>
        <c:crossAx val="164886016"/>
        <c:crosses val="autoZero"/>
        <c:crossBetween val="midCat"/>
        <c:minorUnit val="0.2"/>
      </c:valAx>
    </c:plotArea>
    <c:legend>
      <c:legendPos val="r"/>
    </c:legend>
    <c:plotVisOnly val="1"/>
  </c:chart>
  <c:spPr>
    <a:noFill/>
  </c:sp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23</xdr:row>
      <xdr:rowOff>98612</xdr:rowOff>
    </xdr:from>
    <xdr:to>
      <xdr:col>9</xdr:col>
      <xdr:colOff>286871</xdr:colOff>
      <xdr:row>38</xdr:row>
      <xdr:rowOff>152401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439270</xdr:colOff>
      <xdr:row>23</xdr:row>
      <xdr:rowOff>143435</xdr:rowOff>
    </xdr:from>
    <xdr:to>
      <xdr:col>23</xdr:col>
      <xdr:colOff>152399</xdr:colOff>
      <xdr:row>46</xdr:row>
      <xdr:rowOff>161365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72389</xdr:colOff>
      <xdr:row>6</xdr:row>
      <xdr:rowOff>78104</xdr:rowOff>
    </xdr:from>
    <xdr:to>
      <xdr:col>16</xdr:col>
      <xdr:colOff>344804</xdr:colOff>
      <xdr:row>27</xdr:row>
      <xdr:rowOff>106679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Y26"/>
  <sheetViews>
    <sheetView tabSelected="1" topLeftCell="A10" zoomScale="85" zoomScaleNormal="85" workbookViewId="0">
      <selection activeCell="Y22" sqref="Y22"/>
    </sheetView>
  </sheetViews>
  <sheetFormatPr defaultRowHeight="14.4"/>
  <cols>
    <col min="1" max="1" width="8.88671875" style="16"/>
    <col min="2" max="2" width="11.21875" style="13" customWidth="1"/>
    <col min="3" max="4" width="9" style="13" bestFit="1" customWidth="1"/>
    <col min="5" max="16384" width="8.88671875" style="13"/>
  </cols>
  <sheetData>
    <row r="2" spans="1:22" ht="24" customHeight="1">
      <c r="B2" s="22" t="s">
        <v>21</v>
      </c>
      <c r="C2" s="23"/>
      <c r="D2" s="23"/>
      <c r="E2" s="23"/>
      <c r="F2" s="23"/>
      <c r="G2" s="23"/>
      <c r="H2" s="24"/>
      <c r="I2" s="17" t="s">
        <v>20</v>
      </c>
      <c r="R2" s="14"/>
      <c r="S2" s="14"/>
      <c r="T2" s="14"/>
      <c r="U2" s="14"/>
      <c r="V2" s="14"/>
    </row>
    <row r="3" spans="1:22">
      <c r="B3" s="14"/>
      <c r="C3" s="14"/>
      <c r="D3" s="14"/>
      <c r="E3" s="14"/>
      <c r="F3" s="14"/>
      <c r="R3" s="14"/>
      <c r="S3" s="14"/>
      <c r="T3" s="14"/>
      <c r="U3" s="14"/>
      <c r="V3" s="14"/>
    </row>
    <row r="4" spans="1:22">
      <c r="A4" s="16">
        <v>1</v>
      </c>
      <c r="B4" s="25" t="s">
        <v>22</v>
      </c>
      <c r="C4" s="26"/>
      <c r="D4" s="26"/>
      <c r="E4" s="26"/>
      <c r="F4" s="26"/>
      <c r="G4" s="26"/>
    </row>
    <row r="6" spans="1:22">
      <c r="B6" s="13" t="s">
        <v>23</v>
      </c>
      <c r="D6" s="13">
        <v>26.2</v>
      </c>
      <c r="E6" s="13">
        <v>30</v>
      </c>
      <c r="F6" s="13">
        <v>35</v>
      </c>
      <c r="G6" s="13">
        <v>40</v>
      </c>
      <c r="H6" s="13">
        <v>44.9</v>
      </c>
      <c r="I6" s="13">
        <v>49.9</v>
      </c>
      <c r="J6" s="13">
        <v>54.8</v>
      </c>
      <c r="K6" s="13">
        <v>58.2</v>
      </c>
      <c r="L6" s="13">
        <v>61.9</v>
      </c>
      <c r="P6" s="13">
        <v>54.9</v>
      </c>
    </row>
    <row r="7" spans="1:22">
      <c r="B7" s="13" t="s">
        <v>24</v>
      </c>
      <c r="D7" s="13">
        <v>368</v>
      </c>
      <c r="E7" s="13">
        <v>363</v>
      </c>
      <c r="F7" s="13">
        <v>356</v>
      </c>
      <c r="G7" s="13">
        <v>346</v>
      </c>
      <c r="H7" s="13">
        <v>333</v>
      </c>
      <c r="I7" s="13">
        <v>317</v>
      </c>
      <c r="J7" s="13">
        <v>295</v>
      </c>
      <c r="K7" s="13">
        <v>276</v>
      </c>
      <c r="L7" s="13">
        <v>256</v>
      </c>
      <c r="P7" s="13">
        <v>292</v>
      </c>
    </row>
    <row r="8" spans="1:22">
      <c r="K8" s="15"/>
    </row>
    <row r="9" spans="1:22">
      <c r="B9" s="13" t="s">
        <v>25</v>
      </c>
      <c r="C9" s="20">
        <v>753.4</v>
      </c>
    </row>
    <row r="10" spans="1:22">
      <c r="B10" s="13" t="s">
        <v>26</v>
      </c>
      <c r="C10" s="20">
        <v>34.5</v>
      </c>
      <c r="P10" s="13">
        <f>-1/P6</f>
        <v>-1.8214936247723135E-2</v>
      </c>
    </row>
    <row r="11" spans="1:22">
      <c r="B11" s="13" t="s">
        <v>28</v>
      </c>
      <c r="C11" s="20"/>
      <c r="P11" s="13">
        <f>LN(P7)</f>
        <v>5.6767538022682817</v>
      </c>
    </row>
    <row r="12" spans="1:22">
      <c r="B12" s="13" t="s">
        <v>27</v>
      </c>
      <c r="C12" s="20"/>
    </row>
    <row r="14" spans="1:22">
      <c r="A14" s="16">
        <v>2</v>
      </c>
      <c r="B14" s="27" t="s">
        <v>29</v>
      </c>
      <c r="C14" s="28"/>
      <c r="D14" s="28"/>
      <c r="E14" s="28"/>
      <c r="F14" s="28"/>
      <c r="G14" s="28"/>
    </row>
    <row r="16" spans="1:22">
      <c r="B16" s="13" t="s">
        <v>32</v>
      </c>
      <c r="C16" s="13" t="e">
        <f>-1/C6</f>
        <v>#DIV/0!</v>
      </c>
      <c r="D16" s="13">
        <f t="shared" ref="D16:L16" si="0">-1/D6</f>
        <v>-3.8167938931297711E-2</v>
      </c>
      <c r="E16" s="13">
        <f t="shared" si="0"/>
        <v>-3.3333333333333333E-2</v>
      </c>
      <c r="F16" s="13">
        <f t="shared" si="0"/>
        <v>-2.8571428571428571E-2</v>
      </c>
      <c r="G16" s="13">
        <f t="shared" si="0"/>
        <v>-2.5000000000000001E-2</v>
      </c>
      <c r="H16" s="13">
        <f t="shared" si="0"/>
        <v>-2.2271714922048998E-2</v>
      </c>
      <c r="I16" s="13">
        <f t="shared" si="0"/>
        <v>-2.004008016032064E-2</v>
      </c>
      <c r="J16" s="13">
        <f t="shared" si="0"/>
        <v>-1.8248175182481754E-2</v>
      </c>
      <c r="K16" s="13">
        <f t="shared" si="0"/>
        <v>-1.7182130584192438E-2</v>
      </c>
      <c r="L16" s="13">
        <f t="shared" si="0"/>
        <v>-1.6155088852988692E-2</v>
      </c>
    </row>
    <row r="17" spans="2:25">
      <c r="B17" s="13" t="s">
        <v>30</v>
      </c>
      <c r="C17" s="13" t="e">
        <f>LN(C7)</f>
        <v>#NUM!</v>
      </c>
      <c r="D17" s="13">
        <f t="shared" ref="D17:L17" si="1">LN(D7)</f>
        <v>5.9080829381689313</v>
      </c>
      <c r="E17" s="13">
        <f t="shared" si="1"/>
        <v>5.8944028342648505</v>
      </c>
      <c r="F17" s="13">
        <f t="shared" si="1"/>
        <v>5.8749307308520304</v>
      </c>
      <c r="G17" s="13">
        <f t="shared" si="1"/>
        <v>5.8464387750577247</v>
      </c>
      <c r="H17" s="13">
        <f t="shared" si="1"/>
        <v>5.8081424899804439</v>
      </c>
      <c r="I17" s="13">
        <f t="shared" si="1"/>
        <v>5.7589017738772803</v>
      </c>
      <c r="J17" s="13">
        <f t="shared" si="1"/>
        <v>5.6869753563398202</v>
      </c>
      <c r="K17" s="13">
        <f t="shared" si="1"/>
        <v>5.6204008657171496</v>
      </c>
      <c r="L17" s="13">
        <f t="shared" si="1"/>
        <v>5.5451774444795623</v>
      </c>
    </row>
    <row r="19" spans="2:25">
      <c r="B19" s="27" t="s">
        <v>31</v>
      </c>
      <c r="C19" s="28"/>
      <c r="D19" s="28"/>
      <c r="E19" s="28"/>
      <c r="F19" s="28"/>
      <c r="G19" s="28"/>
    </row>
    <row r="21" spans="2:25">
      <c r="B21" s="21" t="s">
        <v>33</v>
      </c>
      <c r="D21" s="13" t="e">
        <f>(D17-C17)*8.31/(D16-C16)</f>
        <v>#NUM!</v>
      </c>
      <c r="E21" s="13">
        <f>(E17-D17)*8.31/(E16-D16)</f>
        <v>-23.514154596349588</v>
      </c>
      <c r="F21" s="13">
        <f t="shared" ref="F21:M21" si="2">(F17-E17)*8.31/(F16-E16)</f>
        <v>-33.980767665712214</v>
      </c>
      <c r="G21" s="13">
        <f t="shared" si="2"/>
        <v>-66.295082742190658</v>
      </c>
      <c r="H21" s="13">
        <f t="shared" si="2"/>
        <v>-116.64548238163199</v>
      </c>
      <c r="I21" s="13">
        <f t="shared" si="2"/>
        <v>-183.35901458192905</v>
      </c>
      <c r="J21" s="13">
        <f t="shared" si="2"/>
        <v>-333.56039361928401</v>
      </c>
      <c r="K21" s="13">
        <f t="shared" si="2"/>
        <v>-518.95954255775848</v>
      </c>
      <c r="L21" s="13">
        <f t="shared" si="2"/>
        <v>-608.64774185143676</v>
      </c>
      <c r="M21" s="32">
        <f>(F17-D17)*8.31/(F16-D16)</f>
        <v>-28.707814869404526</v>
      </c>
      <c r="N21" s="32">
        <f t="shared" ref="N21:T21" si="3">(G17-E17)*8.31/(G16-E16)</f>
        <v>-47.829759841345826</v>
      </c>
      <c r="O21" s="32">
        <f t="shared" si="3"/>
        <v>-88.100874505231545</v>
      </c>
      <c r="P21" s="32">
        <f t="shared" si="3"/>
        <v>-146.66214441411589</v>
      </c>
      <c r="Q21" s="32">
        <f t="shared" si="3"/>
        <v>-250.25200339188922</v>
      </c>
      <c r="R21" s="32">
        <f t="shared" si="3"/>
        <v>-402.71618380682622</v>
      </c>
      <c r="S21" s="32">
        <f t="shared" si="3"/>
        <v>-562.96801090098052</v>
      </c>
      <c r="T21" s="33">
        <f>(G17-D17)*8.31/(G16-D16)</f>
        <v>-38.902291248980056</v>
      </c>
      <c r="U21" s="33">
        <f t="shared" ref="U21:Y21" si="4">(H17-E17)*8.31/(H16-E16)</f>
        <v>-64.802765232993607</v>
      </c>
      <c r="V21" s="33">
        <f t="shared" si="4"/>
        <v>-113.0185506437378</v>
      </c>
      <c r="W21" s="33">
        <f t="shared" si="4"/>
        <v>-196.26412790029485</v>
      </c>
      <c r="X21" s="33">
        <f t="shared" si="4"/>
        <v>-306.53444251304307</v>
      </c>
      <c r="Y21" s="33">
        <f>(L17-I17)*8.31/(L16-I16)</f>
        <v>-457.15653827672367</v>
      </c>
    </row>
    <row r="22" spans="2:25">
      <c r="B22" s="13" t="str">
        <f>B6</f>
        <v>Т , С</v>
      </c>
      <c r="D22" s="13">
        <f>D6</f>
        <v>26.2</v>
      </c>
      <c r="E22" s="13">
        <f>AVERAGE(E6,D6)</f>
        <v>28.1</v>
      </c>
      <c r="F22" s="13">
        <f>AVERAGE(F6,E6)</f>
        <v>32.5</v>
      </c>
      <c r="G22" s="13">
        <f t="shared" ref="F22:L22" si="5">AVERAGE(G6,F6)</f>
        <v>37.5</v>
      </c>
      <c r="H22" s="13">
        <f t="shared" si="5"/>
        <v>42.45</v>
      </c>
      <c r="I22" s="13">
        <f t="shared" si="5"/>
        <v>47.4</v>
      </c>
      <c r="J22" s="13">
        <f t="shared" si="5"/>
        <v>52.349999999999994</v>
      </c>
      <c r="K22" s="34">
        <f>AVERAGE(K6,J6)+0.2</f>
        <v>56.7</v>
      </c>
      <c r="L22" s="13">
        <f t="shared" si="5"/>
        <v>60.05</v>
      </c>
      <c r="M22" s="32">
        <f>AVERAGE(F6,D6)</f>
        <v>30.6</v>
      </c>
      <c r="N22" s="32">
        <f t="shared" ref="N22:T22" si="6">AVERAGE(G6,E6)</f>
        <v>35</v>
      </c>
      <c r="O22" s="32">
        <f t="shared" si="6"/>
        <v>39.950000000000003</v>
      </c>
      <c r="P22" s="32">
        <f t="shared" si="6"/>
        <v>44.95</v>
      </c>
      <c r="Q22" s="32">
        <f t="shared" si="6"/>
        <v>49.849999999999994</v>
      </c>
      <c r="R22" s="32">
        <f t="shared" si="6"/>
        <v>54.05</v>
      </c>
      <c r="S22" s="32">
        <f t="shared" si="6"/>
        <v>58.349999999999994</v>
      </c>
      <c r="T22" s="33">
        <f>AVERAGE(G6,D6)</f>
        <v>33.1</v>
      </c>
      <c r="U22" s="33">
        <f t="shared" ref="U22:Y22" si="7">AVERAGE(H6,E6)</f>
        <v>37.450000000000003</v>
      </c>
      <c r="V22" s="33">
        <f t="shared" si="7"/>
        <v>42.45</v>
      </c>
      <c r="W22" s="33">
        <f t="shared" si="7"/>
        <v>47.4</v>
      </c>
      <c r="X22" s="33">
        <f t="shared" si="7"/>
        <v>51.55</v>
      </c>
      <c r="Y22" s="35">
        <f>AVERAGE(L6,I6)-0.2</f>
        <v>55.699999999999996</v>
      </c>
    </row>
    <row r="25" spans="2:25">
      <c r="C25" s="15"/>
    </row>
    <row r="26" spans="2:25">
      <c r="C26" s="15"/>
    </row>
  </sheetData>
  <mergeCells count="4">
    <mergeCell ref="B2:H2"/>
    <mergeCell ref="B4:G4"/>
    <mergeCell ref="B14:G14"/>
    <mergeCell ref="B19:G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zoomScale="90" zoomScaleNormal="90" workbookViewId="0">
      <selection activeCell="F17" sqref="F17"/>
    </sheetView>
  </sheetViews>
  <sheetFormatPr defaultColWidth="9" defaultRowHeight="14.4"/>
  <sheetData>
    <row r="1" spans="1:21"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</row>
    <row r="2" spans="1:21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</row>
    <row r="3" spans="1:21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</row>
    <row r="4" spans="1:21">
      <c r="A4" s="1" t="s">
        <v>7</v>
      </c>
      <c r="B4" s="3">
        <f>B2*B2</f>
        <v>1</v>
      </c>
      <c r="C4" s="3">
        <f t="shared" ref="C4:G5" si="0">C2*C2</f>
        <v>4</v>
      </c>
      <c r="D4" s="3">
        <f t="shared" si="0"/>
        <v>9</v>
      </c>
      <c r="E4" s="3">
        <f t="shared" si="0"/>
        <v>16</v>
      </c>
      <c r="F4" s="3">
        <f t="shared" si="0"/>
        <v>25</v>
      </c>
      <c r="G4" s="3">
        <f t="shared" si="0"/>
        <v>36</v>
      </c>
      <c r="H4" s="3">
        <f t="shared" ref="H4:L4" si="1">H2*H2</f>
        <v>49</v>
      </c>
      <c r="I4" s="3">
        <f t="shared" si="1"/>
        <v>64</v>
      </c>
      <c r="J4" s="3">
        <f t="shared" si="1"/>
        <v>81</v>
      </c>
      <c r="K4" s="3">
        <f t="shared" si="1"/>
        <v>100</v>
      </c>
      <c r="L4" s="3">
        <f t="shared" si="1"/>
        <v>121</v>
      </c>
      <c r="M4" s="3">
        <f t="shared" ref="M4:P4" si="2">M2*M2</f>
        <v>144</v>
      </c>
      <c r="N4" s="3">
        <f t="shared" si="2"/>
        <v>169</v>
      </c>
      <c r="O4" s="3">
        <f t="shared" si="2"/>
        <v>196</v>
      </c>
      <c r="P4" s="3">
        <f t="shared" si="2"/>
        <v>225</v>
      </c>
      <c r="Q4" s="3">
        <f t="shared" ref="Q4:U4" si="3">Q2*Q2</f>
        <v>256</v>
      </c>
      <c r="R4" s="3">
        <f t="shared" si="3"/>
        <v>289</v>
      </c>
      <c r="S4" s="3">
        <f t="shared" si="3"/>
        <v>324</v>
      </c>
      <c r="T4" s="3">
        <f t="shared" si="3"/>
        <v>361</v>
      </c>
      <c r="U4" s="3">
        <f t="shared" si="3"/>
        <v>400</v>
      </c>
    </row>
    <row r="5" spans="1:21">
      <c r="A5" s="1" t="s">
        <v>8</v>
      </c>
      <c r="B5" s="3">
        <f>B3*B3</f>
        <v>1</v>
      </c>
      <c r="C5" s="3">
        <f t="shared" si="0"/>
        <v>4</v>
      </c>
      <c r="D5" s="3">
        <f t="shared" si="0"/>
        <v>9</v>
      </c>
      <c r="E5" s="3">
        <f t="shared" si="0"/>
        <v>16</v>
      </c>
      <c r="F5" s="3">
        <f t="shared" si="0"/>
        <v>25</v>
      </c>
      <c r="G5" s="3">
        <f t="shared" si="0"/>
        <v>36</v>
      </c>
      <c r="H5" s="3">
        <f t="shared" ref="H5:L5" si="4">H3*H3</f>
        <v>49</v>
      </c>
      <c r="I5" s="3">
        <f t="shared" si="4"/>
        <v>64</v>
      </c>
      <c r="J5" s="3">
        <f t="shared" si="4"/>
        <v>81</v>
      </c>
      <c r="K5" s="3">
        <f t="shared" si="4"/>
        <v>100</v>
      </c>
      <c r="L5" s="3">
        <f t="shared" si="4"/>
        <v>121</v>
      </c>
      <c r="M5" s="3">
        <f t="shared" ref="M5:P5" si="5">M3*M3</f>
        <v>144</v>
      </c>
      <c r="N5" s="3">
        <f t="shared" si="5"/>
        <v>169</v>
      </c>
      <c r="O5" s="3">
        <f t="shared" si="5"/>
        <v>196</v>
      </c>
      <c r="P5" s="3">
        <f t="shared" si="5"/>
        <v>225</v>
      </c>
      <c r="Q5" s="3">
        <f t="shared" ref="Q5:U5" si="6">Q3*Q3</f>
        <v>256</v>
      </c>
      <c r="R5" s="3">
        <f t="shared" si="6"/>
        <v>289</v>
      </c>
      <c r="S5" s="3">
        <f t="shared" si="6"/>
        <v>324</v>
      </c>
      <c r="T5" s="3">
        <f t="shared" si="6"/>
        <v>361</v>
      </c>
      <c r="U5" s="3">
        <f t="shared" si="6"/>
        <v>400</v>
      </c>
    </row>
    <row r="6" spans="1:21">
      <c r="A6" s="1" t="s">
        <v>9</v>
      </c>
      <c r="B6" s="5">
        <f>B2*B3</f>
        <v>1</v>
      </c>
      <c r="C6" s="5">
        <f t="shared" ref="C6:G6" si="7">C2*C3</f>
        <v>4</v>
      </c>
      <c r="D6" s="5">
        <f t="shared" si="7"/>
        <v>9</v>
      </c>
      <c r="E6" s="5">
        <f t="shared" si="7"/>
        <v>16</v>
      </c>
      <c r="F6" s="5">
        <f t="shared" si="7"/>
        <v>25</v>
      </c>
      <c r="G6" s="5">
        <f t="shared" si="7"/>
        <v>36</v>
      </c>
      <c r="H6" s="5">
        <f t="shared" ref="H6:L6" si="8">H2*H3</f>
        <v>49</v>
      </c>
      <c r="I6" s="5">
        <f t="shared" si="8"/>
        <v>64</v>
      </c>
      <c r="J6" s="5">
        <f t="shared" si="8"/>
        <v>81</v>
      </c>
      <c r="K6" s="5">
        <f t="shared" si="8"/>
        <v>100</v>
      </c>
      <c r="L6" s="5">
        <f t="shared" si="8"/>
        <v>121</v>
      </c>
      <c r="M6" s="5">
        <f t="shared" ref="M6:P6" si="9">M2*M3</f>
        <v>144</v>
      </c>
      <c r="N6" s="5">
        <f t="shared" si="9"/>
        <v>169</v>
      </c>
      <c r="O6" s="5">
        <f t="shared" si="9"/>
        <v>196</v>
      </c>
      <c r="P6" s="5">
        <f t="shared" si="9"/>
        <v>225</v>
      </c>
      <c r="Q6" s="5">
        <f t="shared" ref="Q6:U6" si="10">Q2*Q3</f>
        <v>256</v>
      </c>
      <c r="R6" s="5">
        <f t="shared" si="10"/>
        <v>289</v>
      </c>
      <c r="S6" s="5">
        <f t="shared" si="10"/>
        <v>324</v>
      </c>
      <c r="T6" s="5">
        <f t="shared" si="10"/>
        <v>361</v>
      </c>
      <c r="U6" s="5">
        <f t="shared" si="10"/>
        <v>400</v>
      </c>
    </row>
    <row r="7" spans="1:21">
      <c r="A7" s="1" t="s">
        <v>2</v>
      </c>
      <c r="B7" s="6">
        <f>AVERAGE(B2:U2)</f>
        <v>10.5</v>
      </c>
      <c r="C7" s="1" t="s">
        <v>4</v>
      </c>
      <c r="D7" s="4">
        <f>AVERAGE(B4:U4)</f>
        <v>143.5</v>
      </c>
      <c r="E7" s="1" t="s">
        <v>6</v>
      </c>
      <c r="F7" s="7">
        <f>AVERAGE(B6:U6)</f>
        <v>143.5</v>
      </c>
    </row>
    <row r="8" spans="1:21">
      <c r="A8" s="1" t="s">
        <v>3</v>
      </c>
      <c r="B8" s="6">
        <f>AVERAGE(B3:U3)</f>
        <v>10.5</v>
      </c>
      <c r="C8" s="1" t="s">
        <v>5</v>
      </c>
      <c r="D8" s="4">
        <f>AVERAGE(B5:U5)</f>
        <v>143.5</v>
      </c>
      <c r="E8" s="1" t="s">
        <v>11</v>
      </c>
      <c r="F8" s="8">
        <v>20</v>
      </c>
    </row>
    <row r="9" spans="1:21">
      <c r="A9" s="1" t="s">
        <v>19</v>
      </c>
      <c r="B9" s="9">
        <f>(F7-B7*B8)/(D7-B7*B7)</f>
        <v>1</v>
      </c>
      <c r="C9" s="1" t="s">
        <v>13</v>
      </c>
      <c r="D9" s="9">
        <f>SQRT(((D8-B8*B8)/(D7-B7*B7)-B9*B9)/F8)</f>
        <v>0</v>
      </c>
      <c r="E9" s="12" t="s">
        <v>16</v>
      </c>
      <c r="F9" s="1">
        <f>D9/B9</f>
        <v>0</v>
      </c>
    </row>
    <row r="10" spans="1:21">
      <c r="A10" s="1" t="s">
        <v>10</v>
      </c>
      <c r="B10" s="10">
        <f>B8-B9*B7</f>
        <v>0</v>
      </c>
      <c r="C10" s="1" t="s">
        <v>14</v>
      </c>
      <c r="D10" s="10">
        <f>(SQRT(D7-B7*B7))*D9</f>
        <v>0</v>
      </c>
      <c r="E10" s="12" t="s">
        <v>17</v>
      </c>
      <c r="F10" s="1" t="e">
        <f t="shared" ref="F10:F11" si="11">D10/B10</f>
        <v>#DIV/0!</v>
      </c>
    </row>
    <row r="11" spans="1:21">
      <c r="A11" s="1" t="s">
        <v>12</v>
      </c>
      <c r="B11" s="2">
        <f>F7/D7</f>
        <v>1</v>
      </c>
      <c r="C11" s="1" t="s">
        <v>15</v>
      </c>
      <c r="D11" s="2">
        <f>SQRT((D8/D7-B11*B11)/F8)</f>
        <v>0</v>
      </c>
      <c r="E11" s="12" t="s">
        <v>18</v>
      </c>
      <c r="F11" s="1">
        <f t="shared" si="11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H4"/>
  <sheetViews>
    <sheetView workbookViewId="0">
      <selection activeCell="C6" sqref="C6"/>
    </sheetView>
  </sheetViews>
  <sheetFormatPr defaultColWidth="11.5546875" defaultRowHeight="14.4"/>
  <cols>
    <col min="1" max="1" width="8.77734375" style="19" customWidth="1"/>
  </cols>
  <sheetData>
    <row r="2" spans="1:8" ht="24" customHeight="1">
      <c r="B2" s="30"/>
      <c r="C2" s="30"/>
      <c r="D2" s="30"/>
      <c r="E2" s="30"/>
      <c r="F2" s="30"/>
      <c r="G2" s="31"/>
      <c r="H2" s="18" t="s">
        <v>20</v>
      </c>
    </row>
    <row r="4" spans="1:8">
      <c r="A4" s="19">
        <v>1</v>
      </c>
      <c r="B4" s="29"/>
      <c r="C4" s="29"/>
      <c r="D4" s="29"/>
      <c r="E4" s="29"/>
    </row>
  </sheetData>
  <mergeCells count="2">
    <mergeCell ref="B4:E4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МНК</vt:lpstr>
      <vt:lpstr>Лаб.Журнал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Константинов</dc:creator>
  <cp:lastModifiedBy>Даниил Константинов</cp:lastModifiedBy>
  <dcterms:created xsi:type="dcterms:W3CDTF">2013-11-09T19:11:18Z</dcterms:created>
  <dcterms:modified xsi:type="dcterms:W3CDTF">2015-04-13T14:24:33Z</dcterms:modified>
</cp:coreProperties>
</file>