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940" yWindow="2980" windowWidth="25600" windowHeight="15620" tabRatio="500" activeTab="1"/>
  </bookViews>
  <sheets>
    <sheet name="qPCR setup" sheetId="3" r:id="rId1"/>
    <sheet name="qPCR result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4" l="1"/>
  <c r="L17" i="4"/>
  <c r="N17" i="4"/>
  <c r="S17" i="4"/>
  <c r="U17" i="4"/>
  <c r="K17" i="4"/>
  <c r="K16" i="4"/>
  <c r="M16" i="4"/>
  <c r="O16" i="4"/>
  <c r="T16" i="4"/>
  <c r="V16" i="4"/>
  <c r="X16" i="4"/>
  <c r="J16" i="4"/>
  <c r="L16" i="4"/>
  <c r="N16" i="4"/>
  <c r="S16" i="4"/>
  <c r="U16" i="4"/>
  <c r="W16" i="4"/>
  <c r="K15" i="4"/>
  <c r="M15" i="4"/>
  <c r="O15" i="4"/>
  <c r="T15" i="4"/>
  <c r="V15" i="4"/>
  <c r="X15" i="4"/>
  <c r="J15" i="4"/>
  <c r="L15" i="4"/>
  <c r="N15" i="4"/>
  <c r="S15" i="4"/>
  <c r="U15" i="4"/>
  <c r="W15" i="4"/>
  <c r="K14" i="4"/>
  <c r="M14" i="4"/>
  <c r="O14" i="4"/>
  <c r="T14" i="4"/>
  <c r="V14" i="4"/>
  <c r="X14" i="4"/>
  <c r="J14" i="4"/>
  <c r="L14" i="4"/>
  <c r="N14" i="4"/>
  <c r="S14" i="4"/>
  <c r="U14" i="4"/>
  <c r="W14" i="4"/>
  <c r="K13" i="4"/>
  <c r="M13" i="4"/>
  <c r="O13" i="4"/>
  <c r="T13" i="4"/>
  <c r="V13" i="4"/>
  <c r="X13" i="4"/>
  <c r="J13" i="4"/>
  <c r="L13" i="4"/>
  <c r="N13" i="4"/>
  <c r="S13" i="4"/>
  <c r="U13" i="4"/>
  <c r="W13" i="4"/>
  <c r="K12" i="4"/>
  <c r="M12" i="4"/>
  <c r="O12" i="4"/>
  <c r="T12" i="4"/>
  <c r="V12" i="4"/>
  <c r="X12" i="4"/>
  <c r="J12" i="4"/>
  <c r="L12" i="4"/>
  <c r="N12" i="4"/>
  <c r="S12" i="4"/>
  <c r="U12" i="4"/>
  <c r="W12" i="4"/>
  <c r="K11" i="4"/>
  <c r="M11" i="4"/>
  <c r="O11" i="4"/>
  <c r="T11" i="4"/>
  <c r="V11" i="4"/>
  <c r="X11" i="4"/>
  <c r="J11" i="4"/>
  <c r="L11" i="4"/>
  <c r="N11" i="4"/>
  <c r="S11" i="4"/>
  <c r="U11" i="4"/>
  <c r="W11" i="4"/>
  <c r="K10" i="4"/>
  <c r="M10" i="4"/>
  <c r="O10" i="4"/>
  <c r="J10" i="4"/>
  <c r="L10" i="4"/>
  <c r="N10" i="4"/>
  <c r="Q6" i="4"/>
  <c r="Q7" i="4"/>
  <c r="Q8" i="4"/>
  <c r="Q9" i="4"/>
  <c r="R9" i="4"/>
  <c r="J9" i="4"/>
  <c r="L9" i="4"/>
  <c r="N9" i="4"/>
  <c r="K9" i="4"/>
  <c r="M9" i="4"/>
  <c r="O9" i="4"/>
  <c r="P9" i="4"/>
  <c r="R8" i="4"/>
  <c r="J8" i="4"/>
  <c r="L8" i="4"/>
  <c r="N8" i="4"/>
  <c r="K8" i="4"/>
  <c r="M8" i="4"/>
  <c r="O8" i="4"/>
  <c r="P8" i="4"/>
  <c r="R7" i="4"/>
  <c r="J7" i="4"/>
  <c r="L7" i="4"/>
  <c r="N7" i="4"/>
  <c r="K7" i="4"/>
  <c r="M7" i="4"/>
  <c r="O7" i="4"/>
  <c r="P7" i="4"/>
  <c r="R6" i="4"/>
  <c r="J6" i="4"/>
  <c r="L6" i="4"/>
  <c r="N6" i="4"/>
  <c r="K6" i="4"/>
  <c r="M6" i="4"/>
  <c r="O6" i="4"/>
  <c r="P6" i="4"/>
  <c r="R5" i="4"/>
  <c r="J5" i="4"/>
  <c r="L5" i="4"/>
  <c r="N5" i="4"/>
  <c r="K5" i="4"/>
  <c r="M5" i="4"/>
  <c r="O5" i="4"/>
  <c r="P5" i="4"/>
  <c r="J20" i="3"/>
  <c r="L4" i="3"/>
</calcChain>
</file>

<file path=xl/sharedStrings.xml><?xml version="1.0" encoding="utf-8"?>
<sst xmlns="http://schemas.openxmlformats.org/spreadsheetml/2006/main" count="328" uniqueCount="187">
  <si>
    <t>(rep A and B for each)</t>
  </si>
  <si>
    <t>RNA TUBE #</t>
  </si>
  <si>
    <t>Sample</t>
  </si>
  <si>
    <t>1E5</t>
  </si>
  <si>
    <t>qPCR:</t>
  </si>
  <si>
    <t>standard curve:</t>
  </si>
  <si>
    <t>1-6 A and B</t>
  </si>
  <si>
    <t>NP</t>
  </si>
  <si>
    <t>+RT +NP PRIMER</t>
  </si>
  <si>
    <t>1E4</t>
  </si>
  <si>
    <t>1a</t>
  </si>
  <si>
    <t>GAPDH</t>
  </si>
  <si>
    <t>RT +GAPDH PRIMER</t>
  </si>
  <si>
    <t>1E3</t>
  </si>
  <si>
    <t>no RT</t>
  </si>
  <si>
    <t>1E2</t>
  </si>
  <si>
    <t>neutralizations:</t>
  </si>
  <si>
    <t>7-12 A and B</t>
  </si>
  <si>
    <t>1E1</t>
  </si>
  <si>
    <t>0</t>
  </si>
  <si>
    <t>H17-0.5</t>
  </si>
  <si>
    <t>mock neut:</t>
  </si>
  <si>
    <t>13 A and B</t>
  </si>
  <si>
    <t>H17-1.0</t>
  </si>
  <si>
    <t>H17-10.0</t>
  </si>
  <si>
    <t>(not doing the other two wells of each mock neutralization spread)</t>
  </si>
  <si>
    <t>FI6-0.1</t>
  </si>
  <si>
    <t>FI6-0.2</t>
  </si>
  <si>
    <t>FI6-2.0</t>
  </si>
  <si>
    <t>NO RT:</t>
  </si>
  <si>
    <t>13 A</t>
  </si>
  <si>
    <t xml:space="preserve">mock </t>
  </si>
  <si>
    <t xml:space="preserve">13 A </t>
  </si>
  <si>
    <t>1b</t>
  </si>
  <si>
    <t>2a</t>
  </si>
  <si>
    <t>2b</t>
  </si>
  <si>
    <t>3a</t>
  </si>
  <si>
    <t>3b</t>
  </si>
  <si>
    <t>reactions</t>
  </si>
  <si>
    <t>4a</t>
  </si>
  <si>
    <t>PLate layout:</t>
  </si>
  <si>
    <t>4b</t>
  </si>
  <si>
    <t>5a</t>
  </si>
  <si>
    <t>5b</t>
  </si>
  <si>
    <t>6a</t>
  </si>
  <si>
    <t>6b</t>
  </si>
  <si>
    <t>7a</t>
  </si>
  <si>
    <t xml:space="preserve">A - NP </t>
  </si>
  <si>
    <t>7b</t>
  </si>
  <si>
    <t>8a</t>
  </si>
  <si>
    <t>8b</t>
  </si>
  <si>
    <t>9a</t>
  </si>
  <si>
    <t>1A</t>
  </si>
  <si>
    <t>9b</t>
  </si>
  <si>
    <t>10a</t>
  </si>
  <si>
    <t>10b</t>
  </si>
  <si>
    <t>11a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</si>
  <si>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</si>
  <si>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</si>
  <si>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</si>
  <si>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</si>
  <si>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</si>
  <si>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</si>
  <si>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</si>
  <si>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</si>
  <si>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</si>
  <si>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</si>
  <si>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</si>
  <si>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B - GAPDH</t>
  </si>
  <si>
    <t>11b</t>
  </si>
  <si>
    <t>12a</t>
  </si>
  <si>
    <t>C - NP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</si>
  <si>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</si>
  <si>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</si>
  <si>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</si>
  <si>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</si>
  <si>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</si>
  <si>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</si>
  <si>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</si>
  <si>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</si>
  <si>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</si>
  <si>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</si>
  <si>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12b</t>
  </si>
  <si>
    <t>12A</t>
  </si>
  <si>
    <t>12B</t>
  </si>
  <si>
    <t>D - GAPDH</t>
  </si>
  <si>
    <t>13a</t>
  </si>
  <si>
    <t>E - NP</t>
  </si>
  <si>
    <t>13A</t>
  </si>
  <si>
    <t>13B</t>
  </si>
  <si>
    <t>F - GAPDH</t>
  </si>
  <si>
    <t>G - NP NORT</t>
  </si>
  <si>
    <t>13b</t>
  </si>
  <si>
    <t>H - GAPDH NORT</t>
  </si>
  <si>
    <t>[Results]</t>
  </si>
  <si>
    <t>Well Position</t>
  </si>
  <si>
    <t>Sample Name</t>
  </si>
  <si>
    <t>Target Name</t>
  </si>
  <si>
    <t>CT</t>
  </si>
  <si>
    <t>Sample name</t>
  </si>
  <si>
    <t>Sample description</t>
  </si>
  <si>
    <t>NP CT rep 1</t>
  </si>
  <si>
    <t>NP CT rep 2</t>
  </si>
  <si>
    <t>GAPDH rep 1</t>
  </si>
  <si>
    <t>GAPDH rep 2</t>
  </si>
  <si>
    <t>(NP-GAPDH) rep 1</t>
  </si>
  <si>
    <t>(NP-GAPDH) rep 2</t>
  </si>
  <si>
    <t>mean(NP-GAPDH)</t>
  </si>
  <si>
    <t>Infectious dose</t>
  </si>
  <si>
    <t>log(infectious dose)</t>
  </si>
  <si>
    <t>A1</t>
  </si>
  <si>
    <t>np</t>
  </si>
  <si>
    <t>1E5 standard - 10%</t>
  </si>
  <si>
    <t>A2</t>
  </si>
  <si>
    <t>1E4 standard - 1%</t>
  </si>
  <si>
    <t>A3</t>
  </si>
  <si>
    <t>1E3 standard - 0.1%</t>
  </si>
  <si>
    <t>A4</t>
  </si>
  <si>
    <t>1E2 standard - 0.01%</t>
  </si>
  <si>
    <t>A5</t>
  </si>
  <si>
    <t>1E1 standard - 0.001%</t>
  </si>
  <si>
    <t>A6</t>
  </si>
  <si>
    <t>0 standard</t>
  </si>
  <si>
    <t>interpolated log(%infectivity) rep 1</t>
  </si>
  <si>
    <t>interpolated log(%infectivity) rep 2</t>
  </si>
  <si>
    <t>% infectivity rep 1</t>
  </si>
  <si>
    <t>% infectivity rep 2</t>
  </si>
  <si>
    <t>% neutralized 1</t>
  </si>
  <si>
    <t>% neutralized 2</t>
  </si>
  <si>
    <t>A7</t>
  </si>
  <si>
    <t>MAb H17-L19 0.5 ug/ml</t>
  </si>
  <si>
    <t>A8</t>
  </si>
  <si>
    <t>MAb H17-L19 1 ug/ml</t>
  </si>
  <si>
    <t>A9</t>
  </si>
  <si>
    <t>MAb H17-L19 10 ug/ml</t>
  </si>
  <si>
    <t>A10</t>
  </si>
  <si>
    <t>MAb FI6v3 0.1 ug/ml</t>
  </si>
  <si>
    <t>A11</t>
  </si>
  <si>
    <t>MAb FI6v3 0.2 ug/ml</t>
  </si>
  <si>
    <t>A12</t>
  </si>
  <si>
    <t>MAb FI6v3 2 ug/ml</t>
  </si>
  <si>
    <t>B1</t>
  </si>
  <si>
    <t>gapdh</t>
  </si>
  <si>
    <t>mock 1E6 split into thirds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</si>
  <si>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</si>
  <si>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</si>
  <si>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</si>
  <si>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</si>
  <si>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</si>
  <si>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</si>
  <si>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</si>
  <si>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</si>
  <si>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</si>
  <si>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</si>
  <si>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</si>
  <si>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</si>
  <si>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</si>
  <si>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</si>
  <si>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</si>
  <si>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</si>
  <si>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</si>
  <si>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</si>
  <si>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</si>
  <si>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</si>
  <si>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</si>
  <si>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</si>
  <si>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</si>
  <si>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</si>
  <si>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</si>
  <si>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</si>
  <si>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</si>
  <si>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</si>
  <si>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</si>
  <si>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</si>
  <si>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</si>
  <si>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</si>
  <si>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</si>
  <si>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</si>
  <si>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</si>
  <si>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Standard curve with individual points instead of means:</t>
  </si>
  <si>
    <t>E1</t>
  </si>
  <si>
    <t>E2</t>
  </si>
  <si>
    <t>F1</t>
  </si>
  <si>
    <t>G1</t>
  </si>
  <si>
    <t>13a-noRT</t>
  </si>
  <si>
    <t>H1</t>
  </si>
  <si>
    <t>NP-GAPDH all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</si>
</sst>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1" fillId="0" borderId="4" xfId="0" applyFont="1" applyBorder="1" applyAlignment="1"/>
    <xf numFmtId="10" fontId="1" fillId="0" borderId="0" xfId="0" applyNumberFormat="1" applyFont="1" applyAlignment="1"/>
    <xf numFmtId="0" fontId="1" fillId="3" borderId="0" xfId="0" applyFont="1" applyFill="1"/>
    <xf numFmtId="0" fontId="3" fillId="2" borderId="0" xfId="0" applyFont="1" applyFill="1" applyAlignment="1"/>
    <xf numFmtId="164" fontId="3" fillId="2" borderId="0" xfId="0" applyNumberFormat="1" applyFont="1" applyFill="1"/>
    <xf numFmtId="10" fontId="3" fillId="0" borderId="0" xfId="0" applyNumberFormat="1" applyFont="1"/>
    <xf numFmtId="164" fontId="3" fillId="0" borderId="0" xfId="0" applyNumberFormat="1" applyFont="1"/>
    <xf numFmtId="0" fontId="1" fillId="0" borderId="0" xfId="0" applyFont="1" applyAlignme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>
        <c:manualLayout>
          <c:xMode val="edge"/>
          <c:yMode val="edge"/>
          <c:x val="0.05302"/>
          <c:y val="0.03602"/>
          <c:w val="0.75398"/>
          <c:h val="0.6723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'qPCR results'!$J$4</c:f>
              <c:strCache>
                <c:ptCount val="1"/>
                <c:pt idx="0">
                  <c:v>NP CT rep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'qPCR results'!$I$5:$I$17</c:f>
              <c:strCache>
                <c:ptCount val="13"/>
                <c:pt idx="0">
                  <c:v>1E5 standard - 10%</c:v>
                </c:pt>
                <c:pt idx="1">
                  <c:v>1E4 standard - 1%</c:v>
                </c:pt>
                <c:pt idx="2">
                  <c:v>1E3 standard - 0.1%</c:v>
                </c:pt>
                <c:pt idx="3">
                  <c:v>1E2 standard - 0.01%</c:v>
                </c:pt>
                <c:pt idx="4">
                  <c:v>1E1 standard - 0.001%</c:v>
                </c:pt>
                <c:pt idx="5">
                  <c:v>0 standard</c:v>
                </c:pt>
                <c:pt idx="6">
                  <c:v>MAb H17-L19 0.5 ug/ml</c:v>
                </c:pt>
                <c:pt idx="7">
                  <c:v>MAb H17-L19 1 ug/ml</c:v>
                </c:pt>
                <c:pt idx="8">
                  <c:v>MAb H17-L19 10 ug/ml</c:v>
                </c:pt>
                <c:pt idx="9">
                  <c:v>MAb FI6v3 0.1 ug/ml</c:v>
                </c:pt>
                <c:pt idx="10">
                  <c:v>MAb FI6v3 0.2 ug/ml</c:v>
                </c:pt>
                <c:pt idx="11">
                  <c:v>MAb FI6v3 2 ug/ml</c:v>
                </c:pt>
                <c:pt idx="12">
                  <c:v>mock 1E6 split into thirds</c:v>
                </c:pt>
              </c:strCache>
            </c:strRef>
          </c:cat>
          <c:val>
            <c:numRef>
              <c:f>'qPCR results'!$J$5:$J$17</c:f>
              <c:numCache>
                <c:formatCode>General</c:formatCode>
                <c:ptCount val="13"/>
                <c:pt idx="0">
                  <c:v>13.499</c:v>
                </c:pt>
                <c:pt idx="1">
                  <c:v>17.157</c:v>
                </c:pt>
                <c:pt idx="2">
                  <c:v>20.65</c:v>
                </c:pt>
                <c:pt idx="3">
                  <c:v>24.25</c:v>
                </c:pt>
                <c:pt idx="4">
                  <c:v>27.522</c:v>
                </c:pt>
                <c:pt idx="5">
                  <c:v>33.31</c:v>
                </c:pt>
                <c:pt idx="6">
                  <c:v>15.714</c:v>
                </c:pt>
                <c:pt idx="7">
                  <c:v>17.506</c:v>
                </c:pt>
                <c:pt idx="8">
                  <c:v>19.125</c:v>
                </c:pt>
                <c:pt idx="9">
                  <c:v>16.123</c:v>
                </c:pt>
                <c:pt idx="10">
                  <c:v>18.164</c:v>
                </c:pt>
                <c:pt idx="11">
                  <c:v>25.845</c:v>
                </c:pt>
                <c:pt idx="12">
                  <c:v>12.161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'qPCR results'!$K$4</c:f>
              <c:strCache>
                <c:ptCount val="1"/>
                <c:pt idx="0">
                  <c:v>NP CT rep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'qPCR results'!$I$5:$I$17</c:f>
              <c:strCache>
                <c:ptCount val="13"/>
                <c:pt idx="0">
                  <c:v>1E5 standard - 10%</c:v>
                </c:pt>
                <c:pt idx="1">
                  <c:v>1E4 standard - 1%</c:v>
                </c:pt>
                <c:pt idx="2">
                  <c:v>1E3 standard - 0.1%</c:v>
                </c:pt>
                <c:pt idx="3">
                  <c:v>1E2 standard - 0.01%</c:v>
                </c:pt>
                <c:pt idx="4">
                  <c:v>1E1 standard - 0.001%</c:v>
                </c:pt>
                <c:pt idx="5">
                  <c:v>0 standard</c:v>
                </c:pt>
                <c:pt idx="6">
                  <c:v>MAb H17-L19 0.5 ug/ml</c:v>
                </c:pt>
                <c:pt idx="7">
                  <c:v>MAb H17-L19 1 ug/ml</c:v>
                </c:pt>
                <c:pt idx="8">
                  <c:v>MAb H17-L19 10 ug/ml</c:v>
                </c:pt>
                <c:pt idx="9">
                  <c:v>MAb FI6v3 0.1 ug/ml</c:v>
                </c:pt>
                <c:pt idx="10">
                  <c:v>MAb FI6v3 0.2 ug/ml</c:v>
                </c:pt>
                <c:pt idx="11">
                  <c:v>MAb FI6v3 2 ug/ml</c:v>
                </c:pt>
                <c:pt idx="12">
                  <c:v>mock 1E6 split into thirds</c:v>
                </c:pt>
              </c:strCache>
            </c:strRef>
          </c:cat>
          <c:val>
            <c:numRef>
              <c:f>'qPCR results'!$K$5:$K$17</c:f>
              <c:numCache>
                <c:formatCode>General</c:formatCode>
                <c:ptCount val="13"/>
                <c:pt idx="0">
                  <c:v>13.706</c:v>
                </c:pt>
                <c:pt idx="1">
                  <c:v>17.078</c:v>
                </c:pt>
                <c:pt idx="2">
                  <c:v>20.859</c:v>
                </c:pt>
                <c:pt idx="3">
                  <c:v>24.75</c:v>
                </c:pt>
                <c:pt idx="4">
                  <c:v>27.969</c:v>
                </c:pt>
                <c:pt idx="5">
                  <c:v>33.222</c:v>
                </c:pt>
                <c:pt idx="6">
                  <c:v>15.726</c:v>
                </c:pt>
                <c:pt idx="7">
                  <c:v>17.708</c:v>
                </c:pt>
                <c:pt idx="8">
                  <c:v>19.234</c:v>
                </c:pt>
                <c:pt idx="9">
                  <c:v>16.525</c:v>
                </c:pt>
                <c:pt idx="10">
                  <c:v>18.109</c:v>
                </c:pt>
                <c:pt idx="11">
                  <c:v>25.054</c:v>
                </c:pt>
                <c:pt idx="12">
                  <c:v>11.667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'qPCR results'!$L$4</c:f>
              <c:strCache>
                <c:ptCount val="1"/>
                <c:pt idx="0">
                  <c:v>GAPDH rep 1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'qPCR results'!$I$5:$I$17</c:f>
              <c:strCache>
                <c:ptCount val="13"/>
                <c:pt idx="0">
                  <c:v>1E5 standard - 10%</c:v>
                </c:pt>
                <c:pt idx="1">
                  <c:v>1E4 standard - 1%</c:v>
                </c:pt>
                <c:pt idx="2">
                  <c:v>1E3 standard - 0.1%</c:v>
                </c:pt>
                <c:pt idx="3">
                  <c:v>1E2 standard - 0.01%</c:v>
                </c:pt>
                <c:pt idx="4">
                  <c:v>1E1 standard - 0.001%</c:v>
                </c:pt>
                <c:pt idx="5">
                  <c:v>0 standard</c:v>
                </c:pt>
                <c:pt idx="6">
                  <c:v>MAb H17-L19 0.5 ug/ml</c:v>
                </c:pt>
                <c:pt idx="7">
                  <c:v>MAb H17-L19 1 ug/ml</c:v>
                </c:pt>
                <c:pt idx="8">
                  <c:v>MAb H17-L19 10 ug/ml</c:v>
                </c:pt>
                <c:pt idx="9">
                  <c:v>MAb FI6v3 0.1 ug/ml</c:v>
                </c:pt>
                <c:pt idx="10">
                  <c:v>MAb FI6v3 0.2 ug/ml</c:v>
                </c:pt>
                <c:pt idx="11">
                  <c:v>MAb FI6v3 2 ug/ml</c:v>
                </c:pt>
                <c:pt idx="12">
                  <c:v>mock 1E6 split into thirds</c:v>
                </c:pt>
              </c:strCache>
            </c:strRef>
          </c:cat>
          <c:val>
            <c:numRef>
              <c:f>'qPCR results'!$L$5:$L$17</c:f>
              <c:numCache>
                <c:formatCode>General</c:formatCode>
                <c:ptCount val="13"/>
                <c:pt idx="0">
                  <c:v>17.309</c:v>
                </c:pt>
                <c:pt idx="1">
                  <c:v>17.171</c:v>
                </c:pt>
                <c:pt idx="2">
                  <c:v>17.181</c:v>
                </c:pt>
                <c:pt idx="3">
                  <c:v>16.994</c:v>
                </c:pt>
                <c:pt idx="4">
                  <c:v>17.016</c:v>
                </c:pt>
                <c:pt idx="5">
                  <c:v>16.804</c:v>
                </c:pt>
                <c:pt idx="6">
                  <c:v>16.975</c:v>
                </c:pt>
                <c:pt idx="7">
                  <c:v>17.097</c:v>
                </c:pt>
                <c:pt idx="8">
                  <c:v>17.25</c:v>
                </c:pt>
                <c:pt idx="9">
                  <c:v>17.001</c:v>
                </c:pt>
                <c:pt idx="10">
                  <c:v>17.017</c:v>
                </c:pt>
                <c:pt idx="11">
                  <c:v>16.972</c:v>
                </c:pt>
                <c:pt idx="12">
                  <c:v>18.007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'qPCR results'!$M$4</c:f>
              <c:strCache>
                <c:ptCount val="1"/>
                <c:pt idx="0">
                  <c:v>GAPDH rep 2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'qPCR results'!$I$5:$I$17</c:f>
              <c:strCache>
                <c:ptCount val="13"/>
                <c:pt idx="0">
                  <c:v>1E5 standard - 10%</c:v>
                </c:pt>
                <c:pt idx="1">
                  <c:v>1E4 standard - 1%</c:v>
                </c:pt>
                <c:pt idx="2">
                  <c:v>1E3 standard - 0.1%</c:v>
                </c:pt>
                <c:pt idx="3">
                  <c:v>1E2 standard - 0.01%</c:v>
                </c:pt>
                <c:pt idx="4">
                  <c:v>1E1 standard - 0.001%</c:v>
                </c:pt>
                <c:pt idx="5">
                  <c:v>0 standard</c:v>
                </c:pt>
                <c:pt idx="6">
                  <c:v>MAb H17-L19 0.5 ug/ml</c:v>
                </c:pt>
                <c:pt idx="7">
                  <c:v>MAb H17-L19 1 ug/ml</c:v>
                </c:pt>
                <c:pt idx="8">
                  <c:v>MAb H17-L19 10 ug/ml</c:v>
                </c:pt>
                <c:pt idx="9">
                  <c:v>MAb FI6v3 0.1 ug/ml</c:v>
                </c:pt>
                <c:pt idx="10">
                  <c:v>MAb FI6v3 0.2 ug/ml</c:v>
                </c:pt>
                <c:pt idx="11">
                  <c:v>MAb FI6v3 2 ug/ml</c:v>
                </c:pt>
                <c:pt idx="12">
                  <c:v>mock 1E6 split into thirds</c:v>
                </c:pt>
              </c:strCache>
            </c:strRef>
          </c:cat>
          <c:val>
            <c:numRef>
              <c:f>'qPCR results'!$M$5:$M$17</c:f>
              <c:numCache>
                <c:formatCode>General</c:formatCode>
                <c:ptCount val="13"/>
                <c:pt idx="0">
                  <c:v>17.519</c:v>
                </c:pt>
                <c:pt idx="1">
                  <c:v>17.156</c:v>
                </c:pt>
                <c:pt idx="2">
                  <c:v>17.135</c:v>
                </c:pt>
                <c:pt idx="3">
                  <c:v>16.969</c:v>
                </c:pt>
                <c:pt idx="4">
                  <c:v>17.082</c:v>
                </c:pt>
                <c:pt idx="5">
                  <c:v>16.819</c:v>
                </c:pt>
                <c:pt idx="6">
                  <c:v>17.278</c:v>
                </c:pt>
                <c:pt idx="7">
                  <c:v>17.082</c:v>
                </c:pt>
                <c:pt idx="8">
                  <c:v>16.972</c:v>
                </c:pt>
                <c:pt idx="9">
                  <c:v>17.118</c:v>
                </c:pt>
                <c:pt idx="10">
                  <c:v>16.484</c:v>
                </c:pt>
                <c:pt idx="11">
                  <c:v>17.046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56408"/>
        <c:axId val="2088363176"/>
      </c:barChart>
      <c:catAx>
        <c:axId val="208835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300">
                <a:solidFill>
                  <a:srgbClr val="222222"/>
                </a:solidFill>
              </a:defRPr>
            </a:pPr>
            <a:endParaRPr lang="en-US"/>
          </a:p>
        </c:txPr>
        <c:crossAx val="2088363176"/>
        <c:crosses val="autoZero"/>
        <c:auto val="1"/>
        <c:lblAlgn val="ctr"/>
        <c:lblOffset val="100"/>
        <c:noMultiLvlLbl val="1"/>
      </c:catAx>
      <c:valAx>
        <c:axId val="2088363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356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'qPCR results'!$R$4</c:f>
              <c:strCache>
                <c:ptCount val="1"/>
                <c:pt idx="0">
                  <c:v>log(infectious dose)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3810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'qPCR results'!$P$5:$P$9</c:f>
              <c:numCache>
                <c:formatCode>General</c:formatCode>
                <c:ptCount val="5"/>
                <c:pt idx="0">
                  <c:v>-3.8115</c:v>
                </c:pt>
                <c:pt idx="1">
                  <c:v>-0.0459999999999994</c:v>
                </c:pt>
                <c:pt idx="2">
                  <c:v>3.596499999999999</c:v>
                </c:pt>
                <c:pt idx="3">
                  <c:v>7.5185</c:v>
                </c:pt>
                <c:pt idx="4">
                  <c:v>10.6965</c:v>
                </c:pt>
              </c:numCache>
            </c:numRef>
          </c:xVal>
          <c:yVal>
            <c:numRef>
              <c:f>'qPCR results'!$R$5:$R$9</c:f>
              <c:numCache>
                <c:formatCode>General</c:formatCode>
                <c:ptCount val="5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34056"/>
        <c:axId val="2088439832"/>
      </c:scatterChart>
      <c:valAx>
        <c:axId val="2088434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mean (NP Ct - GAPDH Ct)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439832"/>
        <c:crosses val="autoZero"/>
        <c:crossBetween val="midCat"/>
      </c:valAx>
      <c:valAx>
        <c:axId val="2088439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log( % infectivity 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43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log( % infectivity) vs. NP-GAPDH, library 1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'qPCR results'!$R$62</c:f>
              <c:strCache>
                <c:ptCount val="1"/>
                <c:pt idx="0">
                  <c:v>log(infectious dose)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'qPCR results'!$Q$63:$Q$72</c:f>
              <c:numCache>
                <c:formatCode>General</c:formatCode>
                <c:ptCount val="10"/>
                <c:pt idx="0">
                  <c:v>-3.81</c:v>
                </c:pt>
                <c:pt idx="1">
                  <c:v>-0.0139999999999993</c:v>
                </c:pt>
                <c:pt idx="2">
                  <c:v>3.468999999999998</c:v>
                </c:pt>
                <c:pt idx="3">
                  <c:v>7.256</c:v>
                </c:pt>
                <c:pt idx="4">
                  <c:v>10.506</c:v>
                </c:pt>
                <c:pt idx="5">
                  <c:v>-3.812999999999999</c:v>
                </c:pt>
                <c:pt idx="6">
                  <c:v>-0.0779999999999994</c:v>
                </c:pt>
                <c:pt idx="7">
                  <c:v>3.724</c:v>
                </c:pt>
                <c:pt idx="8">
                  <c:v>7.780999999999999</c:v>
                </c:pt>
                <c:pt idx="9">
                  <c:v>10.887</c:v>
                </c:pt>
              </c:numCache>
            </c:numRef>
          </c:xVal>
          <c:yVal>
            <c:numRef>
              <c:f>'qPCR results'!$R$63:$R$72</c:f>
              <c:numCache>
                <c:formatCode>General</c:formatCode>
                <c:ptCount val="10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-1.0</c:v>
                </c:pt>
                <c:pt idx="6">
                  <c:v>-2.0</c:v>
                </c:pt>
                <c:pt idx="7">
                  <c:v>-3.0</c:v>
                </c:pt>
                <c:pt idx="8">
                  <c:v>-4.0</c:v>
                </c:pt>
                <c:pt idx="9">
                  <c:v>-5.0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73528"/>
        <c:axId val="2088479352"/>
      </c:scatterChart>
      <c:valAx>
        <c:axId val="2088473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NP-GAPDH all reps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479352"/>
        <c:crosses val="autoZero"/>
        <c:crossBetween val="midCat"/>
      </c:valAx>
      <c:valAx>
        <c:axId val="208847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log(infectious dose)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4735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18</xdr:row>
      <xdr:rowOff>9525</xdr:rowOff>
    </xdr:from>
    <xdr:to>
      <xdr:col>13</xdr:col>
      <xdr:colOff>1219200</xdr:colOff>
      <xdr:row>45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876300</xdr:colOff>
      <xdr:row>18</xdr:row>
      <xdr:rowOff>28575</xdr:rowOff>
    </xdr:from>
    <xdr:to>
      <xdr:col>20</xdr:col>
      <xdr:colOff>657225</xdr:colOff>
      <xdr:row>37</xdr:row>
      <xdr:rowOff>47625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142875</xdr:colOff>
      <xdr:row>54</xdr:row>
      <xdr:rowOff>142875</xdr:rowOff>
    </xdr:from>
    <xdr:to>
      <xdr:col>23</xdr:col>
      <xdr:colOff>638175</xdr:colOff>
      <xdr:row>72</xdr:row>
      <xdr:rowOff>76200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/>
  </sheetViews>
  <sheetFormatPr baseColWidth="10" defaultColWidth="14.5" defaultRowHeight="15.75" customHeight="1" x14ac:dyDescent="0"/>
  <cols>
    <col min="2" max="2" width="18.5" customWidth="1"/>
  </cols>
  <sheetData>
    <row r="2" spans="2:13">
      <c r="B2" s="2" t="s">
        <v>0</v>
      </c>
      <c r="C2" s="3"/>
    </row>
    <row r="3" spans="2:13">
      <c r="B3" s="2" t="s">
        <v>1</v>
      </c>
      <c r="C3" s="2" t="s">
        <v>2</v>
      </c>
      <c r="F3" s="1" t="s">
        <v>4</v>
      </c>
    </row>
    <row r="4" spans="2:13" ht="15.75" customHeight="1">
      <c r="B4" s="4">
        <v>1</v>
      </c>
      <c r="C4" s="5" t="s">
        <v>3</v>
      </c>
      <c r="F4" s="1" t="s">
        <v>5</v>
      </c>
      <c r="G4" s="1" t="s">
        <v>6</v>
      </c>
      <c r="H4" s="1" t="s">
        <v>7</v>
      </c>
      <c r="J4" s="6">
        <v>12</v>
      </c>
      <c r="L4">
        <f>SUM(J4,J7,J10)</f>
        <v>26</v>
      </c>
      <c r="M4" s="1" t="s">
        <v>8</v>
      </c>
    </row>
    <row r="5" spans="2:13" ht="15.75" customHeight="1">
      <c r="B5" s="7">
        <v>2</v>
      </c>
      <c r="C5" s="8" t="s">
        <v>9</v>
      </c>
      <c r="G5" s="1" t="s">
        <v>6</v>
      </c>
      <c r="H5" s="1" t="s">
        <v>11</v>
      </c>
      <c r="J5" s="6">
        <v>12</v>
      </c>
      <c r="L5" s="1">
        <v>26</v>
      </c>
      <c r="M5" s="1" t="s">
        <v>12</v>
      </c>
    </row>
    <row r="6" spans="2:13" ht="15.75" customHeight="1">
      <c r="B6" s="7">
        <v>3</v>
      </c>
      <c r="C6" s="8" t="s">
        <v>13</v>
      </c>
      <c r="J6" s="9"/>
      <c r="L6" s="1">
        <v>2</v>
      </c>
      <c r="M6" s="1" t="s">
        <v>14</v>
      </c>
    </row>
    <row r="7" spans="2:13" ht="15.75" customHeight="1">
      <c r="B7" s="7">
        <v>4</v>
      </c>
      <c r="C7" s="8" t="s">
        <v>15</v>
      </c>
      <c r="F7" s="1" t="s">
        <v>16</v>
      </c>
      <c r="G7" s="1" t="s">
        <v>17</v>
      </c>
      <c r="H7" s="1" t="s">
        <v>7</v>
      </c>
      <c r="J7" s="6">
        <v>12</v>
      </c>
      <c r="L7" s="1"/>
    </row>
    <row r="8" spans="2:13" ht="15.75" customHeight="1">
      <c r="B8" s="7">
        <v>5</v>
      </c>
      <c r="C8" s="8" t="s">
        <v>18</v>
      </c>
      <c r="G8" s="1" t="s">
        <v>17</v>
      </c>
      <c r="H8" s="1" t="s">
        <v>11</v>
      </c>
      <c r="J8" s="6">
        <v>12</v>
      </c>
    </row>
    <row r="9" spans="2:13" ht="15.75" customHeight="1">
      <c r="B9" s="7">
        <v>6</v>
      </c>
      <c r="C9" s="8" t="s">
        <v>19</v>
      </c>
      <c r="J9" s="9"/>
    </row>
    <row r="10" spans="2:13" ht="15.75" customHeight="1">
      <c r="B10" s="7">
        <v>7</v>
      </c>
      <c r="C10" s="10" t="s">
        <v>20</v>
      </c>
      <c r="F10" s="1" t="s">
        <v>21</v>
      </c>
      <c r="G10" s="1" t="s">
        <v>22</v>
      </c>
      <c r="H10" s="1" t="s">
        <v>7</v>
      </c>
      <c r="J10" s="6">
        <v>2</v>
      </c>
    </row>
    <row r="11" spans="2:13" ht="15.75" customHeight="1">
      <c r="B11" s="7">
        <v>8</v>
      </c>
      <c r="C11" s="10" t="s">
        <v>23</v>
      </c>
      <c r="G11" s="1" t="s">
        <v>22</v>
      </c>
      <c r="H11" s="1" t="s">
        <v>11</v>
      </c>
      <c r="J11" s="6">
        <v>2</v>
      </c>
    </row>
    <row r="12" spans="2:13" ht="15.75" customHeight="1">
      <c r="B12" s="7">
        <v>9</v>
      </c>
      <c r="C12" s="10" t="s">
        <v>24</v>
      </c>
      <c r="G12" s="1" t="s">
        <v>25</v>
      </c>
      <c r="J12" s="9"/>
    </row>
    <row r="13" spans="2:13" ht="15.75" customHeight="1">
      <c r="B13" s="7">
        <v>10</v>
      </c>
      <c r="C13" s="10" t="s">
        <v>26</v>
      </c>
      <c r="J13" s="9"/>
    </row>
    <row r="14" spans="2:13" ht="15.75" customHeight="1">
      <c r="B14" s="7">
        <v>11</v>
      </c>
      <c r="C14" s="10" t="s">
        <v>27</v>
      </c>
      <c r="J14" s="9"/>
    </row>
    <row r="15" spans="2:13" ht="15.75" customHeight="1">
      <c r="B15" s="7">
        <v>12</v>
      </c>
      <c r="C15" s="10" t="s">
        <v>28</v>
      </c>
      <c r="F15" s="1" t="s">
        <v>29</v>
      </c>
      <c r="G15" s="1" t="s">
        <v>30</v>
      </c>
      <c r="H15" s="1" t="s">
        <v>7</v>
      </c>
      <c r="J15" s="6">
        <v>1</v>
      </c>
    </row>
    <row r="16" spans="2:13" ht="15.75" customHeight="1">
      <c r="B16" s="7">
        <v>13</v>
      </c>
      <c r="C16" s="10" t="s">
        <v>31</v>
      </c>
      <c r="G16" s="1" t="s">
        <v>32</v>
      </c>
      <c r="H16" s="1" t="s">
        <v>11</v>
      </c>
      <c r="J16" s="6">
        <v>1</v>
      </c>
    </row>
    <row r="17" spans="2:14" ht="15.75" customHeight="1">
      <c r="B17" s="7">
        <v>14</v>
      </c>
      <c r="C17" s="10" t="s">
        <v>31</v>
      </c>
    </row>
    <row r="18" spans="2:14" ht="15.75" customHeight="1">
      <c r="B18" s="11">
        <v>15</v>
      </c>
      <c r="C18" s="12" t="s">
        <v>31</v>
      </c>
    </row>
    <row r="19" spans="2:14" ht="15.75" customHeight="1">
      <c r="B19" s="1"/>
    </row>
    <row r="20" spans="2:14" ht="15.75" customHeight="1">
      <c r="B20" s="1"/>
      <c r="J20">
        <f>SUM(J4:J16)</f>
        <v>54</v>
      </c>
      <c r="K20" s="1" t="s">
        <v>38</v>
      </c>
    </row>
    <row r="21" spans="2:14" ht="15.75" customHeight="1">
      <c r="B21" s="1"/>
    </row>
    <row r="25" spans="2:14" ht="15.75" customHeight="1">
      <c r="B25" s="1" t="s">
        <v>40</v>
      </c>
    </row>
    <row r="27" spans="2:14" ht="15.75" customHeight="1">
      <c r="B27" s="13"/>
      <c r="C27" s="14">
        <v>1</v>
      </c>
      <c r="D27" s="14">
        <v>2</v>
      </c>
      <c r="E27" s="14">
        <v>3</v>
      </c>
      <c r="F27" s="14">
        <v>4</v>
      </c>
      <c r="G27" s="14">
        <v>5</v>
      </c>
      <c r="H27" s="14">
        <v>6</v>
      </c>
      <c r="I27" s="14">
        <v>7</v>
      </c>
      <c r="J27" s="14">
        <v>8</v>
      </c>
      <c r="K27" s="14">
        <v>9</v>
      </c>
      <c r="L27" s="14">
        <v>10</v>
      </c>
      <c r="M27" s="14">
        <v>11</v>
      </c>
      <c r="N27" s="14">
        <v>12</v>
      </c>
    </row>
    <row r="28" spans="2:14" ht="15.75" customHeight="1">
      <c r="B28" s="15" t="s">
        <v>47</v>
      </c>
      <c r="C28" s="16" t="s">
        <v>52</v>
      </c>
      <c r="D28" s="16" t="s">
        <v>57</v>
      </c>
      <c r="E28" s="16" t="s">
        <v>58</v>
      </c>
      <c r="F28" s="16" t="s">
        <v>59</v>
      </c>
      <c r="G28" s="16" t="s">
        <v>60</v>
      </c>
      <c r="H28" s="16" t="s">
        <v>61</v>
      </c>
      <c r="I28" s="16" t="s">
        <v>62</v>
      </c>
      <c r="J28" s="16" t="s">
        <v>63</v>
      </c>
      <c r="K28" s="16" t="s">
        <v>64</v>
      </c>
      <c r="L28" s="16" t="s">
        <v>65</v>
      </c>
      <c r="M28" s="16" t="s">
        <v>66</v>
      </c>
      <c r="N28" s="16" t="s">
        <v>67</v>
      </c>
    </row>
    <row r="29" spans="2:14" ht="15.75" customHeight="1">
      <c r="B29" s="15" t="s">
        <v>68</v>
      </c>
      <c r="C29" s="16" t="s">
        <v>52</v>
      </c>
      <c r="D29" s="16" t="s">
        <v>57</v>
      </c>
      <c r="E29" s="16" t="s">
        <v>58</v>
      </c>
      <c r="F29" s="16" t="s">
        <v>59</v>
      </c>
      <c r="G29" s="16" t="s">
        <v>60</v>
      </c>
      <c r="H29" s="16" t="s">
        <v>61</v>
      </c>
      <c r="I29" s="16" t="s">
        <v>62</v>
      </c>
      <c r="J29" s="16" t="s">
        <v>63</v>
      </c>
      <c r="K29" s="16" t="s">
        <v>64</v>
      </c>
      <c r="L29" s="16" t="s">
        <v>65</v>
      </c>
      <c r="M29" s="16" t="s">
        <v>66</v>
      </c>
      <c r="N29" s="16" t="s">
        <v>67</v>
      </c>
    </row>
    <row r="30" spans="2:14" ht="15.75" customHeight="1">
      <c r="B30" s="15" t="s">
        <v>71</v>
      </c>
      <c r="C30" s="16" t="s">
        <v>72</v>
      </c>
      <c r="D30" s="16" t="s">
        <v>73</v>
      </c>
      <c r="E30" s="16" t="s">
        <v>74</v>
      </c>
      <c r="F30" s="16" t="s">
        <v>75</v>
      </c>
      <c r="G30" s="16" t="s">
        <v>76</v>
      </c>
      <c r="H30" s="16" t="s">
        <v>77</v>
      </c>
      <c r="I30" s="16" t="s">
        <v>78</v>
      </c>
      <c r="J30" s="16" t="s">
        <v>79</v>
      </c>
      <c r="K30" s="16" t="s">
        <v>80</v>
      </c>
      <c r="L30" s="16" t="s">
        <v>81</v>
      </c>
      <c r="M30" s="16" t="s">
        <v>83</v>
      </c>
      <c r="N30" s="16" t="s">
        <v>84</v>
      </c>
    </row>
    <row r="31" spans="2:14" ht="15.75" customHeight="1">
      <c r="B31" s="15" t="s">
        <v>85</v>
      </c>
      <c r="C31" s="16" t="s">
        <v>72</v>
      </c>
      <c r="D31" s="16" t="s">
        <v>73</v>
      </c>
      <c r="E31" s="16" t="s">
        <v>74</v>
      </c>
      <c r="F31" s="16" t="s">
        <v>75</v>
      </c>
      <c r="G31" s="16" t="s">
        <v>76</v>
      </c>
      <c r="H31" s="16" t="s">
        <v>77</v>
      </c>
      <c r="I31" s="16" t="s">
        <v>78</v>
      </c>
      <c r="J31" s="16" t="s">
        <v>79</v>
      </c>
      <c r="K31" s="16" t="s">
        <v>80</v>
      </c>
      <c r="L31" s="16" t="s">
        <v>81</v>
      </c>
      <c r="M31" s="16" t="s">
        <v>83</v>
      </c>
      <c r="N31" s="16" t="s">
        <v>84</v>
      </c>
    </row>
    <row r="32" spans="2:14" ht="15.75" customHeight="1">
      <c r="B32" s="15" t="s">
        <v>87</v>
      </c>
      <c r="C32" s="16" t="s">
        <v>88</v>
      </c>
      <c r="D32" s="16" t="s">
        <v>89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5.75" customHeight="1">
      <c r="B33" s="15" t="s">
        <v>90</v>
      </c>
      <c r="C33" s="16" t="s">
        <v>88</v>
      </c>
      <c r="D33" s="16" t="s">
        <v>89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2:14" ht="15.75" customHeight="1">
      <c r="B34" s="15" t="s">
        <v>91</v>
      </c>
      <c r="C34" s="16" t="s">
        <v>88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14" ht="15.75" customHeight="1">
      <c r="B35" s="15" t="s">
        <v>93</v>
      </c>
      <c r="C35" s="16" t="s">
        <v>88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72"/>
  <sheetViews>
    <sheetView tabSelected="1" workbookViewId="0"/>
  </sheetViews>
  <sheetFormatPr baseColWidth="10" defaultColWidth="14.5" defaultRowHeight="15.75" customHeight="1" x14ac:dyDescent="0"/>
  <cols>
    <col min="9" max="9" width="21.83203125" customWidth="1"/>
    <col min="14" max="14" width="18.5" customWidth="1"/>
    <col min="18" max="18" width="23.83203125" customWidth="1"/>
    <col min="21" max="22" width="17.5" customWidth="1"/>
  </cols>
  <sheetData>
    <row r="3" spans="2:24" ht="15.75" customHeight="1">
      <c r="B3" s="1" t="s">
        <v>94</v>
      </c>
    </row>
    <row r="4" spans="2:24" ht="15.75" customHeight="1">
      <c r="B4" s="1" t="s">
        <v>95</v>
      </c>
      <c r="C4" s="1" t="s">
        <v>96</v>
      </c>
      <c r="D4" s="1" t="s">
        <v>97</v>
      </c>
      <c r="E4" s="1" t="s">
        <v>98</v>
      </c>
      <c r="H4" s="1" t="s">
        <v>99</v>
      </c>
      <c r="I4" s="1" t="s">
        <v>100</v>
      </c>
      <c r="J4" s="1" t="s">
        <v>101</v>
      </c>
      <c r="K4" s="1" t="s">
        <v>102</v>
      </c>
      <c r="L4" s="1" t="s">
        <v>103</v>
      </c>
      <c r="M4" s="1" t="s">
        <v>104</v>
      </c>
      <c r="N4" s="1" t="s">
        <v>105</v>
      </c>
      <c r="O4" s="1" t="s">
        <v>106</v>
      </c>
      <c r="P4" s="1" t="s">
        <v>107</v>
      </c>
      <c r="Q4" s="1" t="s">
        <v>108</v>
      </c>
      <c r="R4" s="1" t="s">
        <v>109</v>
      </c>
    </row>
    <row r="5" spans="2:24" ht="15.75" customHeight="1">
      <c r="B5" s="1" t="s">
        <v>110</v>
      </c>
      <c r="C5" s="1" t="s">
        <v>10</v>
      </c>
      <c r="D5" s="1" t="s">
        <v>111</v>
      </c>
      <c r="E5" s="1">
        <v>13.499000000000001</v>
      </c>
      <c r="H5" s="1">
        <v>1</v>
      </c>
      <c r="I5" s="1" t="s">
        <v>112</v>
      </c>
      <c r="J5">
        <f>E5</f>
        <v>13.499000000000001</v>
      </c>
      <c r="K5">
        <f>E6</f>
        <v>13.706</v>
      </c>
      <c r="L5">
        <f>E17</f>
        <v>17.309000000000001</v>
      </c>
      <c r="M5">
        <f>E18</f>
        <v>17.518999999999998</v>
      </c>
      <c r="N5">
        <f t="shared" ref="N5:O5" si="0">J5-L5</f>
        <v>-3.8100000000000005</v>
      </c>
      <c r="O5" s="1">
        <f t="shared" si="0"/>
        <v>-3.8129999999999988</v>
      </c>
      <c r="P5">
        <f t="shared" ref="P5:P9" si="1">AVERAGE(N5:O5)</f>
        <v>-3.8114999999999997</v>
      </c>
      <c r="Q5" s="17">
        <v>0.1</v>
      </c>
      <c r="R5">
        <f t="shared" ref="R5:R9" si="2">LOG(Q5)</f>
        <v>-1</v>
      </c>
    </row>
    <row r="6" spans="2:24" ht="15.75" customHeight="1">
      <c r="B6" s="1" t="s">
        <v>113</v>
      </c>
      <c r="C6" s="1" t="s">
        <v>33</v>
      </c>
      <c r="D6" s="1" t="s">
        <v>111</v>
      </c>
      <c r="E6" s="1">
        <v>13.706</v>
      </c>
      <c r="H6" s="1">
        <v>2</v>
      </c>
      <c r="I6" s="1" t="s">
        <v>114</v>
      </c>
      <c r="J6">
        <f>E7</f>
        <v>17.157</v>
      </c>
      <c r="K6">
        <f>E8</f>
        <v>17.077999999999999</v>
      </c>
      <c r="L6">
        <f>E19</f>
        <v>17.170999999999999</v>
      </c>
      <c r="M6">
        <f>E20</f>
        <v>17.155999999999999</v>
      </c>
      <c r="N6">
        <f t="shared" ref="N6:O6" si="3">J6-L6</f>
        <v>-1.3999999999999346E-2</v>
      </c>
      <c r="O6" s="1">
        <f t="shared" si="3"/>
        <v>-7.7999999999999403E-2</v>
      </c>
      <c r="P6">
        <f t="shared" si="1"/>
        <v>-4.5999999999999375E-2</v>
      </c>
      <c r="Q6" s="17">
        <f t="shared" ref="Q6:Q9" si="4">Q5/10</f>
        <v>0.01</v>
      </c>
      <c r="R6">
        <f t="shared" si="2"/>
        <v>-2</v>
      </c>
    </row>
    <row r="7" spans="2:24" ht="15.75" customHeight="1">
      <c r="B7" s="1" t="s">
        <v>115</v>
      </c>
      <c r="C7" s="1" t="s">
        <v>34</v>
      </c>
      <c r="D7" s="1" t="s">
        <v>111</v>
      </c>
      <c r="E7" s="1">
        <v>17.157</v>
      </c>
      <c r="H7" s="1">
        <v>3</v>
      </c>
      <c r="I7" s="1" t="s">
        <v>116</v>
      </c>
      <c r="J7">
        <f>E9</f>
        <v>20.65</v>
      </c>
      <c r="K7">
        <f>E10</f>
        <v>20.859000000000002</v>
      </c>
      <c r="L7">
        <f>E21</f>
        <v>17.181000000000001</v>
      </c>
      <c r="M7">
        <f>E22</f>
        <v>17.135000000000002</v>
      </c>
      <c r="N7">
        <f t="shared" ref="N7:O7" si="5">J7-L7</f>
        <v>3.4689999999999976</v>
      </c>
      <c r="O7" s="1">
        <f t="shared" si="5"/>
        <v>3.7240000000000002</v>
      </c>
      <c r="P7">
        <f t="shared" si="1"/>
        <v>3.5964999999999989</v>
      </c>
      <c r="Q7" s="17">
        <f t="shared" si="4"/>
        <v>1E-3</v>
      </c>
      <c r="R7">
        <f t="shared" si="2"/>
        <v>-3</v>
      </c>
    </row>
    <row r="8" spans="2:24" ht="15.75" customHeight="1">
      <c r="B8" s="1" t="s">
        <v>117</v>
      </c>
      <c r="C8" s="1" t="s">
        <v>35</v>
      </c>
      <c r="D8" s="1" t="s">
        <v>111</v>
      </c>
      <c r="E8" s="1">
        <v>17.077999999999999</v>
      </c>
      <c r="H8" s="1">
        <v>4</v>
      </c>
      <c r="I8" s="1" t="s">
        <v>118</v>
      </c>
      <c r="J8">
        <f>E11</f>
        <v>24.25</v>
      </c>
      <c r="K8">
        <f>E12</f>
        <v>24.75</v>
      </c>
      <c r="L8">
        <f>E23</f>
        <v>16.994</v>
      </c>
      <c r="M8">
        <f>E24</f>
        <v>16.969000000000001</v>
      </c>
      <c r="N8">
        <f t="shared" ref="N8:O8" si="6">J8-L8</f>
        <v>7.2560000000000002</v>
      </c>
      <c r="O8" s="1">
        <f t="shared" si="6"/>
        <v>7.7809999999999988</v>
      </c>
      <c r="P8">
        <f t="shared" si="1"/>
        <v>7.5184999999999995</v>
      </c>
      <c r="Q8" s="17">
        <f t="shared" si="4"/>
        <v>1E-4</v>
      </c>
      <c r="R8">
        <f t="shared" si="2"/>
        <v>-4</v>
      </c>
    </row>
    <row r="9" spans="2:24" ht="15.75" customHeight="1">
      <c r="B9" s="1" t="s">
        <v>119</v>
      </c>
      <c r="C9" s="1" t="s">
        <v>36</v>
      </c>
      <c r="D9" s="1" t="s">
        <v>111</v>
      </c>
      <c r="E9" s="1">
        <v>20.65</v>
      </c>
      <c r="H9" s="1">
        <v>5</v>
      </c>
      <c r="I9" s="1" t="s">
        <v>120</v>
      </c>
      <c r="J9">
        <f>E13</f>
        <v>27.521999999999998</v>
      </c>
      <c r="K9">
        <f>E14</f>
        <v>27.969000000000001</v>
      </c>
      <c r="L9">
        <f>E25</f>
        <v>17.015999999999998</v>
      </c>
      <c r="M9">
        <f>E26</f>
        <v>17.082000000000001</v>
      </c>
      <c r="N9">
        <f t="shared" ref="N9:O9" si="7">J9-L9</f>
        <v>10.506</v>
      </c>
      <c r="O9" s="1">
        <f t="shared" si="7"/>
        <v>10.887</v>
      </c>
      <c r="P9">
        <f t="shared" si="1"/>
        <v>10.6965</v>
      </c>
      <c r="Q9" s="17">
        <f t="shared" si="4"/>
        <v>1.0000000000000001E-5</v>
      </c>
      <c r="R9">
        <f t="shared" si="2"/>
        <v>-5</v>
      </c>
    </row>
    <row r="10" spans="2:24" ht="15.75" customHeight="1">
      <c r="B10" s="1" t="s">
        <v>121</v>
      </c>
      <c r="C10" s="1" t="s">
        <v>37</v>
      </c>
      <c r="D10" s="1" t="s">
        <v>111</v>
      </c>
      <c r="E10" s="1">
        <v>20.859000000000002</v>
      </c>
      <c r="H10" s="1">
        <v>6</v>
      </c>
      <c r="I10" s="1" t="s">
        <v>122</v>
      </c>
      <c r="J10">
        <f>E15</f>
        <v>33.31</v>
      </c>
      <c r="K10">
        <f>E16</f>
        <v>33.222000000000001</v>
      </c>
      <c r="L10">
        <f>E27</f>
        <v>16.803999999999998</v>
      </c>
      <c r="M10">
        <f>E28</f>
        <v>16.818999999999999</v>
      </c>
      <c r="N10">
        <f t="shared" ref="N10:O10" si="8">J10-L10</f>
        <v>16.506000000000004</v>
      </c>
      <c r="O10" s="1">
        <f t="shared" si="8"/>
        <v>16.403000000000002</v>
      </c>
      <c r="P10" s="18"/>
      <c r="Q10" s="18"/>
      <c r="R10" s="18"/>
      <c r="S10" s="1" t="s">
        <v>123</v>
      </c>
      <c r="T10" s="1" t="s">
        <v>124</v>
      </c>
      <c r="U10" s="19" t="s">
        <v>125</v>
      </c>
      <c r="V10" s="19" t="s">
        <v>126</v>
      </c>
      <c r="W10" s="6" t="s">
        <v>127</v>
      </c>
      <c r="X10" s="6" t="s">
        <v>128</v>
      </c>
    </row>
    <row r="11" spans="2:24" ht="15.75" customHeight="1">
      <c r="B11" s="1" t="s">
        <v>129</v>
      </c>
      <c r="C11" s="1" t="s">
        <v>39</v>
      </c>
      <c r="D11" s="1" t="s">
        <v>111</v>
      </c>
      <c r="E11" s="1">
        <v>24.25</v>
      </c>
      <c r="H11" s="1">
        <v>7</v>
      </c>
      <c r="I11" s="1" t="s">
        <v>130</v>
      </c>
      <c r="J11">
        <f>E29</f>
        <v>15.714</v>
      </c>
      <c r="K11">
        <f>E30</f>
        <v>15.726000000000001</v>
      </c>
      <c r="L11">
        <f>E41</f>
        <v>16.975000000000001</v>
      </c>
      <c r="M11">
        <f>E42</f>
        <v>17.277999999999999</v>
      </c>
      <c r="N11">
        <f t="shared" ref="N11:O11" si="9">J11-L11</f>
        <v>-1.261000000000001</v>
      </c>
      <c r="O11" s="1">
        <f t="shared" si="9"/>
        <v>-1.5519999999999978</v>
      </c>
      <c r="R11" s="19" t="s">
        <v>130</v>
      </c>
      <c r="S11" s="1">
        <f t="shared" ref="S11:T11" si="10">-0.273*N11-2.019</f>
        <v>-1.6747469999999998</v>
      </c>
      <c r="T11" s="1">
        <f t="shared" si="10"/>
        <v>-1.5953040000000007</v>
      </c>
      <c r="U11" s="20">
        <f t="shared" ref="U11:V11" si="11">10^S11</f>
        <v>2.1147206200872407E-2</v>
      </c>
      <c r="V11" s="20">
        <f t="shared" si="11"/>
        <v>2.5391946829317075E-2</v>
      </c>
      <c r="W11" s="21">
        <f t="shared" ref="W11:X11" si="12">1-U11</f>
        <v>0.9788527937991276</v>
      </c>
      <c r="X11" s="21">
        <f t="shared" si="12"/>
        <v>0.97460805317068289</v>
      </c>
    </row>
    <row r="12" spans="2:24" ht="15.75" customHeight="1">
      <c r="B12" s="1" t="s">
        <v>131</v>
      </c>
      <c r="C12" s="1" t="s">
        <v>41</v>
      </c>
      <c r="D12" s="1" t="s">
        <v>111</v>
      </c>
      <c r="E12" s="1">
        <v>24.75</v>
      </c>
      <c r="H12" s="1">
        <v>8</v>
      </c>
      <c r="I12" s="1" t="s">
        <v>132</v>
      </c>
      <c r="J12">
        <f>E31</f>
        <v>17.506</v>
      </c>
      <c r="K12">
        <f>E32</f>
        <v>17.707999999999998</v>
      </c>
      <c r="L12">
        <f>E43</f>
        <v>17.097000000000001</v>
      </c>
      <c r="M12">
        <f>E44</f>
        <v>17.082000000000001</v>
      </c>
      <c r="N12">
        <f t="shared" ref="N12:O12" si="13">J12-L12</f>
        <v>0.40899999999999892</v>
      </c>
      <c r="O12" s="1">
        <f t="shared" si="13"/>
        <v>0.62599999999999767</v>
      </c>
      <c r="R12" s="19" t="s">
        <v>132</v>
      </c>
      <c r="S12" s="1">
        <f t="shared" ref="S12:T12" si="14">-0.273*N12-2.019</f>
        <v>-2.1306569999999998</v>
      </c>
      <c r="T12" s="1">
        <f t="shared" si="14"/>
        <v>-2.1898979999999995</v>
      </c>
      <c r="U12" s="20">
        <f t="shared" ref="U12:V12" si="15">10^S12</f>
        <v>7.401896361879828E-3</v>
      </c>
      <c r="V12" s="20">
        <f t="shared" si="15"/>
        <v>6.4580588757140655E-3</v>
      </c>
      <c r="W12" s="21">
        <f t="shared" ref="W12:X12" si="16">1-U12</f>
        <v>0.99259810363812018</v>
      </c>
      <c r="X12" s="21">
        <f t="shared" si="16"/>
        <v>0.99354194112428595</v>
      </c>
    </row>
    <row r="13" spans="2:24" ht="15.75" customHeight="1">
      <c r="B13" s="1" t="s">
        <v>133</v>
      </c>
      <c r="C13" s="1" t="s">
        <v>42</v>
      </c>
      <c r="D13" s="1" t="s">
        <v>111</v>
      </c>
      <c r="E13" s="1">
        <v>27.521999999999998</v>
      </c>
      <c r="H13" s="1">
        <v>9</v>
      </c>
      <c r="I13" s="1" t="s">
        <v>134</v>
      </c>
      <c r="J13">
        <f>E33</f>
        <v>19.125</v>
      </c>
      <c r="K13">
        <f>E34</f>
        <v>19.234000000000002</v>
      </c>
      <c r="L13">
        <f>E45</f>
        <v>17.25</v>
      </c>
      <c r="M13">
        <f>E46</f>
        <v>16.972000000000001</v>
      </c>
      <c r="N13">
        <f t="shared" ref="N13:O13" si="17">J13-L13</f>
        <v>1.875</v>
      </c>
      <c r="O13" s="1">
        <f t="shared" si="17"/>
        <v>2.2620000000000005</v>
      </c>
      <c r="R13" s="19" t="s">
        <v>134</v>
      </c>
      <c r="S13" s="1">
        <f t="shared" ref="S13:T13" si="18">-0.273*N13-2.019</f>
        <v>-2.530875</v>
      </c>
      <c r="T13" s="1">
        <f t="shared" si="18"/>
        <v>-2.6365260000000004</v>
      </c>
      <c r="U13" s="20">
        <f t="shared" ref="U13:V13" si="19">10^S13</f>
        <v>2.9452692284417659E-3</v>
      </c>
      <c r="V13" s="20">
        <f t="shared" si="19"/>
        <v>2.3092662054504326E-3</v>
      </c>
      <c r="W13" s="21">
        <f t="shared" ref="W13:X13" si="20">1-U13</f>
        <v>0.99705473077155826</v>
      </c>
      <c r="X13" s="21">
        <f t="shared" si="20"/>
        <v>0.99769073379454953</v>
      </c>
    </row>
    <row r="14" spans="2:24" ht="15.75" customHeight="1">
      <c r="B14" s="1" t="s">
        <v>135</v>
      </c>
      <c r="C14" s="1" t="s">
        <v>43</v>
      </c>
      <c r="D14" s="1" t="s">
        <v>111</v>
      </c>
      <c r="E14" s="1">
        <v>27.969000000000001</v>
      </c>
      <c r="H14" s="1">
        <v>10</v>
      </c>
      <c r="I14" s="1" t="s">
        <v>136</v>
      </c>
      <c r="J14">
        <f>E35</f>
        <v>16.123000000000001</v>
      </c>
      <c r="K14">
        <f>E36</f>
        <v>16.524999999999999</v>
      </c>
      <c r="L14">
        <f>E47</f>
        <v>17.001000000000001</v>
      </c>
      <c r="M14">
        <f>E48</f>
        <v>17.117999999999999</v>
      </c>
      <c r="N14">
        <f t="shared" ref="N14:O14" si="21">J14-L14</f>
        <v>-0.87800000000000011</v>
      </c>
      <c r="O14" s="1">
        <f t="shared" si="21"/>
        <v>-0.59299999999999997</v>
      </c>
      <c r="R14" s="19" t="s">
        <v>136</v>
      </c>
      <c r="S14" s="1">
        <f t="shared" ref="S14:T14" si="22">-0.273*N14-2.019</f>
        <v>-1.7793060000000001</v>
      </c>
      <c r="T14" s="1">
        <f t="shared" si="22"/>
        <v>-1.8571110000000002</v>
      </c>
      <c r="U14" s="20">
        <f t="shared" ref="U14:V14" si="23">10^S14</f>
        <v>1.6622410375258898E-2</v>
      </c>
      <c r="V14" s="20">
        <f t="shared" si="23"/>
        <v>1.38959742286144E-2</v>
      </c>
      <c r="W14" s="21">
        <f t="shared" ref="W14:X14" si="24">1-U14</f>
        <v>0.98337758962474109</v>
      </c>
      <c r="X14" s="21">
        <f t="shared" si="24"/>
        <v>0.98610402577138556</v>
      </c>
    </row>
    <row r="15" spans="2:24" ht="15.75" customHeight="1">
      <c r="B15" s="1" t="s">
        <v>137</v>
      </c>
      <c r="C15" s="1" t="s">
        <v>44</v>
      </c>
      <c r="D15" s="1" t="s">
        <v>111</v>
      </c>
      <c r="E15" s="1">
        <v>33.31</v>
      </c>
      <c r="H15" s="1">
        <v>11</v>
      </c>
      <c r="I15" s="1" t="s">
        <v>138</v>
      </c>
      <c r="J15">
        <f>E37</f>
        <v>18.164000000000001</v>
      </c>
      <c r="K15">
        <f>E38</f>
        <v>18.109000000000002</v>
      </c>
      <c r="L15">
        <f>E49</f>
        <v>17.016999999999999</v>
      </c>
      <c r="M15">
        <f>E50</f>
        <v>16.484000000000002</v>
      </c>
      <c r="N15">
        <f t="shared" ref="N15:O15" si="25">J15-L15</f>
        <v>1.147000000000002</v>
      </c>
      <c r="O15" s="1">
        <f t="shared" si="25"/>
        <v>1.625</v>
      </c>
      <c r="R15" s="19" t="s">
        <v>138</v>
      </c>
      <c r="S15" s="1">
        <f t="shared" ref="S15:T15" si="26">-0.273*N15-2.019</f>
        <v>-2.3321310000000008</v>
      </c>
      <c r="T15" s="1">
        <f t="shared" si="26"/>
        <v>-2.4626250000000001</v>
      </c>
      <c r="U15" s="20">
        <f t="shared" ref="U15:V15" si="27">10^S15</f>
        <v>4.6544567594230977E-3</v>
      </c>
      <c r="V15" s="20">
        <f t="shared" si="27"/>
        <v>3.4464739480191105E-3</v>
      </c>
      <c r="W15" s="21">
        <f t="shared" ref="W15:X15" si="28">1-U15</f>
        <v>0.99534554324057689</v>
      </c>
      <c r="X15" s="21">
        <f t="shared" si="28"/>
        <v>0.99655352605198089</v>
      </c>
    </row>
    <row r="16" spans="2:24" ht="15.75" customHeight="1">
      <c r="B16" s="1" t="s">
        <v>139</v>
      </c>
      <c r="C16" s="1" t="s">
        <v>45</v>
      </c>
      <c r="D16" s="1" t="s">
        <v>111</v>
      </c>
      <c r="E16" s="1">
        <v>33.222000000000001</v>
      </c>
      <c r="H16" s="1">
        <v>12</v>
      </c>
      <c r="I16" s="1" t="s">
        <v>140</v>
      </c>
      <c r="J16">
        <f>E39</f>
        <v>25.844999999999999</v>
      </c>
      <c r="K16">
        <f>E40</f>
        <v>25.053999999999998</v>
      </c>
      <c r="L16">
        <f>E51</f>
        <v>16.972000000000001</v>
      </c>
      <c r="M16">
        <f>E52</f>
        <v>17.045999999999999</v>
      </c>
      <c r="N16">
        <f t="shared" ref="N16:O16" si="29">J16-L16</f>
        <v>8.8729999999999976</v>
      </c>
      <c r="O16" s="1">
        <f t="shared" si="29"/>
        <v>8.0079999999999991</v>
      </c>
      <c r="R16" s="19" t="s">
        <v>140</v>
      </c>
      <c r="S16" s="1">
        <f t="shared" ref="S16:T16" si="30">-0.273*N16-2.019</f>
        <v>-4.4413289999999996</v>
      </c>
      <c r="T16" s="1">
        <f t="shared" si="30"/>
        <v>-4.205184</v>
      </c>
      <c r="U16" s="20">
        <f t="shared" ref="U16:V16" si="31">10^S16</f>
        <v>3.6196868496998457E-5</v>
      </c>
      <c r="V16" s="20">
        <f t="shared" si="31"/>
        <v>6.2347063018876106E-5</v>
      </c>
      <c r="W16" s="22">
        <f t="shared" ref="W16:X16" si="32">1-U16</f>
        <v>0.99996380313150302</v>
      </c>
      <c r="X16" s="22">
        <f t="shared" si="32"/>
        <v>0.99993765293698111</v>
      </c>
    </row>
    <row r="17" spans="2:21" ht="15.75" customHeight="1">
      <c r="B17" s="1" t="s">
        <v>141</v>
      </c>
      <c r="C17" s="1" t="s">
        <v>10</v>
      </c>
      <c r="D17" s="1" t="s">
        <v>142</v>
      </c>
      <c r="E17" s="1">
        <v>17.309000000000001</v>
      </c>
      <c r="H17" s="1">
        <v>13</v>
      </c>
      <c r="I17" s="1" t="s">
        <v>143</v>
      </c>
      <c r="J17">
        <f>E53</f>
        <v>12.161</v>
      </c>
      <c r="K17">
        <f>E54</f>
        <v>11.667</v>
      </c>
      <c r="L17">
        <f>E55</f>
        <v>18.007000000000001</v>
      </c>
      <c r="N17">
        <f>J17-L17</f>
        <v>-5.8460000000000019</v>
      </c>
      <c r="O17" s="1"/>
      <c r="R17" s="19" t="s">
        <v>143</v>
      </c>
      <c r="S17" s="1">
        <f>-0.273*N17-2.019</f>
        <v>-0.42304199999999947</v>
      </c>
      <c r="U17" s="20">
        <f>10^S17</f>
        <v>0.37753567822285977</v>
      </c>
    </row>
    <row r="18" spans="2:21" ht="15.75" customHeight="1">
      <c r="B18" s="1" t="s">
        <v>144</v>
      </c>
      <c r="C18" s="1" t="s">
        <v>33</v>
      </c>
      <c r="D18" s="1" t="s">
        <v>142</v>
      </c>
      <c r="E18" s="1">
        <v>17.518999999999998</v>
      </c>
    </row>
    <row r="19" spans="2:21" ht="15.75" customHeight="1">
      <c r="B19" s="1" t="s">
        <v>145</v>
      </c>
      <c r="C19" s="1" t="s">
        <v>34</v>
      </c>
      <c r="D19" s="1" t="s">
        <v>142</v>
      </c>
      <c r="E19" s="1">
        <v>17.170999999999999</v>
      </c>
    </row>
    <row r="20" spans="2:21" ht="15.75" customHeight="1">
      <c r="B20" s="1" t="s">
        <v>146</v>
      </c>
      <c r="C20" s="1" t="s">
        <v>35</v>
      </c>
      <c r="D20" s="1" t="s">
        <v>142</v>
      </c>
      <c r="E20" s="1">
        <v>17.155999999999999</v>
      </c>
    </row>
    <row r="21" spans="2:21" ht="15.75" customHeight="1">
      <c r="B21" s="1" t="s">
        <v>147</v>
      </c>
      <c r="C21" s="1" t="s">
        <v>36</v>
      </c>
      <c r="D21" s="1" t="s">
        <v>142</v>
      </c>
      <c r="E21" s="1">
        <v>17.181000000000001</v>
      </c>
    </row>
    <row r="22" spans="2:21" ht="15.75" customHeight="1">
      <c r="B22" s="1" t="s">
        <v>148</v>
      </c>
      <c r="C22" s="1" t="s">
        <v>37</v>
      </c>
      <c r="D22" s="1" t="s">
        <v>142</v>
      </c>
      <c r="E22" s="1">
        <v>17.135000000000002</v>
      </c>
    </row>
    <row r="23" spans="2:21" ht="15.75" customHeight="1">
      <c r="B23" s="1" t="s">
        <v>149</v>
      </c>
      <c r="C23" s="1" t="s">
        <v>39</v>
      </c>
      <c r="D23" s="1" t="s">
        <v>142</v>
      </c>
      <c r="E23" s="1">
        <v>16.994</v>
      </c>
    </row>
    <row r="24" spans="2:21" ht="15.75" customHeight="1">
      <c r="B24" s="1" t="s">
        <v>150</v>
      </c>
      <c r="C24" s="1" t="s">
        <v>41</v>
      </c>
      <c r="D24" s="1" t="s">
        <v>142</v>
      </c>
      <c r="E24" s="1">
        <v>16.969000000000001</v>
      </c>
    </row>
    <row r="25" spans="2:21" ht="15.75" customHeight="1">
      <c r="B25" s="1" t="s">
        <v>151</v>
      </c>
      <c r="C25" s="1" t="s">
        <v>42</v>
      </c>
      <c r="D25" s="1" t="s">
        <v>142</v>
      </c>
      <c r="E25" s="1">
        <v>17.015999999999998</v>
      </c>
    </row>
    <row r="26" spans="2:21" ht="15.75" customHeight="1">
      <c r="B26" s="1" t="s">
        <v>152</v>
      </c>
      <c r="C26" s="1" t="s">
        <v>43</v>
      </c>
      <c r="D26" s="1" t="s">
        <v>142</v>
      </c>
      <c r="E26" s="1">
        <v>17.082000000000001</v>
      </c>
    </row>
    <row r="27" spans="2:21" ht="15.75" customHeight="1">
      <c r="B27" s="1" t="s">
        <v>153</v>
      </c>
      <c r="C27" s="1" t="s">
        <v>44</v>
      </c>
      <c r="D27" s="1" t="s">
        <v>142</v>
      </c>
      <c r="E27" s="1">
        <v>16.803999999999998</v>
      </c>
    </row>
    <row r="28" spans="2:21" ht="15.75" customHeight="1">
      <c r="B28" s="1" t="s">
        <v>154</v>
      </c>
      <c r="C28" s="1" t="s">
        <v>45</v>
      </c>
      <c r="D28" s="1" t="s">
        <v>142</v>
      </c>
      <c r="E28" s="1">
        <v>16.818999999999999</v>
      </c>
    </row>
    <row r="29" spans="2:21" ht="15.75" customHeight="1">
      <c r="B29" s="1" t="s">
        <v>155</v>
      </c>
      <c r="C29" s="1" t="s">
        <v>46</v>
      </c>
      <c r="D29" s="1" t="s">
        <v>111</v>
      </c>
      <c r="E29" s="1">
        <v>15.714</v>
      </c>
    </row>
    <row r="30" spans="2:21" ht="15.75" customHeight="1">
      <c r="B30" s="1" t="s">
        <v>156</v>
      </c>
      <c r="C30" s="1" t="s">
        <v>48</v>
      </c>
      <c r="D30" s="1" t="s">
        <v>111</v>
      </c>
      <c r="E30" s="1">
        <v>15.726000000000001</v>
      </c>
    </row>
    <row r="31" spans="2:21" ht="15.75" customHeight="1">
      <c r="B31" s="1" t="s">
        <v>157</v>
      </c>
      <c r="C31" s="1" t="s">
        <v>49</v>
      </c>
      <c r="D31" s="1" t="s">
        <v>111</v>
      </c>
      <c r="E31" s="1">
        <v>17.506</v>
      </c>
    </row>
    <row r="32" spans="2:21" ht="15.75" customHeight="1">
      <c r="B32" s="1" t="s">
        <v>158</v>
      </c>
      <c r="C32" s="1" t="s">
        <v>50</v>
      </c>
      <c r="D32" s="1" t="s">
        <v>111</v>
      </c>
      <c r="E32" s="1">
        <v>17.707999999999998</v>
      </c>
    </row>
    <row r="33" spans="2:20" ht="15.75" customHeight="1">
      <c r="B33" s="1" t="s">
        <v>159</v>
      </c>
      <c r="C33" s="1" t="s">
        <v>51</v>
      </c>
      <c r="D33" s="1" t="s">
        <v>111</v>
      </c>
      <c r="E33" s="1">
        <v>19.125</v>
      </c>
    </row>
    <row r="34" spans="2:20" ht="15.75" customHeight="1">
      <c r="B34" s="1" t="s">
        <v>160</v>
      </c>
      <c r="C34" s="1" t="s">
        <v>53</v>
      </c>
      <c r="D34" s="1" t="s">
        <v>111</v>
      </c>
      <c r="E34" s="1">
        <v>19.234000000000002</v>
      </c>
    </row>
    <row r="35" spans="2:20" ht="15.75" customHeight="1">
      <c r="B35" s="1" t="s">
        <v>161</v>
      </c>
      <c r="C35" s="1" t="s">
        <v>54</v>
      </c>
      <c r="D35" s="1" t="s">
        <v>111</v>
      </c>
      <c r="E35" s="1">
        <v>16.123000000000001</v>
      </c>
    </row>
    <row r="36" spans="2:20" ht="15.75" customHeight="1">
      <c r="B36" s="1" t="s">
        <v>162</v>
      </c>
      <c r="C36" s="1" t="s">
        <v>55</v>
      </c>
      <c r="D36" s="1" t="s">
        <v>111</v>
      </c>
      <c r="E36" s="1">
        <v>16.524999999999999</v>
      </c>
    </row>
    <row r="37" spans="2:20" ht="15.75" customHeight="1">
      <c r="B37" s="1" t="s">
        <v>163</v>
      </c>
      <c r="C37" s="1" t="s">
        <v>56</v>
      </c>
      <c r="D37" s="1" t="s">
        <v>111</v>
      </c>
      <c r="E37" s="1">
        <v>18.164000000000001</v>
      </c>
    </row>
    <row r="38" spans="2:20" ht="15.75" customHeight="1">
      <c r="B38" s="1" t="s">
        <v>164</v>
      </c>
      <c r="C38" s="1" t="s">
        <v>69</v>
      </c>
      <c r="D38" s="1" t="s">
        <v>111</v>
      </c>
      <c r="E38" s="1">
        <v>18.109000000000002</v>
      </c>
    </row>
    <row r="39" spans="2:20" ht="15.75" customHeight="1">
      <c r="B39" s="1" t="s">
        <v>165</v>
      </c>
      <c r="C39" s="1" t="s">
        <v>70</v>
      </c>
      <c r="D39" s="1" t="s">
        <v>111</v>
      </c>
      <c r="E39" s="1">
        <v>25.844999999999999</v>
      </c>
    </row>
    <row r="40" spans="2:20" ht="15.75" customHeight="1">
      <c r="B40" s="1" t="s">
        <v>166</v>
      </c>
      <c r="C40" s="1" t="s">
        <v>82</v>
      </c>
      <c r="D40" s="1" t="s">
        <v>111</v>
      </c>
      <c r="E40" s="1">
        <v>25.053999999999998</v>
      </c>
    </row>
    <row r="41" spans="2:20" ht="15.75" customHeight="1">
      <c r="B41" s="1" t="s">
        <v>167</v>
      </c>
      <c r="C41" s="1" t="s">
        <v>46</v>
      </c>
      <c r="D41" s="1" t="s">
        <v>142</v>
      </c>
      <c r="E41" s="1">
        <v>16.975000000000001</v>
      </c>
      <c r="S41" s="23" t="s">
        <v>125</v>
      </c>
      <c r="T41" s="23" t="s">
        <v>126</v>
      </c>
    </row>
    <row r="42" spans="2:20" ht="15.75" customHeight="1">
      <c r="B42" s="1" t="s">
        <v>168</v>
      </c>
      <c r="C42" s="1" t="s">
        <v>48</v>
      </c>
      <c r="D42" s="1" t="s">
        <v>142</v>
      </c>
      <c r="E42" s="1">
        <v>17.277999999999999</v>
      </c>
      <c r="R42" s="23" t="s">
        <v>130</v>
      </c>
      <c r="S42" s="24">
        <v>2.1147206200872418E-2</v>
      </c>
      <c r="T42" s="24">
        <v>2.5391946829317086E-2</v>
      </c>
    </row>
    <row r="43" spans="2:20" ht="15.75" customHeight="1">
      <c r="B43" s="1" t="s">
        <v>169</v>
      </c>
      <c r="C43" s="1" t="s">
        <v>49</v>
      </c>
      <c r="D43" s="1" t="s">
        <v>142</v>
      </c>
      <c r="E43" s="1">
        <v>17.097000000000001</v>
      </c>
      <c r="R43" s="23" t="s">
        <v>132</v>
      </c>
      <c r="S43" s="24">
        <v>7.4018963618798297E-3</v>
      </c>
      <c r="T43" s="24">
        <v>6.4580588757140655E-3</v>
      </c>
    </row>
    <row r="44" spans="2:20" ht="15.75" customHeight="1">
      <c r="B44" s="1" t="s">
        <v>170</v>
      </c>
      <c r="C44" s="1" t="s">
        <v>50</v>
      </c>
      <c r="D44" s="1" t="s">
        <v>142</v>
      </c>
      <c r="E44" s="1">
        <v>17.082000000000001</v>
      </c>
      <c r="R44" s="23" t="s">
        <v>134</v>
      </c>
      <c r="S44" s="24">
        <v>2.9452692284417685E-3</v>
      </c>
      <c r="T44" s="24">
        <v>2.3092662054504339E-3</v>
      </c>
    </row>
    <row r="45" spans="2:20" ht="15.75" customHeight="1">
      <c r="B45" s="1" t="s">
        <v>171</v>
      </c>
      <c r="C45" s="1" t="s">
        <v>51</v>
      </c>
      <c r="D45" s="1" t="s">
        <v>142</v>
      </c>
      <c r="E45" s="1">
        <v>17.25</v>
      </c>
      <c r="R45" s="23" t="s">
        <v>136</v>
      </c>
      <c r="S45" s="24">
        <v>1.6622410375258894E-2</v>
      </c>
      <c r="T45" s="24">
        <v>1.3895974228614405E-2</v>
      </c>
    </row>
    <row r="46" spans="2:20" ht="15.75" customHeight="1">
      <c r="B46" s="1" t="s">
        <v>172</v>
      </c>
      <c r="C46" s="1" t="s">
        <v>53</v>
      </c>
      <c r="D46" s="1" t="s">
        <v>142</v>
      </c>
      <c r="E46" s="1">
        <v>16.972000000000001</v>
      </c>
      <c r="R46" s="23" t="s">
        <v>138</v>
      </c>
      <c r="S46" s="24">
        <v>4.6544567594231012E-3</v>
      </c>
      <c r="T46" s="24">
        <v>3.446473948019114E-3</v>
      </c>
    </row>
    <row r="47" spans="2:20" ht="15.75" customHeight="1">
      <c r="B47" s="1" t="s">
        <v>173</v>
      </c>
      <c r="C47" s="1" t="s">
        <v>54</v>
      </c>
      <c r="D47" s="1" t="s">
        <v>142</v>
      </c>
      <c r="E47" s="1">
        <v>17.001000000000001</v>
      </c>
      <c r="R47" s="23" t="s">
        <v>140</v>
      </c>
      <c r="S47" s="25">
        <v>3.6196868496998491E-5</v>
      </c>
      <c r="T47" s="25">
        <v>6.2347063018876106E-5</v>
      </c>
    </row>
    <row r="48" spans="2:20" ht="15.75" customHeight="1">
      <c r="B48" s="1" t="s">
        <v>174</v>
      </c>
      <c r="C48" s="1" t="s">
        <v>55</v>
      </c>
      <c r="D48" s="1" t="s">
        <v>142</v>
      </c>
      <c r="E48" s="1">
        <v>17.117999999999999</v>
      </c>
      <c r="R48" s="23" t="s">
        <v>143</v>
      </c>
      <c r="S48" s="26">
        <v>0.37753567822285977</v>
      </c>
      <c r="T48" s="24"/>
    </row>
    <row r="49" spans="2:18" ht="15.75" customHeight="1">
      <c r="B49" s="1" t="s">
        <v>175</v>
      </c>
      <c r="C49" s="1" t="s">
        <v>56</v>
      </c>
      <c r="D49" s="1" t="s">
        <v>142</v>
      </c>
      <c r="E49" s="1">
        <v>17.016999999999999</v>
      </c>
    </row>
    <row r="50" spans="2:18" ht="15.75" customHeight="1">
      <c r="B50" s="1" t="s">
        <v>176</v>
      </c>
      <c r="C50" s="1" t="s">
        <v>69</v>
      </c>
      <c r="D50" s="1" t="s">
        <v>142</v>
      </c>
      <c r="E50" s="1">
        <v>16.484000000000002</v>
      </c>
    </row>
    <row r="51" spans="2:18" ht="15.75" customHeight="1">
      <c r="B51" s="1" t="s">
        <v>177</v>
      </c>
      <c r="C51" s="1" t="s">
        <v>70</v>
      </c>
      <c r="D51" s="1" t="s">
        <v>142</v>
      </c>
      <c r="E51" s="1">
        <v>16.972000000000001</v>
      </c>
    </row>
    <row r="52" spans="2:18" ht="15.75" customHeight="1">
      <c r="B52" s="1" t="s">
        <v>178</v>
      </c>
      <c r="C52" s="1" t="s">
        <v>82</v>
      </c>
      <c r="D52" s="1" t="s">
        <v>142</v>
      </c>
      <c r="E52" s="1">
        <v>17.045999999999999</v>
      </c>
      <c r="P52" s="1" t="s">
        <v>179</v>
      </c>
    </row>
    <row r="53" spans="2:18" ht="15.75" customHeight="1">
      <c r="B53" s="1" t="s">
        <v>180</v>
      </c>
      <c r="C53" s="1" t="s">
        <v>86</v>
      </c>
      <c r="D53" s="1" t="s">
        <v>111</v>
      </c>
      <c r="E53" s="1">
        <v>12.161</v>
      </c>
    </row>
    <row r="54" spans="2:18" ht="15.75" customHeight="1">
      <c r="B54" s="1" t="s">
        <v>181</v>
      </c>
      <c r="C54" s="1" t="s">
        <v>92</v>
      </c>
      <c r="D54" s="1" t="s">
        <v>111</v>
      </c>
      <c r="E54" s="1">
        <v>11.667</v>
      </c>
      <c r="P54" s="1" t="s">
        <v>100</v>
      </c>
      <c r="Q54" s="23" t="s">
        <v>105</v>
      </c>
      <c r="R54" s="23" t="s">
        <v>106</v>
      </c>
    </row>
    <row r="55" spans="2:18" ht="15.75" customHeight="1">
      <c r="B55" s="1" t="s">
        <v>182</v>
      </c>
      <c r="C55" s="1" t="s">
        <v>86</v>
      </c>
      <c r="D55" s="1" t="s">
        <v>142</v>
      </c>
      <c r="E55" s="1">
        <v>18.007000000000001</v>
      </c>
      <c r="P55" s="1" t="s">
        <v>112</v>
      </c>
      <c r="Q55">
        <v>-3.8100000000000005</v>
      </c>
      <c r="R55" s="23">
        <v>-3.8129999999999988</v>
      </c>
    </row>
    <row r="56" spans="2:18" ht="15.75" customHeight="1">
      <c r="B56" s="1" t="s">
        <v>183</v>
      </c>
      <c r="C56" s="1" t="s">
        <v>184</v>
      </c>
      <c r="D56" s="1" t="s">
        <v>111</v>
      </c>
      <c r="E56" s="1">
        <v>36.701000000000001</v>
      </c>
      <c r="P56" s="1" t="s">
        <v>114</v>
      </c>
      <c r="Q56">
        <v>-1.3999999999999346E-2</v>
      </c>
      <c r="R56" s="23">
        <v>-7.7999999999999403E-2</v>
      </c>
    </row>
    <row r="57" spans="2:18" ht="15.75" customHeight="1">
      <c r="B57" s="1" t="s">
        <v>185</v>
      </c>
      <c r="C57" s="1" t="s">
        <v>184</v>
      </c>
      <c r="D57" s="1" t="s">
        <v>142</v>
      </c>
      <c r="E57" s="1">
        <v>31.042999999999999</v>
      </c>
      <c r="P57" s="1" t="s">
        <v>116</v>
      </c>
      <c r="Q57">
        <v>3.4689999999999976</v>
      </c>
      <c r="R57" s="23">
        <v>3.7240000000000002</v>
      </c>
    </row>
    <row r="58" spans="2:18" ht="15.75" customHeight="1">
      <c r="P58" s="1" t="s">
        <v>118</v>
      </c>
      <c r="Q58">
        <v>7.2560000000000002</v>
      </c>
      <c r="R58" s="23">
        <v>7.7809999999999988</v>
      </c>
    </row>
    <row r="59" spans="2:18" ht="15.75" customHeight="1">
      <c r="P59" s="1" t="s">
        <v>120</v>
      </c>
      <c r="Q59">
        <v>10.506</v>
      </c>
      <c r="R59" s="23">
        <v>10.887</v>
      </c>
    </row>
    <row r="62" spans="2:18" ht="15.75" customHeight="1">
      <c r="Q62" s="1" t="s">
        <v>186</v>
      </c>
      <c r="R62" s="23" t="s">
        <v>109</v>
      </c>
    </row>
    <row r="63" spans="2:18" ht="15.75" customHeight="1">
      <c r="Q63">
        <v>-3.8100000000000005</v>
      </c>
      <c r="R63">
        <v>-1</v>
      </c>
    </row>
    <row r="64" spans="2:18" ht="15.75" customHeight="1">
      <c r="Q64">
        <v>-1.3999999999999346E-2</v>
      </c>
      <c r="R64">
        <v>-2</v>
      </c>
    </row>
    <row r="65" spans="17:18" ht="15.75" customHeight="1">
      <c r="Q65">
        <v>3.4689999999999976</v>
      </c>
      <c r="R65">
        <v>-3</v>
      </c>
    </row>
    <row r="66" spans="17:18" ht="15.75" customHeight="1">
      <c r="Q66">
        <v>7.2560000000000002</v>
      </c>
      <c r="R66">
        <v>-4</v>
      </c>
    </row>
    <row r="67" spans="17:18" ht="15.75" customHeight="1">
      <c r="Q67">
        <v>10.506</v>
      </c>
      <c r="R67">
        <v>-5</v>
      </c>
    </row>
    <row r="68" spans="17:18" ht="15.75" customHeight="1">
      <c r="Q68" s="23">
        <v>-3.8129999999999988</v>
      </c>
      <c r="R68">
        <v>-1</v>
      </c>
    </row>
    <row r="69" spans="17:18" ht="15.75" customHeight="1">
      <c r="Q69" s="23">
        <v>-7.7999999999999403E-2</v>
      </c>
      <c r="R69">
        <v>-2</v>
      </c>
    </row>
    <row r="70" spans="17:18" ht="15.75" customHeight="1">
      <c r="Q70" s="23">
        <v>3.7240000000000002</v>
      </c>
      <c r="R70">
        <v>-3</v>
      </c>
    </row>
    <row r="71" spans="17:18" ht="15.75" customHeight="1">
      <c r="Q71" s="23">
        <v>7.7809999999999988</v>
      </c>
      <c r="R71">
        <v>-4</v>
      </c>
    </row>
    <row r="72" spans="17:18" ht="15.75" customHeight="1">
      <c r="Q72" s="23">
        <v>10.887</v>
      </c>
      <c r="R72">
        <v>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qPCR setup</vt:lpstr>
      <vt:lpstr>qPCR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Doud</cp:lastModifiedBy>
  <dcterms:modified xsi:type="dcterms:W3CDTF">2017-06-21T17:45:54Z</dcterms:modified>
</cp:coreProperties>
</file>